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11.xml" ContentType="application/vnd.openxmlformats-officedocument.spreadsheetml.externalLink+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defaultThemeVersion="124226"/>
  <mc:AlternateContent xmlns:mc="http://schemas.openxmlformats.org/markup-compatibility/2006">
    <mc:Choice Requires="x15">
      <x15ac:absPath xmlns:x15ac="http://schemas.microsoft.com/office/spreadsheetml/2010/11/ac" url="C:\wrk\22_pse\3022-61 UE-170033 - 2017 GRC\dir\_exh\"/>
    </mc:Choice>
  </mc:AlternateContent>
  <bookViews>
    <workbookView xWindow="-15" yWindow="105" windowWidth="14520" windowHeight="12810" tabRatio="875" activeTab="6"/>
  </bookViews>
  <sheets>
    <sheet name="Exh. BGM-6" sheetId="62" r:id="rId1"/>
    <sheet name="Exh. BGM-6 (2)" sheetId="64" r:id="rId2"/>
    <sheet name="ICNU DR 102 -&gt;" sheetId="63" r:id="rId3"/>
    <sheet name="Lead E" sheetId="33" r:id="rId4"/>
    <sheet name="Summary-1Q 2017" sheetId="57" r:id="rId5"/>
    <sheet name="Forecasted Plant &amp; Reserve" sheetId="56" r:id="rId6"/>
    <sheet name="Colstrip 1&amp;2_Mod" sheetId="60" r:id="rId7"/>
    <sheet name="Balances" sheetId="6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six6" hidden="1">{#N/A,#N/A,FALSE,"CRPT";#N/A,#N/A,FALSE,"TREND";#N/A,#N/A,FALSE,"%Curve"}</definedName>
    <definedName name="__________six6" hidden="1">{#N/A,#N/A,FALSE,"CRPT";#N/A,#N/A,FALSE,"TREND";#N/A,#N/A,FALSE,"%Curve"}</definedName>
    <definedName name="_________six6" hidden="1">{#N/A,#N/A,FALSE,"CRPT";#N/A,#N/A,FALSE,"TREND";#N/A,#N/A,FALSE,"%Curve"}</definedName>
    <definedName name="________six6" hidden="1">{#N/A,#N/A,FALSE,"CRPT";#N/A,#N/A,FALSE,"TREND";#N/A,#N/A,FALSE,"%Curve"}</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0" hidden="1">[2]ConsolidatingPL!#REF!</definedName>
    <definedName name="__123Graph_ECURRENT" localSheetId="1" hidden="1">[2]ConsolidatingPL!#REF!</definedName>
    <definedName name="__123Graph_ECURRENT" hidden="1">#N/A</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localSheetId="0" hidden="1">{#N/A,#N/A,FALSE,"CRPT";#N/A,#N/A,FALSE,"TREND";#N/A,#N/A,FALSE,"%Curve"}</definedName>
    <definedName name="__six6" localSheetId="1" hidden="1">{#N/A,#N/A,FALSE,"CRPT";#N/A,#N/A,FALSE,"TREND";#N/A,#N/A,FALSE,"%Curve"}</definedName>
    <definedName name="__six6" hidden="1">{#N/A,#N/A,FALSE,"CRPT";#N/A,#N/A,FALSE,"TREND";#N/A,#N/A,FALSE,"%Curve"}</definedName>
    <definedName name="__www1" hidden="1">{#N/A,#N/A,FALSE,"schA"}</definedName>
    <definedName name="_1__123Graph_ABUDG6_D_ESCRPR" hidden="1">[1]Quant!$D$71:$O$71</definedName>
    <definedName name="_2__123Graph_ABUDG6_Dtons_inv" localSheetId="0" hidden="1">[3]Quant!#REF!</definedName>
    <definedName name="_2__123Graph_ABUDG6_Dtons_inv" localSheetId="1" hidden="1">[3]Quant!#REF!</definedName>
    <definedName name="_2__123Graph_ABUDG6_Dtons_inv" hidden="1">[3]Quant!#REF!</definedName>
    <definedName name="_3__123Graph_ABUDG6_Dtons_inv" localSheetId="0" hidden="1">[4]Quant!#REF!</definedName>
    <definedName name="_3__123Graph_ABUDG6_Dtons_inv" localSheetId="1" hidden="1">[4]Quant!#REF!</definedName>
    <definedName name="_3__123Graph_ABUDG6_Dtons_inv" hidden="1">[4]Quant!#REF!</definedName>
    <definedName name="_3__123Graph_BBUDG6_D_ESCRPR" hidden="1">[1]Quant!$D$72:$O$72</definedName>
    <definedName name="_4__123Graph_ABUDG6_Dtons_inv" localSheetId="0" hidden="1">'[5]Area D 2011'!#REF!</definedName>
    <definedName name="_4__123Graph_ABUDG6_Dtons_inv" localSheetId="1"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0" hidden="1">'[6]2012 Area AB BudgetSummary'!#REF!</definedName>
    <definedName name="_6__123Graph_CBUDG6_D_ESCRPR" localSheetId="1" hidden="1">'[6]2012 Area AB BudgetSummary'!#REF!</definedName>
    <definedName name="_6__123Graph_CBUDG6_D_ESCRPR" hidden="1">'[6]2012 Area AB BudgetSummary'!#REF!</definedName>
    <definedName name="_6__123Graph_DBUDG6_D_ESCRPR" hidden="1">[1]Quant!$D$88:$O$88</definedName>
    <definedName name="_7__123Graph_CBUDG6_D_ESCRPR" localSheetId="0" hidden="1">'[5]Area D 2011'!#REF!</definedName>
    <definedName name="_7__123Graph_CBUDG6_D_ESCRPR" localSheetId="1" hidden="1">'[5]Area D 2011'!#REF!</definedName>
    <definedName name="_7__123Graph_CBUDG6_D_ESCRPR" hidden="1">'[5]Area D 2011'!#REF!</definedName>
    <definedName name="_7__123Graph_DBUDG6_D_ESCRPR" localSheetId="0" hidden="1">'[6]2012 Area AB BudgetSummary'!#REF!</definedName>
    <definedName name="_7__123Graph_DBUDG6_D_ESCRPR" localSheetId="1" hidden="1">'[6]2012 Area AB BudgetSummary'!#REF!</definedName>
    <definedName name="_7__123Graph_DBUDG6_D_ESCRPR" hidden="1">'[6]2012 Area AB BudgetSummary'!#REF!</definedName>
    <definedName name="_7__123Graph_XBUDG6_D_ESCRPR" hidden="1">[1]Quant!$D$5:$O$5</definedName>
    <definedName name="_8__123Graph_DBUDG6_D_ESCRPR" localSheetId="0" hidden="1">'[5]Area D 2011'!#REF!</definedName>
    <definedName name="_8__123Graph_DBUDG6_D_ESCRPR" localSheetId="1" hidden="1">'[5]Area D 2011'!#REF!</definedName>
    <definedName name="_8__123Graph_DBUDG6_D_ESCRPR" hidden="1">'[5]Area D 2011'!#REF!</definedName>
    <definedName name="_8__123Graph_XBUDG6_Dtons_inv" hidden="1">[1]Quant!$D$5:$O$5</definedName>
    <definedName name="_ex1" hidden="1">{#N/A,#N/A,FALSE,"Summ";#N/A,#N/A,FALSE,"General"}</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new1" hidden="1">{#N/A,#N/A,FALSE,"Summ";#N/A,#N/A,FALSE,"General"}</definedName>
    <definedName name="_Order1" hidden="1">255</definedName>
    <definedName name="_Order2" hidden="1">255</definedName>
    <definedName name="_Parse_In" localSheetId="0" hidden="1">#REF!</definedName>
    <definedName name="_Parse_In" localSheetId="1" hidden="1">#REF!</definedName>
    <definedName name="_Parse_In" hidden="1">#REF!</definedName>
    <definedName name="_Regression_Int" hidden="1">1</definedName>
    <definedName name="_Regression_Out" localSheetId="1" hidden="1">[7]FIA!#REF!</definedName>
    <definedName name="_Regression_Out" hidden="1">[7]FIA!#REF!</definedName>
    <definedName name="_six6" hidden="1">{#N/A,#N/A,FALSE,"CRPT";#N/A,#N/A,FALSE,"TREND";#N/A,#N/A,FALSE,"%Curve"}</definedName>
    <definedName name="_www1" hidden="1">{#N/A,#N/A,FALSE,"schA"}</definedName>
    <definedName name="a" hidden="1">{"Plat Summary",#N/A,FALSE,"PLAT DESIGN"}</definedName>
    <definedName name="AAAAAAAAAAAAAA" hidden="1">{#N/A,#N/A,FALSE,"Coversheet";#N/A,#N/A,FALSE,"QA"}</definedName>
    <definedName name="AccessDatabase" hidden="1">"I:\COMTREL\FINICLE\TradeSummary.mdb"</definedName>
    <definedName name="b" localSheetId="0" hidden="1">{#N/A,#N/A,FALSE,"Coversheet";#N/A,#N/A,FALSE,"QA"}</definedName>
    <definedName name="b" localSheetId="1" hidden="1">{#N/A,#N/A,FALSE,"Coversheet";#N/A,#N/A,FALSE,"QA"}</definedName>
    <definedName name="b" hidden="1">{"Plat Summary",#N/A,FALSE,"PLAT DESIGN"}</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P11V7HA4MS6XYY3P4BPVXML" localSheetId="1" hidden="1">#REF!</definedName>
    <definedName name="BEx00P11V7HA4MS6XYY3P4BPVXML" hidden="1">#REF!</definedName>
    <definedName name="BEx00PBV7V99V7M3LDYUTF31MUFJ" localSheetId="1" hidden="1">#REF!</definedName>
    <definedName name="BEx00PBV7V99V7M3LDYUTF31MUFJ" hidden="1">#REF!</definedName>
    <definedName name="BEx00SMIQJ55EVB7T24CORX0JWQO" localSheetId="1" hidden="1">#REF!</definedName>
    <definedName name="BEx00SMIQJ55EVB7T24CORX0JWQO" hidden="1">#REF!</definedName>
    <definedName name="BEx010V7DB7O7Z9NHSX27HZK4H76" localSheetId="1" hidden="1">#REF!</definedName>
    <definedName name="BEx010V7DB7O7Z9NHSX27HZK4H76" hidden="1">#REF!</definedName>
    <definedName name="BEx012IKS6YVHG9KTG2FAKRSMYLU" localSheetId="1" hidden="1">#REF!</definedName>
    <definedName name="BEx012IKS6YVHG9KTG2FAKRSMYLU"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QCB2ERCAYYOFDP3OQRWUU60" localSheetId="1" hidden="1">#REF!</definedName>
    <definedName name="BEx01QCB2ERCAYYOFDP3OQRWUU60" hidden="1">#REF!</definedName>
    <definedName name="BEx01U37NQSMTGJRU8EGTJORBJ6H" localSheetId="1" hidden="1">#REF!</definedName>
    <definedName name="BEx01U37NQSMTGJRU8EGTJORBJ6H" hidden="1">#REF!</definedName>
    <definedName name="BEx01XJ94SHJ1YQ7ORPW0RQGKI2H" localSheetId="1" hidden="1">#REF!</definedName>
    <definedName name="BEx01XJ94SHJ1YQ7ORPW0RQGKI2H" hidden="1">#REF!</definedName>
    <definedName name="BEx028BOZCS2MQO9MODVS6F7NCA3" localSheetId="1" hidden="1">#REF!</definedName>
    <definedName name="BEx028BOZCS2MQO9MODVS6F7NCA3" hidden="1">#REF!</definedName>
    <definedName name="BEx02DPUYNH76938V8GVORY8LRY1" localSheetId="1" hidden="1">#REF!</definedName>
    <definedName name="BEx02DPUYNH76938V8GVORY8LRY1" hidden="1">#REF!</definedName>
    <definedName name="BEx02PEP6DY4K1JGB0HHS3B6QOGZ" localSheetId="1" hidden="1">#REF!</definedName>
    <definedName name="BEx02PEP6DY4K1JGB0HHS3B6QOGZ"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PDH0YKYQXDHUTFIQLIF34J8" localSheetId="1" hidden="1">#REF!</definedName>
    <definedName name="BEx1FPDH0YKYQXDHUTFIQLIF34J8" hidden="1">#REF!</definedName>
    <definedName name="BEx1FQ9SZAGL2HEKRB046EOQDWOX" localSheetId="1" hidden="1">#REF!</definedName>
    <definedName name="BEx1FQ9SZAGL2HEKRB046EOQDWOX"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KUDMCV60BOZT0SENCT0MD8L" localSheetId="1" hidden="1">#REF!</definedName>
    <definedName name="BEx1GKUDMCV60BOZT0SENCT0MD8L" hidden="1">#REF!</definedName>
    <definedName name="BEx1GUVQ5L0JCX3E4SROI4WBYVTO" localSheetId="1" hidden="1">#REF!</definedName>
    <definedName name="BEx1GUVQ5L0JCX3E4SROI4WBYVTO"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A60AI3STEJQZAQ0RA3Q3AZV" localSheetId="1" hidden="1">#REF!</definedName>
    <definedName name="BEx1HA60AI3STEJQZAQ0RA3Q3AZV" hidden="1">#REF!</definedName>
    <definedName name="BEx1HB2DBVO5N6V2WX7BEHUFYTFU" localSheetId="1" hidden="1">#REF!</definedName>
    <definedName name="BEx1HB2DBVO5N6V2WX7BEHUFYTFU"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HZCBBWLB2BTNOXP319ZDEVOJ" localSheetId="1" hidden="1">#REF!</definedName>
    <definedName name="BEx1HZCBBWLB2BTNOXP319ZDEVOJ"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IPKCFCT3TL9MSO1LSYJ2VJ2X" localSheetId="1" hidden="1">#REF!</definedName>
    <definedName name="BEx1IPKCFCT3TL9MSO1LSYJ2VJ2X" hidden="1">#REF!</definedName>
    <definedName name="BEx1IW5PQTTMD62XZ287XF2O3FBQ" localSheetId="1" hidden="1">#REF!</definedName>
    <definedName name="BEx1IW5PQTTMD62XZ287XF2O3FBQ" hidden="1">#REF!</definedName>
    <definedName name="BEx1J0CSSHDJGBJUHVOEMCF2P4DL" localSheetId="1" hidden="1">#REF!</definedName>
    <definedName name="BEx1J0CSSHDJGBJUHVOEMCF2P4DL" hidden="1">#REF!</definedName>
    <definedName name="BEx1J0NL6D3ILC18B48AL0VNEN9A" localSheetId="1" hidden="1">#REF!</definedName>
    <definedName name="BEx1J0NL6D3ILC18B48AL0VNEN9A"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VTOATZGRJFXGXPJJLC4DOBE" localSheetId="1" hidden="1">#REF!</definedName>
    <definedName name="BEx1JVTOATZGRJFXGXPJJLC4DOBE"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IWH5MOLR00SBECT39NS3AJ1" localSheetId="1" hidden="1">#REF!</definedName>
    <definedName name="BEx1KIWH5MOLR00SBECT39NS3AJ1" hidden="1">#REF!</definedName>
    <definedName name="BEx1KKP1ELIF2UII2FWVGL7M1X7J" localSheetId="1" hidden="1">#REF!</definedName>
    <definedName name="BEx1KKP1ELIF2UII2FWVGL7M1X7J" hidden="1">#REF!</definedName>
    <definedName name="BEx1KQJKIAPZKE9YDYH5HKXX52FM" localSheetId="1" hidden="1">#REF!</definedName>
    <definedName name="BEx1KQJKIAPZKE9YDYH5HKXX52FM" hidden="1">#REF!</definedName>
    <definedName name="BEx1KUVWMB0QCWA3RBE4CADFVRIS" localSheetId="1" hidden="1">#REF!</definedName>
    <definedName name="BEx1KUVWMB0QCWA3RBE4CADFVRIS" hidden="1">#REF!</definedName>
    <definedName name="BEx1L0AAH7PV8PPQQDBP5AI4TLYP" localSheetId="1" hidden="1">#REF!</definedName>
    <definedName name="BEx1L0AAH7PV8PPQQDBP5AI4TLYP"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7BSEFOLQDNZWMLUNBRO08T4" localSheetId="1" hidden="1">#REF!</definedName>
    <definedName name="BEx1L7BSEFOLQDNZWMLUNBRO08T4"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FF2UQ13XL4X1I2WBD73NZ21" localSheetId="1" hidden="1">#REF!</definedName>
    <definedName name="BEx1LFF2UQ13XL4X1I2WBD73NZ21" hidden="1">#REF!</definedName>
    <definedName name="BEx1LKTB33LO23ACTADIVRY7ZNFC" localSheetId="1" hidden="1">#REF!</definedName>
    <definedName name="BEx1LKTB33LO23ACTADIVRY7ZNFC" hidden="1">#REF!</definedName>
    <definedName name="BEx1LQNKVZAXGSEPDAM8AWU2FHHJ" localSheetId="1" hidden="1">#REF!</definedName>
    <definedName name="BEx1LQNKVZAXGSEPDAM8AWU2FHHJ"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WKV0QYXE13PX9JSNA270" localSheetId="1" hidden="1">#REF!</definedName>
    <definedName name="BEx1MP4FWKV0QYXE13PX9JSNA270" hidden="1">#REF!</definedName>
    <definedName name="BEx1MSV791FSS4CZQKG04NHT3F79" localSheetId="1" hidden="1">#REF!</definedName>
    <definedName name="BEx1MSV791FSS4CZQKG04NHT3F79"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5R5IJ3CG6CL344F5KWPINEO" localSheetId="1" hidden="1">#REF!</definedName>
    <definedName name="BEx1N5R5IJ3CG6CL344F5KWPINEO" hidden="1">#REF!</definedName>
    <definedName name="BEx1NFCFVPBS7XURQ8Y0BZEGPBVP" localSheetId="1" hidden="1">#REF!</definedName>
    <definedName name="BEx1NFCFVPBS7XURQ8Y0BZEGPBV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24FB2CPATAGE3T7L1NBQQO1" localSheetId="1" hidden="1">#REF!</definedName>
    <definedName name="BEx1O24FB2CPATAGE3T7L1NBQQO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WJJ0DP4628GCVVRQ9X0DRHQ" localSheetId="1" hidden="1">#REF!</definedName>
    <definedName name="BEx1OWJJ0DP4628GCVVRQ9X0DRHQ"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6FRYAB1BWA5RJS4KOB3G9I" localSheetId="1" hidden="1">#REF!</definedName>
    <definedName name="BEx1P76FRYAB1BWA5RJS4KOB3G9I" hidden="1">#REF!</definedName>
    <definedName name="BEx1P7S1J4TKGVJ43C2Q2R3M9WRB" localSheetId="1" hidden="1">#REF!</definedName>
    <definedName name="BEx1P7S1J4TKGVJ43C2Q2R3M9WRB" hidden="1">#REF!</definedName>
    <definedName name="BEx1P8OF6WY3IH8SO71KQOU83V3Y" localSheetId="1" hidden="1">#REF!</definedName>
    <definedName name="BEx1P8OF6WY3IH8SO71KQOU83V3Y" hidden="1">#REF!</definedName>
    <definedName name="BEx1PA11BLPVZM8RC5BL46WX8YB5" localSheetId="1" hidden="1">#REF!</definedName>
    <definedName name="BEx1PA11BLPVZM8RC5BL46WX8YB5" hidden="1">#REF!</definedName>
    <definedName name="BEx1PAMMMZTO2BTR6YLZ9ASMPS4N" localSheetId="1" hidden="1">#REF!</definedName>
    <definedName name="BEx1PAMMMZTO2BTR6YLZ9ASMPS4N" hidden="1">#REF!</definedName>
    <definedName name="BEx1PBZ4BEFIPGMQXT9T8S4PZ2IM" localSheetId="1" hidden="1">#REF!</definedName>
    <definedName name="BEx1PBZ4BEFIPGMQXT9T8S4PZ2IM" hidden="1">#REF!</definedName>
    <definedName name="BEx1PJMAAUI73DAR3XUON2UMXTBS" localSheetId="1" hidden="1">#REF!</definedName>
    <definedName name="BEx1PJMAAUI73DAR3XUON2UMXTBS"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PU3X6U0EVLY9569KVBPAH7XU" localSheetId="1" hidden="1">#REF!</definedName>
    <definedName name="BEx1PU3X6U0EVLY9569KVBPAH7XU" hidden="1">#REF!</definedName>
    <definedName name="BEx1Q9OV5AOW28OUGRFCD3ZFVWC3" localSheetId="1" hidden="1">#REF!</definedName>
    <definedName name="BEx1Q9OV5AOW28OUGRFCD3ZFVWC3" hidden="1">#REF!</definedName>
    <definedName name="BEx1QA54J2A4I7IBQR19BTY28ZMR" localSheetId="1" hidden="1">#REF!</definedName>
    <definedName name="BEx1QA54J2A4I7IBQR19BTY28ZMR" hidden="1">#REF!</definedName>
    <definedName name="BEx1QD50TNYYZ6YO943BWHPB9UD9" localSheetId="1" hidden="1">#REF!</definedName>
    <definedName name="BEx1QD50TNYYZ6YO943BWHPB9UD9"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SY74DYVEPAQ9TGGGXKJA025O" localSheetId="1" hidden="1">#REF!</definedName>
    <definedName name="BEx1SY74DYVEPAQ9TGGGXKJA025O" hidden="1">#REF!</definedName>
    <definedName name="BEx1TJ0WLS9O7KNSGIPWTYHDYI1D" localSheetId="1" hidden="1">#REF!</definedName>
    <definedName name="BEx1TJ0WLS9O7KNSGIPWTYHDYI1D" hidden="1">#REF!</definedName>
    <definedName name="BEx1TUPQAYGAI13ZC7FU1FJXFAPM" localSheetId="1" hidden="1">#REF!</definedName>
    <definedName name="BEx1TUPQAYGAI13ZC7FU1FJXFAPM" hidden="1">#REF!</definedName>
    <definedName name="BEx1TY0F9W7EOF31FZXITWEYBSRT" localSheetId="1" hidden="1">#REF!</definedName>
    <definedName name="BEx1TY0F9W7EOF31FZXITWEYBSRT"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9P6VQWSVRICLZR9DYRMN61U" localSheetId="1" hidden="1">#REF!</definedName>
    <definedName name="BEx1U9P6VQWSVRICLZR9DYRMN61U"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O8ENOJNYCNX5Z95TBIJ3MKP" localSheetId="1" hidden="1">#REF!</definedName>
    <definedName name="BEx1UO8ENOJNYCNX5Z95TBIJ3MKP"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3170EJU6QEJR4F8E2ULUU2U" localSheetId="1" hidden="1">#REF!</definedName>
    <definedName name="BEx1W3170EJU6QEJR4F8E2ULUU2U" hidden="1">#REF!</definedName>
    <definedName name="BEx1WC67EH10SC38QWX3WEA5KH3A" localSheetId="1" hidden="1">#REF!</definedName>
    <definedName name="BEx1WC67EH10SC38QWX3WEA5KH3A" hidden="1">#REF!</definedName>
    <definedName name="BEx1WDTMC6W73PJPTY0JYLKOA883" localSheetId="1" hidden="1">#REF!</definedName>
    <definedName name="BEx1WDTMC6W73PJPTY0JYLKOA883"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BBR45RLDQX9FCLJWUUQX5R" localSheetId="1" hidden="1">#REF!</definedName>
    <definedName name="BEx1WLBBR45RLDQX9FCLJWUUQX5R"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T3VU2F7OSUQZHBIV4KTTFJ4" localSheetId="1" hidden="1">#REF!</definedName>
    <definedName name="BEx1WT3VU2F7OSUQZHBIV4KTTFJ4"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FL3ISYW3FU1DQ3US0DYA8NQ" localSheetId="1" hidden="1">#REF!</definedName>
    <definedName name="BEx1XFL3ISYW3FU1DQ3US0DYA8NQ"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CPDAEBC12450MVHX6S78ILBS" localSheetId="1" hidden="1">#REF!</definedName>
    <definedName name="BEx3CPDAEBC12450MVHX6S78ILBS" hidden="1">#REF!</definedName>
    <definedName name="BEx3CQ9OQ7E1YH93NADGWWEH0HD5" localSheetId="1" hidden="1">#REF!</definedName>
    <definedName name="BEx3CQ9OQ7E1YH93NADGWWEH0HD5"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DQ8EH7C7L4XQAOL3NRRVRRT3" localSheetId="1" hidden="1">#REF!</definedName>
    <definedName name="BEx3DQ8EH7C7L4XQAOL3NRRVRRT3" hidden="1">#REF!</definedName>
    <definedName name="BEx3EF99FD6QNNCNOKDEE67JHTUJ" localSheetId="1" hidden="1">#REF!</definedName>
    <definedName name="BEx3EF99FD6QNNCNOKDEE67JHTUJ" hidden="1">#REF!</definedName>
    <definedName name="BEx3EGLXG4AU8GXIFP26DZ61E6EP" localSheetId="1" hidden="1">#REF!</definedName>
    <definedName name="BEx3EGLXG4AU8GXIFP26DZ61E6EP"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3OJYKFH63TY4TBS69H5CI8M" localSheetId="1" hidden="1">#REF!</definedName>
    <definedName name="BEx3F3OJYKFH63TY4TBS69H5CI8M"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RGZOH1A62SHC133FKNN9K23" localSheetId="1" hidden="1">#REF!</definedName>
    <definedName name="BEx3GRGZOH1A62SHC133FKNN9K23" hidden="1">#REF!</definedName>
    <definedName name="BEx3GS2LABKJSRV8GPZLJZVX7NMJ" localSheetId="1" hidden="1">#REF!</definedName>
    <definedName name="BEx3GS2LABKJSRV8GPZLJZVX7NMJ" hidden="1">#REF!</definedName>
    <definedName name="BEx3H05W7OEBR6W6YJKGD6W5M3I1" localSheetId="1" hidden="1">#REF!</definedName>
    <definedName name="BEx3H05W7OEBR6W6YJKGD6W5M3I1" hidden="1">#REF!</definedName>
    <definedName name="BEx3H244GCME7ZDNAXG6ZSJ64ZRE" localSheetId="1" hidden="1">#REF!</definedName>
    <definedName name="BEx3H244GCME7ZDNAXG6ZSJ64ZRE" hidden="1">#REF!</definedName>
    <definedName name="BEx3H5UX2GZFZZT657YR76RHW5I6" localSheetId="1" hidden="1">#REF!</definedName>
    <definedName name="BEx3H5UX2GZFZZT657YR76RHW5I6" hidden="1">#REF!</definedName>
    <definedName name="BEx3HACPKDZVUOS9WBDCCFJB46DK" localSheetId="1" hidden="1">#REF!</definedName>
    <definedName name="BEx3HACPKDZVUOS9WBDCCFJB46DK"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3KN8WAL54AYYACGCUM43J9W" localSheetId="1" hidden="1">#REF!</definedName>
    <definedName name="BEx3I3KN8WAL54AYYACGCUM43J9W"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IZSG3932LSWHR5YV78IVRPCK" localSheetId="1" hidden="1">#REF!</definedName>
    <definedName name="BEx3IZSG3932LSWHR5YV78IVRPCK"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MF5D7ODCJ7THAJTC1GFSG95" localSheetId="1" hidden="1">#REF!</definedName>
    <definedName name="BEx3JMF5D7ODCJ7THAJTC1GFSG95"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13PSDK50JLCLD0GX8L4TWAH" localSheetId="1" hidden="1">#REF!</definedName>
    <definedName name="BEx3K13PSDK50JLCLD0GX8L4TWAH"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M1PR4Y7KINKMTMKR984GX8Q" localSheetId="1" hidden="1">#REF!</definedName>
    <definedName name="BEx3LM1PR4Y7KINKMTMKR984GX8Q" hidden="1">#REF!</definedName>
    <definedName name="BEx3LM1PWWC9WH0R5TX5K06V559U" localSheetId="1" hidden="1">#REF!</definedName>
    <definedName name="BEx3LM1PWWC9WH0R5TX5K06V559U" hidden="1">#REF!</definedName>
    <definedName name="BEx3LPCEZ1C0XEKNCM3YT09JWCUO" localSheetId="1" hidden="1">#REF!</definedName>
    <definedName name="BEx3LPCEZ1C0XEKNCM3YT09JWCUO" hidden="1">#REF!</definedName>
    <definedName name="BEx3LSXW33WR1ECIMRYUPFBJXGGH" localSheetId="1" hidden="1">#REF!</definedName>
    <definedName name="BEx3LSXW33WR1ECIMRYUPFBJXGGH"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F9LX8G8DXGARRYNTDH542WG" localSheetId="1" hidden="1">#REF!</definedName>
    <definedName name="BEx3MF9LX8G8DXGARRYNTDH542WG" hidden="1">#REF!</definedName>
    <definedName name="BEx3MREOFWJQEYMCMBL7ZE06NBN6" localSheetId="1" hidden="1">#REF!</definedName>
    <definedName name="BEx3MREOFWJQEYMCMBL7ZE06NBN6" hidden="1">#REF!</definedName>
    <definedName name="BEx3MSGD8I6KBFD4XFWYGH3DKUK3" localSheetId="1" hidden="1">#REF!</definedName>
    <definedName name="BEx3MSGD8I6KBFD4XFWYGH3DKUK3" hidden="1">#REF!</definedName>
    <definedName name="BEx3NDQFYEWZAUGWFMGT2R7E7RBT" localSheetId="1" hidden="1">#REF!</definedName>
    <definedName name="BEx3NDQFYEWZAUGWFMGT2R7E7RBT" hidden="1">#REF!</definedName>
    <definedName name="BEx3NGQBX2HEDKOCDX0TX1TGBB3P" localSheetId="1" hidden="1">#REF!</definedName>
    <definedName name="BEx3NGQBX2HEDKOCDX0TX1TGBB3P"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US0N576NJN078Y1BWUWQK6B" localSheetId="1" hidden="1">#REF!</definedName>
    <definedName name="BEx3OUS0N576NJN078Y1BWUWQK6B"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3RP5PYI4BJVYGNU1V7KT5EH" localSheetId="1" hidden="1">#REF!</definedName>
    <definedName name="BEx3P3RP5PYI4BJVYGNU1V7KT5EH"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RQW017D7T1X732WDV7L1KP8" localSheetId="1" hidden="1">#REF!</definedName>
    <definedName name="BEx3PRQW017D7T1X732WDV7L1KP8"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CFD2TBUF95ZN83Q7JPV97FK" localSheetId="1" hidden="1">#REF!</definedName>
    <definedName name="BEx3QCFD2TBUF95ZN83Q7JPV97FK"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LF3RHHBNUFLUWEROBZDF1U4" localSheetId="1" hidden="1">#REF!</definedName>
    <definedName name="BEx3QLF3RHHBNUFLUWEROBZDF1U4"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37QNFSKW3DGRH5YVVEZLJI7" localSheetId="1" hidden="1">#REF!</definedName>
    <definedName name="BEx3S37QNFSKW3DGRH5YVVEZLJI7"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D7WH1NN1OH0MRS4T8ENRU32" localSheetId="1" hidden="1">#REF!</definedName>
    <definedName name="BEx3TD7WH1NN1OH0MRS4T8ENRU32" hidden="1">#REF!</definedName>
    <definedName name="BEx3TPCSI16OAB2L9M9IULQMQ9J9" localSheetId="1" hidden="1">#REF!</definedName>
    <definedName name="BEx3TPCSI16OAB2L9M9IULQMQ9J9" hidden="1">#REF!</definedName>
    <definedName name="BEx3TQ3SFJB2WTCV0OXDE56FB46K" localSheetId="1" hidden="1">#REF!</definedName>
    <definedName name="BEx3TQ3SFJB2WTCV0OXDE56FB46K" hidden="1">#REF!</definedName>
    <definedName name="BEx3TX59M3456DDBXWFJ8X2TU37A" localSheetId="1" hidden="1">#REF!</definedName>
    <definedName name="BEx3TX59M3456DDBXWFJ8X2TU37A" hidden="1">#REF!</definedName>
    <definedName name="BEx3U2UBY80GPGSTYFGI6F8TPKCV" localSheetId="1" hidden="1">#REF!</definedName>
    <definedName name="BEx3U2UBY80GPGSTYFGI6F8TPKCV"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IX0UULWP3BZA8VT2SQ8WI7" localSheetId="1" hidden="1">#REF!</definedName>
    <definedName name="BEx3UKIX0UULWP3BZA8VT2SQ8WI7" hidden="1">#REF!</definedName>
    <definedName name="BEx3UKOCOQG7S1YQ436S997K1KWV" localSheetId="1" hidden="1">#REF!</definedName>
    <definedName name="BEx3UKOCOQG7S1YQ436S997K1KWV"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ROM8UIFKV5C1BOZWSQQLESO" localSheetId="1" hidden="1">#REF!</definedName>
    <definedName name="BEx57ROM8UIFKV5C1BOZWSQQLESO"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W57CTL8HFK3U7ZRFYZR6MXE" localSheetId="1" hidden="1">#REF!</definedName>
    <definedName name="BEx58W57CTL8HFK3U7ZRFYZR6MXE" hidden="1">#REF!</definedName>
    <definedName name="BEx58XHO7ZULLF2EUD7YIS0MGQJ5" localSheetId="1" hidden="1">#REF!</definedName>
    <definedName name="BEx58XHO7ZULLF2EUD7YIS0MGQJ5" hidden="1">#REF!</definedName>
    <definedName name="BEx58ZAFNTMGBNDH52VUYXLRJO7P" localSheetId="1" hidden="1">#REF!</definedName>
    <definedName name="BEx58ZAFNTMGBNDH52VUYXLRJO7P" hidden="1">#REF!</definedName>
    <definedName name="BEx58ZW0HAIGIPEX9CVA1PQQTR6X" localSheetId="1" hidden="1">#REF!</definedName>
    <definedName name="BEx58ZW0HAIGIPEX9CVA1PQQTR6X" hidden="1">#REF!</definedName>
    <definedName name="BEx593SAFVYKW7V61D9COEZJXDA7" localSheetId="1" hidden="1">#REF!</definedName>
    <definedName name="BEx593SAFVYKW7V61D9COEZJXDA7" hidden="1">#REF!</definedName>
    <definedName name="BEx59BA1KH3RG6K1LHL7YS2VB79N" localSheetId="1" hidden="1">#REF!</definedName>
    <definedName name="BEx59BA1KH3RG6K1LHL7YS2VB79N" hidden="1">#REF!</definedName>
    <definedName name="BEx59DDIU0AMFOY94NSP1ULST8JD" localSheetId="1" hidden="1">#REF!</definedName>
    <definedName name="BEx59DDIU0AMFOY94NSP1ULST8JD" hidden="1">#REF!</definedName>
    <definedName name="BEx59E9WABJP2TN71QAIKK79HPK9" localSheetId="1" hidden="1">#REF!</definedName>
    <definedName name="BEx59E9WABJP2TN71QAIKK79HPK9" hidden="1">#REF!</definedName>
    <definedName name="BEx59F0T17A80RNLNSZNFX8NAO8Y" localSheetId="1" hidden="1">#REF!</definedName>
    <definedName name="BEx59F0T17A80RNLNSZNFX8NAO8Y"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BUBK8WJV1WILGYU9A7CO0KI" localSheetId="1" hidden="1">#REF!</definedName>
    <definedName name="BEx5ABUBK8WJV1WILGYU9A7CO0KI"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QJ1Z64KY10P8ZF1JKJUFEGN" localSheetId="1" hidden="1">#REF!</definedName>
    <definedName name="BEx5AQJ1Z64KY10P8ZF1JKJUFEGN" hidden="1">#REF!</definedName>
    <definedName name="BEx5AY62R0TL82VHXE37SCZCINQC" localSheetId="1" hidden="1">#REF!</definedName>
    <definedName name="BEx5AY62R0TL82VHXE37SCZCINQC" hidden="1">#REF!</definedName>
    <definedName name="BEx5B0PV1FCOUSHWQTY94AO0B8P0" localSheetId="1" hidden="1">#REF!</definedName>
    <definedName name="BEx5B0PV1FCOUSHWQTY94AO0B8P0"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AWPMY0TL684WDXX6KKJLRCN" localSheetId="1" hidden="1">#REF!</definedName>
    <definedName name="BEx5BAWPMY0TL684WDXX6KKJLRCN" hidden="1">#REF!</definedName>
    <definedName name="BEx5BBCUOWR6J9MZS2ML5XB0X7MW" localSheetId="1" hidden="1">#REF!</definedName>
    <definedName name="BEx5BBCUOWR6J9MZS2ML5XB0X7MW"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PLEZ8XY6S89R7AZQSKLT4HK" localSheetId="1" hidden="1">#REF!</definedName>
    <definedName name="BEx5BPLEZ8XY6S89R7AZQSKLT4HK"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4NK782B81CBGQUDS6Z8MV9" localSheetId="1" hidden="1">#REF!</definedName>
    <definedName name="BEx5C44NK782B81CBGQUDS6Z8MV9"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01O3G6BXWXT7MZEVS1F4TE9" localSheetId="1" hidden="1">#REF!</definedName>
    <definedName name="BEx5D01O3G6BXWXT7MZEVS1F4TE9" hidden="1">#REF!</definedName>
    <definedName name="BEx5D3HO5XE85AN0NGALZ4K4GE8J" localSheetId="1" hidden="1">#REF!</definedName>
    <definedName name="BEx5D3HO5XE85AN0NGALZ4K4GE8J"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FH8EU3RCPUOTFY8S9G8SBCG" localSheetId="1" hidden="1">#REF!</definedName>
    <definedName name="BEx5DFH8EU3RCPUOTFY8S9G8SBCG" hidden="1">#REF!</definedName>
    <definedName name="BEx5DJIZBTNS011R9IIG2OQ2L6ZX" localSheetId="1" hidden="1">#REF!</definedName>
    <definedName name="BEx5DJIZBTNS011R9IIG2OQ2L6ZX" hidden="1">#REF!</definedName>
    <definedName name="BEx5DS2EKWFPC2UWI1W1QESX9QP5" localSheetId="1" hidden="1">#REF!</definedName>
    <definedName name="BEx5DS2EKWFPC2UWI1W1QESX9QP5"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LFT92WAQN3NW8COIMQHUL91" localSheetId="1" hidden="1">#REF!</definedName>
    <definedName name="BEx5ELFT92WAQN3NW8COIMQHUL91"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EYXB2LDMI4FLC3QFAOXC0FZ3" localSheetId="1" hidden="1">#REF!</definedName>
    <definedName name="BEx5EYXB2LDMI4FLC3QFAOXC0FZ3"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HCTE8VTJEF7IK189AVLNYSY" localSheetId="1" hidden="1">#REF!</definedName>
    <definedName name="BEx5FHCTE8VTJEF7IK189AVLNYSY"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1QHX69GFUYHUZA5X74MTDMR" localSheetId="1" hidden="1">#REF!</definedName>
    <definedName name="BEx5G1QHX69GFUYHUZA5X74MTDMR" hidden="1">#REF!</definedName>
    <definedName name="BEx5G5S2C9JRD28ZQMMQLCBHWOHB" localSheetId="1" hidden="1">#REF!</definedName>
    <definedName name="BEx5G5S2C9JRD28ZQMMQLCBHWOHB" hidden="1">#REF!</definedName>
    <definedName name="BEx5G7KU3EGZQSYN2YNML8EW8NDC" localSheetId="1" hidden="1">#REF!</definedName>
    <definedName name="BEx5G7KU3EGZQSYN2YNML8EW8NDC"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B534CO7TBSALKMD27WHMAQJ" localSheetId="1" hidden="1">#REF!</definedName>
    <definedName name="BEx5HB534CO7TBSALKMD27WHMAQJ"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17QJ0PQ1OG1IMH69HMQWNEA" localSheetId="1" hidden="1">#REF!</definedName>
    <definedName name="BEx5I17QJ0PQ1OG1IMH69HMQWNEA"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GY4M04BPXSQF2J4GQYXF85O" localSheetId="1" hidden="1">#REF!</definedName>
    <definedName name="BEx5IGY4M04BPXSQF2J4GQYXF85O" hidden="1">#REF!</definedName>
    <definedName name="BEx5IWTZDCLZ5CCDG108STY04SAJ" localSheetId="1" hidden="1">#REF!</definedName>
    <definedName name="BEx5IWTZDCLZ5CCDG108STY04SAJ" hidden="1">#REF!</definedName>
    <definedName name="BEx5J0FFP1KS4NGY20AEJI8VREEA" localSheetId="1" hidden="1">#REF!</definedName>
    <definedName name="BEx5J0FFP1KS4NGY20AEJI8VREEA" hidden="1">#REF!</definedName>
    <definedName name="BEx5J1XE5FVWL6IJV6CWKPN24UBK" localSheetId="1" hidden="1">#REF!</definedName>
    <definedName name="BEx5J1XE5FVWL6IJV6CWKPN24UBK"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4W2S2K7M9V2M304KW93LK8Q" localSheetId="1" hidden="1">#REF!</definedName>
    <definedName name="BEx5K4W2S2K7M9V2M304KW93LK8Q" hidden="1">#REF!</definedName>
    <definedName name="BEx5K51DSERT1TR7B4A29R41W4NX" localSheetId="1" hidden="1">#REF!</definedName>
    <definedName name="BEx5K51DSERT1TR7B4A29R41W4NX" hidden="1">#REF!</definedName>
    <definedName name="BEx5KBBZ8KCEQK36ARG4ERYOFD4G" localSheetId="1" hidden="1">#REF!</definedName>
    <definedName name="BEx5KBBZ8KCEQK36ARG4ERYOFD4G" hidden="1">#REF!</definedName>
    <definedName name="BEx5KCOET0DYMY4VILOLGVBX7E3C" localSheetId="1" hidden="1">#REF!</definedName>
    <definedName name="BEx5KCOET0DYMY4VILOLGVBX7E3C"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KQJG40DO2JR1ZF6KD3PON9K" localSheetId="1" hidden="1">#REF!</definedName>
    <definedName name="BEx5LKQJG40DO2JR1ZF6KD3PON9K" hidden="1">#REF!</definedName>
    <definedName name="BEx5LQA84QRPGAR4FLC7MCT3H9EN" localSheetId="1" hidden="1">#REF!</definedName>
    <definedName name="BEx5LQA84QRPGAR4FLC7MCT3H9EN"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4D4KHXU4JXKDEHZZNRG7NRA" localSheetId="1" hidden="1">#REF!</definedName>
    <definedName name="BEx5M4D4KHXU4JXKDEHZZNRG7NRA" hidden="1">#REF!</definedName>
    <definedName name="BEx5MB9BR71LZDG7XXQ2EO58JC5F" localSheetId="1" hidden="1">#REF!</definedName>
    <definedName name="BEx5MB9BR71LZDG7XXQ2EO58JC5F" hidden="1">#REF!</definedName>
    <definedName name="BEx5MHEF05EVRV5DPTG4KMPWZSUS" localSheetId="1"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localSheetId="1" hidden="1">#REF!</definedName>
    <definedName name="BEx5MMCJMU7FOOWUCW9EA13B7V5F" hidden="1">#REF!</definedName>
    <definedName name="BEx5MVXTKNBXHNWTL43C670E4KXC" localSheetId="1" hidden="1">#REF!</definedName>
    <definedName name="BEx5MVXTKNBXHNWTL43C670E4KXC" hidden="1">#REF!</definedName>
    <definedName name="BEx5MWZGZ3VRB5418C2RNF9H17BQ" localSheetId="1" hidden="1">#REF!</definedName>
    <definedName name="BEx5MWZGZ3VRB5418C2RNF9H17BQ" hidden="1">#REF!</definedName>
    <definedName name="BEx5MX4YD2QV39W04QH9C6AOA0FB" localSheetId="1" hidden="1">#REF!</definedName>
    <definedName name="BEx5MX4YD2QV39W04QH9C6AOA0FB" hidden="1">#REF!</definedName>
    <definedName name="BEx5N3A8LULD7YBJH5J83X27PZSW" localSheetId="1" hidden="1">#REF!</definedName>
    <definedName name="BEx5N3A8LULD7YBJH5J83X27PZSW" hidden="1">#REF!</definedName>
    <definedName name="BEx5N4XI4PWB1W9PMZ4O5R0HWTYD" localSheetId="1" hidden="1">#REF!</definedName>
    <definedName name="BEx5N4XI4PWB1W9PMZ4O5R0HWTYD" hidden="1">#REF!</definedName>
    <definedName name="BEx5N8DH1SY888WI2GZ2D6E9XCXB" localSheetId="1" hidden="1">#REF!</definedName>
    <definedName name="BEx5N8DH1SY888WI2GZ2D6E9XCXB"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W1V6AB25NEEX9VPHRXWJDSS" localSheetId="1" hidden="1">#REF!</definedName>
    <definedName name="BEx5NW1V6AB25NEEX9VPHRXWJDSS" hidden="1">#REF!</definedName>
    <definedName name="BEx5NWSXWACAUHWVZAI57DGZ8OCQ" localSheetId="1" hidden="1">#REF!</definedName>
    <definedName name="BEx5NWSXWACAUHWVZAI57DGZ8OCQ" hidden="1">#REF!</definedName>
    <definedName name="BEx5NZSSQ6PY99ZX2D7Q9IGOR34W" localSheetId="1" hidden="1">#REF!</definedName>
    <definedName name="BEx5NZSSQ6PY99ZX2D7Q9IGOR34W" hidden="1">#REF!</definedName>
    <definedName name="BEx5O2N9HTGG4OJHR62PKFMNZTTW" localSheetId="1" hidden="1">#REF!</definedName>
    <definedName name="BEx5O2N9HTGG4OJHR62PKFMNZTT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29Y91E64DPE0YY53A6YHF3Y" localSheetId="1" hidden="1">#REF!</definedName>
    <definedName name="BEx5Q29Y91E64DPE0YY53A6YHF3Y"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Q6H3O7133AWQXWC21MI2UFT" localSheetId="1" hidden="1">#REF!</definedName>
    <definedName name="BEx74Q6H3O7133AWQXWC21MI2UFT" hidden="1">#REF!</definedName>
    <definedName name="BEx74R2VQ8BSMKPX25262AU3VZF7" localSheetId="1" hidden="1">#REF!</definedName>
    <definedName name="BEx74R2VQ8BSMKPX25262AU3VZF7" hidden="1">#REF!</definedName>
    <definedName name="BEx74W6BJ8ENO3J25WNM5H5APKA3" localSheetId="1" hidden="1">#REF!</definedName>
    <definedName name="BEx74W6BJ8ENO3J25WNM5H5APKA3" hidden="1">#REF!</definedName>
    <definedName name="BEx74YKLW1FKLWC3DJ2ELZBZBY1M" localSheetId="1" hidden="1">#REF!</definedName>
    <definedName name="BEx74YKLW1FKLWC3DJ2ELZBZBY1M"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DPEQTX055IZ2L8UVLJOT1DD" localSheetId="1" hidden="1">#REF!</definedName>
    <definedName name="BEx75DPEQTX055IZ2L8UVLJOT1DD"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696AZUPB1PK30JJQUWUELQPJ" localSheetId="1" hidden="1">#REF!</definedName>
    <definedName name="BEx7696AZUPB1PK30JJQUWUELQPJ" hidden="1">#REF!</definedName>
    <definedName name="BEx76PNR8S4T4VUQS0KU58SEX0VN" localSheetId="1" hidden="1">#REF!</definedName>
    <definedName name="BEx76PNR8S4T4VUQS0KU58SEX0VN" hidden="1">#REF!</definedName>
    <definedName name="BEx76YY7ODSIKDD9VDF9TLTDM18I" localSheetId="1" hidden="1">#REF!</definedName>
    <definedName name="BEx76YY7ODSIKDD9VDF9TLTDM18I" hidden="1">#REF!</definedName>
    <definedName name="BEx7705E86I9B7DTKMMJMAFSYMUL" localSheetId="1" hidden="1">#REF!</definedName>
    <definedName name="BEx7705E86I9B7DTKMMJMAFSYMUL"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BSYINF85GYNSCIRD95PH86Q" localSheetId="1" hidden="1">#REF!</definedName>
    <definedName name="BEx78BSYINF85GYNSCIRD95PH86Q" hidden="1">#REF!</definedName>
    <definedName name="BEx78HHRIWDLHQX2LG0HWFRYEL1T" localSheetId="1" hidden="1">#REF!</definedName>
    <definedName name="BEx78HHRIWDLHQX2LG0HWFRYEL1T" hidden="1">#REF!</definedName>
    <definedName name="BEx78QC4X2YVM9K6MQRB2WJG36N3" localSheetId="1" hidden="1">#REF!</definedName>
    <definedName name="BEx78QC4X2YVM9K6MQRB2WJG36N3"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74EARYYX2ICWU0YC50VO5D8" localSheetId="1" hidden="1">#REF!</definedName>
    <definedName name="BEx7974EARYYX2ICWU0YC50VO5D8"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R0EEP9O5JPPEKQWG1TC860T" localSheetId="1" hidden="1">#REF!</definedName>
    <definedName name="BEx7AR0EEP9O5JPPEKQWG1TC860T" hidden="1">#REF!</definedName>
    <definedName name="BEx7ASD1I654MEDCO6GGWA95PXSC" localSheetId="1" hidden="1">#REF!</definedName>
    <definedName name="BEx7ASD1I654MEDCO6GGWA95PXSC" hidden="1">#REF!</definedName>
    <definedName name="BEx7AURD3S7JGN4D3YK1QAG6TAFA" localSheetId="1" hidden="1">#REF!</definedName>
    <definedName name="BEx7AURD3S7JGN4D3YK1QAG6TAFA"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N8E88JR3K1BSLAZRPSFPQ9L" localSheetId="1" hidden="1">#REF!</definedName>
    <definedName name="BEx7BN8E88JR3K1BSLAZRPSFPQ9L" hidden="1">#REF!</definedName>
    <definedName name="BEx7BP14RMS3638K85OM4NCYLRHG" localSheetId="1" hidden="1">#REF!</definedName>
    <definedName name="BEx7BP14RMS3638K85OM4NCYLRHG"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346X4AX2J1QPM4NBC7JL5W9" localSheetId="1" hidden="1">#REF!</definedName>
    <definedName name="BEx7C346X4AX2J1QPM4NBC7JL5W9" hidden="1">#REF!</definedName>
    <definedName name="BEx7C40F0PQURHPI6YQ39NFIR86Z" localSheetId="1" hidden="1">#REF!</definedName>
    <definedName name="BEx7C40F0PQURHPI6YQ39NFIR86Z" hidden="1">#REF!</definedName>
    <definedName name="BEx7C7B9VCY7N0H7N1NH6HNNH724" localSheetId="1" hidden="1">#REF!</definedName>
    <definedName name="BEx7C7B9VCY7N0H7N1NH6HNNH724"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CZXN83U7XFVGG1P1N6ZCQK7U" localSheetId="1" hidden="1">#REF!</definedName>
    <definedName name="BEx7CZXN83U7XFVGG1P1N6ZCQK7U" hidden="1">#REF!</definedName>
    <definedName name="BEx7D14R4J25CLH301NHMGU8FSWM" localSheetId="1" hidden="1">#REF!</definedName>
    <definedName name="BEx7D14R4J25CLH301NHMGU8FSWM" hidden="1">#REF!</definedName>
    <definedName name="BEx7D38BE0Z9QLQBDMGARM9USFPM" localSheetId="1" hidden="1">#REF!</definedName>
    <definedName name="BEx7D38BE0Z9QLQBDMGARM9USFPM"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HBE0SOC5KXWWQ73WUDBRX8J" localSheetId="1" hidden="1">#REF!</definedName>
    <definedName name="BEx7DHBE0SOC5KXWWQ73WUDBRX8J"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V0WJHXL6X5JNQ2ZX45PX49P" localSheetId="1" hidden="1">#REF!</definedName>
    <definedName name="BEx7FV0WJHXL6X5JNQ2ZX45PX49P"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54GU5UCTJS549UBDW43EJL" localSheetId="1" hidden="1">#REF!</definedName>
    <definedName name="BEx7IB54GU5UCTJS549UBDW43EJL" hidden="1">#REF!</definedName>
    <definedName name="BEx7IBVYN47SFZIA0K4MDKQZNN9V" localSheetId="1" hidden="1">#REF!</definedName>
    <definedName name="BEx7IBVYN47SFZIA0K4MDKQZNN9V" hidden="1">#REF!</definedName>
    <definedName name="BEx7IGOMJB39HUONENRXTK1MFHGE" localSheetId="1" hidden="1">#REF!</definedName>
    <definedName name="BEx7IGOMJB39HUONENRXTK1MFHGE" hidden="1">#REF!</definedName>
    <definedName name="BEx7ISO6LTCYYDK0J6IN4PG2P6SW" localSheetId="1" hidden="1">#REF!</definedName>
    <definedName name="BEx7ISO6LTCYYDK0J6IN4PG2P6SW"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5K5QVUOXI6A663KUWL6PO3O" localSheetId="1" hidden="1">#REF!</definedName>
    <definedName name="BEx7J5K5QVUOXI6A663KUWL6PO3O" hidden="1">#REF!</definedName>
    <definedName name="BEx7JH3HGBPI07OHZ5LFYK0UFZQR" localSheetId="1" hidden="1">#REF!</definedName>
    <definedName name="BEx7JH3HGBPI07OHZ5LFYK0UFZQR" hidden="1">#REF!</definedName>
    <definedName name="BEx7JRL3MHRMVLQF3EN15MXRPN68" localSheetId="1" hidden="1">#REF!</definedName>
    <definedName name="BEx7JRL3MHRMVLQF3EN15MXRPN68" hidden="1">#REF!</definedName>
    <definedName name="BEx7JV194190CNM6WWGQ3UBJ3CHH" localSheetId="1" hidden="1">#REF!</definedName>
    <definedName name="BEx7JV194190CNM6WWGQ3UBJ3CHH" hidden="1">#REF!</definedName>
    <definedName name="BEx7JZJ4AE8AGMWPK3XPBTBUBZ48" localSheetId="1" hidden="1">#REF!</definedName>
    <definedName name="BEx7JZJ4AE8AGMWPK3XPBTBUBZ48"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H7PZ0A6FSWA4LAN2CMZ0WSF" localSheetId="1" hidden="1">#REF!</definedName>
    <definedName name="BEx7KH7PZ0A6FSWA4LAN2CMZ0WSF" hidden="1">#REF!</definedName>
    <definedName name="BEx7KNCTL6VMNQP4MFMHOMV1WI1Y" localSheetId="1" hidden="1">#REF!</definedName>
    <definedName name="BEx7KNCTL6VMNQP4MFMHOMV1WI1Y"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PF478MRAYB9TQ6LDML6O3BY" localSheetId="1" hidden="1">#REF!</definedName>
    <definedName name="BEx7LPF478MRAYB9TQ6LDML6O3BY" hidden="1">#REF!</definedName>
    <definedName name="BEx7LPV780NFCG1VX4EKJ29YXOLZ" localSheetId="1" hidden="1">#REF!</definedName>
    <definedName name="BEx7LPV780NFCG1VX4EKJ29YXOLZ" hidden="1">#REF!</definedName>
    <definedName name="BEx7LQ0PD30NJWOAYKPEYHM9J83B" localSheetId="1" hidden="1">#REF!</definedName>
    <definedName name="BEx7LQ0PD30NJWOAYKPEYHM9J83B" hidden="1">#REF!</definedName>
    <definedName name="BEx7M4EKEDHZ1ZZ91NDLSUNPUFPZ" localSheetId="1" hidden="1">#REF!</definedName>
    <definedName name="BEx7M4EKEDHZ1ZZ91NDLSUNPUFPZ" hidden="1">#REF!</definedName>
    <definedName name="BEx7MAUI1JJFDIJGDW4RWY5384LY" localSheetId="1" hidden="1">#REF!</definedName>
    <definedName name="BEx7MAUI1JJFDIJGDW4RWY5384LY" hidden="1">#REF!</definedName>
    <definedName name="BEx7MI1EW6N7FOBHWJLYC02TZSKR" localSheetId="1" hidden="1">#REF!</definedName>
    <definedName name="BEx7MI1EW6N7FOBHWJLYC02TZSKR" hidden="1">#REF!</definedName>
    <definedName name="BEx7MJZO3UKAMJ53UWOJ5ZD4GGMQ" localSheetId="1" hidden="1">#REF!</definedName>
    <definedName name="BEx7MJZO3UKAMJ53UWOJ5ZD4GGMQ" hidden="1">#REF!</definedName>
    <definedName name="BEx7MO17TZ6L4457Q12FYYLUUZAZ" localSheetId="1" hidden="1">#REF!</definedName>
    <definedName name="BEx7MO17TZ6L4457Q12FYYLUUZAZ" hidden="1">#REF!</definedName>
    <definedName name="BEx7MT4MFNXIVQGAT6D971GZW7CA" localSheetId="1" hidden="1">#REF!</definedName>
    <definedName name="BEx7MT4MFNXIVQGAT6D971GZW7CA" hidden="1">#REF!</definedName>
    <definedName name="BEx7MUMLPPX92MX7SA8S1PLONDL8" localSheetId="1" hidden="1">#REF!</definedName>
    <definedName name="BEx7MUMLPPX92MX7SA8S1PLONDL8" hidden="1">#REF!</definedName>
    <definedName name="BEx7MX0W532Q7CB4V6KFVC9WAOUI" localSheetId="1" hidden="1">#REF!</definedName>
    <definedName name="BEx7MX0W532Q7CB4V6KFVC9WAOUI" hidden="1">#REF!</definedName>
    <definedName name="BEx7NB403NE748IF75RXMWOFQ986" localSheetId="1" hidden="1">#REF!</definedName>
    <definedName name="BEx7NB403NE748IF75RXMWOFQ986"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O6UVMFVSV8U0YBZFHNCL38" localSheetId="1" hidden="1">#REF!</definedName>
    <definedName name="BEx90HO6UVMFVSV8U0YBZFHNCL38" hidden="1">#REF!</definedName>
    <definedName name="BEx90VGH5H09ON2QXYC9WIIEU98T" localSheetId="1" hidden="1">#REF!</definedName>
    <definedName name="BEx90VGH5H09ON2QXYC9WIIEU98T" hidden="1">#REF!</definedName>
    <definedName name="BEx9157279000SVN5XNWQ99JY0WU" localSheetId="1" hidden="1">#REF!</definedName>
    <definedName name="BEx9157279000SVN5XNWQ99JY0WU"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9CVDCG5CFUQWNDLOSNRQ1FN" localSheetId="1" hidden="1">#REF!</definedName>
    <definedName name="BEx929CVDCG5CFUQWNDLOSNRQ1FN"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I1SQUKW2W7S22E82HLJXRGK" localSheetId="1" hidden="1">#REF!</definedName>
    <definedName name="BEx92I1SQUKW2W7S22E82HLJXRGK"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VJ5FJGXISSSMOUAESCSIWFV" localSheetId="1" hidden="1">#REF!</definedName>
    <definedName name="BEx92VJ5FJGXISSSMOUAESCSIWFV"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2ZND3V7XSHKTD0UH9X85N5E" localSheetId="1" hidden="1">#REF!</definedName>
    <definedName name="BEx942ZND3V7XSHKTD0UH9X85N5E" hidden="1">#REF!</definedName>
    <definedName name="BEx947HHLR6UU6NYPNDZRF79V52K" localSheetId="1" hidden="1">#REF!</definedName>
    <definedName name="BEx947HHLR6UU6NYPNDZRF79V52K"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J0DWZHE39X4BLCQCJ3M1MC" localSheetId="1" hidden="1">#REF!</definedName>
    <definedName name="BEx94HJ0DWZHE39X4BLCQCJ3M1MC"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G55NR99FDSE95CXDI4DKWSV" localSheetId="1" hidden="1">#REF!</definedName>
    <definedName name="BEx95G55NR99FDSE95CXDI4DKWSV"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5XTPKKKJG67C45LRX0T25I06" localSheetId="1" hidden="1">#REF!</definedName>
    <definedName name="BEx95XTPKKKJG67C45LRX0T25I06" hidden="1">#REF!</definedName>
    <definedName name="BEx9602K2GHNBUEUVT9ONRQU1GMD" localSheetId="1" hidden="1">#REF!</definedName>
    <definedName name="BEx9602K2GHNBUEUVT9ONRQU1GMD" hidden="1">#REF!</definedName>
    <definedName name="BEx9602LTEI8BPC79BGMRK6S0RP8" localSheetId="1" hidden="1">#REF!</definedName>
    <definedName name="BEx9602LTEI8BPC79BGMRK6S0RP8" hidden="1">#REF!</definedName>
    <definedName name="BEx962BL3Y4LA53EBYI64ZYMZE8U" localSheetId="1" hidden="1">#REF!</definedName>
    <definedName name="BEx962BL3Y4LA53EBYI64ZYMZE8U" hidden="1">#REF!</definedName>
    <definedName name="BEx96HAWZ2EMMI7VJ5NQXGK044OO" localSheetId="1" hidden="1">#REF!</definedName>
    <definedName name="BEx96HAWZ2EMMI7VJ5NQXGK044OO"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05E16VCDEWPM3404WTQS6ZK" localSheetId="1" hidden="1">#REF!</definedName>
    <definedName name="BEx9805E16VCDEWPM3404WTQS6ZK"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8T7ZEF0HKRFLBVK3BNKCG3CJ" localSheetId="1" hidden="1">#REF!</definedName>
    <definedName name="BEx98T7ZEF0HKRFLBVK3BNKCG3CJ" hidden="1">#REF!</definedName>
    <definedName name="BEx98WYSAS39FWGYTMQ8QGIT81TF" localSheetId="1" hidden="1">#REF!</definedName>
    <definedName name="BEx98WYSAS39FWGYTMQ8QGIT81TF" hidden="1">#REF!</definedName>
    <definedName name="BEx990461P2YAJ7BRK25INFYZ7RQ" localSheetId="1" hidden="1">#REF!</definedName>
    <definedName name="BEx990461P2YAJ7BRK25INFYZ7RQ" hidden="1">#REF!</definedName>
    <definedName name="BEx9915UVD4G7RA3IMLFZ0LG3UA2" localSheetId="1" hidden="1">#REF!</definedName>
    <definedName name="BEx9915UVD4G7RA3IMLFZ0LG3UA2" hidden="1">#REF!</definedName>
    <definedName name="BEx991M410V3S2PKCJGQ30O6JT6H" localSheetId="1" hidden="1">#REF!</definedName>
    <definedName name="BEx991M410V3S2PKCJGQ30O6JT6H"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EHWKKHZB66Q30C7QIXU3BVM" localSheetId="1" hidden="1">#REF!</definedName>
    <definedName name="BEx99EHWKKHZB66Q30C7QIXU3BVM" hidden="1">#REF!</definedName>
    <definedName name="BEx99IE6TEODZ443HP0AYCXVTNOV" localSheetId="1" hidden="1">#REF!</definedName>
    <definedName name="BEx99IE6TEODZ443HP0AYCXVTNOV" hidden="1">#REF!</definedName>
    <definedName name="BEx99Q6PH5F3OQKCCAAO75PYDEFN" localSheetId="1" hidden="1">#REF!</definedName>
    <definedName name="BEx99Q6PH5F3OQKCCAAO75PYDEFN" hidden="1">#REF!</definedName>
    <definedName name="BEx99RU5I4O0109P2FW9DN4IU3QX" localSheetId="1" hidden="1">#REF!</definedName>
    <definedName name="BEx99RU5I4O0109P2FW9DN4IU3QX" hidden="1">#REF!</definedName>
    <definedName name="BEx99WBYT2D6UUC1PT7A40ENYID4" localSheetId="1" hidden="1">#REF!</definedName>
    <definedName name="BEx99WBYT2D6UUC1PT7A40ENYID4" hidden="1">#REF!</definedName>
    <definedName name="BEx99WS2X3RTQE9O764SS5G2FPE6" localSheetId="1" hidden="1">#REF!</definedName>
    <definedName name="BEx99WS2X3RTQE9O764SS5G2FPE6"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TW9WB5CNKQR5HKK7Y2GHYGR" localSheetId="1" hidden="1">#REF!</definedName>
    <definedName name="BEx9ATW9WB5CNKQR5HKK7Y2GHYGR"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E9Z7EFJCFDYJJOY5KFTGDF4" localSheetId="1" hidden="1">#REF!</definedName>
    <definedName name="BEx9BE9Z7EFJCFDYJJOY5KFTGDF4" hidden="1">#REF!</definedName>
    <definedName name="BEx9BSIJN2O0MG8CXAMCAOADEMTO" localSheetId="1" hidden="1">#REF!</definedName>
    <definedName name="BEx9BSIJN2O0MG8CXAMCAOADEMTO" hidden="1">#REF!</definedName>
    <definedName name="BEx9BU0BBJO3ITPCO4T9FIVEVJY7" localSheetId="1" hidden="1">#REF!</definedName>
    <definedName name="BEx9BU0BBJO3ITPCO4T9FIVEVJY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M6JVXIG9S6EAZMR899UW190" localSheetId="1" hidden="1">#REF!</definedName>
    <definedName name="BEx9CM6JVXIG9S6EAZMR899UW190" hidden="1">#REF!</definedName>
    <definedName name="BEx9D160NRGTDVT2ML4H9A7UKR4T" localSheetId="1" hidden="1">#REF!</definedName>
    <definedName name="BEx9D160NRGTDVT2ML4H9A7UKR4T" hidden="1">#REF!</definedName>
    <definedName name="BEx9D1BC9FT19KY0INAABNDBAMR1" localSheetId="1" hidden="1">#REF!</definedName>
    <definedName name="BEx9D1BC9FT19KY0INAABNDBAMR1" hidden="1">#REF!</definedName>
    <definedName name="BEx9D1MB15VSARB7IKBMZYU0JJBI" localSheetId="1" hidden="1">#REF!</definedName>
    <definedName name="BEx9D1MB15VSARB7IKBMZYU0JJBI" hidden="1">#REF!</definedName>
    <definedName name="BEx9DN6ZMF18Q39MPMXSDJTZQNJ3" localSheetId="1" hidden="1">#REF!</definedName>
    <definedName name="BEx9DN6ZMF18Q39MPMXSDJTZQNJ3" hidden="1">#REF!</definedName>
    <definedName name="BEx9DZXN85O544CD9O60K126YYAU" localSheetId="1" hidden="1">#REF!</definedName>
    <definedName name="BEx9DZXN85O544CD9O60K126YYAU" hidden="1">#REF!</definedName>
    <definedName name="BEx9E14TDNSEMI784W0OTIEQMWN6" localSheetId="1" hidden="1">#REF!</definedName>
    <definedName name="BEx9E14TDNSEMI784W0OTIEQMWN6" hidden="1">#REF!</definedName>
    <definedName name="BEx9E14TGNBYGMDDG9NETDK4SYAW" localSheetId="1" hidden="1">#REF!</definedName>
    <definedName name="BEx9E14TGNBYGMDDG9NETDK4SYAW"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MK6HAJJMVYZTN5AUIV7O1E6" localSheetId="1" hidden="1">#REF!</definedName>
    <definedName name="BEx9EMK6HAJJMVYZTN5AUIV7O1E6" hidden="1">#REF!</definedName>
    <definedName name="BEx9ENB8RPU9FA3QW16IGB6LK1CH" localSheetId="1" hidden="1">#REF!</definedName>
    <definedName name="BEx9ENB8RPU9FA3QW16IGB6LK1CH"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710LGLAU3161O0O346N58H" localSheetId="1" hidden="1">#REF!</definedName>
    <definedName name="BEx9F0710LGLAU3161O0O346N58H" hidden="1">#REF!</definedName>
    <definedName name="BEx9F0Y2ESUNE3U7TQDLMPE9BO67" localSheetId="1" hidden="1">#REF!</definedName>
    <definedName name="BEx9F0Y2ESUNE3U7TQDLMPE9BO67" hidden="1">#REF!</definedName>
    <definedName name="BEx9F439L1R726MJFX2EP39XIBPY" localSheetId="1" hidden="1">#REF!</definedName>
    <definedName name="BEx9F439L1R726MJFX2EP39XIBPY"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5USBCNYNA7HGVW92D800SKX" localSheetId="1" hidden="1">#REF!</definedName>
    <definedName name="BEx9G5USBCNYNA7HGVW92D800SKX" hidden="1">#REF!</definedName>
    <definedName name="BEx9G7CPXG7HR6N6FHPU2DBBUIKG" localSheetId="1" hidden="1">#REF!</definedName>
    <definedName name="BEx9G7CPXG7HR6N6FHPU2DBBUIK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MC7TE8SDTCO5PHODBUF4SM1" localSheetId="1" hidden="1">#REF!</definedName>
    <definedName name="BEx9GMC7TE8SDTCO5PHODBUF4SM1" hidden="1">#REF!</definedName>
    <definedName name="BEx9GMN0B495HEAOG6JQK9D7HUPC" localSheetId="1" hidden="1">#REF!</definedName>
    <definedName name="BEx9GMN0B495HEAOG6JQK9D7HUPC"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1QKLI6OOUPQLUQ0EF0355X6" localSheetId="1" hidden="1">#REF!</definedName>
    <definedName name="BEx9I1QKLI6OOUPQLUQ0EF0355X6"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UICG3HZWG57MG3NXCEX4LQI" localSheetId="1" hidden="1">#REF!</definedName>
    <definedName name="BEx9IUICG3HZWG57MG3NXCEX4LQI" hidden="1">#REF!</definedName>
    <definedName name="BEx9IW5LYJF40GS78FJNXO9O667A" localSheetId="1" hidden="1">#REF!</definedName>
    <definedName name="BEx9IW5LYJF40GS78FJNXO9O667A"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YUQSBZ0GG9ZT1QKX83F42F1" localSheetId="1" hidden="1">#REF!</definedName>
    <definedName name="BEx9IYUQSBZ0GG9ZT1QKX83F42F1"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WNP1B2E9Q88TW48NH41C0FTZ" localSheetId="1" hidden="1">#REF!</definedName>
    <definedName name="BExAWNP1B2E9Q88TW48NH41C0FTZ" hidden="1">#REF!</definedName>
    <definedName name="BExAWUFQXTIPQ308ERZPSVPTUMYN" localSheetId="1" hidden="1">#REF!</definedName>
    <definedName name="BExAWUFQXTIPQ308ERZPSVPTUMYN" hidden="1">#REF!</definedName>
    <definedName name="BExAWY6O96OQO2R036QK2DI37EKV" localSheetId="1" hidden="1">#REF!</definedName>
    <definedName name="BExAWY6O96OQO2R036QK2DI37EKV"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9KPAVIVUVU3XREDCV1BIYZL" localSheetId="1" hidden="1">#REF!</definedName>
    <definedName name="BExAX9KPAVIVUVU3XREDCV1BIYZL" hidden="1">#REF!</definedName>
    <definedName name="BExAXPB35BNVXZYF2XS6UP3LP0QH" localSheetId="1" hidden="1">#REF!</definedName>
    <definedName name="BExAXPB35BNVXZYF2XS6UP3LP0QH" hidden="1">#REF!</definedName>
    <definedName name="BExAXWSRVPK0GCZ2UFU10UOP01IY" localSheetId="1" hidden="1">#REF!</definedName>
    <definedName name="BExAXWSRVPK0GCZ2UFU10UOP01IY" hidden="1">#REF!</definedName>
    <definedName name="BExAY0EAT2LXR5MFGM0DLIB45PLO" localSheetId="1" hidden="1">#REF!</definedName>
    <definedName name="BExAY0EAT2LXR5MFGM0DLIB45PLO" hidden="1">#REF!</definedName>
    <definedName name="BExAY6JK0AK9EBIJSPEJNOIDE40W" localSheetId="1" hidden="1">#REF!</definedName>
    <definedName name="BExAY6JK0AK9EBIJSPEJNOIDE40W"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YYKAQA3KDMQ890FIE5M9SPBL" localSheetId="1" hidden="1">#REF!</definedName>
    <definedName name="BExAYYKAQA3KDMQ890FIE5M9SPBL" hidden="1">#REF!</definedName>
    <definedName name="BExAZ6SY0EU69GC3CWI5EOO0YLFG" localSheetId="1" hidden="1">#REF!</definedName>
    <definedName name="BExAZ6SY0EU69GC3CWI5EOO0YLFG" hidden="1">#REF!</definedName>
    <definedName name="BExAZ6YEEBJV0PCKFE137K2Y3A8M" localSheetId="1" hidden="1">#REF!</definedName>
    <definedName name="BExAZ6YEEBJV0PCKFE137K2Y3A8M" hidden="1">#REF!</definedName>
    <definedName name="BExAZAP844MJ4GSAIYNYHQ7FECC3" localSheetId="1" hidden="1">#REF!</definedName>
    <definedName name="BExAZAP844MJ4GSAIYNYHQ7FECC3"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JE2UOL40XUAU2RB53X5K20P" localSheetId="1" hidden="1">#REF!</definedName>
    <definedName name="BExAZJE2UOL40XUAU2RB53X5K20P"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SOJNQ5N3LM4XA17IH7NIY7G" localSheetId="1" hidden="1">#REF!</definedName>
    <definedName name="BExAZSOJNQ5N3LM4XA17IH7NIY7G"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GIGLDV7P55ZR51C0HG15PA2" localSheetId="1" hidden="1">#REF!</definedName>
    <definedName name="BExB0GIGLDV7P55ZR51C0HG15PA2" hidden="1">#REF!</definedName>
    <definedName name="BExB0KPCN7YJORQAYUCF4YKIKPMC" localSheetId="1" hidden="1">#REF!</definedName>
    <definedName name="BExB0KPCN7YJORQAYUCF4YKIKPMC" hidden="1">#REF!</definedName>
    <definedName name="BExB0VHQD6ORZS0MIC86QWHCE4UC" localSheetId="1" hidden="1">#REF!</definedName>
    <definedName name="BExB0VHQD6ORZS0MIC86QWHCE4UC" hidden="1">#REF!</definedName>
    <definedName name="BExB0WE4PI3NOBXXVO9CTEN4DIU2" localSheetId="1" hidden="1">#REF!</definedName>
    <definedName name="BExB0WE4PI3NOBXXVO9CTEN4DIU2" hidden="1">#REF!</definedName>
    <definedName name="BExB0Z8O1CQF2CWFBBHE8SNISDAO" localSheetId="1" hidden="1">#REF!</definedName>
    <definedName name="BExB0Z8O1CQF2CWFBBHE8SNISDAO"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HZ0FHGNOS2URJWFD5G55OMO" localSheetId="1" hidden="1">#REF!</definedName>
    <definedName name="BExB1HZ0FHGNOS2URJWFD5G55OMO"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385QW2BSSBXS953SSQN2ISSW" localSheetId="1" hidden="1">#REF!</definedName>
    <definedName name="BExB385QW2BSSBXS953SSQN2ISSW" hidden="1">#REF!</definedName>
    <definedName name="BExB3DEMEV5D9G8FDHD4NQ9X2YNT" localSheetId="1" hidden="1">#REF!</definedName>
    <definedName name="BExB3DEMEV5D9G8FDHD4NQ9X2YNT" hidden="1">#REF!</definedName>
    <definedName name="BExB3RXU8AJQ86I5RXEWLGGR7R7C" localSheetId="1" hidden="1">#REF!</definedName>
    <definedName name="BExB3RXU8AJQ86I5RXEWLGGR7R7C"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HEZO4E597Q5M4M10LT8TLY3" localSheetId="1" hidden="1">#REF!</definedName>
    <definedName name="BExB4HEZO4E597Q5M4M10LT8TLY3" hidden="1">#REF!</definedName>
    <definedName name="BExB4X01APD3Z8ZW6MVX1P8NAO7G" localSheetId="1" hidden="1">#REF!</definedName>
    <definedName name="BExB4X01APD3Z8ZW6MVX1P8NAO7G" hidden="1">#REF!</definedName>
    <definedName name="BExB4Z3EZBGYYI33U0KQ8NEIH8PY" localSheetId="1" hidden="1">#REF!</definedName>
    <definedName name="BExB4Z3EZBGYYI33U0KQ8NEIH8PY" hidden="1">#REF!</definedName>
    <definedName name="BExB4ZJOLU1PXBMG4TPCCLTRMNRE" localSheetId="1" hidden="1">#REF!</definedName>
    <definedName name="BExB4ZJOLU1PXBMG4TPCCLTRMNRE" hidden="1">#REF!</definedName>
    <definedName name="BExB4ZZSDPL4Q05BMVT5TUN0IGKT" localSheetId="1" hidden="1">#REF!</definedName>
    <definedName name="BExB4ZZSDPL4Q05BMVT5TUN0IGKT"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DOQKZIQXT13IG1KLCZ474G" localSheetId="1" hidden="1">#REF!</definedName>
    <definedName name="BExB5EDOQKZIQXT13IG1KLCZ474G" hidden="1">#REF!</definedName>
    <definedName name="BExB5G6EH68AYEP1UT0GHUEL3SLN" localSheetId="1" hidden="1">#REF!</definedName>
    <definedName name="BExB5G6EH68AYEP1UT0GHUEL3SLN" hidden="1">#REF!</definedName>
    <definedName name="BExB5LVGGXMNUN3D3452G3J62MKF" localSheetId="1" hidden="1">#REF!</definedName>
    <definedName name="BExB5LVGGXMNUN3D3452G3J62MKF"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5WWQYPK4GCSYZQALJYGC94" localSheetId="1" hidden="1">#REF!</definedName>
    <definedName name="BExB5V5WWQYPK4GCSYZQALJYGC94"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4AX81KEVMGZDXB25NB459SW" localSheetId="1" hidden="1">#REF!</definedName>
    <definedName name="BExB64AX81KEVMGZDXB25NB459SW"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39SKL5BMHHDD9EED7FQD9Z" localSheetId="1" hidden="1">#REF!</definedName>
    <definedName name="BExB6I39SKL5BMHHDD9EED7FQD9Z"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7F7EIHG0MYMQYUVG9HIZPHMZ" localSheetId="1" hidden="1">#REF!</definedName>
    <definedName name="BExB7F7EIHG0MYMQYUVG9HIZPHMZ" hidden="1">#REF!</definedName>
    <definedName name="BExB806PAXX70XUTA3ZI7OORD78R" localSheetId="1" hidden="1">#REF!</definedName>
    <definedName name="BExB806PAXX70XUTA3ZI7OORD78R" hidden="1">#REF!</definedName>
    <definedName name="BExB83199EQQS6I5HE7WADNCK8OE" localSheetId="1" hidden="1">#REF!</definedName>
    <definedName name="BExB83199EQQS6I5HE7WADNCK8OE"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HV9YUS1Q77M9SNFRKDLU5HS" localSheetId="1" hidden="1">#REF!</definedName>
    <definedName name="BExB8HV9YUS1Q77M9SNFRKDLU5HS"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3G413CK5DKO7925ZHSOBGIN" localSheetId="1" hidden="1">#REF!</definedName>
    <definedName name="BExB93G413CK5DKO7925ZHSOBGIN" hidden="1">#REF!</definedName>
    <definedName name="BExB96LBXL1JW5A4PP93UJ9UDLKZ" localSheetId="1" hidden="1">#REF!</definedName>
    <definedName name="BExB96LBXL1JW5A4PP93UJ9UDLKZ" hidden="1">#REF!</definedName>
    <definedName name="BExB9DHI5I2TJ2LXYPM98EE81L27" localSheetId="1" hidden="1">#REF!</definedName>
    <definedName name="BExB9DHI5I2TJ2LXYPM98EE81L27" hidden="1">#REF!</definedName>
    <definedName name="BExB9G6LZG5OQUY0GZLHX066V3D4" localSheetId="1" hidden="1">#REF!</definedName>
    <definedName name="BExB9G6LZG5OQUY0GZLHX066V3D4" hidden="1">#REF!</definedName>
    <definedName name="BExB9IFG9FW3RQUDIMDFKIYDB4HE" localSheetId="1" hidden="1">#REF!</definedName>
    <definedName name="BExB9IFG9FW3RQUDIMDFKIYDB4HE" hidden="1">#REF!</definedName>
    <definedName name="BExB9NDIZ7LGMTL8351GRA6VK2K0" localSheetId="1" hidden="1">#REF!</definedName>
    <definedName name="BExB9NDIZ7LGMTL8351GRA6VK2K0"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525BALJ5HMTDMMSM5WWJ1YW" localSheetId="1" hidden="1">#REF!</definedName>
    <definedName name="BExBA525BALJ5HMTDMMSM5WWJ1YW"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CQMR685CQ1SC8CECO7GTGB" localSheetId="1" hidden="1">#REF!</definedName>
    <definedName name="BExBABCQMR685CQ1SC8CECO7GTGB"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MPCB1QOZY8WWEX4J21JDE6U" localSheetId="1" hidden="1">#REF!</definedName>
    <definedName name="BExBBMPCB1QOZY8WWEX4J21JDE6U" hidden="1">#REF!</definedName>
    <definedName name="BExBBU1QQWUE0YFG7O1TN0RFLSSG" localSheetId="1" hidden="1">#REF!</definedName>
    <definedName name="BExBBU1QQWUE0YFG7O1TN0RFLSSG"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FH3SMGZ2IPHFB6BCM9O3W0H" localSheetId="1" hidden="1">#REF!</definedName>
    <definedName name="BExBCFH3SMGZ2IPHFB6BCM9O3W0H" hidden="1">#REF!</definedName>
    <definedName name="BExBCK9SCAABKOT9IP6TEPRR7YDT" localSheetId="1" hidden="1">#REF!</definedName>
    <definedName name="BExBCK9SCAABKOT9IP6TEPRR7YDT"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9W8C0W9N6L1AFL18JP4H94W" localSheetId="1" hidden="1">#REF!</definedName>
    <definedName name="BExBD9W8C0W9N6L1AFL18JP4H94W"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TJ0J7XEHB9OATXFF5I8FZBJ" localSheetId="1" hidden="1">#REF!</definedName>
    <definedName name="BExBDTJ0J7XEHB9OATXFF5I8FZBJ" hidden="1">#REF!</definedName>
    <definedName name="BExBDUVGK3E1J4JY9ZYTS7V14BLY" localSheetId="1" hidden="1">#REF!</definedName>
    <definedName name="BExBDUVGK3E1J4JY9ZYTS7V14BLY" hidden="1">#REF!</definedName>
    <definedName name="BExBE0KGY14GSWOGPU4HSJRLD2UD" localSheetId="1" hidden="1">#REF!</definedName>
    <definedName name="BExBE0KGY14GSWOGPU4HSJRLD2UD"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XU4CFCM1P5CTZ4NE14PBGDA" localSheetId="1" hidden="1">#REF!</definedName>
    <definedName name="BExBEXU4CFCM1P5CTZ4NE14PBGDA"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K0K58VDM9V35DGI6VK8C92V" localSheetId="1" hidden="1">#REF!</definedName>
    <definedName name="BExCRK0K58VDM9V35DGI6VK8C92V" hidden="1">#REF!</definedName>
    <definedName name="BExCRLIHS7466WFJ3RPIUGGXYESZ" localSheetId="1" hidden="1">#REF!</definedName>
    <definedName name="BExCRLIHS7466WFJ3RPIUGGXYESZ" hidden="1">#REF!</definedName>
    <definedName name="BExCRXSXMF4LHAQZHN64FXJPMVZ7" localSheetId="1" hidden="1">#REF!</definedName>
    <definedName name="BExCRXSXMF4LHAQZHN64FXJPMVZ7" hidden="1">#REF!</definedName>
    <definedName name="BExCS1EDDUEAEWHVYXHIP9I1WCJH" localSheetId="1" hidden="1">#REF!</definedName>
    <definedName name="BExCS1EDDUEAEWHVYXHIP9I1WCJH" hidden="1">#REF!</definedName>
    <definedName name="BExCS1P5QG0X3OTHKX07RALOE5T5" localSheetId="1" hidden="1">#REF!</definedName>
    <definedName name="BExCS1P5QG0X3OTHKX07RALOE5T5"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J2XVKHN6ULCF7JML0TCRKEO" localSheetId="1" hidden="1">#REF!</definedName>
    <definedName name="BExCSJ2XVKHN6ULCF7JML0TCRKEO"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HZWIPJVLE56GATEFKPIKLK2" localSheetId="1" hidden="1">#REF!</definedName>
    <definedName name="BExCTHZWIPJVLE56GATEFKPIKLK2"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2V6H9TT6LFGK3SADZ2TIGQ" localSheetId="1" hidden="1">#REF!</definedName>
    <definedName name="BExCTZ2V6H9TT6LFGK3SADZ2TIGQ"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LEOALM7SEHVMQC4B4N25MRM" localSheetId="1" hidden="1">#REF!</definedName>
    <definedName name="BExCULEOALM7SEHVMQC4B4N25MRM"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5HJSTBNPQZVGYJY9AZ4IJ26" localSheetId="1" hidden="1">#REF!</definedName>
    <definedName name="BExCV5HJSTBNPQZVGYJY9AZ4IJ26"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NROVORCSNX9HKHKPHY0URS3" localSheetId="1" hidden="1">#REF!</definedName>
    <definedName name="BExCVNROVORCSNX9HKHKPHY0URS3" hidden="1">#REF!</definedName>
    <definedName name="BExCVPEZON7VV6NOWII8VZMONPCJ" localSheetId="1" hidden="1">#REF!</definedName>
    <definedName name="BExCVPEZON7VV6NOWII8VZMONPCJ"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HADQJRXWFDGV2KMANWIY1YN" localSheetId="1" hidden="1">#REF!</definedName>
    <definedName name="BExCWHADQJRXWFDGV2KMANWIY1YN"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YSBKJ9SZQD7XS2WUS6SVBJO" localSheetId="1" hidden="1">#REF!</definedName>
    <definedName name="BExCXYSBKJ9SZQD7XS2WUS6SVBJO" hidden="1">#REF!</definedName>
    <definedName name="BExCXZ8DGK5ZE8467LFEHX6JNQHJ" localSheetId="1" hidden="1">#REF!</definedName>
    <definedName name="BExCXZ8DGK5ZE8467LFEHX6JNQHJ" hidden="1">#REF!</definedName>
    <definedName name="BExCY2DQO9VLA77Q7EG3T0XNXX4F" localSheetId="1" hidden="1">#REF!</definedName>
    <definedName name="BExCY2DQO9VLA77Q7EG3T0XNXX4F" hidden="1">#REF!</definedName>
    <definedName name="BExCY5Z7X93Z8XUOEASK50W08S36" localSheetId="1" hidden="1">#REF!</definedName>
    <definedName name="BExCY5Z7X93Z8XUOEASK50W08S36"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DGYM1UGUNTB331L2E4L5F34" localSheetId="1" hidden="1">#REF!</definedName>
    <definedName name="BExCYDGYM1UGUNTB331L2E4L5F34" hidden="1">#REF!</definedName>
    <definedName name="BExCYN7KCKU1F6EXMNPQPTKNOT6A" localSheetId="1" hidden="1">#REF!</definedName>
    <definedName name="BExCYN7KCKU1F6EXMNPQPTKNOT6A" hidden="1">#REF!</definedName>
    <definedName name="BExCYPRC5HJE6N2XQTHCT6NXGP8N" localSheetId="1" hidden="1">#REF!</definedName>
    <definedName name="BExCYPRC5HJE6N2XQTHCT6NXGP8N" hidden="1">#REF!</definedName>
    <definedName name="BExCYQCX9ES8ZWW2L35B12WDNT73" localSheetId="1" hidden="1">#REF!</definedName>
    <definedName name="BExCYQCX9ES8ZWW2L35B12WDNT73" hidden="1">#REF!</definedName>
    <definedName name="BExCYSLQY2CYU7DQ3QI07UGGS6OW" localSheetId="1" hidden="1">#REF!</definedName>
    <definedName name="BExCYSLQY2CYU7DQ3QI07UGGS6OW"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NRWARGGHWLSC1PEDZFLF3JV" localSheetId="1" hidden="1">#REF!</definedName>
    <definedName name="BExCZNRWARGGHWLSC1PEDZFLF3JV" hidden="1">#REF!</definedName>
    <definedName name="BExCZP9TBB61HISZ2U5QMQSO2LBE" localSheetId="1" hidden="1">#REF!</definedName>
    <definedName name="BExCZP9TBB61HISZ2U5QMQSO2LBE" hidden="1">#REF!</definedName>
    <definedName name="BExCZUD9FEOJBKDJ51Z3JON9LKJ8" localSheetId="1" hidden="1">#REF!</definedName>
    <definedName name="BExCZUD9FEOJBKDJ51Z3JON9LKJ8" hidden="1">#REF!</definedName>
    <definedName name="BExD0AUOVQT3UL53T2KUVJNGD0QF" localSheetId="1" hidden="1">#REF!</definedName>
    <definedName name="BExD0AUOVQT3UL53T2KUVJNGD0QF"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0WQ6EQ2G82IAJI3FDQKGZH18" localSheetId="1" hidden="1">#REF!</definedName>
    <definedName name="BExD0WQ6EQ2G82IAJI3FDQKGZH18"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MI40YRCBI7KT4S9YHQJUO06" localSheetId="1" hidden="1">#REF!</definedName>
    <definedName name="BExD1MI40YRCBI7KT4S9YHQJUO06" hidden="1">#REF!</definedName>
    <definedName name="BExD1OAU9OXQAZA4D70HP72CU6GB" localSheetId="1" hidden="1">#REF!</definedName>
    <definedName name="BExD1OAU9OXQAZA4D70HP72CU6GB" hidden="1">#REF!</definedName>
    <definedName name="BExD1T8WPV0G6YOX7WMAIZD8XNBK" localSheetId="1" hidden="1">#REF!</definedName>
    <definedName name="BExD1T8WPV0G6YOX7WMAIZD8XNBK"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2PWTVQ2CXNG6B7UDL8FIMXBH" localSheetId="1" hidden="1">#REF!</definedName>
    <definedName name="BExD2PWTVQ2CXNG6B7UDL8FIMXBH" hidden="1">#REF!</definedName>
    <definedName name="BExD2X9AQ03EX1AVVX44CXLXRPTI" localSheetId="1" hidden="1">#REF!</definedName>
    <definedName name="BExD2X9AQ03EX1AVVX44CXLXRPTI" hidden="1">#REF!</definedName>
    <definedName name="BExD2ZNL9MWJOEL2575KJZBDP2A6" localSheetId="1" hidden="1">#REF!</definedName>
    <definedName name="BExD2ZNL9MWJOEL2575KJZBDP2A6" hidden="1">#REF!</definedName>
    <definedName name="BExD34G79JRMB8BZRVN81P1H9MSB" localSheetId="1" hidden="1">#REF!</definedName>
    <definedName name="BExD34G79JRMB8BZRVN81P1H9MSB" hidden="1">#REF!</definedName>
    <definedName name="BExD35CL2NULPPEHAM954ETQIJA2" localSheetId="1" hidden="1">#REF!</definedName>
    <definedName name="BExD35CL2NULPPEHAM954ETQIJA2"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8JTNF4LTMFY6GRVDJ6VLGG" localSheetId="1" hidden="1">#REF!</definedName>
    <definedName name="BExD3I8JTNF4LTMFY6GRVDJ6VLGG"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3VPY5VEI1LLQ4I16T16251DT" localSheetId="1" hidden="1">#REF!</definedName>
    <definedName name="BExD3VPY5VEI1LLQ4I16T16251DT" hidden="1">#REF!</definedName>
    <definedName name="BExD3XIUEZZ1KIHV7CPS7DKUGIN8" localSheetId="1" hidden="1">#REF!</definedName>
    <definedName name="BExD3XIUEZZ1KIHV7CPS7DKUGIN8" hidden="1">#REF!</definedName>
    <definedName name="BExD40O0CFTNJFOFMMM1KH0P7BUI" localSheetId="1" hidden="1">#REF!</definedName>
    <definedName name="BExD40O0CFTNJFOFMMM1KH0P7BUI" hidden="1">#REF!</definedName>
    <definedName name="BExD47UYINTJY1PDIW2S1FZ8ZMIO" localSheetId="1" hidden="1">#REF!</definedName>
    <definedName name="BExD47UYINTJY1PDIW2S1FZ8ZMIO"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QQQ7V9LH5WWBJA3HKJXLVP6" localSheetId="1" hidden="1">#REF!</definedName>
    <definedName name="BExD4QQQ7V9LH5WWBJA3HKJXLVP6"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D18MCF5R8YJMPG21WE3GPJQ" localSheetId="1" hidden="1">#REF!</definedName>
    <definedName name="BExD6D18MCF5R8YJMPG21WE3GPJQ"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HLWJHFK6566YQLGOAPIWD7G" localSheetId="1" hidden="1">#REF!</definedName>
    <definedName name="BExD8HLWJHFK6566YQLGOAPIWD7G"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ATSNNU6SJVYYUCUG2AFS57W" localSheetId="1" hidden="1">#REF!</definedName>
    <definedName name="BExD9ATSNNU6SJVYYUCUG2AFS57W" hidden="1">#REF!</definedName>
    <definedName name="BExD9JO1QOKHUKL6DOEKDLUBPPKZ" localSheetId="1" hidden="1">#REF!</definedName>
    <definedName name="BExD9JO1QOKHUKL6DOEKDLUBPPKZ"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23J1UL1EN1K0BLX2TKAX4U0" localSheetId="1" hidden="1">#REF!</definedName>
    <definedName name="BExDA23J1UL1EN1K0BLX2TKAX4U0" hidden="1">#REF!</definedName>
    <definedName name="BExDA6594R2INH5X2F55YRZSKRND" localSheetId="1" hidden="1">#REF!</definedName>
    <definedName name="BExDA6594R2INH5X2F55YRZSKRND"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O14OTKLVDBTNB2ONGZ4YB20H" localSheetId="1" hidden="1">#REF!</definedName>
    <definedName name="BExEO14OTKLVDBTNB2ONGZ4YB20H" hidden="1">#REF!</definedName>
    <definedName name="BExEO80UUNTK4DX33Z5TYLM8NYZM" localSheetId="1" hidden="1">#REF!</definedName>
    <definedName name="BExEO80UUNTK4DX33Z5TYLM8NYZM"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QPUOD4B6H60DKEB9159F7DR" localSheetId="1" hidden="1">#REF!</definedName>
    <definedName name="BExEPQPUOD4B6H60DKEB9159F7DR"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JHNJV9U65F5VGIGX0VM02VF" localSheetId="1" hidden="1">#REF!</definedName>
    <definedName name="BExEQJHNJV9U65F5VGIGX0VM02VF"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IPCI7N2NW7JRL59DVT0TTSU" localSheetId="1" hidden="1">#REF!</definedName>
    <definedName name="BExERIPCI7N2NW7JRL59DVT0TTSU"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U8P606C6QQZZL55U0ZQYQF1" localSheetId="1"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localSheetId="1" hidden="1">#REF!</definedName>
    <definedName name="BExERXE1QW042A2T25RI4DVUU59O"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LYUFDACMPARVY264HKBCXLX" localSheetId="1" hidden="1">#REF!</definedName>
    <definedName name="BExESLYUFDACMPARVY264HKBCXLX"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VK1YRJM6UG6FBYOF9CNX29X" localSheetId="1" hidden="1">#REF!</definedName>
    <definedName name="BExESVK1YRJM6UG6FBYOF9CNX29X"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4EAH366GROMVVMDCSUI1018" localSheetId="1" hidden="1">#REF!</definedName>
    <definedName name="BExET4EAH366GROMVVMDCSUI1018"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B55BNG40G9YOI2H6UHIR9WU" localSheetId="1" hidden="1">#REF!</definedName>
    <definedName name="BExETB55BNG40G9YOI2H6UHIR9WU"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O51BGF7GGNGB21UD7OIF15" localSheetId="1" hidden="1">#REF!</definedName>
    <definedName name="BExETVO51BGF7GGNGB21UD7OIF15" hidden="1">#REF!</definedName>
    <definedName name="BExETVTGY38YXYYF7N73OYN6FYY3" localSheetId="1" hidden="1">#REF!</definedName>
    <definedName name="BExETVTGY38YXYYF7N73OYN6FYY3" hidden="1">#REF!</definedName>
    <definedName name="BExETVTH8RADW05P2XUUV7V44TWW" localSheetId="1" hidden="1">#REF!</definedName>
    <definedName name="BExETVTH8RADW05P2XUUV7V44TWW" hidden="1">#REF!</definedName>
    <definedName name="BExETW9PYUAV5QY6A4VCYZRIOUX4" localSheetId="1" hidden="1">#REF!</definedName>
    <definedName name="BExETW9PYUAV5QY6A4VCYZRIOUX4" hidden="1">#REF!</definedName>
    <definedName name="BExEUGNELLVZ7K2PYWP2TG8T65XQ" localSheetId="1" hidden="1">#REF!</definedName>
    <definedName name="BExEUGNELLVZ7K2PYWP2TG8T65XQ" hidden="1">#REF!</definedName>
    <definedName name="BExEUHUG1NGJGB6F1UH5IKFZ9B9M" localSheetId="1" hidden="1">#REF!</definedName>
    <definedName name="BExEUHUG1NGJGB6F1UH5IKFZ9B9M" hidden="1">#REF!</definedName>
    <definedName name="BExEUNE4T242Y59C6MS28MXEUGCP" localSheetId="1" hidden="1">#REF!</definedName>
    <definedName name="BExEUNE4T242Y59C6MS28MXEUGCP" hidden="1">#REF!</definedName>
    <definedName name="BExEUNU7FYVTR4DD1D31SS7PNXX2" localSheetId="1" hidden="1">#REF!</definedName>
    <definedName name="BExEUNU7FYVTR4DD1D31SS7PNXX2" hidden="1">#REF!</definedName>
    <definedName name="BExEV2TP7NA3ZR6RJGH5ER370OUM" localSheetId="1" hidden="1">#REF!</definedName>
    <definedName name="BExEV2TP7NA3ZR6RJGH5ER370OUM" hidden="1">#REF!</definedName>
    <definedName name="BExEV3Q7M5YTX3CY3QCP1SUIEP2E" localSheetId="1" hidden="1">#REF!</definedName>
    <definedName name="BExEV3Q7M5YTX3CY3QCP1SUIEP2E"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CEYMOI0PGO7HAEOS9CVMU2O" localSheetId="1" hidden="1">#REF!</definedName>
    <definedName name="BExEVCEYMOI0PGO7HAEOS9CVMU2O"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B6JHMITZPXHB6JATOCLLKLJ" localSheetId="1" hidden="1">#REF!</definedName>
    <definedName name="BExEWB6JHMITZPXHB6JATOCLLKLJ"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43OR6NH8GF32YY2ZB6Y8WGP" localSheetId="1" hidden="1">#REF!</definedName>
    <definedName name="BExEX43OR6NH8GF32YY2ZB6Y8WGP"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GE2TE9MQWLQVHL7XGQWL102" localSheetId="1" hidden="1">#REF!</definedName>
    <definedName name="BExEXGE2TE9MQWLQVHL7XGQWL102" hidden="1">#REF!</definedName>
    <definedName name="BExEXRBZ0DI9E2UFLLKYWGN66B61" localSheetId="1" hidden="1">#REF!</definedName>
    <definedName name="BExEXRBZ0DI9E2UFLLKYWGN66B61" hidden="1">#REF!</definedName>
    <definedName name="BExEXW4FSOZ9C2SZSQIAA3W82I5K" localSheetId="1" hidden="1">#REF!</definedName>
    <definedName name="BExEXW4FSOZ9C2SZSQIAA3W82I5K" hidden="1">#REF!</definedName>
    <definedName name="BExEXZ4H2ZUNEW5I6I74GK08QAQC" localSheetId="1" hidden="1">#REF!</definedName>
    <definedName name="BExEXZ4H2ZUNEW5I6I74GK08QAQC" hidden="1">#REF!</definedName>
    <definedName name="BExEY42GK80HA9M84NTZ3NV9K2VI" localSheetId="1" hidden="1">#REF!</definedName>
    <definedName name="BExEY42GK80HA9M84NTZ3NV9K2VI"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PCI2LT224YS4M3T50V85FAG" localSheetId="1" hidden="1">#REF!</definedName>
    <definedName name="BExEYPCI2LT224YS4M3T50V85FAG" hidden="1">#REF!</definedName>
    <definedName name="BExEYUQJXZT6N5HJH8ACJF6SRWEE" localSheetId="1" hidden="1">#REF!</definedName>
    <definedName name="BExEYUQJXZT6N5HJH8ACJF6SRWEE" hidden="1">#REF!</definedName>
    <definedName name="BExEYYC7KLO4XJQW9GMGVVJQXF4C" localSheetId="1" hidden="1">#REF!</definedName>
    <definedName name="BExEYYC7KLO4XJQW9GMGVVJQXF4C" hidden="1">#REF!</definedName>
    <definedName name="BExEZ1S6VZCG01ZPLBSS9Z1SBOJ2" localSheetId="1" hidden="1">#REF!</definedName>
    <definedName name="BExEZ1S6VZCG01ZPLBSS9Z1SBOJ2" hidden="1">#REF!</definedName>
    <definedName name="BExEZ6KV8TDKOO0Y66LSH9DCFW5M" localSheetId="1" hidden="1">#REF!</definedName>
    <definedName name="BExEZ6KV8TDKOO0Y66LSH9DCFW5M" hidden="1">#REF!</definedName>
    <definedName name="BExEZGBFNJR8DLPN0V11AU22L6WY" localSheetId="1" hidden="1">#REF!</definedName>
    <definedName name="BExEZGBFNJR8DLPN0V11AU22L6WY" hidden="1">#REF!</definedName>
    <definedName name="BExEZVR61GWO1ZM3XHWUKRJJMQXV" localSheetId="1" hidden="1">#REF!</definedName>
    <definedName name="BExEZVR61GWO1ZM3XHWUKRJJMQXV" hidden="1">#REF!</definedName>
    <definedName name="BExF02Y3V3QEPO2XLDSK47APK9XJ" localSheetId="1" hidden="1">#REF!</definedName>
    <definedName name="BExF02Y3V3QEPO2XLDSK47APK9XJ" hidden="1">#REF!</definedName>
    <definedName name="BExF03E824NHBODFUZ3PZ5HLF85X" localSheetId="1" hidden="1">#REF!</definedName>
    <definedName name="BExF03E824NHBODFUZ3PZ5HLF85X" hidden="1">#REF!</definedName>
    <definedName name="BExF09OS91RT7N7IW8JLMZ121ZP3" localSheetId="1" hidden="1">#REF!</definedName>
    <definedName name="BExF09OS91RT7N7IW8JLMZ121ZP3" hidden="1">#REF!</definedName>
    <definedName name="BExF0D4SEQ7RRCAER8UQKUJ4HH0Q" localSheetId="1" hidden="1">#REF!</definedName>
    <definedName name="BExF0D4SEQ7RRCAER8UQKUJ4HH0Q" hidden="1">#REF!</definedName>
    <definedName name="BExF0D4Z97PCG5JI9CC2TFB553AX" localSheetId="1" hidden="1">#REF!</definedName>
    <definedName name="BExF0D4Z97PCG5JI9CC2TFB553AX" hidden="1">#REF!</definedName>
    <definedName name="BExF0DAB1PUE0V936NFEK68CCKTJ" localSheetId="1" hidden="1">#REF!</definedName>
    <definedName name="BExF0DAB1PUE0V936NFEK68CCKTJ" hidden="1">#REF!</definedName>
    <definedName name="BExF0LOEHV42P2DV7QL8O7HOQ3N9" localSheetId="1" hidden="1">#REF!</definedName>
    <definedName name="BExF0LOEHV42P2DV7QL8O7HOQ3N9" hidden="1">#REF!</definedName>
    <definedName name="BExF0QRT0ZP2578DKKC9SRW40F5L" localSheetId="1" hidden="1">#REF!</definedName>
    <definedName name="BExF0QRT0ZP2578DKKC9SRW40F5L"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C1VNHJBRW2XQKVSL1KSLFZ8" localSheetId="1" hidden="1">#REF!</definedName>
    <definedName name="BExF1C1VNHJBRW2XQKVSL1KSLFZ8"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72JNPJCK1XLBG016XXBVFO8" localSheetId="1" hidden="1">#REF!</definedName>
    <definedName name="BExF272JNPJCK1XLBG016XXBVFO8"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H9D3MC9XKLPZ6VIP4F7G4YN" localSheetId="1" hidden="1">#REF!</definedName>
    <definedName name="BExF2H9D3MC9XKLPZ6VIP4F7G4YN"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GMJW5D7066GYKTMM3CVH1HE" localSheetId="1" hidden="1">#REF!</definedName>
    <definedName name="BExF3GMJW5D7066GYKTMM3CVH1HE" hidden="1">#REF!</definedName>
    <definedName name="BExF3I9T44X7DV9HHV51DVDDPPZG" localSheetId="1" hidden="1">#REF!</definedName>
    <definedName name="BExF3I9T44X7DV9HHV51DVDDPPZG" hidden="1">#REF!</definedName>
    <definedName name="BExF3IKLZ35F2D4DI7R7P7NZLVC3" localSheetId="1" hidden="1">#REF!</definedName>
    <definedName name="BExF3IKLZ35F2D4DI7R7P7NZLVC3" hidden="1">#REF!</definedName>
    <definedName name="BExF3JMFX5DILOIFUDIO1HZUK875" localSheetId="1" hidden="1">#REF!</definedName>
    <definedName name="BExF3JMFX5DILOIFUDIO1HZUK875" hidden="1">#REF!</definedName>
    <definedName name="BExF3KIO2G9LJYXZ61H8PJJ6OQXV" localSheetId="1" hidden="1">#REF!</definedName>
    <definedName name="BExF3KIO2G9LJYXZ61H8PJJ6OQXV" hidden="1">#REF!</definedName>
    <definedName name="BExF3MGVCZHXDAUDZAGUYESZ3RC8" localSheetId="1" hidden="1">#REF!</definedName>
    <definedName name="BExF3MGVCZHXDAUDZAGUYESZ3RC8" hidden="1">#REF!</definedName>
    <definedName name="BExF3NTC4BGZEM6B87TCFX277QCS" localSheetId="1" hidden="1">#REF!</definedName>
    <definedName name="BExF3NTC4BGZEM6B87TCFX277QCS" hidden="1">#REF!</definedName>
    <definedName name="BExF3Q2DOSQI9SIAXB522CN0WBZ7" localSheetId="1" hidden="1">#REF!</definedName>
    <definedName name="BExF3Q2DOSQI9SIAXB522CN0WBZ7"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J4Y60OUA8GY6YN8XVRUX80A" localSheetId="1" hidden="1">#REF!</definedName>
    <definedName name="BExF4J4Y60OUA8GY6YN8XVRUX80A"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7QYWRJ8S4SID84VVXH3TN7X8" localSheetId="1" hidden="1">#REF!</definedName>
    <definedName name="BExF7QYWRJ8S4SID84VVXH3TN7X8" hidden="1">#REF!</definedName>
    <definedName name="BExF81GI8B8WBHXFTET68A9358BR" localSheetId="1" hidden="1">#REF!</definedName>
    <definedName name="BExF81GI8B8WBHXFTET68A9358BR" hidden="1">#REF!</definedName>
    <definedName name="BExGKN1EUJWHOYSSFY4XX6T9QVV5" localSheetId="1" hidden="1">#REF!</definedName>
    <definedName name="BExGKN1EUJWHOYSSFY4XX6T9QVV5" hidden="1">#REF!</definedName>
    <definedName name="BExGL97US0Y3KXXASUTVR26XLT70" localSheetId="1" hidden="1">#REF!</definedName>
    <definedName name="BExGL97US0Y3KXXASUTVR26XLT70" hidden="1">#REF!</definedName>
    <definedName name="BExGL9TEJAX73AMCXKXTMRO9T6QA" localSheetId="1" hidden="1">#REF!</definedName>
    <definedName name="BExGL9TEJAX73AMCXKXTMRO9T6QA" hidden="1">#REF!</definedName>
    <definedName name="BExGLBM5GKGBJDTZSMMBZBAVQ7N1" localSheetId="1" hidden="1">#REF!</definedName>
    <definedName name="BExGLBM5GKGBJDTZSMMBZBAVQ7N1"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PP9Z6SH15N8AV0F7H58S14K" localSheetId="1" hidden="1">#REF!</definedName>
    <definedName name="BExGLPP9Z6SH15N8AV0F7H58S14K" hidden="1">#REF!</definedName>
    <definedName name="BExGLQATG820J44V2O4JEICPUUTR" localSheetId="1" hidden="1">#REF!</definedName>
    <definedName name="BExGLQATG820J44V2O4JEICPUUTR"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OGUOL3NATNV0TIZH2J6DLLD" localSheetId="1" hidden="1">#REF!</definedName>
    <definedName name="BExGMOGUOL3NATNV0TIZH2J6DLLD"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HOS7RBERG1J2M2HVGSRZL5G" localSheetId="1" hidden="1">#REF!</definedName>
    <definedName name="BExGNHOS7RBERG1J2M2HVGSRZL5G" hidden="1">#REF!</definedName>
    <definedName name="BExGNJ18W3Q55XAXY8XTFB80IVMV" localSheetId="1" hidden="1">#REF!</definedName>
    <definedName name="BExGNJ18W3Q55XAXY8XTFB80IVMV" hidden="1">#REF!</definedName>
    <definedName name="BExGNN2YQ9BDAZXT2GLCSAPXKIM7" localSheetId="1" hidden="1">#REF!</definedName>
    <definedName name="BExGNN2YQ9BDAZXT2GLCSAPXKIM7" hidden="1">#REF!</definedName>
    <definedName name="BExGNP6INLF5NZFP5ME6K7C9Y0NH" localSheetId="1" hidden="1">#REF!</definedName>
    <definedName name="BExGNP6INLF5NZFP5ME6K7C9Y0NH"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2GMMPZVQY9RQ8MDKZDP5G3" localSheetId="1" hidden="1">#REF!</definedName>
    <definedName name="BExGO22GMMPZVQY9RQ8MDKZDP5G3"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APYI1N5W3IH8H485BHSVOY3" localSheetId="1" hidden="1">#REF!</definedName>
    <definedName name="BExGPAPYI1N5W3IH8H485BHSVOY3" hidden="1">#REF!</definedName>
    <definedName name="BExGPFO3GOKYO2922Y91GMQRCMOA" localSheetId="1" hidden="1">#REF!</definedName>
    <definedName name="BExGPFO3GOKYO2922Y91GMQRCMOA"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SUUG7TL5F5PTYU6G4HPJV1B" localSheetId="1" hidden="1">#REF!</definedName>
    <definedName name="BExGPSUUG7TL5F5PTYU6G4HPJV1B" hidden="1">#REF!</definedName>
    <definedName name="BExGQ1E950UYXYWQ84EZEQPWHVYY" localSheetId="1" hidden="1">#REF!</definedName>
    <definedName name="BExGQ1E950UYXYWQ84EZEQPWHVYY"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4ZP0PPMLDNVBUG12W9FFVI9" localSheetId="1" hidden="1">#REF!</definedName>
    <definedName name="BExGQ4ZP0PPMLDNVBUG12W9FFVI9"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8FQN3FRAGH5H2V74848P5JX" localSheetId="1" hidden="1">#REF!</definedName>
    <definedName name="BExGQ8FQN3FRAGH5H2V74848P5JX" hidden="1">#REF!</definedName>
    <definedName name="BExGQGJ1A7LNZUS8QSMOG8UNGLMK" localSheetId="1" hidden="1">#REF!</definedName>
    <definedName name="BExGQGJ1A7LNZUS8QSMOG8UNGLMK" hidden="1">#REF!</definedName>
    <definedName name="BExGQLBNZ35IK2VK33HJUAE4ADX2" localSheetId="1" hidden="1">#REF!</definedName>
    <definedName name="BExGQLBNZ35IK2VK33HJUAE4ADX2"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ILCZ3BMTGDY72B1Q9BUGW0J" localSheetId="1" hidden="1">#REF!</definedName>
    <definedName name="BExGRILCZ3BMTGDY72B1Q9BUGW0J" hidden="1">#REF!</definedName>
    <definedName name="BExGRNZJ74Y6OYJB9F9Y9T3CAHOS" localSheetId="1" hidden="1">#REF!</definedName>
    <definedName name="BExGRNZJ74Y6OYJB9F9Y9T3CAHOS" hidden="1">#REF!</definedName>
    <definedName name="BExGRPC5QJQ7UGQ4P7CFWVGRQGFW" localSheetId="1" hidden="1">#REF!</definedName>
    <definedName name="BExGRPC5QJQ7UGQ4P7CFWVGRQGFW" hidden="1">#REF!</definedName>
    <definedName name="BExGRSMULUXOBEN8G0TK90PRKQ9O" localSheetId="1" hidden="1">#REF!</definedName>
    <definedName name="BExGRSMULUXOBEN8G0TK90PRKQ9O"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BYPYOBOB218ABCIM2X63GJ8" localSheetId="1" hidden="1">#REF!</definedName>
    <definedName name="BExGSBYPYOBOB218ABCIM2X63GJ8"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EMKIEF46KBIDWCAOAN5U718" localSheetId="1" hidden="1">#REF!</definedName>
    <definedName name="BExGTEMKIEF46KBIDWCAOAN5U718"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V3U5SZUPLTWEMEY3IIN1L4L" localSheetId="1" hidden="1">#REF!</definedName>
    <definedName name="BExGTV3U5SZUPLTWEMEY3IIN1L4L" hidden="1">#REF!</definedName>
    <definedName name="BExGTZ046J7VMUG4YPKFN2K8TWB7" localSheetId="1" hidden="1">#REF!</definedName>
    <definedName name="BExGTZ046J7VMUG4YPKFN2K8TWB7" hidden="1">#REF!</definedName>
    <definedName name="BExGTZ04EFFQ3Z3JMM0G35JYWUK3" localSheetId="1" hidden="1">#REF!</definedName>
    <definedName name="BExGTZ04EFFQ3Z3JMM0G35JYWUK3"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6NCRHY7EAB6SK6EPPMWFG1" localSheetId="1" hidden="1">#REF!</definedName>
    <definedName name="BExGUI6NCRHY7EAB6SK6EPPMWFG1"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MDP0WYFBZL2MCB36WWJIC04" localSheetId="1" hidden="1">#REF!</definedName>
    <definedName name="BExGUMDP0WYFBZL2MCB36WWJIC04"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VTIIWAK5T0F5FD428QDO46W" localSheetId="1" hidden="1">#REF!</definedName>
    <definedName name="BExGUVTIIWAK5T0F5FD428QDO46W" hidden="1">#REF!</definedName>
    <definedName name="BExGUZKF06F209XL1IZWVJEQ82EE" localSheetId="1" hidden="1">#REF!</definedName>
    <definedName name="BExGUZKF06F209XL1IZWVJEQ82EE" hidden="1">#REF!</definedName>
    <definedName name="BExGUZPWM950OZ8P1A3N86LXK97U" localSheetId="1" hidden="1">#REF!</definedName>
    <definedName name="BExGUZPWM950OZ8P1A3N86LXK97U" hidden="1">#REF!</definedName>
    <definedName name="BExGV2EVT380QHD4AP2RL9MR8L5L" localSheetId="1" hidden="1">#REF!</definedName>
    <definedName name="BExGV2EVT380QHD4AP2RL9MR8L5L" hidden="1">#REF!</definedName>
    <definedName name="BExGVBUSKOI7KB24K40PTXJE6MER" localSheetId="1" hidden="1">#REF!</definedName>
    <definedName name="BExGVBUSKOI7KB24K40PTXJE6MER" hidden="1">#REF!</definedName>
    <definedName name="BExGVGSQSVWTL2MNI6TT8Y92W3KA" localSheetId="1" hidden="1">#REF!</definedName>
    <definedName name="BExGVGSQSVWTL2MNI6TT8Y92W3KA" hidden="1">#REF!</definedName>
    <definedName name="BExGVHP63K0GSYU17R73XGX6W2U6" localSheetId="1" hidden="1">#REF!</definedName>
    <definedName name="BExGVHP63K0GSYU17R73XGX6W2U6" hidden="1">#REF!</definedName>
    <definedName name="BExGVN3DDSLKWSP9MVJS9QMNEUIK" localSheetId="1" hidden="1">#REF!</definedName>
    <definedName name="BExGVN3DDSLKWSP9MVJS9QMNEUIK" hidden="1">#REF!</definedName>
    <definedName name="BExGVUVVMLOCR9DPVUZSQ141EE4J" localSheetId="1" hidden="1">#REF!</definedName>
    <definedName name="BExGVUVVMLOCR9DPVUZSQ141EE4J"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7QHE29TGNWAWQ6GR0V6TQ" localSheetId="1" hidden="1">#REF!</definedName>
    <definedName name="BExGW0Q7QHE29TGNWAWQ6GR0V6TQ" hidden="1">#REF!</definedName>
    <definedName name="BExGW2Z7AMPG6H9EXA9ML6EZVGGA" localSheetId="1" hidden="1">#REF!</definedName>
    <definedName name="BExGW2Z7AMPG6H9EXA9ML6EZVGGA"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4L8N6ERT0Q4EVVNA97EGD80" localSheetId="1" hidden="1">#REF!</definedName>
    <definedName name="BExGX4L8N6ERT0Q4EVVNA97EGD80" hidden="1">#REF!</definedName>
    <definedName name="BExGX5MWTL78XM0QCP4NT564ML39" localSheetId="1" hidden="1">#REF!</definedName>
    <definedName name="BExGX5MWTL78XM0QCP4NT564ML39"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CZBQISQ3IMF6DJH1OXNAQP8" localSheetId="1" hidden="1">#REF!</definedName>
    <definedName name="BExGXCZBQISQ3IMF6DJH1OXNAQP8"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YXBM828PX0KPDVAZBWDL6MJZ" localSheetId="1" hidden="1">#REF!</definedName>
    <definedName name="BExGYXBM828PX0KPDVAZBWDL6MJZ"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UHCPM6G5U9OM8JU339JAG6" localSheetId="1" hidden="1">#REF!</definedName>
    <definedName name="BExGZQUHCPM6G5U9OM8JU339JAG6" hidden="1">#REF!</definedName>
    <definedName name="BExH00FQKX09BD5WU4DB5KPXAUYA" localSheetId="1" hidden="1">#REF!</definedName>
    <definedName name="BExH00FQKX09BD5WU4DB5KPXAUYA"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PGM6RG0F3AAGULBIGOH91C2" localSheetId="1" hidden="1">#REF!</definedName>
    <definedName name="BExH0PGM6RG0F3AAGULBIGOH91C2" hidden="1">#REF!</definedName>
    <definedName name="BExH0QIB3F0YZLM5XYHBCU5F0OVR" localSheetId="1" hidden="1">#REF!</definedName>
    <definedName name="BExH0QIB3F0YZLM5XYHBCU5F0OVR" hidden="1">#REF!</definedName>
    <definedName name="BExH0RK5LJAAP7O67ZFB4RG6WPPL" localSheetId="1" hidden="1">#REF!</definedName>
    <definedName name="BExH0RK5LJAAP7O67ZFB4RG6WPPL"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8CCU7B8JWO8AWGEQRLWZG6J" localSheetId="1" hidden="1">#REF!</definedName>
    <definedName name="BExH18CCU7B8JWO8AWGEQRLWZG6J" hidden="1">#REF!</definedName>
    <definedName name="BExH1BN2H92IQKKP5IREFSS9FBF2" localSheetId="1" hidden="1">#REF!</definedName>
    <definedName name="BExH1BN2H92IQKKP5IREFSS9FBF2"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GA6TT290OTIZ8C3N610CYZ1" localSheetId="1" hidden="1">#REF!</definedName>
    <definedName name="BExH1GA6TT290OTIZ8C3N610CYZ1" hidden="1">#REF!</definedName>
    <definedName name="BExH1I8E3HJSZLFRZZ1ZKX7TBJEP" localSheetId="1" hidden="1">#REF!</definedName>
    <definedName name="BExH1I8E3HJSZLFRZZ1ZKX7TBJEP" hidden="1">#REF!</definedName>
    <definedName name="BExH1JFFHEBFX9BWJMNIA3N66R3Z" localSheetId="1" hidden="1">#REF!</definedName>
    <definedName name="BExH1JFFHEBFX9BWJMNIA3N66R3Z" hidden="1">#REF!</definedName>
    <definedName name="BExH1XYRKX51T571O1SRBP9J1D98" localSheetId="1" hidden="1">#REF!</definedName>
    <definedName name="BExH1XYRKX51T571O1SRBP9J1D98"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DP58R7D1BGUFBM2FHESVRF0" localSheetId="1" hidden="1">#REF!</definedName>
    <definedName name="BExH2DP58R7D1BGUFBM2FHESVRF0"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QVWL3AXHSB9EK2GQRD0DBRH" localSheetId="1" hidden="1">#REF!</definedName>
    <definedName name="BExH2QVWL3AXHSB9EK2GQRD0DBRH"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1X04DMUN544K5RU4XPDCI" localSheetId="1" hidden="1">#REF!</definedName>
    <definedName name="BExH2XS1X04DMUN544K5RU4XPDCI"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BSOGRSH1GKS6GKBRAJ7GXFQ" localSheetId="1" hidden="1">#REF!</definedName>
    <definedName name="BExIHBSOGRSH1GKS6GKBRAJ7GXFQ" hidden="1">#REF!</definedName>
    <definedName name="BExIHDFY73YM0AHAR2Z5OJTFKSL2" localSheetId="1" hidden="1">#REF!</definedName>
    <definedName name="BExIHDFY73YM0AHAR2Z5OJTFKSL2"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NQWABWRGYDT02DOJQ5L7BQF" localSheetId="1" hidden="1">#REF!</definedName>
    <definedName name="BExIINQWABWRGYDT02DOJQ5L7BQF"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1WSMNNQQK98YHWHV5HVONIZ" localSheetId="1" hidden="1">#REF!</definedName>
    <definedName name="BExIL1WSMNNQQK98YHWHV5HVONIZ"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LPL7P2BNCD7MYCGTQ9F0R5JX" localSheetId="1" hidden="1">#REF!</definedName>
    <definedName name="BExILPL7P2BNCD7MYCGTQ9F0R5JX" hidden="1">#REF!</definedName>
    <definedName name="BExILVVS4B1B4G7IO0LPUDWY9K8W" localSheetId="1" hidden="1">#REF!</definedName>
    <definedName name="BExILVVS4B1B4G7IO0LPUDWY9K8W" hidden="1">#REF!</definedName>
    <definedName name="BExIM9DBUB7ZGF4B20FVUO9QGOX2" localSheetId="1" hidden="1">#REF!</definedName>
    <definedName name="BExIM9DBUB7ZGF4B20FVUO9QGOX2" hidden="1">#REF!</definedName>
    <definedName name="BExIMCTBZ4WAESGCDWJ64SB4F0L1" localSheetId="1" hidden="1">#REF!</definedName>
    <definedName name="BExIMCTBZ4WAESGCDWJ64SB4F0L1"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PTCEJ9RPDEBJEJH80NATGUQ" localSheetId="1" hidden="1">#REF!</definedName>
    <definedName name="BExINPTCEJ9RPDEBJEJH80NATGUQ" hidden="1">#REF!</definedName>
    <definedName name="BExINWEQMNJ70A6JRXC2LACBX1GX" localSheetId="1" hidden="1">#REF!</definedName>
    <definedName name="BExINWEQMNJ70A6JRXC2LACBX1GX" hidden="1">#REF!</definedName>
    <definedName name="BExINZELVWYGU876QUUZCIMXPBQC" localSheetId="1" hidden="1">#REF!</definedName>
    <definedName name="BExINZELVWYGU876QUUZCIMXPBQC" hidden="1">#REF!</definedName>
    <definedName name="BExIO9QZ59ZHRA8SX6QICH2AY8A2" localSheetId="1" hidden="1">#REF!</definedName>
    <definedName name="BExIO9QZ59ZHRA8SX6QICH2AY8A2" hidden="1">#REF!</definedName>
    <definedName name="BExIOAHV525SMMGFDJFE7456JPBD" localSheetId="1" hidden="1">#REF!</definedName>
    <definedName name="BExIOAHV525SMMGFDJFE7456JPBD" hidden="1">#REF!</definedName>
    <definedName name="BExIOCQUQHKUU1KONGSDOLQTQEIC" localSheetId="1" hidden="1">#REF!</definedName>
    <definedName name="BExIOCQUQHKUU1KONGSDOLQTQEIC" hidden="1">#REF!</definedName>
    <definedName name="BExIOFAGCDQQKALMX3V0KU94KUQO" localSheetId="1" hidden="1">#REF!</definedName>
    <definedName name="BExIOFAGCDQQKALMX3V0KU94KUQO"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CUX4I4S2N50TLMMLALYLH9S" localSheetId="1" hidden="1">#REF!</definedName>
    <definedName name="BExIPCUX4I4S2N50TLMMLALYLH9S"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810MMN2UN0EQ9CRQAFWA19X" localSheetId="1" hidden="1">#REF!</definedName>
    <definedName name="BExIQ810MMN2UN0EQ9CRQAFWA19X"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HWZ65ALA9VAFCJEGIL1145G" localSheetId="1" hidden="1">#REF!</definedName>
    <definedName name="BExIQHWZ65ALA9VAFCJEGIL1145G"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HKWQB1PP4ZLB0C3AVUBAFMD" localSheetId="1" hidden="1">#REF!</definedName>
    <definedName name="BExIRHKWQB1PP4ZLB0C3AVUBAFMD" hidden="1">#REF!</definedName>
    <definedName name="BExIRJTRJPQR3OTAGAV7JTA4VMPS" localSheetId="1" hidden="1">#REF!</definedName>
    <definedName name="BExIRJTRJPQR3OTAGAV7JTA4VMPS" hidden="1">#REF!</definedName>
    <definedName name="BExIROH27RJOG6VI7ZHR0RZGAZZ4" localSheetId="1" hidden="1">#REF!</definedName>
    <definedName name="BExIROH27RJOG6VI7ZHR0RZGAZZ4"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SMVV57JAUB6CSGBMBFVNGWK" localSheetId="1" hidden="1">#REF!</definedName>
    <definedName name="BExISSMVV57JAUB6CSGBMBFVNGWK" hidden="1">#REF!</definedName>
    <definedName name="BExIT16AD4HCD0WQCCA72AKLQHK1" localSheetId="1" hidden="1">#REF!</definedName>
    <definedName name="BExIT16AD4HCD0WQCCA72AKLQHK1" hidden="1">#REF!</definedName>
    <definedName name="BExIT1MK8TBAK3SNP36A8FKDQSOK" localSheetId="1" hidden="1">#REF!</definedName>
    <definedName name="BExIT1MK8TBAK3SNP36A8FKDQSOK" hidden="1">#REF!</definedName>
    <definedName name="BExIT9PPVL7XGGIZS7G6QI6L7H9U" localSheetId="1" hidden="1">#REF!</definedName>
    <definedName name="BExIT9PPVL7XGGIZS7G6QI6L7H9U" hidden="1">#REF!</definedName>
    <definedName name="BExITBNYANV2S8KD56GOGCKW393R" localSheetId="1" hidden="1">#REF!</definedName>
    <definedName name="BExITBNYANV2S8KD56GOGCKW393R" hidden="1">#REF!</definedName>
    <definedName name="BExITGB4FVAV0LE88D7JMX7FBYXI" localSheetId="1" hidden="1">#REF!</definedName>
    <definedName name="BExITGB4FVAV0LE88D7JMX7FBYXI" hidden="1">#REF!</definedName>
    <definedName name="BExITI3TQ14K842P38QF0PNWSWNO" localSheetId="1" hidden="1">#REF!</definedName>
    <definedName name="BExITI3TQ14K842P38QF0PNWSWNO" hidden="1">#REF!</definedName>
    <definedName name="BExIU9OGER4TPMETACWUEP1UENK0" localSheetId="1" hidden="1">#REF!</definedName>
    <definedName name="BExIU9OGER4TPMETACWUEP1UENK0" hidden="1">#REF!</definedName>
    <definedName name="BExIUD4OJGH65NFNQ4VMCE3R4J1X" localSheetId="1" hidden="1">#REF!</definedName>
    <definedName name="BExIUD4OJGH65NFNQ4VMCE3R4J1X" hidden="1">#REF!</definedName>
    <definedName name="BExIUQM0XWNNW3MJD26EOVIT7FSU" localSheetId="1" hidden="1">#REF!</definedName>
    <definedName name="BExIUQM0XWNNW3MJD26EOVIT7FSU"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XWL6H5LD9DHDIA4F5U9TQL" localSheetId="1" hidden="1">#REF!</definedName>
    <definedName name="BExIVCXWL6H5LD9DHDIA4F5U9TQL" hidden="1">#REF!</definedName>
    <definedName name="BExIVEVYJ7KL8QNR5ZTOSD11I5A6" localSheetId="1" hidden="1">#REF!</definedName>
    <definedName name="BExIVEVYJ7KL8QNR5ZTOSD11I5A6" hidden="1">#REF!</definedName>
    <definedName name="BExIVJ30S9U8MA1TUBRND8DGF96D" localSheetId="1" hidden="1">#REF!</definedName>
    <definedName name="BExIVJ30S9U8MA1TUBRND8DGF96D"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VZF05SNB8DE7VLQOFG9S41HS" localSheetId="1" hidden="1">#REF!</definedName>
    <definedName name="BExIVZF05SNB8DE7VLQOFG9S41HS"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HZXYAALPLS8CSHZHJ82LBOH" localSheetId="1" hidden="1">#REF!</definedName>
    <definedName name="BExIWHZXYAALPLS8CSHZHJ82LBOH" hidden="1">#REF!</definedName>
    <definedName name="BExIWJY6FHR6KOO0P8U4IZ7VD42D" localSheetId="1" hidden="1">#REF!</definedName>
    <definedName name="BExIWJY6FHR6KOO0P8U4IZ7VD42D" hidden="1">#REF!</definedName>
    <definedName name="BExIWKE9MGIDWORBI43AWTUNYFAN" localSheetId="1" hidden="1">#REF!</definedName>
    <definedName name="BExIWKE9MGIDWORBI43AWTUNYFAN" hidden="1">#REF!</definedName>
    <definedName name="BExIWPHOYLSNGZKVD3RRKOEALEUG" localSheetId="1" hidden="1">#REF!</definedName>
    <definedName name="BExIWPHOYLSNGZKVD3RRKOEALEUG" hidden="1">#REF!</definedName>
    <definedName name="BExIWSHLD1QIZPL5ARLXOJ9Y2CAA" localSheetId="1" hidden="1">#REF!</definedName>
    <definedName name="BExIWSHLD1QIZPL5ARLXOJ9Y2CAA"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GWVQ9WOO0NCJLXAU4PJPOPM" localSheetId="1" hidden="1">#REF!</definedName>
    <definedName name="BExIXGWVQ9WOO0NCJLXAU4PJPOPM" hidden="1">#REF!</definedName>
    <definedName name="BExIXLK6SEOTUWQVNLCH4SAKTVGQ" localSheetId="1" hidden="1">#REF!</definedName>
    <definedName name="BExIXLK6SEOTUWQVNLCH4SAKTVGQ" hidden="1">#REF!</definedName>
    <definedName name="BExIXM5R87ZL3FHALWZXYCPHGX3E" localSheetId="1" hidden="1">#REF!</definedName>
    <definedName name="BExIXM5R87ZL3FHALWZXYCPHGX3E" hidden="1">#REF!</definedName>
    <definedName name="BExIXN24YK8MIB3OZ905DHU9CDH1" localSheetId="1" hidden="1">#REF!</definedName>
    <definedName name="BExIXN24YK8MIB3OZ905DHU9CDH1"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FJ59KLIPRTGIHX9X07UVGT3" localSheetId="1" hidden="1">#REF!</definedName>
    <definedName name="BExIYFJ59KLIPRTGIHX9X07UVGT3" hidden="1">#REF!</definedName>
    <definedName name="BExIYHH7GZO6BU3DC4GRLH3FD3ZS" localSheetId="1" hidden="1">#REF!</definedName>
    <definedName name="BExIYHH7GZO6BU3DC4GRLH3FD3ZS" hidden="1">#REF!</definedName>
    <definedName name="BExIYHMPBTD67ZNUL9O76FZQHYPT" localSheetId="1" hidden="1">#REF!</definedName>
    <definedName name="BExIYHMPBTD67ZNUL9O76FZQHYPT"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HQR3N1546MQS83ZJ8I6SPZ3" localSheetId="1" hidden="1">#REF!</definedName>
    <definedName name="BExIZHQR3N1546MQS83ZJ8I6SPZ3"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QA5XCS39QKXMYR1MH2ZIGPS" localSheetId="1" hidden="1">#REF!</definedName>
    <definedName name="BExIZQA5XCS39QKXMYR1MH2ZIGPS" hidden="1">#REF!</definedName>
    <definedName name="BExIZVDLRUNAL32D9KO9X7Y4PB3O" localSheetId="1" hidden="1">#REF!</definedName>
    <definedName name="BExIZVDLRUNAL32D9KO9X7Y4PB3O"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JYDEZPM2303TRBXOZ74M7N6" localSheetId="1" hidden="1">#REF!</definedName>
    <definedName name="BExJ0JYDEZPM2303TRBXOZ74M7N6"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CYXU0W2VQVDI3N3N37K2598P" localSheetId="1" hidden="1">#REF!</definedName>
    <definedName name="BExKCYXU0W2VQVDI3N3N37K2598P" hidden="1">#REF!</definedName>
    <definedName name="BExKDJX3Z1TS0WFDD9EAO42JHL9G" localSheetId="1" hidden="1">#REF!</definedName>
    <definedName name="BExKDJX3Z1TS0WFDD9EAO42JHL9G" hidden="1">#REF!</definedName>
    <definedName name="BExKDK7WVA5I2WBACAZHAHN35D0I" localSheetId="1" hidden="1">#REF!</definedName>
    <definedName name="BExKDK7WVA5I2WBACAZHAHN35D0I"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2NDBQ14HOJH945N4W9ZZFJO" localSheetId="1" hidden="1">#REF!</definedName>
    <definedName name="BExKE2NDBQ14HOJH945N4W9ZZFJO"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MFI35R0D4WN4A59V9QH7I5S" localSheetId="1" hidden="1">#REF!</definedName>
    <definedName name="BExKEMFI35R0D4WN4A59V9QH7I5S"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37PTJB4PE1PUQWG20ASBX4E" localSheetId="1" hidden="1">#REF!</definedName>
    <definedName name="BExKF37PTJB4PE1PUQWG20ASBX4E" hidden="1">#REF!</definedName>
    <definedName name="BExKFA3VI1CZK21SM0N3LZWT9LA1" localSheetId="1" hidden="1">#REF!</definedName>
    <definedName name="BExKFA3VI1CZK21SM0N3LZWT9LA1" hidden="1">#REF!</definedName>
    <definedName name="BExKFBB29XXT9A2LVUXYSIVKPWGB" localSheetId="1" hidden="1">#REF!</definedName>
    <definedName name="BExKFBB29XXT9A2LVUXYSIVKPWGB"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WL3DE1V1VOVHAFYBE85QUB7" localSheetId="1" hidden="1">#REF!</definedName>
    <definedName name="BExKFWL3DE1V1VOVHAFYBE85QUB7" hidden="1">#REF!</definedName>
    <definedName name="BExKFXS9NDEWPZDVGLTMOM3CFO7N" localSheetId="1" hidden="1">#REF!</definedName>
    <definedName name="BExKFXS9NDEWPZDVGLTMOM3CFO7N"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BVDO2JNJUFOFQMF0RJG03ZK" localSheetId="1" hidden="1">#REF!</definedName>
    <definedName name="BExKGBVDO2JNJUFOFQMF0RJG03ZK"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V77YH9YXIQTRKK2331QGYKF" localSheetId="1" hidden="1">#REF!</definedName>
    <definedName name="BExKGV77YH9YXIQTRKK2331QGYKF"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3W5435VN8DZ68OCKI93SEO4" localSheetId="1" hidden="1">#REF!</definedName>
    <definedName name="BExKH3W5435VN8DZ68OCKI93SEO4" hidden="1">#REF!</definedName>
    <definedName name="BExKH9L4L5ZUAA98QAZ7DB7YH4QE" localSheetId="1" hidden="1">#REF!</definedName>
    <definedName name="BExKH9L4L5ZUAA98QAZ7DB7YH4QE"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HQYXEM47TMIQRQVHE4T5LT8K" localSheetId="1" hidden="1">#REF!</definedName>
    <definedName name="BExKHQYXEM47TMIQRQVHE4T5LT8K" hidden="1">#REF!</definedName>
    <definedName name="BExKI4076KXCDE5KXL79KT36OKLO" localSheetId="1" hidden="1">#REF!</definedName>
    <definedName name="BExKI4076KXCDE5KXL79KT36OKLO" hidden="1">#REF!</definedName>
    <definedName name="BExKI7AUWXBP1WBLFRIYSNQZDWCY" localSheetId="1" hidden="1">#REF!</definedName>
    <definedName name="BExKI7AUWXBP1WBLFRIYSNQZDWCY" hidden="1">#REF!</definedName>
    <definedName name="BExKI7LO70WYISR7Q0Y1ZDWO9M3B" localSheetId="1" hidden="1">#REF!</definedName>
    <definedName name="BExKI7LO70WYISR7Q0Y1ZDWO9M3B" hidden="1">#REF!</definedName>
    <definedName name="BExKIF3EIT434ZQKMDXUBJCRLMK8" localSheetId="1" hidden="1">#REF!</definedName>
    <definedName name="BExKIF3EIT434ZQKMDXUBJCRLMK8"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NXMPEA03CETGL1VOW1XRJIR" localSheetId="1" hidden="1">#REF!</definedName>
    <definedName name="BExKINXMPEA03CETGL1VOW1XRJIR" hidden="1">#REF!</definedName>
    <definedName name="BExKITBU5LXLZYDJS3D3BAVWEY3U" localSheetId="1" hidden="1">#REF!</definedName>
    <definedName name="BExKITBU5LXLZYDJS3D3BAVWEY3U"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5649R9IC0GKQD6QI2G7C99Q" localSheetId="1" hidden="1">#REF!</definedName>
    <definedName name="BExKJ5649R9IC0GKQD6QI2G7C99Q" hidden="1">#REF!</definedName>
    <definedName name="BExKJEB4FXIMV2AAE9S3FCGRK1R0" localSheetId="1" hidden="1">#REF!</definedName>
    <definedName name="BExKJEB4FXIMV2AAE9S3FCGRK1R0" hidden="1">#REF!</definedName>
    <definedName name="BExKJELX2RUC8UEC56IZPYYZXHA7" localSheetId="1" hidden="1">#REF!</definedName>
    <definedName name="BExKJELX2RUC8UEC56IZPYYZXHA7" hidden="1">#REF!</definedName>
    <definedName name="BExKJI7CV9I6ILFIZ3SVO4DGK64J" localSheetId="1" hidden="1">#REF!</definedName>
    <definedName name="BExKJI7CV9I6ILFIZ3SVO4DGK64J"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LY652HI5GNEEWQXOB08K2C1" localSheetId="1" hidden="1">#REF!</definedName>
    <definedName name="BExKJLY652HI5GNEEWQXOB08K2C1"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JXHNZTE5OMRQ1KTVM1DIQE9I" localSheetId="1" hidden="1">#REF!</definedName>
    <definedName name="BExKJXHNZTE5OMRQ1KTVM1DIQE9I"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2IHMOO66DQ0V2YABR4GV05" localSheetId="1" hidden="1">#REF!</definedName>
    <definedName name="BExKKJ2IHMOO66DQ0V2YABR4GV0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QUCLQLECGZM555PRF8EN56" localSheetId="1" hidden="1">#REF!</definedName>
    <definedName name="BExKL3QUCLQLECGZM555PRF8EN56" hidden="1">#REF!</definedName>
    <definedName name="BExKL7CGLA62V9UQH9ZDEHIK8W4O" localSheetId="1" hidden="1">#REF!</definedName>
    <definedName name="BExKL7CGLA62V9UQH9ZDEHIK8W4O"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KNALVJRCZS69GFJA4M1J08O" localSheetId="1" hidden="1">#REF!</definedName>
    <definedName name="BExKMKNALVJRCZS69GFJA4M1J08O" hidden="1">#REF!</definedName>
    <definedName name="BExKMMFZIDRFNSBCWVADJ4S2JE52" localSheetId="1" hidden="1">#REF!</definedName>
    <definedName name="BExKMMFZIDRFNSBCWVADJ4S2JE52" hidden="1">#REF!</definedName>
    <definedName name="BExKMRZJS845FERFW6HUXLFAOMYD" localSheetId="1" hidden="1">#REF!</definedName>
    <definedName name="BExKMRZJS845FERFW6HUXLFAOMYD" hidden="1">#REF!</definedName>
    <definedName name="BExKMS514WWPGUGRYGTH6XU97T8B" localSheetId="1" hidden="1">#REF!</definedName>
    <definedName name="BExKMS514WWPGUGRYGTH6XU97T8B" hidden="1">#REF!</definedName>
    <definedName name="BExKMUDV8AH8HQAD5HJVUW7GFDWU" localSheetId="1" hidden="1">#REF!</definedName>
    <definedName name="BExKMUDV8AH8HQAD5HJVUW7GFDWU" hidden="1">#REF!</definedName>
    <definedName name="BExKMWBX4EH3EYJ07UFEM08NB40Z" localSheetId="1" hidden="1">#REF!</definedName>
    <definedName name="BExKMWBX4EH3EYJ07UFEM08NB40Z" hidden="1">#REF!</definedName>
    <definedName name="BExKN4Q70IU9OY91QRUSK3044MQD" localSheetId="1" hidden="1">#REF!</definedName>
    <definedName name="BExKN4Q70IU9OY91QRUSK3044MQD"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H0F1WPNUEQITIUN5T4NDX9H" localSheetId="1" hidden="1">#REF!</definedName>
    <definedName name="BExKNH0F1WPNUEQITIUN5T4NDX9H"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551EZ73M80UFHBQE7BQVU4L" localSheetId="1" hidden="1">#REF!</definedName>
    <definedName name="BExKO551EZ73M80UFHBQE7BQVU4L" hidden="1">#REF!</definedName>
    <definedName name="BExKOBA4VTRV9YG31IM1PDDO3J9M" localSheetId="1" hidden="1">#REF!</definedName>
    <definedName name="BExKOBA4VTRV9YG31IM1PDDO3J9M"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7SRQ3MN5BDYXV2XMBQNUH23" localSheetId="1" hidden="1">#REF!</definedName>
    <definedName name="BExKP7SRQ3MN5BDYXV2XMBQNUH23" hidden="1">#REF!</definedName>
    <definedName name="BExKPEZP0QTKOTLIMMIFSVTHQEEK" localSheetId="1" hidden="1">#REF!</definedName>
    <definedName name="BExKPEZP0QTKOTLIMMIFSVTHQEEK" hidden="1">#REF!</definedName>
    <definedName name="BExKPFFSVTL757PNITV8R9RN4452" localSheetId="1" hidden="1">#REF!</definedName>
    <definedName name="BExKPFFSVTL757PNITV8R9RN4452" hidden="1">#REF!</definedName>
    <definedName name="BExKPJHKPVROP9QX9BMBZMU2HEZ1" localSheetId="1" hidden="1">#REF!</definedName>
    <definedName name="BExKPJHKPVROP9QX9BMBZMU2HEZ1"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GGEP203MUWSJVORTY7RFOFT" localSheetId="1" hidden="1">#REF!</definedName>
    <definedName name="BExKQGGEP203MUWSJVORTY7RFOFT"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ZAJRYXZB4M7XZPK0I7E55W" localSheetId="1" hidden="1">#REF!</definedName>
    <definedName name="BExKR3ZAJRYXZB4M7XZPK0I7E55W" hidden="1">#REF!</definedName>
    <definedName name="BExKR8RZSEHW184G0Z56B4EGNU72" localSheetId="1" hidden="1">#REF!</definedName>
    <definedName name="BExKR8RZSEHW184G0Z56B4EGNU72" hidden="1">#REF!</definedName>
    <definedName name="BExKRHM60KUPM7RGAAFRSKX4TMS5" localSheetId="1" hidden="1">#REF!</definedName>
    <definedName name="BExKRHM60KUPM7RGAAFRSKX4TMS5" hidden="1">#REF!</definedName>
    <definedName name="BExKRQB2LX164R610N3VXJPD3C1W" localSheetId="1" hidden="1">#REF!</definedName>
    <definedName name="BExKRQB2LX164R610N3VXJPD3C1W"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91CCVW1YKNE1EQ4MCE1E9JX" localSheetId="1" hidden="1">#REF!</definedName>
    <definedName name="BExKS91CCVW1YKNE1EQ4MCE1E9JX" hidden="1">#REF!</definedName>
    <definedName name="BExKSA37DZTCK6H13HPIKR0ZFVL8" localSheetId="1" hidden="1">#REF!</definedName>
    <definedName name="BExKSA37DZTCK6H13HPIKR0ZFVL8" hidden="1">#REF!</definedName>
    <definedName name="BExKSB51O073JLM4PEU353GBBSMI" localSheetId="1" hidden="1">#REF!</definedName>
    <definedName name="BExKSB51O073JLM4PEU353GBBSMI" hidden="1">#REF!</definedName>
    <definedName name="BExKSC1EDUXA6RM44LZV6HMMHKLX" localSheetId="1" hidden="1">#REF!</definedName>
    <definedName name="BExKSC1EDUXA6RM44LZV6HMMHKLX"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D1UM9PTLYETG1RM502XDNC0" localSheetId="1" hidden="1">#REF!</definedName>
    <definedName name="BExKTD1UM9PTLYETG1RM502XDNC0" hidden="1">#REF!</definedName>
    <definedName name="BExKTJN26AY45CE6JUAX3OIL48F7" localSheetId="1" hidden="1">#REF!</definedName>
    <definedName name="BExKTJN26AY45CE6JUAX3OIL48F7"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HYKD9TJTMQOOBS4EX04FCEZ" localSheetId="1" hidden="1">#REF!</definedName>
    <definedName name="BExKUHYKD9TJTMQOOBS4EX04FCEZ" hidden="1">#REF!</definedName>
    <definedName name="BExKULEKJLA77AUQPDUHSM94Y76Z" localSheetId="1" hidden="1">#REF!</definedName>
    <definedName name="BExKULEKJLA77AUQPDUHSM94Y76Z" hidden="1">#REF!</definedName>
    <definedName name="BExKUXE506JSYMR4CV866RHRDYR9" localSheetId="1" hidden="1">#REF!</definedName>
    <definedName name="BExKUXE506JSYMR4CV866RHRDYR9"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S0AQY7KMMTBTBPK0SWWDITB" localSheetId="1" hidden="1">#REF!</definedName>
    <definedName name="BExMAS0AQY7KMMTBTBPK0SWWDITB"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7AICZ233JKSCEUSR9RQXRS0" localSheetId="1" hidden="1">#REF!</definedName>
    <definedName name="BExMB7AICZ233JKSCEUSR9RQXRS0"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FZFXQDH3H55R89930TFTU36" localSheetId="1" hidden="1">#REF!</definedName>
    <definedName name="BExMBFZFXQDH3H55R89930TFTU36"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H58I9XOLK7WEE6VSJGYPJGL" localSheetId="1" hidden="1">#REF!</definedName>
    <definedName name="BExMCH58I9XOLK7WEE6VSJGYPJGL"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SU0KZGHALEL7N5DJBVL94K7" localSheetId="1" hidden="1">#REF!</definedName>
    <definedName name="BExMCSU0KZGHALEL7N5DJBVL94K7"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4CT1VTE5YGBM90H90NF28M" localSheetId="1" hidden="1">#REF!</definedName>
    <definedName name="BExMD54CT1VTE5YGBM90H90NF28M"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OWGDLP3BZZB4ZPI31VS10FP" localSheetId="1" hidden="1">#REF!</definedName>
    <definedName name="BExMDOWGDLP3BZZB4ZPI31VS10FP"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UK2Q5GZGZFZ77Z2IYUKOOYW" localSheetId="1" hidden="1">#REF!</definedName>
    <definedName name="BExMEUK2Q5GZGZFZ77Z2IYUKOOYW" hidden="1">#REF!</definedName>
    <definedName name="BExMEWT36INWIP0VNS94NEP3WZ4U" localSheetId="1" hidden="1">#REF!</definedName>
    <definedName name="BExMEWT36INWIP0VNS94NEP3WZ4U" hidden="1">#REF!</definedName>
    <definedName name="BExMEY09ESM4H2YGKEQQRYUD114R" localSheetId="1" hidden="1">#REF!</definedName>
    <definedName name="BExMEY09ESM4H2YGKEQQRYUD114R" hidden="1">#REF!</definedName>
    <definedName name="BExMF0UU4SBJHOJ4SG09QMF1TC7H" localSheetId="1" hidden="1">#REF!</definedName>
    <definedName name="BExMF0UU4SBJHOJ4SG09QMF1TC7H" hidden="1">#REF!</definedName>
    <definedName name="BExMF2YDPQWGK3CSN8LJG16MLFQZ" localSheetId="1" hidden="1">#REF!</definedName>
    <definedName name="BExMF2YDPQWGK3CSN8LJG16MLFQZ"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TH63LTWA2JYJTJYMT5K2OF2" localSheetId="1" hidden="1">#REF!</definedName>
    <definedName name="BExMFTH63LTWA2JYJTJYMT5K2OF2" hidden="1">#REF!</definedName>
    <definedName name="BExMFY4AG5T27EVMCCNE00GOAR66" localSheetId="1" hidden="1">#REF!</definedName>
    <definedName name="BExMFY4AG5T27EVMCCNE00GOAR66" hidden="1">#REF!</definedName>
    <definedName name="BExMGQQNOFER1MEVQ961XARTRIOB" localSheetId="1" hidden="1">#REF!</definedName>
    <definedName name="BExMGQQNOFER1MEVQ961XARTRIOB" hidden="1">#REF!</definedName>
    <definedName name="BExMH189E60TZBQFN2UWVA1UZA7X" localSheetId="1" hidden="1">#REF!</definedName>
    <definedName name="BExMH189E60TZBQFN2UWVA1UZA7X" hidden="1">#REF!</definedName>
    <definedName name="BExMH3H9TW5TJCNU5Z1EWXP3BAEP" localSheetId="1" hidden="1">#REF!</definedName>
    <definedName name="BExMH3H9TW5TJCNU5Z1EWXP3BAEP" hidden="1">#REF!</definedName>
    <definedName name="BExMH5A1B01SYXROP70DOKTQ5D6Z" localSheetId="1" hidden="1">#REF!</definedName>
    <definedName name="BExMH5A1B01SYXROP70DOKTQ5D6Z" hidden="1">#REF!</definedName>
    <definedName name="BExMHCGUJ8A3L31NU0XU0FGXE4P3" localSheetId="1" hidden="1">#REF!</definedName>
    <definedName name="BExMHCGUJ8A3L31NU0XU0FGXE4P3"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3AJ9477KDL4T9DHET4LJJTW" localSheetId="1" hidden="1">#REF!</definedName>
    <definedName name="BExMI3AJ9477KDL4T9DHET4LJJTW" hidden="1">#REF!</definedName>
    <definedName name="BExMI6QQ20XHD0NWJUN741B37182" localSheetId="1" hidden="1">#REF!</definedName>
    <definedName name="BExMI6QQ20XHD0NWJUN741B37182" hidden="1">#REF!</definedName>
    <definedName name="BExMI7MYDIMC9K16SBAFUY33RHK6" localSheetId="1" hidden="1">#REF!</definedName>
    <definedName name="BExMI7MYDIMC9K16SBAFUY33RHK6"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9QNOMVZ44I3BFMGU1EL1RSY" localSheetId="1" hidden="1">#REF!</definedName>
    <definedName name="BExMI9QNOMVZ44I3BFMGU1EL1RSY"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B76UESLVRD81AJBOB78JDTT" localSheetId="1" hidden="1">#REF!</definedName>
    <definedName name="BExMJB76UESLVRD81AJBOB78JDTT" hidden="1">#REF!</definedName>
    <definedName name="BExMJI8OLFZQCGOW3F99ETW8A21E" localSheetId="1" hidden="1">#REF!</definedName>
    <definedName name="BExMJI8OLFZQCGOW3F99ETW8A21E"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P92JGBM5BJO174H9A4HQIB9" localSheetId="1" hidden="1">#REF!</definedName>
    <definedName name="BExMKP92JGBM5BJO174H9A4HQIB9"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BVFCV80776USR7X70HVRZT" localSheetId="1" hidden="1">#REF!</definedName>
    <definedName name="BExML6BVFCV80776USR7X70HVRZT"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NVFKZIBQSCAH71DIF1CJG89T" localSheetId="1" hidden="1">#REF!</definedName>
    <definedName name="BExMNVFKZIBQSCAH71DIF1CJG89T" hidden="1">#REF!</definedName>
    <definedName name="BExMNVVUQAGQY9SA29FGI7D7R5MN" localSheetId="1" hidden="1">#REF!</definedName>
    <definedName name="BExMNVVUQAGQY9SA29FGI7D7R5MN"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NRAU0S904NLJHPI47RVQDBH" localSheetId="1" hidden="1">#REF!</definedName>
    <definedName name="BExMONRAU0S904NLJHPI47RVQDBH"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NZGFHW75W9HWRCR0FEF0XF0" localSheetId="1" hidden="1">#REF!</definedName>
    <definedName name="BExMQNZGFHW75W9HWRCR0FEF0XF0" hidden="1">#REF!</definedName>
    <definedName name="BExMQRKVQPDFPD0WQUA9QND8OV7P" localSheetId="1" hidden="1">#REF!</definedName>
    <definedName name="BExMQRKVQPDFPD0WQUA9QND8OV7P"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F3SCIUZL945WMMDCT29MTLN" localSheetId="1" hidden="1">#REF!</definedName>
    <definedName name="BExMRF3SCIUZL945WMMDCT29MTLN"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RWC9LD1LDAVIUQHQWIYMK129" localSheetId="1" hidden="1">#REF!</definedName>
    <definedName name="BExMRWC9LD1LDAVIUQHQWIYMK129" hidden="1">#REF!</definedName>
    <definedName name="BExMSBH3T898ERC4BT51ZURKDCH1" localSheetId="1" hidden="1">#REF!</definedName>
    <definedName name="BExMSBH3T898ERC4BT51ZURKDCH1"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6NOZIPWELHV0XX25APL9UNOP" localSheetId="1" hidden="1">#REF!</definedName>
    <definedName name="BExO6NOZIPWELHV0XX25APL9UNOP" hidden="1">#REF!</definedName>
    <definedName name="BExO71MMHEBC11LG4HXDEQNHOII2" localSheetId="1" hidden="1">#REF!</definedName>
    <definedName name="BExO71MMHEBC11LG4HXDEQNHOII2" hidden="1">#REF!</definedName>
    <definedName name="BExO71S28H4XYOYYLAXOO93QV4TF" localSheetId="1" hidden="1">#REF!</definedName>
    <definedName name="BExO71S28H4XYOYYLAXOO93QV4TF" hidden="1">#REF!</definedName>
    <definedName name="BExO7BIP1737MIY7S6K4XYMTIO95" localSheetId="1" hidden="1">#REF!</definedName>
    <definedName name="BExO7BIP1737MIY7S6K4XYMTIO95"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A4SWOKD9WI5E6DITCL3LZZC" localSheetId="1" hidden="1">#REF!</definedName>
    <definedName name="BExO8A4SWOKD9WI5E6DITCL3LZZC"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EALFB2R8VULHML1AVRPHME0" localSheetId="1" hidden="1">#REF!</definedName>
    <definedName name="BExO9EALFB2R8VULHML1AVRPHME0"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US253B9UNAYT7DWLMK2BO44" localSheetId="1" hidden="1">#REF!</definedName>
    <definedName name="BExO9US253B9UNAYT7DWLMK2BO44" hidden="1">#REF!</definedName>
    <definedName name="BExO9V2U2YXAY904GYYGU6TD8Y7M" localSheetId="1" hidden="1">#REF!</definedName>
    <definedName name="BExO9V2U2YXAY904GYYGU6TD8Y7M" hidden="1">#REF!</definedName>
    <definedName name="BExOAAIG18X4V98C7122L5F65P5C" localSheetId="1" hidden="1">#REF!</definedName>
    <definedName name="BExOAAIG18X4V98C7122L5F65P5C" hidden="1">#REF!</definedName>
    <definedName name="BExOAQ3GKCT7YZW1EMVU3EILSZL2" localSheetId="1" hidden="1">#REF!</definedName>
    <definedName name="BExOAQ3GKCT7YZW1EMVU3EILSZL2" hidden="1">#REF!</definedName>
    <definedName name="BExOATZQ6SF8DASYLBQ0Z6D2WPSC" localSheetId="1" hidden="1">#REF!</definedName>
    <definedName name="BExOATZQ6SF8DASYLBQ0Z6D2WPSC"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F9TFH4NSBTR7JD2Q1165NIU" localSheetId="1" hidden="1">#REF!</definedName>
    <definedName name="BExOBF9TFH4NSBTR7JD2Q1165NIU"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TNR0XX9V82O76VVWUQABHT8" localSheetId="1" hidden="1">#REF!</definedName>
    <definedName name="BExOBTNR0XX9V82O76VVWUQABHT8"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EHJCLIUR23CB4TC9OEFJGFX" localSheetId="1" hidden="1">#REF!</definedName>
    <definedName name="BExOCEHJCLIUR23CB4TC9OEFJGFX" hidden="1">#REF!</definedName>
    <definedName name="BExOCKXFMOW6WPFEVX1I7R7FNDSS" localSheetId="1" hidden="1">#REF!</definedName>
    <definedName name="BExOCKXFMOW6WPFEVX1I7R7FNDSS" hidden="1">#REF!</definedName>
    <definedName name="BExOCM4L30L6FV3N2PR4O6X8WY2M" localSheetId="1" hidden="1">#REF!</definedName>
    <definedName name="BExOCM4L30L6FV3N2PR4O6X8WY2M"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ICDVVLFKWA22B3L0CKKTAZA" localSheetId="1" hidden="1">#REF!</definedName>
    <definedName name="BExODICDVVLFKWA22B3L0CKKTAZA" hidden="1">#REF!</definedName>
    <definedName name="BExODZFEIWV26E8RFU7XQYX1J458" localSheetId="1" hidden="1">#REF!</definedName>
    <definedName name="BExODZFEIWV26E8RFU7XQYX1J458" hidden="1">#REF!</definedName>
    <definedName name="BExOE0S111KPTELH26PPXE94J3GJ" localSheetId="1" hidden="1">#REF!</definedName>
    <definedName name="BExOE0S111KPTELH26PPXE94J3GJ" hidden="1">#REF!</definedName>
    <definedName name="BExOE5KH3JKKPZO401YAB3A11G1U" localSheetId="1" hidden="1">#REF!</definedName>
    <definedName name="BExOE5KH3JKKPZO401YAB3A11G1U" hidden="1">#REF!</definedName>
    <definedName name="BExOEBKG55EROA2VL360A06LKASE" localSheetId="1" hidden="1">#REF!</definedName>
    <definedName name="BExOEBKG55EROA2VL360A06LKASE" hidden="1">#REF!</definedName>
    <definedName name="BExOEFWUBETCPIYF89P9SBDOI3X5" localSheetId="1" hidden="1">#REF!</definedName>
    <definedName name="BExOEFWUBETCPIYF89P9SBDOI3X5" hidden="1">#REF!</definedName>
    <definedName name="BExOEL08MN74RQKVY0P43PFHPTVB" localSheetId="1" hidden="1">#REF!</definedName>
    <definedName name="BExOEL08MN74RQKVY0P43PFHPTVB"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EVNDLRXW33RF3AMMCDLTLROJ" localSheetId="1" hidden="1">#REF!</definedName>
    <definedName name="BExOEVNDLRXW33RF3AMMCDLTLROJ" hidden="1">#REF!</definedName>
    <definedName name="BExOEZOXV3VXUB6VGSS85GXATYAC" localSheetId="1" hidden="1">#REF!</definedName>
    <definedName name="BExOEZOXV3VXUB6VGSS85GXATYAC" hidden="1">#REF!</definedName>
    <definedName name="BExOFDBSAZV60157PIDWCSSUN3MJ" localSheetId="1" hidden="1">#REF!</definedName>
    <definedName name="BExOFDBSAZV60157PIDWCSSUN3MJ"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1IMADJCZMFDE6NMBBKO558" localSheetId="1" hidden="1">#REF!</definedName>
    <definedName name="BExOGH1IMADJCZMFDE6NMBBKO558"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QA5WPLVJIKJVPWUPKSYO" localSheetId="1" hidden="1">#REF!</definedName>
    <definedName name="BExOH9ICQA5WPLVJIKJVPWUPKSYO" hidden="1">#REF!</definedName>
    <definedName name="BExOH9ICZ13C1LAW8OTYTR9S7ZP3" localSheetId="1" hidden="1">#REF!</definedName>
    <definedName name="BExOH9ICZ13C1LAW8OTYTR9S7ZP3" hidden="1">#REF!</definedName>
    <definedName name="BExOHGEJ8V8OXT32FSU173XLXBDH" localSheetId="1" hidden="1">#REF!</definedName>
    <definedName name="BExOHGEJ8V8OXT32FSU173XLXBDH"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UHN7UXHYAJFJJFU805UZ0NB" localSheetId="1" hidden="1">#REF!</definedName>
    <definedName name="BExOHUHN7UXHYAJFJJFU805UZ0NB"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FRP0HEHF5D7JSZ0X8ADJ79U" localSheetId="1" hidden="1">#REF!</definedName>
    <definedName name="BExOIFRP0HEHF5D7JSZ0X8ADJ79U"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AXS2THXXIJMV2F2LZKMI589" localSheetId="1" hidden="1">#REF!</definedName>
    <definedName name="BExOJAXS2THXXIJMV2F2LZKMI589" hidden="1">#REF!</definedName>
    <definedName name="BExOJDXKJ43BMD5CFWEMSU5R1BP9" localSheetId="1" hidden="1">#REF!</definedName>
    <definedName name="BExOJDXKJ43BMD5CFWEMSU5R1BP9" hidden="1">#REF!</definedName>
    <definedName name="BExOJHZ9KOD9LEP7ES426LHOCXEY" localSheetId="1" hidden="1">#REF!</definedName>
    <definedName name="BExOJHZ9KOD9LEP7ES426LHOCXEY" hidden="1">#REF!</definedName>
    <definedName name="BExOJM0W6XGSW5MXPTTX0GNF6SFT" localSheetId="1" hidden="1">#REF!</definedName>
    <definedName name="BExOJM0W6XGSW5MXPTTX0GNF6SFT" hidden="1">#REF!</definedName>
    <definedName name="BExOJQ7XL1X94G2GP88DSU6OTRKY" localSheetId="1" hidden="1">#REF!</definedName>
    <definedName name="BExOJQ7XL1X94G2GP88DSU6OTRKY"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10DBCM0O0CLRF8BB6EEWGB2" localSheetId="1" hidden="1">#REF!</definedName>
    <definedName name="BExOK10DBCM0O0CLRF8BB6EEWGB2" hidden="1">#REF!</definedName>
    <definedName name="BExOK45QZPFPJ08Z5BZOFLNGPHCZ" localSheetId="1" hidden="1">#REF!</definedName>
    <definedName name="BExOK45QZPFPJ08Z5BZOFLNGPHCZ" hidden="1">#REF!</definedName>
    <definedName name="BExOK4WM9O7QNG6O57FOASI5QSN1" localSheetId="1" hidden="1">#REF!</definedName>
    <definedName name="BExOK4WM9O7QNG6O57FOASI5QSN1" hidden="1">#REF!</definedName>
    <definedName name="BExOK57E3HXBUDOQB4M87JK9OPNE" localSheetId="1" hidden="1">#REF!</definedName>
    <definedName name="BExOK57E3HXBUDOQB4M87JK9OPNE" hidden="1">#REF!</definedName>
    <definedName name="BExOKJLBFD15HACQ01HQLY1U5SE2" localSheetId="1" hidden="1">#REF!</definedName>
    <definedName name="BExOKJLBFD15HACQ01HQLY1U5SE2"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GUYDBS2V3UOK4DVPUW5JZN7" localSheetId="1" hidden="1">#REF!</definedName>
    <definedName name="BExOLGUYDBS2V3UOK4DVPUW5JZN7"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Q5A7IWI0W12J7315E7LBI0O" localSheetId="1" hidden="1">#REF!</definedName>
    <definedName name="BExOLQ5A7IWI0W12J7315E7LBI0O" hidden="1">#REF!</definedName>
    <definedName name="BExOLYZNG5RBD0BTS1OEZJNU92Q5" localSheetId="1" hidden="1">#REF!</definedName>
    <definedName name="BExOLYZNG5RBD0BTS1OEZJNU92Q5" hidden="1">#REF!</definedName>
    <definedName name="BExOM136CSOYSV2NE3NAU04Z4414" localSheetId="1" hidden="1">#REF!</definedName>
    <definedName name="BExOM136CSOYSV2NE3NAU04Z4414" hidden="1">#REF!</definedName>
    <definedName name="BExOM3HIJ3UZPOKJI68KPBJAHPDC" localSheetId="1" hidden="1">#REF!</definedName>
    <definedName name="BExOM3HIJ3UZPOKJI68KPBJAHPDC" hidden="1">#REF!</definedName>
    <definedName name="BExOM5QC0I90GVJG1G7NFAIINKAQ" localSheetId="1" hidden="1">#REF!</definedName>
    <definedName name="BExOM5QC0I90GVJG1G7NFAIINKAQ"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PNX2853XA8AUM0BLA7CS86A" localSheetId="1" hidden="1">#REF!</definedName>
    <definedName name="BExOMPNX2853XA8AUM0BLA7CS86A"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19LN0T10YIIYC5NE9UGMR" localSheetId="1" hidden="1">#REF!</definedName>
    <definedName name="BExON1I19LN0T10YIIYC5NE9UGMR"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KZDHE8SS0P4YRLGEQR9KYHF" localSheetId="1" hidden="1">#REF!</definedName>
    <definedName name="BExONKZDHE8SS0P4YRLGEQR9KYHF"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NU4ENMND8RLZX0L5EHPYQQSB" localSheetId="1" hidden="1">#REF!</definedName>
    <definedName name="BExONU4ENMND8RLZX0L5EHPYQQSB" hidden="1">#REF!</definedName>
    <definedName name="BExONXPUEU6ZRSIX4PDJ1DXY679I" localSheetId="1" hidden="1">#REF!</definedName>
    <definedName name="BExONXPUEU6ZRSIX4PDJ1DXY679I" hidden="1">#REF!</definedName>
    <definedName name="BExOO0KEG2WL5WKKMHN0S2UTIUNG" localSheetId="1" hidden="1">#REF!</definedName>
    <definedName name="BExOO0KEG2WL5WKKMHN0S2UTIUNG"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JLIWKJW5S7XWJXD8TYV5HQ9" localSheetId="1" hidden="1">#REF!</definedName>
    <definedName name="BExOOJLIWKJW5S7XWJXD8TYV5HQ9" hidden="1">#REF!</definedName>
    <definedName name="BExOOQ1JVWQ9LYXD0V94BRXKTA1I" localSheetId="1" hidden="1">#REF!</definedName>
    <definedName name="BExOOQ1JVWQ9LYXD0V94BRXKTA1I" hidden="1">#REF!</definedName>
    <definedName name="BExOOTN0KTXJCL7E476XBN1CJ553" localSheetId="1" hidden="1">#REF!</definedName>
    <definedName name="BExOOTN0KTXJCL7E476XBN1CJ553" hidden="1">#REF!</definedName>
    <definedName name="BExOOVVUJIJNAYDICUUQQ9O7O3TW" localSheetId="1" hidden="1">#REF!</definedName>
    <definedName name="BExOOVVUJIJNAYDICUUQQ9O7O3TW" hidden="1">#REF!</definedName>
    <definedName name="BExOP9DDU5MZJKWGFT0MKL44YKIV" localSheetId="1" hidden="1">#REF!</definedName>
    <definedName name="BExOP9DDU5MZJKWGFT0MKL44YKIV"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OCW3L24TN0BYVRE2NE3IK1O" localSheetId="1" hidden="1">#REF!</definedName>
    <definedName name="BExQ1OCW3L24TN0BYVRE2NE3IK1O"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THO7AXYTS1VPPHQMX1WT30" localSheetId="1" hidden="1">#REF!</definedName>
    <definedName name="BExQ2STHO7AXYTS1VPPHQMX1WT30" hidden="1">#REF!</definedName>
    <definedName name="BExQ2XWXHMQMQ99FF9293AEQHABB" localSheetId="1" hidden="1">#REF!</definedName>
    <definedName name="BExQ2XWXHMQMQ99FF9293AEQHABB" hidden="1">#REF!</definedName>
    <definedName name="BExQ300G8I8TK45A0MVHV15422EU" localSheetId="1" hidden="1">#REF!</definedName>
    <definedName name="BExQ300G8I8TK45A0MVHV15422EU" hidden="1">#REF!</definedName>
    <definedName name="BExQ305RBEODGNAETZ0EZQLLDZZD" localSheetId="1" hidden="1">#REF!</definedName>
    <definedName name="BExQ305RBEODGNAETZ0EZQLLDZZD" hidden="1">#REF!</definedName>
    <definedName name="BExQ37SZQJSC2C73FY2IJY852LVP" localSheetId="1" hidden="1">#REF!</definedName>
    <definedName name="BExQ37SZQJSC2C73FY2IJY852LVP"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EZX6BA2WHKI84SG78UPRTSE" localSheetId="1" hidden="1">#REF!</definedName>
    <definedName name="BExQ3EZX6BA2WHKI84SG78UPRTSE" hidden="1">#REF!</definedName>
    <definedName name="BExQ3KOX6620WUSBG7PGACNC936P" localSheetId="1" hidden="1">#REF!</definedName>
    <definedName name="BExQ3KOX6620WUSBG7PGACNC936P"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2O4PHH156IHXSW0JAYAC0NJ" localSheetId="1" hidden="1">#REF!</definedName>
    <definedName name="BExQ42O4PHH156IHXSW0JAYAC0NJ"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8MP5FO5Q5CIXVMMYWWPEFW3" localSheetId="1" hidden="1">#REF!</definedName>
    <definedName name="BExQ58MP5FO5Q5CIXVMMYWWPEFW3"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2WGBSDPG7ZU34W0N8X45R3X" localSheetId="1" hidden="1">#REF!</definedName>
    <definedName name="BExQ62WGBSDPG7ZU34W0N8X45R3X"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FSF8BMWVLJI7Y7MKPG9SU5O" localSheetId="1" hidden="1">#REF!</definedName>
    <definedName name="BExQ6FSF8BMWVLJI7Y7MKPG9SU5O"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541G92R52ECOIYO6UXIWJJ4" localSheetId="1" hidden="1">#REF!</definedName>
    <definedName name="BExQ7541G92R52ECOIYO6UXIWJJ4"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68K8V66L55PCVI3B4VR4FW6" localSheetId="1" hidden="1">#REF!</definedName>
    <definedName name="BExQ968K8V66L55PCVI3B4VR4FW6" hidden="1">#REF!</definedName>
    <definedName name="BExQ97QIPOSSRK978N8P234Y1XA4" localSheetId="1" hidden="1">#REF!</definedName>
    <definedName name="BExQ97QIPOSSRK978N8P234Y1XA4" hidden="1">#REF!</definedName>
    <definedName name="BExQ9DFHXLBKBS9DWH05G83SL12Z" localSheetId="1" hidden="1">#REF!</definedName>
    <definedName name="BExQ9DFHXLBKBS9DWH05G83SL12Z" hidden="1">#REF!</definedName>
    <definedName name="BExQ9E6FBAXTHGF3RXANFIA77GXP" localSheetId="1" hidden="1">#REF!</definedName>
    <definedName name="BExQ9E6FBAXTHGF3RXANFIA77GXP" hidden="1">#REF!</definedName>
    <definedName name="BExQ9J4ID0TGFFFJSQ9PFAMXOYZ1" localSheetId="1" hidden="1">#REF!</definedName>
    <definedName name="BExQ9J4ID0TGFFFJSQ9PFAMXOYZ1"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TBCP5IJKSQLYEBE6FQLF16I" localSheetId="1" hidden="1">#REF!</definedName>
    <definedName name="BExQ9TBCP5IJKSQLYEBE6FQLF16I"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localSheetId="1" hidden="1">#REF!</definedName>
    <definedName name="BExQ9ZWQ19KSRZNZNPY6ZNWEST1J"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7URC7M82I0T9RUF90GCS15S" localSheetId="1" hidden="1">#REF!</definedName>
    <definedName name="BExQA7URC7M82I0T9RUF90GCS15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VTR32SDHZQ69KNYF6UXXKS2" localSheetId="1" hidden="1">#REF!</definedName>
    <definedName name="BExQAVTR32SDHZQ69KNYF6UXXKS2" hidden="1">#REF!</definedName>
    <definedName name="BExQBBETZJ7LHJ9CLAL3GEKQFEGR" localSheetId="1" hidden="1">#REF!</definedName>
    <definedName name="BExQBBETZJ7LHJ9CLAL3GEKQFEGR"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FR753FNBMC27WEQJT8UKANJ" localSheetId="1" hidden="1">#REF!</definedName>
    <definedName name="BExQBFR753FNBMC27WEQJT8UKANJ"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OWE543K7PGA5S7SVU2QKPM3" localSheetId="1" hidden="1">#REF!</definedName>
    <definedName name="BExQBOWE543K7PGA5S7SVU2QKPM3"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Q7KF4HVXSD72FF3DJGNNO3M" localSheetId="1" hidden="1">#REF!</definedName>
    <definedName name="BExQCQ7KF4HVXSD72FF3DJGNNO3M" hidden="1">#REF!</definedName>
    <definedName name="BExQCRPJXI0WNJUFFAC39C0PFUFK" localSheetId="1" hidden="1">#REF!</definedName>
    <definedName name="BExQCRPJXI0WNJUFFAC39C0PFUFK"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D8ZZUEH0WRNOHXI7V9TVC8K" localSheetId="1" hidden="1">#REF!</definedName>
    <definedName name="BExQED8ZZUEH0WRNOHXI7V9TVC8K" hidden="1">#REF!</definedName>
    <definedName name="BExQEF1PIJIB9J24OB0M4X1WLBB0" localSheetId="1" hidden="1">#REF!</definedName>
    <definedName name="BExQEF1PIJIB9J24OB0M4X1WLBB0" hidden="1">#REF!</definedName>
    <definedName name="BExQEMUA4HEFM4OVO8M8MA8PIAW1" localSheetId="1" hidden="1">#REF!</definedName>
    <definedName name="BExQEMUA4HEFM4OVO8M8MA8PIAW1" hidden="1">#REF!</definedName>
    <definedName name="BExQEP38QPDKB85WG2WOL17IMB5S" localSheetId="1" hidden="1">#REF!</definedName>
    <definedName name="BExQEP38QPDKB85WG2WOL17IMB5S"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8KKL224NYD20XYLLM2RE7EW" localSheetId="1" hidden="1">#REF!</definedName>
    <definedName name="BExQF8KKL224NYD20XYLLM2RE7EW" hidden="1">#REF!</definedName>
    <definedName name="BExQF9X2AQPFJZTCHTU5PTTR0JAH" localSheetId="1" hidden="1">#REF!</definedName>
    <definedName name="BExQF9X2AQPFJZTCHTU5PTTR0JAH" hidden="1">#REF!</definedName>
    <definedName name="BExQFAINO9ODQZX6NSM8EBTRD04E" localSheetId="1" hidden="1">#REF!</definedName>
    <definedName name="BExQFAINO9ODQZX6NSM8EBTRD04E"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GBQ2CMSPV4NV4RA7NMBQER6" localSheetId="1" hidden="1">#REF!</definedName>
    <definedName name="BExQGGBQ2CMSPV4NV4RA7NMBQER6"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5I0FUT0822E2ITR6M5724UF" localSheetId="1" hidden="1">#REF!</definedName>
    <definedName name="BExQH5I0FUT0822E2ITR6M5724UF"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ML1J3V7M9VZ3S2S198637RP" localSheetId="1" hidden="1">#REF!</definedName>
    <definedName name="BExQHML1J3V7M9VZ3S2S198637RP" hidden="1">#REF!</definedName>
    <definedName name="BExQHPKXZ1K33V2F90NZIQRZYIAW" localSheetId="1" hidden="1">#REF!</definedName>
    <definedName name="BExQHPKXZ1K33V2F90NZIQRZYIAW" hidden="1">#REF!</definedName>
    <definedName name="BExQHRDNW8YFGT2B35K9CYSS1VAI" localSheetId="1" hidden="1">#REF!</definedName>
    <definedName name="BExQHRDNW8YFGT2B35K9CYSS1VAI" hidden="1">#REF!</definedName>
    <definedName name="BExQHRZ9FBLUG6G6CC88UZA6V39L" localSheetId="1" hidden="1">#REF!</definedName>
    <definedName name="BExQHRZ9FBLUG6G6CC88UZA6V39L"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3O3BBL6MXZNJD1S3UD8WBUU" localSheetId="1" hidden="1">#REF!</definedName>
    <definedName name="BExQI3O3BBL6MXZNJD1S3UD8WBUU" hidden="1">#REF!</definedName>
    <definedName name="BExQI7431UOEBYKYPVVMNXBZ2ZP2" localSheetId="1" hidden="1">#REF!</definedName>
    <definedName name="BExQI7431UOEBYKYPVVMNXBZ2ZP2" hidden="1">#REF!</definedName>
    <definedName name="BExQI85V9TNLDJT5LTRZS10Y26SG" localSheetId="1" hidden="1">#REF!</definedName>
    <definedName name="BExQI85V9TNLDJT5LTRZS10Y26SG" hidden="1">#REF!</definedName>
    <definedName name="BExQI9ICYVAAXE7L1BQSE1VWSQA9" localSheetId="1" hidden="1">#REF!</definedName>
    <definedName name="BExQI9ICYVAAXE7L1BQSE1VWSQA9" hidden="1">#REF!</definedName>
    <definedName name="BExQIAPKHVEV8CU1L3TTHJW67FJ5" localSheetId="1" hidden="1">#REF!</definedName>
    <definedName name="BExQIAPKHVEV8CU1L3TTHJW67FJ5" hidden="1">#REF!</definedName>
    <definedName name="BExQIAV02RGEQG6AF0CWXU3MS9BZ" localSheetId="1" hidden="1">#REF!</definedName>
    <definedName name="BExQIAV02RGEQG6AF0CWXU3MS9BZ"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HLP9AT969BKBF22IGW76GLI" localSheetId="1" hidden="1">#REF!</definedName>
    <definedName name="BExQIHLP9AT969BKBF22IGW76GLI"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IWAEMVTWAU39DWIXT17K2A9Z" localSheetId="1" hidden="1">#REF!</definedName>
    <definedName name="BExQIWAEMVTWAU39DWIXT17K2A9Z" hidden="1">#REF!</definedName>
    <definedName name="BExQJ72T8UR0U461ZLEGOOEPCDIG" localSheetId="1" hidden="1">#REF!</definedName>
    <definedName name="BExQJ72T8UR0U461ZLEGOOEPCDIG" hidden="1">#REF!</definedName>
    <definedName name="BExQJAZ2QDORCR0K8PR9VHQZ4Y3P" localSheetId="1" hidden="1">#REF!</definedName>
    <definedName name="BExQJAZ2QDORCR0K8PR9VHQZ4Y3P"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KUKG8I4CGS9QYSD0H7NHP4JN" localSheetId="1" hidden="1">#REF!</definedName>
    <definedName name="BExQKUKG8I4CGS9QYSD0H7NHP4JN" hidden="1">#REF!</definedName>
    <definedName name="BExQL2NSE8OYZFXQH8A23RMVMFW7" localSheetId="1" hidden="1">#REF!</definedName>
    <definedName name="BExQL2NSE8OYZFXQH8A23RMVMFW7"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JTNBKKPK7SB4LA31O3OH6PO" localSheetId="1" hidden="1">#REF!</definedName>
    <definedName name="BExRZJTNBKKPK7SB4LA31O3OH6PO" hidden="1">#REF!</definedName>
    <definedName name="BExRZK9RAHMM0ZLTNSK7A4LDC42D" localSheetId="1" hidden="1">#REF!</definedName>
    <definedName name="BExRZK9RAHMM0ZLTNSK7A4LDC42D" hidden="1">#REF!</definedName>
    <definedName name="BExRZNF461H0WDF36L3U0UQSJGZB" localSheetId="1" hidden="1">#REF!</definedName>
    <definedName name="BExRZNF461H0WDF36L3U0UQSJGZB"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L4WP69XXUFHED98XIEPB593" localSheetId="1" hidden="1">#REF!</definedName>
    <definedName name="BExS0L4WP69XXUFHED98XIEPB593" hidden="1">#REF!</definedName>
    <definedName name="BExS0Z2O2N4AJXFEPN87NU9ZGAHG" localSheetId="1" hidden="1">#REF!</definedName>
    <definedName name="BExS0Z2O2N4AJXFEPN87NU9ZGAHG" hidden="1">#REF!</definedName>
    <definedName name="BExS15IJV0WW662NXQUVT3FGP4ST" localSheetId="1" hidden="1">#REF!</definedName>
    <definedName name="BExS15IJV0WW662NXQUVT3FGP4ST" hidden="1">#REF!</definedName>
    <definedName name="BExS18T8TBNEPF4AU1VJ268XLF3L" localSheetId="1" hidden="1">#REF!</definedName>
    <definedName name="BExS18T8TBNEPF4AU1VJ268XLF3L"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4EI622QRKZKVDPRE66M4XA" localSheetId="1" hidden="1">#REF!</definedName>
    <definedName name="BExS2D4EI622QRKZKVDPRE66M4XA" hidden="1">#REF!</definedName>
    <definedName name="BExS2DF6B4ZUF3VZLI4G6LJ3BF38" localSheetId="1" hidden="1">#REF!</definedName>
    <definedName name="BExS2DF6B4ZUF3VZLI4G6LJ3BF38" hidden="1">#REF!</definedName>
    <definedName name="BExS2GKEA6VM3PDWKD7XI0KRUHTW" localSheetId="1" hidden="1">#REF!</definedName>
    <definedName name="BExS2GKEA6VM3PDWKD7XI0KRUHTW" hidden="1">#REF!</definedName>
    <definedName name="BExS2I2HVU314TXI2DYFRY8XV913" localSheetId="1" hidden="1">#REF!</definedName>
    <definedName name="BExS2I2HVU314TXI2DYFRY8XV913"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2WLQUVBRZJWQTWUU4CYDY4IN" localSheetId="1" hidden="1">#REF!</definedName>
    <definedName name="BExS2WLQUVBRZJWQTWUU4CYDY4IN" hidden="1">#REF!</definedName>
    <definedName name="BExS2YJQV4NUX6135T90Z1Y5R26Q" localSheetId="1" hidden="1">#REF!</definedName>
    <definedName name="BExS2YJQV4NUX6135T90Z1Y5R26Q"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STIH9SFG0R6H30P191QZE98" localSheetId="1" hidden="1">#REF!</definedName>
    <definedName name="BExS3STIH9SFG0R6H30P191QZE98"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IANBC4RO7HIK0MZZ2RPQU78" localSheetId="1" hidden="1">#REF!</definedName>
    <definedName name="BExS4IANBC4RO7HIK0MZZ2RPQU78"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4PXPURUHFBOKYFJD5J1J2RXC" localSheetId="1" hidden="1">#REF!</definedName>
    <definedName name="BExS4PXPURUHFBOKYFJD5J1J2RXC" hidden="1">#REF!</definedName>
    <definedName name="BExS4T32HD3YGJ91HTJ2IGVX6V4O" localSheetId="1" hidden="1">#REF!</definedName>
    <definedName name="BExS4T32HD3YGJ91HTJ2IGVX6V4O"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N0NEF7XCTT5R600QZ71A44O" localSheetId="1" hidden="1">#REF!</definedName>
    <definedName name="BExS6N0NEF7XCTT5R600QZ71A44O"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3NELZEK2MDOLXO2Q7H3EG71" localSheetId="1" hidden="1">#REF!</definedName>
    <definedName name="BExS73NELZEK2MDOLXO2Q7H3EG71" hidden="1">#REF!</definedName>
    <definedName name="BExS7DJF6AXTWAJD7K4ZCD7L6BHV" localSheetId="1" hidden="1">#REF!</definedName>
    <definedName name="BExS7DJF6AXTWAJD7K4ZCD7L6BHV" hidden="1">#REF!</definedName>
    <definedName name="BExS7GOTHHOK287MX2RC853NWQAL" localSheetId="1" hidden="1">#REF!</definedName>
    <definedName name="BExS7GOTHHOK287MX2RC853NWQAL"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3BCNFAV6DRCB1VTUF96491J" localSheetId="1" hidden="1">#REF!</definedName>
    <definedName name="BExS83BCNFAV6DRCB1VTUF96491J" hidden="1">#REF!</definedName>
    <definedName name="BExS86GKM9ISCSNZD15BQ5E5L6A5" localSheetId="1" hidden="1">#REF!</definedName>
    <definedName name="BExS86GKM9ISCSNZD15BQ5E5L6A5" hidden="1">#REF!</definedName>
    <definedName name="BExS89GGRJ55EK546SM31UGE2K8T" localSheetId="1" hidden="1">#REF!</definedName>
    <definedName name="BExS89GGRJ55EK546SM31UGE2K8T" hidden="1">#REF!</definedName>
    <definedName name="BExS8BPG5A0GR5AO1U951NDGGR0L" localSheetId="1" hidden="1">#REF!</definedName>
    <definedName name="BExS8BPG5A0GR5AO1U951NDGGR0L" hidden="1">#REF!</definedName>
    <definedName name="BExS8CGI0JXFUBD41VFLI0SZSV8F" localSheetId="1" hidden="1">#REF!</definedName>
    <definedName name="BExS8CGI0JXFUBD41VFLI0SZSV8F" hidden="1">#REF!</definedName>
    <definedName name="BExS8D22FXVQKOEJP01LT0CDI3PS" localSheetId="1" hidden="1">#REF!</definedName>
    <definedName name="BExS8D22FXVQKOEJP01LT0CDI3PS" hidden="1">#REF!</definedName>
    <definedName name="BExS8EEJOZFBUWZDOM3O25AJRUVU" localSheetId="1" hidden="1">#REF!</definedName>
    <definedName name="BExS8EEJOZFBUWZDOM3O25AJRUVU"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NE9HUZJH13OXLREOV1BX0OZ" localSheetId="1" hidden="1">#REF!</definedName>
    <definedName name="BExS8NE9HUZJH13OXLREOV1BX0OZ"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X4UTVOFE2YEVLO8LTKMSI3A" localSheetId="1" hidden="1">#REF!</definedName>
    <definedName name="BExS8X4UTVOFE2YEVLO8LTKMSI3A"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6619QNINF06KHZHYUAH0S9" localSheetId="1" hidden="1">#REF!</definedName>
    <definedName name="BExS9D6619QNINF06KHZHYUAH0S9"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M5VN3VE822UH6TLACVY24CJ" localSheetId="1" hidden="1">#REF!</definedName>
    <definedName name="BExS9M5VN3VE822UH6TLACVY24CJ" hidden="1">#REF!</definedName>
    <definedName name="BExS9WI0A6PSEB8N9GPXF2Z7MWHM" localSheetId="1" hidden="1">#REF!</definedName>
    <definedName name="BExS9WI0A6PSEB8N9GPXF2Z7MWHM" hidden="1">#REF!</definedName>
    <definedName name="BExS9XJPZ07ND34OHX60QD382FV6" localSheetId="1" hidden="1">#REF!</definedName>
    <definedName name="BExS9XJPZ07ND34OHX60QD382FV6" hidden="1">#REF!</definedName>
    <definedName name="BExSA4AJLEEN4R7HU4FRSMYR17TR" localSheetId="1" hidden="1">#REF!</definedName>
    <definedName name="BExSA4AJLEEN4R7HU4FRSMYR17TR"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CY73CG3Q15P5BDLDT994XRL" localSheetId="1" hidden="1">#REF!</definedName>
    <definedName name="BExSBCY73CG3Q15P5BDLDT994XRL" hidden="1">#REF!</definedName>
    <definedName name="BExSBMOS41ZRLWYLOU29V6Y7YORR" localSheetId="1" hidden="1">#REF!</definedName>
    <definedName name="BExSBMOS41ZRLWYLOU29V6Y7YORR" hidden="1">#REF!</definedName>
    <definedName name="BExSBPZG22WAMZYIF7CZ686E8X80" localSheetId="1" hidden="1">#REF!</definedName>
    <definedName name="BExSBPZG22WAMZYIF7CZ686E8X80"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FWOMYELUEPWVJIRGIQZH5BV" localSheetId="1" hidden="1">#REF!</definedName>
    <definedName name="BExSCFWOMYELUEPWVJIRGIQZH5BV"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I9QWFD49GEZWZ3KOGM27XRB" localSheetId="1" hidden="1">#REF!</definedName>
    <definedName name="BExSDI9QWFD49GEZWZ3KOGM27XRB"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DYLOWNTKCY92LFEDAV8LO7D3" localSheetId="1" hidden="1">#REF!</definedName>
    <definedName name="BExSDYLOWNTKCY92LFEDAV8LO7D3" hidden="1">#REF!</definedName>
    <definedName name="BExSE277VXZ807WBUB6A1UGQ1SF9" localSheetId="1" hidden="1">#REF!</definedName>
    <definedName name="BExSE277VXZ807WBUB6A1UGQ1SF9" hidden="1">#REF!</definedName>
    <definedName name="BExSE3EDSP4UL6G0I3DZ5SBHMUBU" localSheetId="1" hidden="1">#REF!</definedName>
    <definedName name="BExSE3EDSP4UL6G0I3DZ5SBHMUBU" hidden="1">#REF!</definedName>
    <definedName name="BExSEEHK1VLWD7JBV9SVVVIKQZ3I" localSheetId="1" hidden="1">#REF!</definedName>
    <definedName name="BExSEEHK1VLWD7JBV9SVVVIKQZ3I" hidden="1">#REF!</definedName>
    <definedName name="BExSEITYG8XAMWJ1C8VKU1MB4TEO" localSheetId="1" hidden="1">#REF!</definedName>
    <definedName name="BExSEITYG8XAMWJ1C8VKU1MB4TEO" hidden="1">#REF!</definedName>
    <definedName name="BExSEJKZLX37P3V33TRTFJ30BFRK" localSheetId="1" hidden="1">#REF!</definedName>
    <definedName name="BExSEJKZLX37P3V33TRTFJ30BFRK" hidden="1">#REF!</definedName>
    <definedName name="BExSEKXG1AW54E28IG5EODEM0JJV" localSheetId="1" hidden="1">#REF!</definedName>
    <definedName name="BExSEKXG1AW54E28IG5EODEM0JJV" hidden="1">#REF!</definedName>
    <definedName name="BExSEO84KVM8R2IV5MFH0XI3IZSN" localSheetId="1" hidden="1">#REF!</definedName>
    <definedName name="BExSEO84KVM8R2IV5MFH0XI3IZSN" hidden="1">#REF!</definedName>
    <definedName name="BExSEP9UVOAI6TMXKNK587PQ3328" localSheetId="1" hidden="1">#REF!</definedName>
    <definedName name="BExSEP9UVOAI6TMXKNK587PQ3328" hidden="1">#REF!</definedName>
    <definedName name="BExSERIU9MUGR4NPZAUJCVXUZ74I" localSheetId="1" hidden="1">#REF!</definedName>
    <definedName name="BExSERIU9MUGR4NPZAUJCVXUZ74I"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OHO6VZ5Y463KL3XYTZBVE3P" localSheetId="1" hidden="1">#REF!</definedName>
    <definedName name="BExSFOHO6VZ5Y463KL3XYTZBVE3P" hidden="1">#REF!</definedName>
    <definedName name="BExSFY2ZJOYUEYBX21QZ7AMN2WK1" localSheetId="1" hidden="1">#REF!</definedName>
    <definedName name="BExSFY2ZJOYUEYBX21QZ7AMN2WK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2Q34XRC1K28H4XG6PQM3FTW" localSheetId="1" hidden="1">#REF!</definedName>
    <definedName name="BExSG2Q34XRC1K28H4XG6PQM3FTW"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NEL2G0PC04ATVS20W5179EK" localSheetId="1" hidden="1">#REF!</definedName>
    <definedName name="BExSGNEL2G0PC04ATVS20W5179EK"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T3MKX7YVLVP6YLL6KVO8UGV" localSheetId="1" hidden="1">#REF!</definedName>
    <definedName name="BExSGT3MKX7YVLVP6YLL6KVO8UG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BY3AA9B91YRRWFOT21LUL8Q" localSheetId="1" hidden="1">#REF!</definedName>
    <definedName name="BExTUBY3AA9B91YRRWFOT21LUL8Q"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NC5INBE8Y5OA5GQUTXX6QJW" localSheetId="1" hidden="1">#REF!</definedName>
    <definedName name="BExTUNC5INBE8Y5OA5GQUTXX6QJW" hidden="1">#REF!</definedName>
    <definedName name="BExTUSQCFFYZCDNHWHADBC2E1ZP1" localSheetId="1" hidden="1">#REF!</definedName>
    <definedName name="BExTUSQCFFYZCDNHWHADBC2E1ZP1" hidden="1">#REF!</definedName>
    <definedName name="BExTUV4NQDZVAENZPSZGF7A3DDFN" localSheetId="1" hidden="1">#REF!</definedName>
    <definedName name="BExTUV4NQDZVAENZPSZGF7A3DDFN"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QG4F5RF0LZXG06AZ6EU1GQ3" localSheetId="1" hidden="1">#REF!</definedName>
    <definedName name="BExTVQG4F5RF0LZXG06AZ6EU1GQ3"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005F4GLW03J0PLPRPMI1SEG" localSheetId="1" hidden="1">#REF!</definedName>
    <definedName name="BExTX005F4GLW03J0PLPRPMI1SEG" hidden="1">#REF!</definedName>
    <definedName name="BExTX476KI0RNB71XI5TYMANSGBG" localSheetId="1" hidden="1">#REF!</definedName>
    <definedName name="BExTX476KI0RNB71XI5TYMANSGBG" hidden="1">#REF!</definedName>
    <definedName name="BExTXBJFKNSCUO7IOL6CSKERP06D" localSheetId="1" hidden="1">#REF!</definedName>
    <definedName name="BExTXBJFKNSCUO7IOL6CSKERP06D" hidden="1">#REF!</definedName>
    <definedName name="BExTXDMZDQ9U1FD9T7F79J29SYYN" localSheetId="1" hidden="1">#REF!</definedName>
    <definedName name="BExTXDMZDQ9U1FD9T7F79J29SYYN"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B7EHGVTJ4RSYOXWSG87U5WI" localSheetId="1" hidden="1">#REF!</definedName>
    <definedName name="BExTYB7EHGVTJ4RSYOXWSG87U5WI" hidden="1">#REF!</definedName>
    <definedName name="BExTYC93RS0KNKFOD35WG37LS9LY" localSheetId="1" hidden="1">#REF!</definedName>
    <definedName name="BExTYC93RS0KNKFOD35WG37LS9LY"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YW1794M1TLJ2QQQCEEUZN18F" localSheetId="1" hidden="1">#REF!</definedName>
    <definedName name="BExTYW1794M1TLJ2QQQCEEUZN18F" hidden="1">#REF!</definedName>
    <definedName name="BExTZ7F71SNTOX4LLZCK5R9VUMIJ" localSheetId="1" hidden="1">#REF!</definedName>
    <definedName name="BExTZ7F71SNTOX4LLZCK5R9VUMIJ" hidden="1">#REF!</definedName>
    <definedName name="BExTZ80SWE36T1QSIIPJU7NJ65JL" localSheetId="1" hidden="1">#REF!</definedName>
    <definedName name="BExTZ80SWE36T1QSIIPJU7NJ65JL" hidden="1">#REF!</definedName>
    <definedName name="BExTZ869RSO739T4Q78JLOVO7G0C" localSheetId="1" hidden="1">#REF!</definedName>
    <definedName name="BExTZ869RSO739T4Q78JLOVO7G0C"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DXYI5DAD9DSFIEAUOB5XFZ9" localSheetId="1" hidden="1">#REF!</definedName>
    <definedName name="BExU1DXYI5DAD9DSFIEAUOB5XFZ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LAEKWJ0U6NP9G2AC9CTBYH6" localSheetId="1" hidden="1">#REF!</definedName>
    <definedName name="BExU1LAEKWJ0U6NP9G2AC9CTBYH6"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A0FXVBDX9LO3VWEXB4TLFT0" localSheetId="1" hidden="1">#REF!</definedName>
    <definedName name="BExU2A0FXVBDX9LO3VWEXB4TLFT0" hidden="1">#REF!</definedName>
    <definedName name="BExU2LEH667H33V81XVEZUP2O0UQ" localSheetId="1" hidden="1">#REF!</definedName>
    <definedName name="BExU2LEH667H33V81XVEZUP2O0UQ" hidden="1">#REF!</definedName>
    <definedName name="BExU2M5CK6XK55UIHDVYRXJJJRI4" localSheetId="1" hidden="1">#REF!</definedName>
    <definedName name="BExU2M5CK6XK55UIHDVYRXJJJRI4"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2ZXMKRBQEX0CT3ZPZ3UFZP1G" localSheetId="1" hidden="1">#REF!</definedName>
    <definedName name="BExU2ZXMKRBQEX0CT3ZPZ3UFZP1G" hidden="1">#REF!</definedName>
    <definedName name="BExU35XHF1K1XEQUSZ292S5T61YA" localSheetId="1" hidden="1">#REF!</definedName>
    <definedName name="BExU35XHF1K1XEQUSZ292S5T61YA" hidden="1">#REF!</definedName>
    <definedName name="BExU38S1U5IC1T5A3P2TZU5OV0LN" localSheetId="1" hidden="1">#REF!</definedName>
    <definedName name="BExU38S1U5IC1T5A3P2TZU5OV0LN" hidden="1">#REF!</definedName>
    <definedName name="BExU3B66MCKJFSKT3HL8B5EJGVX0" localSheetId="1" hidden="1">#REF!</definedName>
    <definedName name="BExU3B66MCKJFSKT3HL8B5EJGVX0" hidden="1">#REF!</definedName>
    <definedName name="BExU3FDFDB2NVPYUR5V7OA3HF474" localSheetId="1" hidden="1">#REF!</definedName>
    <definedName name="BExU3FDFDB2NVPYUR5V7OA3HF474" hidden="1">#REF!</definedName>
    <definedName name="BExU3R7J076KUCCEUGKAYMANTUT5" localSheetId="1" hidden="1">#REF!</definedName>
    <definedName name="BExU3R7J076KUCCEUGKAYMANTUT5"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31LXP7LIUNGJB9OSXEANFGX" localSheetId="1" hidden="1">#REF!</definedName>
    <definedName name="BExU431LXP7LIUNGJB9OSXEANFGX"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H4RAMAX0XVAWT5WFYQNPAL3" localSheetId="1" hidden="1">#REF!</definedName>
    <definedName name="BExU4H4RAMAX0XVAWT5WFYQNPAL3"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LML14Q7KDTYIKJWXF68W7X1" localSheetId="1" hidden="1">#REF!</definedName>
    <definedName name="BExU4LML14Q7KDTYIKJWXF68W7X1"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JSMO03X9M4WIRPP8JPSMQKJ" localSheetId="1" hidden="1">#REF!</definedName>
    <definedName name="BExU5JSMO03X9M4WIRPP8JPSMQKJ"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SLKTWV0YINVLTI6BCG9ANZM" localSheetId="1" hidden="1">#REF!</definedName>
    <definedName name="BExU6SLKTWV0YINVLTI6BCG9ANZM"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L7WPQSA0ELXZ0I86V33QCCJ" localSheetId="1" hidden="1">#REF!</definedName>
    <definedName name="BExU7L7WPQSA0ELXZ0I86V33QCCJ"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PZC6845UUDFG9M8FTC3P3DK" localSheetId="1" hidden="1">#REF!</definedName>
    <definedName name="BExU8PZC6845UUDFG9M8FTC3P3DK" hidden="1">#REF!</definedName>
    <definedName name="BExU8UX9JX3XLB47YZ8GFXE0V7R2" localSheetId="1" hidden="1">#REF!</definedName>
    <definedName name="BExU8UX9JX3XLB47YZ8GFXE0V7R2" hidden="1">#REF!</definedName>
    <definedName name="BExU8WVGMRSFNWCNHODQ9JQCMZB0" localSheetId="1" hidden="1">#REF!</definedName>
    <definedName name="BExU8WVGMRSFNWCNHODQ9JQCMZB0"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9WU19DJ2VAGISPFEGDWWOO4V" localSheetId="1" hidden="1">#REF!</definedName>
    <definedName name="BExU9WU19DJ2VAGISPFEGDWWOO4V" hidden="1">#REF!</definedName>
    <definedName name="BExUA28AO7OWDG3H23Q0CL4B7BHW" localSheetId="1" hidden="1">#REF!</definedName>
    <definedName name="BExUA28AO7OWDG3H23Q0CL4B7BHW" hidden="1">#REF!</definedName>
    <definedName name="BExUA34N2C083NSTAHQGZZ3BCYGK" localSheetId="1" hidden="1">#REF!</definedName>
    <definedName name="BExUA34N2C083NSTAHQGZZ3BCYGK"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RUP0MX710TNZSAA01HUEAVC" localSheetId="1" hidden="1">#REF!</definedName>
    <definedName name="BExUARUP0MX710TNZSAA01HUEAVC" hidden="1">#REF!</definedName>
    <definedName name="BExUAX8WS5OPVLCDXRGKTU2QMTFO" localSheetId="1" hidden="1">#REF!</definedName>
    <definedName name="BExUAX8WS5OPVLCDXRGKTU2QMTFO" hidden="1">#REF!</definedName>
    <definedName name="BExUB1FYAZ433NX9GD7WGACX5IZD" localSheetId="1" hidden="1">#REF!</definedName>
    <definedName name="BExUB1FYAZ433NX9GD7WGACX5IZD"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DA8WU087BUIMXC1U1CKA2RA" localSheetId="1" hidden="1">#REF!</definedName>
    <definedName name="BExUBDA8WU087BUIMXC1U1CKA2RA"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1EPS2CZ5CKFA0AQRIVRSHS8" localSheetId="1" hidden="1">#REF!</definedName>
    <definedName name="BExUC1EPS2CZ5CKFA0AQRIVRSHS8"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AP7GOSYPHMQKK6719YLSDIQ" localSheetId="1" hidden="1">#REF!</definedName>
    <definedName name="BExUCAP7GOSYPHMQKK6719YLSDIQ" hidden="1">#REF!</definedName>
    <definedName name="BExUCFCDK6SPH86I6STXX8X3WMC4" localSheetId="1" hidden="1">#REF!</definedName>
    <definedName name="BExUCFCDK6SPH86I6STXX8X3WMC4" hidden="1">#REF!</definedName>
    <definedName name="BExUCKL98JB87L3I6T6IFSWJNYAB" localSheetId="1" hidden="1">#REF!</definedName>
    <definedName name="BExUCKL98JB87L3I6T6IFSWJNYAB"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KDB2RWXF3WMTZ6JSBCHNSDT" localSheetId="1" hidden="1">#REF!</definedName>
    <definedName name="BExUEKDB2RWXF3WMTZ6JSBCHNSDT"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RFU8RWFT8A80ZVAW185SG2G6" localSheetId="1" hidden="1">#REF!</definedName>
    <definedName name="BExVRFU8RWFT8A80ZVAW185SG2G6" hidden="1">#REF!</definedName>
    <definedName name="BExVSJ3NHETBAIZTZQSM8LAVT76V" localSheetId="1" hidden="1">#REF!</definedName>
    <definedName name="BExVSJ3NHETBAIZTZQSM8LAVT76V"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017S14M5X928ARKQ2GNUFE0" localSheetId="1" hidden="1">#REF!</definedName>
    <definedName name="BExVT017S14M5X928ARKQ2GNUFE0"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AO57POUXSZQJQ6MABMZQA13" localSheetId="1" hidden="1">#REF!</definedName>
    <definedName name="BExVTAO57POUXSZQJQ6MABMZQA13"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UZT95UAU8XG5X9XSE25CHQGA" localSheetId="1" hidden="1">#REF!</definedName>
    <definedName name="BExVUZT95UAU8XG5X9XSE25CHQG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AAVDXGWAVI6J2W0BCU58MBM" localSheetId="1" hidden="1">#REF!</definedName>
    <definedName name="BExVVAAVDXGWAVI6J2W0BCU58MBM"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VYKOYB7OX8Y0B4UIUF79PVDO" localSheetId="1" hidden="1">#REF!</definedName>
    <definedName name="BExVVYKOYB7OX8Y0B4UIUF79PVDO"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HRDIJBRFANMKJFY05BHP7RS" localSheetId="1" hidden="1">#REF!</definedName>
    <definedName name="BExVWHRDIJBRFANMKJFY05BHP7RS"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BA38Z5WNQUH39HHZ2SAMC1T" localSheetId="1" hidden="1">#REF!</definedName>
    <definedName name="BExVXBA38Z5WNQUH39HHZ2SAMC1T"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K9SK580O7MYHVNJ3V911ALP" localSheetId="1" hidden="1">#REF!</definedName>
    <definedName name="BExVXK9SK580O7MYHVNJ3V911ALP" hidden="1">#REF!</definedName>
    <definedName name="BExVXLX2BZ5EF2X6R41BTKRJR1NM" localSheetId="1" hidden="1">#REF!</definedName>
    <definedName name="BExVXLX2BZ5EF2X6R41BTKRJR1NM" hidden="1">#REF!</definedName>
    <definedName name="BExVXYT01U5IPYA7E44FWS6KCEFC" localSheetId="1" hidden="1">#REF!</definedName>
    <definedName name="BExVXYT01U5IPYA7E44FWS6KCEFC"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4NFDGC4ZOGHANQWX5CH4BT" localSheetId="1" hidden="1">#REF!</definedName>
    <definedName name="BExVYO4NFDGC4ZOGHANQWX5CH4BT" hidden="1">#REF!</definedName>
    <definedName name="BExVYOVIZDA18YIQ0A30Q052PCAK" localSheetId="1" hidden="1">#REF!</definedName>
    <definedName name="BExVYOVIZDA18YIQ0A30Q052PCAK" hidden="1">#REF!</definedName>
    <definedName name="BExVYPS2R6B75R1EFIUJ6G5TE4Q4" localSheetId="1" hidden="1">#REF!</definedName>
    <definedName name="BExVYPS2R6B75R1EFIUJ6G5TE4Q4"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40HNAZRM8JHYYNQ7F6A4GU0" localSheetId="1" hidden="1">#REF!</definedName>
    <definedName name="BExVZ40HNAZRM8JHYYNQ7F6A4GU0" hidden="1">#REF!</definedName>
    <definedName name="BExVZ7WRO17PYILJEJGPQCO5IL66" localSheetId="1" hidden="1">#REF!</definedName>
    <definedName name="BExVZ7WRO17PYILJEJGPQCO5IL66"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GQXYK2ICC9JSNFPRHBD5KNU" localSheetId="1" hidden="1">#REF!</definedName>
    <definedName name="BExVZGQXYK2ICC9JSNFPRHBD5KNU"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08AGT1ZRN5DFG4YOH5F7G47" localSheetId="1" hidden="1">#REF!</definedName>
    <definedName name="BExW008AGT1ZRN5DFG4YOH5F7G4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MPJNQOJ7D6U780WU5XBL97X" localSheetId="1" hidden="1">#REF!</definedName>
    <definedName name="BExW0MPJNQOJ7D6U780WU5XBL97X" hidden="1">#REF!</definedName>
    <definedName name="BExW0RI61B4VV0ARXTFVBAWRA1C5" localSheetId="1" hidden="1">#REF!</definedName>
    <definedName name="BExW0RI61B4VV0ARXTFVBAWRA1C5" hidden="1">#REF!</definedName>
    <definedName name="BExW0Y8T85LBE0WS6FPX6ILTX9ON" localSheetId="1" hidden="1">#REF!</definedName>
    <definedName name="BExW0Y8T85LBE0WS6FPX6ILTX9ON"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PTHB0NZUF0GTD2J1UUL693E" localSheetId="1" hidden="1">#REF!</definedName>
    <definedName name="BExW1PTHB0NZUF0GTD2J1UUL693E"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1WK6J1TDP29S3QDPTYZJBLIW" localSheetId="1" hidden="1">#REF!</definedName>
    <definedName name="BExW1WK6J1TDP29S3QDPTYZJBLIW"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9V04HTFFQE7DAW9MAJT0NNF" localSheetId="1" hidden="1">#REF!</definedName>
    <definedName name="BExW39V04HTFFQE7DAW9MAJT0NNF" hidden="1">#REF!</definedName>
    <definedName name="BExW3ECU6QPMV99AITCPHAG0CGYK" localSheetId="1" hidden="1">#REF!</definedName>
    <definedName name="BExW3ECU6QPMV99AITCPHAG0CGY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3U3D6FTAFTK3Q7DSA9FY454Q" localSheetId="1" hidden="1">#REF!</definedName>
    <definedName name="BExW3U3D6FTAFTK3Q7DSA9FY454Q"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O2DBZGV8KGBO9EB4BAXIH4Y" localSheetId="1" hidden="1">#REF!</definedName>
    <definedName name="BExW4O2DBZGV8KGBO9EB4BAXIH4Y"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3SPLW3K0Y0ZVTM4NYF1B2YH" localSheetId="1" hidden="1">#REF!</definedName>
    <definedName name="BExW53SPLW3K0Y0ZVTM4NYF1B2YH" hidden="1">#REF!</definedName>
    <definedName name="BExW591F7X34FVKJ2OUT09PFUW1B" localSheetId="1" hidden="1">#REF!</definedName>
    <definedName name="BExW591F7X34FVKJ2OUT09PFUW1B" hidden="1">#REF!</definedName>
    <definedName name="BExW5AZNT6IAZGNF2C879ODHY1B8" localSheetId="1" hidden="1">#REF!</definedName>
    <definedName name="BExW5AZNT6IAZGNF2C879ODHY1B8" hidden="1">#REF!</definedName>
    <definedName name="BExW5F6OUXHEWQU5VYE7W7P8DD78" localSheetId="1" hidden="1">#REF!</definedName>
    <definedName name="BExW5F6OUXHEWQU5VYE7W7P8DD78" hidden="1">#REF!</definedName>
    <definedName name="BExW5WPU27WD4NWZOT0ZEJIDLX5J" localSheetId="1" hidden="1">#REF!</definedName>
    <definedName name="BExW5WPU27WD4NWZOT0ZEJIDLX5J" hidden="1">#REF!</definedName>
    <definedName name="BExW5YD97EMSUYC4KDEFH1FB4FY3" localSheetId="1" hidden="1">#REF!</definedName>
    <definedName name="BExW5YD97EMSUYC4KDEFH1FB4FY3" hidden="1">#REF!</definedName>
    <definedName name="BExW5Z469DSRWTA6T0KVLA7SMIPL" localSheetId="1" hidden="1">#REF!</definedName>
    <definedName name="BExW5Z469DSRWTA6T0KVLA7SMIPL" hidden="1">#REF!</definedName>
    <definedName name="BExW62ETJAPBX5X53FTGUCHZXI2K" localSheetId="1" hidden="1">#REF!</definedName>
    <definedName name="BExW62ETJAPBX5X53FTGUCHZXI2K"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Q1TQ8E6G4WYYNSOMV43S95R" localSheetId="1" hidden="1">#REF!</definedName>
    <definedName name="BExW7Q1TQ8E6G4WYYNSOMV43S95R" hidden="1">#REF!</definedName>
    <definedName name="BExW7XZTFZV0N9YM9S4PM74A5X2O" localSheetId="1" hidden="1">#REF!</definedName>
    <definedName name="BExW7XZTFZV0N9YM9S4PM74A5X2O" hidden="1">#REF!</definedName>
    <definedName name="BExW8K0SSIPSKBVP06IJ71600HJZ" localSheetId="1" hidden="1">#REF!</definedName>
    <definedName name="BExW8K0SSIPSKBVP06IJ71600HJZ"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1XOOOY51EZQ6II0LWEU2OYT" localSheetId="1" hidden="1">#REF!</definedName>
    <definedName name="BExXN1XOOOY51EZQ6II0LWEU2OYT"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BZ1BRDK73S9XPRR1645KLVB" localSheetId="1" hidden="1">#REF!</definedName>
    <definedName name="BExXNBZ1BRDK73S9XPRR1645KLVB"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CR6WOY5G3VTC96QCIFQE0E" localSheetId="1" hidden="1">#REF!</definedName>
    <definedName name="BExXNWCR6WOY5G3VTC96QCIFQE0E"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BHOP0WGFHI2Y9AO4L440UVQ" localSheetId="1" hidden="1">#REF!</definedName>
    <definedName name="BExXOBHOP0WGFHI2Y9AO4L440UVQ" hidden="1">#REF!</definedName>
    <definedName name="BExXOHHHX25B8F97636QMXFUDZQK" localSheetId="1" hidden="1">#REF!</definedName>
    <definedName name="BExXOHHHX25B8F97636QMXFUDZQK" hidden="1">#REF!</definedName>
    <definedName name="BExXOHSAD2NSHOLLMZ2JWA4I3I1R" localSheetId="1" hidden="1">#REF!</definedName>
    <definedName name="BExXOHSAD2NSHOLLMZ2JWA4I3I1R" hidden="1">#REF!</definedName>
    <definedName name="BExXOJKWIJ6IFTV1RHIWHR91EZMW" localSheetId="1" hidden="1">#REF!</definedName>
    <definedName name="BExXOJKWIJ6IFTV1RHIWHR91EZMW"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OSJRLJNYPU01QNNQ5URXP2U" localSheetId="1" hidden="1">#REF!</definedName>
    <definedName name="BExXPOSJRLJNYPU01QNNQ5URXP2U"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RAVW0KPQXIJ59NG6UGTZB59" localSheetId="1" hidden="1">#REF!</definedName>
    <definedName name="BExXQRAVW0KPQXIJ59NG6UGTZB59"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UG48Q1ISN53FE4MRROM0HSJ" localSheetId="1" hidden="1">#REF!</definedName>
    <definedName name="BExXQUG48Q1ISN53FE4MRROM0HSJ"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6A8W3ND3XDZXBMQZ1VCAXHG" localSheetId="1" hidden="1">#REF!</definedName>
    <definedName name="BExXR6A8W3ND3XDZXBMQZ1VCAXHG" hidden="1">#REF!</definedName>
    <definedName name="BExXR7HKNHT37B4OOA9K9191PP22" localSheetId="1" hidden="1">#REF!</definedName>
    <definedName name="BExXR7HKNHT37B4OOA9K9191PP22"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OF2MWDZ7IFXX27XOJ79Q86E" localSheetId="1" hidden="1">#REF!</definedName>
    <definedName name="BExXROF2MWDZ7IFXX27XOJ79Q86E"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S4R1GKUJQX6MHUIUN4S3SCAS" localSheetId="1" hidden="1">#REF!</definedName>
    <definedName name="BExXS4R1GKUJQX6MHUIUN4S3SCAS"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CP0AZ5MYCC2UFG2GLBCV1CC" localSheetId="1" hidden="1">#REF!</definedName>
    <definedName name="BExXSCP0AZ5MYCC2UFG2GLBCV1CC"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ER5A2EQ14KN6J0MVATIHVKN" localSheetId="1" hidden="1">#REF!</definedName>
    <definedName name="BExXTER5A2EQ14KN6J0MVATIHVKN"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N4AFX9QW6YC4HNGBBD5R08" localSheetId="1" hidden="1">#REF!</definedName>
    <definedName name="BExXTRN4AFX9QW6YC4HNGBBD5R08" hidden="1">#REF!</definedName>
    <definedName name="BExXTV8M7YIG5C64O046DN613ZRO" localSheetId="1" hidden="1">#REF!</definedName>
    <definedName name="BExXTV8M7YIG5C64O046DN613ZRO" hidden="1">#REF!</definedName>
    <definedName name="BExXTVDXQ7ZX3THNLFJXFAONW0AI" localSheetId="1" hidden="1">#REF!</definedName>
    <definedName name="BExXTVDXQ7ZX3THNLFJXFAONW0AI"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X02UQ8LJPBZ4YBORILFR0W0" localSheetId="1" hidden="1">#REF!</definedName>
    <definedName name="BExXUX02UQ8LJPBZ4YBORILFR0W0"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LA319WCSEOVHB05KDUSU054" localSheetId="1" hidden="1">#REF!</definedName>
    <definedName name="BExXVLA319WCSEOVHB05KDUSU054" hidden="1">#REF!</definedName>
    <definedName name="BExXVTTG5YRCSTI0UL141BKR36SU" localSheetId="1" hidden="1">#REF!</definedName>
    <definedName name="BExXVTTG5YRCSTI0UL141BKR36SU" hidden="1">#REF!</definedName>
    <definedName name="BExXVYWX74VKI8BDDSX9U85460MB" localSheetId="1" hidden="1">#REF!</definedName>
    <definedName name="BExXVYWX74VKI8BDDSX9U85460MB"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IUCR0LXM58OVKZT2APLVTIA" localSheetId="1" hidden="1">#REF!</definedName>
    <definedName name="BExXWIUCR0LXM58OVKZT2APLVTIA" hidden="1">#REF!</definedName>
    <definedName name="BExXWTXJEA32DLC6QKN10QB955JT" localSheetId="1" hidden="1">#REF!</definedName>
    <definedName name="BExXWTXJEA32DLC6QKN10QB955JT"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I7HHXLBLUEW7EQ73TALJF48" localSheetId="1" hidden="1">#REF!</definedName>
    <definedName name="BExXXI7HHXLBLUEW7EQ73TALJF48" hidden="1">#REF!</definedName>
    <definedName name="BExXXKWLM4D541BH6O8GOJMHFHMW" localSheetId="1" hidden="1">#REF!</definedName>
    <definedName name="BExXXKWLM4D541BH6O8GOJMHFHMW" hidden="1">#REF!</definedName>
    <definedName name="BExXXNR17I6P4FQZPQF2ZXDFYB6C" localSheetId="1" hidden="1">#REF!</definedName>
    <definedName name="BExXXNR17I6P4FQZPQF2ZXDFYB6C"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YZ3SPSRCWM4YHTPZDCOLZPHR" localSheetId="1" hidden="1">#REF!</definedName>
    <definedName name="BExXYZ3SPSRCWM4YHTPZDCOLZPHR" hidden="1">#REF!</definedName>
    <definedName name="BExXZFVV4YB42AZ3H1I40YG3JAPU" localSheetId="1" hidden="1">#REF!</definedName>
    <definedName name="BExXZFVV4YB42AZ3H1I40YG3JAPU" hidden="1">#REF!</definedName>
    <definedName name="BExXZG1CQE1M9TDJ99253H6JVGIH" localSheetId="1" hidden="1">#REF!</definedName>
    <definedName name="BExXZG1CQE1M9TDJ99253H6JVGIH"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9PJJWYWGWWLX3YT8EVK0YV4" localSheetId="1" hidden="1">#REF!</definedName>
    <definedName name="BExY09PJJWYWGWWLX3YT8EVK0YV4" hidden="1">#REF!</definedName>
    <definedName name="BExY0C3UBVC4M59JIRXVQ8OWAJC1" localSheetId="1" hidden="1">#REF!</definedName>
    <definedName name="BExY0C3UBVC4M59JIRXVQ8OWAJC1" hidden="1">#REF!</definedName>
    <definedName name="BExY0ENH6ZXHW155XIGS0F46T43M" localSheetId="1" hidden="1">#REF!</definedName>
    <definedName name="BExY0ENH6ZXHW155XIGS0F46T43M" hidden="1">#REF!</definedName>
    <definedName name="BExY0IEEUB9SRGD9I14IDCPO5GV4" localSheetId="1" hidden="1">#REF!</definedName>
    <definedName name="BExY0IEEUB9SRGD9I14IDCPO5GV4" hidden="1">#REF!</definedName>
    <definedName name="BExY0LEAAM7MUGBRLXD6KXBOHZ6S" localSheetId="1" hidden="1">#REF!</definedName>
    <definedName name="BExY0LEAAM7MUGBRLXD6KXBOHZ6S"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36UB98PA9PNCHMCSZYCHJBD" localSheetId="1" hidden="1">#REF!</definedName>
    <definedName name="BExY236UB98PA9PNCHMCSZYCHJBD"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2S7TM2NG7A1NFYPWIFAIKUCO" localSheetId="1" hidden="1">#REF!</definedName>
    <definedName name="BExY2S7TM2NG7A1NFYPWIFAIKUCO" hidden="1">#REF!</definedName>
    <definedName name="BExY2Z3ZGRGD12RWANJZ8DFQO776" localSheetId="1" hidden="1">#REF!</definedName>
    <definedName name="BExY2Z3ZGRGD12RWANJZ8DFQO776" hidden="1">#REF!</definedName>
    <definedName name="BExY30WPXLJ01P42XKBSUF8KNOOK" localSheetId="1" hidden="1">#REF!</definedName>
    <definedName name="BExY30WPXLJ01P42XKBSUF8KNOOK" hidden="1">#REF!</definedName>
    <definedName name="BExY3297KIB0C8Z1G99OS1MCEGTO" localSheetId="1" hidden="1">#REF!</definedName>
    <definedName name="BExY3297KIB0C8Z1G99OS1MCEGTO" hidden="1">#REF!</definedName>
    <definedName name="BExY3HOSK7YI364K15OX70AVR6F1" localSheetId="1" hidden="1">#REF!</definedName>
    <definedName name="BExY3HOSK7YI364K15OX70AVR6F1" hidden="1">#REF!</definedName>
    <definedName name="BExY3I526B4VA8JBTKXWE3FGVT0D" localSheetId="1" hidden="1">#REF!</definedName>
    <definedName name="BExY3I526B4VA8JBTKXWE3FGVT0D" hidden="1">#REF!</definedName>
    <definedName name="BExY3I52TZR3GXQ9HDVDNIYLIGEH" localSheetId="1" hidden="1">#REF!</definedName>
    <definedName name="BExY3I52TZR3GXQ9HDVDNIYLIGEH" hidden="1">#REF!</definedName>
    <definedName name="BExY3T89AUR83SOAZZ3OMDEJDQ39" localSheetId="1" hidden="1">#REF!</definedName>
    <definedName name="BExY3T89AUR83SOAZZ3OMDEJDQ39" hidden="1">#REF!</definedName>
    <definedName name="BExY3WZ7VO2K6TYCHDY754FY24AA" localSheetId="1" hidden="1">#REF!</definedName>
    <definedName name="BExY3WZ7VO2K6TYCHDY754FY24AA" hidden="1">#REF!</definedName>
    <definedName name="BExY4BIG95HDDO6MY6WBUSWJIOLR" localSheetId="1" hidden="1">#REF!</definedName>
    <definedName name="BExY4BIG95HDDO6MY6WBUSWJIOLR"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P3BE6KYZDIKQZO4U4DIT33" localSheetId="1" hidden="1">#REF!</definedName>
    <definedName name="BExY4RP3BE6KYZDIKQZO4U4DIT3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W088PPAPLSMR2P7FV2CRDCT" localSheetId="1" hidden="1">#REF!</definedName>
    <definedName name="BExY5W088PPAPLSMR2P7FV2CRDCT" hidden="1">#REF!</definedName>
    <definedName name="BExY6KA6BQ6H4SH5EMJBVF8UR4ZY" localSheetId="1" hidden="1">#REF!</definedName>
    <definedName name="BExY6KA6BQ6H4SH5EMJBVF8UR4ZY"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Y6R6BYIQZ4OR1E7YI0OVOC08W" localSheetId="1" hidden="1">#REF!</definedName>
    <definedName name="BExY6R6BYIQZ4OR1E7YI0OVOC08W" hidden="1">#REF!</definedName>
    <definedName name="BExZIA3C8LKJTEH3MKQ57KJH5TA2" localSheetId="1" hidden="1">#REF!</definedName>
    <definedName name="BExZIA3C8LKJTEH3MKQ57KJH5TA2" hidden="1">#REF!</definedName>
    <definedName name="BExZIGDWFIOPMMVCRWX45OIJ5AP3" localSheetId="1" hidden="1">#REF!</definedName>
    <definedName name="BExZIGDWFIOPMMVCRWX45OIJ5AP3"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46CVVS9X1BZ6LLL71016ENT" localSheetId="1" hidden="1">#REF!</definedName>
    <definedName name="BExZK46CVVS9X1BZ6LLL71016ENT" hidden="1">#REF!</definedName>
    <definedName name="BExZK52PZLTP1F04T09MP30BVT7H" localSheetId="1" hidden="1">#REF!</definedName>
    <definedName name="BExZK52PZLTP1F04T09MP30BVT7H"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KZCGNEA9IPON37A91L4H4H17" localSheetId="1" hidden="1">#REF!</definedName>
    <definedName name="BExZKZCGNEA9IPON37A91L4H4H17" hidden="1">#REF!</definedName>
    <definedName name="BExZL6E4YVXRUN7ZGF2BIGIXFR8K" localSheetId="1" hidden="1">#REF!</definedName>
    <definedName name="BExZL6E4YVXRUN7ZGF2BIGIXFR8K" hidden="1">#REF!</definedName>
    <definedName name="BExZLF2ZTA4EPN0GHO7C5O8DZ1SN" localSheetId="1" hidden="1">#REF!</definedName>
    <definedName name="BExZLF2ZTA4EPN0GHO7C5O8DZ1SN" hidden="1">#REF!</definedName>
    <definedName name="BExZLGVLMKTPFXG42QYT0PO81G7F" localSheetId="1" hidden="1">#REF!</definedName>
    <definedName name="BExZLGVLMKTPFXG42QYT0PO81G7F" hidden="1">#REF!</definedName>
    <definedName name="BExZLHRYQQ7BYD3VQWHVTZGYGRCT" localSheetId="1" hidden="1">#REF!</definedName>
    <definedName name="BExZLHRYQQ7BYD3VQWHVTZGYGRCT" hidden="1">#REF!</definedName>
    <definedName name="BExZLKMK7LRK14S09WLMH7MXSQXM" localSheetId="1" hidden="1">#REF!</definedName>
    <definedName name="BExZLKMK7LRK14S09WLMH7MXSQXM" hidden="1">#REF!</definedName>
    <definedName name="BExZM503X0NZBS0FF22LK2RGG6GP" localSheetId="1" hidden="1">#REF!</definedName>
    <definedName name="BExZM503X0NZBS0FF22LK2RGG6GP"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H54ZU6X4KM0375X9K5VJDZN" localSheetId="1" hidden="1">#REF!</definedName>
    <definedName name="BExZMH54ZU6X4KM0375X9K5VJDZN"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RHA7TTR9QKJOMONHRVY3YOF" localSheetId="1" hidden="1">#REF!</definedName>
    <definedName name="BExZMRHA7TTR9QKJOMONHRVY3YOF"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A2ALK6RDWFAXZQCL9TWRDCF" localSheetId="1" hidden="1">#REF!</definedName>
    <definedName name="BExZNA2ALK6RDWFAXZQCL9TWRDCF"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LGAA6ATMJW0Y28J4OI5W27I" localSheetId="1" hidden="1">#REF!</definedName>
    <definedName name="BExZNLGAA6ATMJW0Y28J4OI5W27I" hidden="1">#REF!</definedName>
    <definedName name="BExZNP7916CH3QP4VCZEULUIKKS5" localSheetId="1" hidden="1">#REF!</definedName>
    <definedName name="BExZNP7916CH3QP4VCZEULUIKKS5"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ALCPOH27L4MUPX2RFT3F8OM" localSheetId="1" hidden="1">#REF!</definedName>
    <definedName name="BExZPALCPOH27L4MUPX2RFT3F8OM" hidden="1">#REF!</definedName>
    <definedName name="BExZPQ0XY507N8FJMVPKCTK8HC9H" localSheetId="1" hidden="1">#REF!</definedName>
    <definedName name="BExZPQ0XY507N8FJMVPKCTK8HC9H" hidden="1">#REF!</definedName>
    <definedName name="BExZPXTHEWEN48J9E5ARSA8IGRBI" localSheetId="1" hidden="1">#REF!</definedName>
    <definedName name="BExZPXTHEWEN48J9E5ARSA8IGRBI"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5RCYU1R0DUT1MFN99S1C408" localSheetId="1" hidden="1">#REF!</definedName>
    <definedName name="BExZQ5RCYU1R0DUT1MFN99S1C408" hidden="1">#REF!</definedName>
    <definedName name="BExZQ7PJU07SEJMDX18U9YVDC2GU" localSheetId="1" hidden="1">#REF!</definedName>
    <definedName name="BExZQ7PJU07SEJMDX18U9YVDC2GU" hidden="1">#REF!</definedName>
    <definedName name="BExZQAJXQ5IJ5RB71EDSPGTRO5HC" localSheetId="1" hidden="1">#REF!</definedName>
    <definedName name="BExZQAJXQ5IJ5RB71EDSPGTRO5HC" hidden="1">#REF!</definedName>
    <definedName name="BExZQBLTKPF3O4MCH6L4LE544FQB" localSheetId="1" hidden="1">#REF!</definedName>
    <definedName name="BExZQBLTKPF3O4MCH6L4LE544FQB"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L1M2EX5YEQBMNQKVD747N3I" localSheetId="1" hidden="1">#REF!</definedName>
    <definedName name="BExZQL1M2EX5YEQBMNQKVD747N3I" hidden="1">#REF!</definedName>
    <definedName name="BExZQPDYUBJL0C1OME996KHU23N5" localSheetId="1" hidden="1">#REF!</definedName>
    <definedName name="BExZQPDYUBJL0C1OME996KHU23N5"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AYSYOXAM1PBW1EF6YAZ9RU3" localSheetId="1" hidden="1">#REF!</definedName>
    <definedName name="BExZRAYSYOXAM1PBW1EF6YAZ9RU3" hidden="1">#REF!</definedName>
    <definedName name="BExZRGD1603X5ACFALUUDKCD7X48" localSheetId="1" hidden="1">#REF!</definedName>
    <definedName name="BExZRGD1603X5ACFALUUDKCD7X48" hidden="1">#REF!</definedName>
    <definedName name="BExZRMSYHFOP8FFWKKUSBHU85J81" localSheetId="1" hidden="1">#REF!</definedName>
    <definedName name="BExZRMSYHFOP8FFWKKUSBHU85J81"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QP7JLKS45QOGATXS7MK5GUZ" localSheetId="1" hidden="1">#REF!</definedName>
    <definedName name="BExZRQP7JLKS45QOGATXS7MK5GUZ"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I9USDLZAN8LI8M4YYQL24GZ" localSheetId="1" hidden="1">#REF!</definedName>
    <definedName name="BExZSI9USDLZAN8LI8M4YYQL24GZ" hidden="1">#REF!</definedName>
    <definedName name="BExZSLKO175YAM0RMMZH1FPXL4V2" localSheetId="1" hidden="1">#REF!</definedName>
    <definedName name="BExZSLKO175YAM0RMMZH1FPXL4V2" hidden="1">#REF!</definedName>
    <definedName name="BExZSS0LA2JY4ZLJ1Z5YCMLJJZCH" localSheetId="1" hidden="1">#REF!</definedName>
    <definedName name="BExZSS0LA2JY4ZLJ1Z5YCMLJJZCH" hidden="1">#REF!</definedName>
    <definedName name="BExZSTNUWCRNCL22SMKXKFSLCJ0O" localSheetId="1" hidden="1">#REF!</definedName>
    <definedName name="BExZSTNUWCRNCL22SMKXKFSLCJ0O" hidden="1">#REF!</definedName>
    <definedName name="BExZT6JSZ8CBS0SB3T07N3LMAX7M" localSheetId="1" hidden="1">#REF!</definedName>
    <definedName name="BExZT6JSZ8CBS0SB3T07N3LMAX7M"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OTZ9F2ZI18DZM8GW39VDF1N" localSheetId="1" hidden="1">#REF!</definedName>
    <definedName name="BExZTOTZ9F2ZI18DZM8GW39VDF1N"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BRAHA9DNEGONEZEB2TDVFC2" localSheetId="1" hidden="1">#REF!</definedName>
    <definedName name="BExZUBRAHA9DNEGONEZEB2TDVFC2"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XC66MK2SXPXCLD8ZSU0BMTY" localSheetId="1" hidden="1">#REF!</definedName>
    <definedName name="BExZUXC66MK2SXPXCLD8ZSU0BMTY"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KV2XCPCINW1KP8Q1FI6KDNG" localSheetId="1" hidden="1">#REF!</definedName>
    <definedName name="BExZVKV2XCPCINW1KP8Q1FI6KDNG"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MYK7BAH6AGIAEXBE1NXDZ5Z" localSheetId="1" hidden="1">#REF!</definedName>
    <definedName name="BExZVMYK7BAH6AGIAEXBE1NXDZ5Z" hidden="1">#REF!</definedName>
    <definedName name="BExZVPYGX2C5OSHMZ6F0KBKZ6B1S" localSheetId="1" hidden="1">#REF!</definedName>
    <definedName name="BExZVPYGX2C5OSHMZ6F0KBKZ6B1S" hidden="1">#REF!</definedName>
    <definedName name="BExZW3LHTS7PFBNTYM95N8J5AFYQ" localSheetId="1" hidden="1">#REF!</definedName>
    <definedName name="BExZW3LHTS7PFBNTYM95N8J5AFYQ" hidden="1">#REF!</definedName>
    <definedName name="BExZW472V5ADKCFHIKAJ6D4R8MU4" localSheetId="1" hidden="1">#REF!</definedName>
    <definedName name="BExZW472V5ADKCFHIKAJ6D4R8MU4"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MBRUCPO6F4QT5FNX8JRFL7V" localSheetId="1" hidden="1">#REF!</definedName>
    <definedName name="BExZWMBRUCPO6F4QT5FNX8JRFL7V" hidden="1">#REF!</definedName>
    <definedName name="BExZWQO5171HT1OZ6D6JZBHEW4JG" localSheetId="1" hidden="1">#REF!</definedName>
    <definedName name="BExZWQO5171HT1OZ6D6JZBHEW4JG"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3DEOYNIHRV56IY5LJXZK8RU" localSheetId="1" hidden="1">#REF!</definedName>
    <definedName name="BExZY3DEOYNIHRV56IY5LJXZK8RU" hidden="1">#REF!</definedName>
    <definedName name="BExZY49QRZIR6CA41LFA9LM6EULU" localSheetId="1" hidden="1">#REF!</definedName>
    <definedName name="BExZY49QRZIR6CA41LFA9LM6EULU" hidden="1">#REF!</definedName>
    <definedName name="BExZYTG2G7W27YATTETFDDCZ0C4U" localSheetId="1" hidden="1">#REF!</definedName>
    <definedName name="BExZYTG2G7W27YATTETFDDCZ0C4U" hidden="1">#REF!</definedName>
    <definedName name="BExZYYOZMC36ROQDWLR5Z17WKHCR" localSheetId="1" hidden="1">#REF!</definedName>
    <definedName name="BExZYYOZMC36ROQDWLR5Z17WKHCR" hidden="1">#REF!</definedName>
    <definedName name="BExZZ2FQA9A8C7CJKMEFQ9VPSLCE" localSheetId="1" hidden="1">#REF!</definedName>
    <definedName name="BExZZ2FQA9A8C7CJKMEFQ9VPSLCE" hidden="1">#REF!</definedName>
    <definedName name="BExZZ7ZGXIMA3OVYAWY3YQSK64LF" localSheetId="1" hidden="1">#REF!</definedName>
    <definedName name="BExZZ7ZGXIMA3OVYAWY3YQSK64LF" hidden="1">#REF!</definedName>
    <definedName name="BExZZ8FKEIFG203MU6SEJ69MINCD" localSheetId="1" hidden="1">#REF!</definedName>
    <definedName name="BExZZ8FKEIFG203MU6SEJ69MINCD"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BUDG0124" localSheetId="1">#REF!</definedName>
    <definedName name="BUDG0124">#REF!</definedName>
    <definedName name="budgjunk" localSheetId="1">#REF!</definedName>
    <definedName name="budgjunk">#REF!</definedName>
    <definedName name="BUDPAGE1" localSheetId="1">#REF!</definedName>
    <definedName name="BUDPAGE1">#REF!</definedName>
    <definedName name="Case_Name">'[8]BGM-3 (4) Rstng Adj'!$B$8</definedName>
    <definedName name="CBWorkbookPriority" hidden="1">-863272131</definedName>
    <definedName name="de" localSheetId="1" hidden="1">#REF!</definedName>
    <definedName name="de" hidden="1">#REF!</definedName>
    <definedName name="DELETE01" localSheetId="0" hidden="1">{#N/A,#N/A,FALSE,"Coversheet";#N/A,#N/A,FALSE,"QA"}</definedName>
    <definedName name="DELETE01" localSheetId="1" hidden="1">{#N/A,#N/A,FALSE,"Coversheet";#N/A,#N/A,FALSE,"QA"}</definedName>
    <definedName name="DELETE01" hidden="1">{#N/A,#N/A,FALSE,"Coversheet";#N/A,#N/A,FALSE,"QA"}</definedName>
    <definedName name="DELETE02" localSheetId="0" hidden="1">{#N/A,#N/A,FALSE,"Schedule F";#N/A,#N/A,FALSE,"Schedule G"}</definedName>
    <definedName name="DELETE02" localSheetId="1" hidden="1">{#N/A,#N/A,FALSE,"Schedule F";#N/A,#N/A,FALSE,"Schedule G"}</definedName>
    <definedName name="DELETE02" hidden="1">{#N/A,#N/A,FALSE,"Schedule F";#N/A,#N/A,FALSE,"Schedule G"}</definedName>
    <definedName name="Delete06" localSheetId="0" hidden="1">{#N/A,#N/A,FALSE,"Coversheet";#N/A,#N/A,FALSE,"QA"}</definedName>
    <definedName name="Delete06" localSheetId="1" hidden="1">{#N/A,#N/A,FALSE,"Coversheet";#N/A,#N/A,FALSE,"QA"}</definedName>
    <definedName name="Delete06" hidden="1">{#N/A,#N/A,FALSE,"Coversheet";#N/A,#N/A,FALSE,"QA"}</definedName>
    <definedName name="Delete09" localSheetId="0" hidden="1">{#N/A,#N/A,FALSE,"Coversheet";#N/A,#N/A,FALSE,"QA"}</definedName>
    <definedName name="Delete09" localSheetId="1" hidden="1">{#N/A,#N/A,FALSE,"Coversheet";#N/A,#N/A,FALSE,"QA"}</definedName>
    <definedName name="Delete09" hidden="1">{#N/A,#N/A,FALSE,"Coversheet";#N/A,#N/A,FALSE,"QA"}</definedName>
    <definedName name="Delete1" localSheetId="0" hidden="1">{#N/A,#N/A,FALSE,"Coversheet";#N/A,#N/A,FALSE,"QA"}</definedName>
    <definedName name="Delete1" localSheetId="1" hidden="1">{#N/A,#N/A,FALSE,"Coversheet";#N/A,#N/A,FALSE,"QA"}</definedName>
    <definedName name="Delete1" hidden="1">{#N/A,#N/A,FALSE,"Coversheet";#N/A,#N/A,FALSE,"QA"}</definedName>
    <definedName name="Delete10" localSheetId="0" hidden="1">{#N/A,#N/A,FALSE,"Schedule F";#N/A,#N/A,FALSE,"Schedule G"}</definedName>
    <definedName name="Delete10" localSheetId="1" hidden="1">{#N/A,#N/A,FALSE,"Schedule F";#N/A,#N/A,FALSE,"Schedule G"}</definedName>
    <definedName name="Delete10" hidden="1">{#N/A,#N/A,FALSE,"Schedule F";#N/A,#N/A,FALSE,"Schedule G"}</definedName>
    <definedName name="Delete21" localSheetId="0" hidden="1">{#N/A,#N/A,FALSE,"Coversheet";#N/A,#N/A,FALSE,"QA"}</definedName>
    <definedName name="Delete21" localSheetId="1" hidden="1">{#N/A,#N/A,FALSE,"Coversheet";#N/A,#N/A,FALSE,"QA"}</definedName>
    <definedName name="Delete21" hidden="1">{#N/A,#N/A,FALSE,"Coversheet";#N/A,#N/A,FALSE,"QA"}</definedName>
    <definedName name="DFIT" localSheetId="0" hidden="1">{#N/A,#N/A,FALSE,"Coversheet";#N/A,#N/A,FALSE,"QA"}</definedName>
    <definedName name="DFIT" localSheetId="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Gas" localSheetId="0">'[9]DEBT CALC'!#REF!</definedName>
    <definedName name="ID_Gas" localSheetId="1">'[9]DEBT CALC'!#REF!</definedName>
    <definedName name="ID_Gas">'[9]DEBT CALC'!#REF!</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'[8]BGM-3 (2) Detail '!$AX$2</definedName>
    <definedName name="k_FITrate">'[8]BGM-3 (3) Param'!$L$20</definedName>
    <definedName name="keep_TESTYEAR">'[8]BGM-3 (4) Rstng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6">'Colstrip 1&amp;2_Mod'!$A$1:$O$50</definedName>
    <definedName name="_xlnm.Print_Area" localSheetId="0">'Exh. BGM-6'!$A$1:$V$49</definedName>
    <definedName name="_xlnm.Print_Area" localSheetId="1">'Exh. BGM-6 (2)'!$A$1:$V$46</definedName>
    <definedName name="_xlnm.Print_Area" localSheetId="3">'Lead E'!$A$1:$G$37</definedName>
    <definedName name="_xlnm.Print_Area" localSheetId="4">'Summary-1Q 2017'!$A$1:$L$55</definedName>
    <definedName name="Print_Area_MI" localSheetId="1">#REF!</definedName>
    <definedName name="Print_Area_MI">#REF!</definedName>
    <definedName name="Print_for_Checking" localSheetId="0">'[9]ADJ SUMMARY'!#REF!:'[9]ADJ SUMMARY'!#REF!</definedName>
    <definedName name="Print_for_Checking" localSheetId="1">'[9]ADJ SUMMARY'!#REF!:'[9]ADJ SUMMARY'!#REF!</definedName>
    <definedName name="Print_for_Checking">'[9]ADJ SUMMARY'!#REF!:'[9]ADJ SUMMARY'!#REF!</definedName>
    <definedName name="_xlnm.Print_Titles" localSheetId="6">'Colstrip 1&amp;2_Mod'!$1:$8</definedName>
    <definedName name="_xlnm.Print_Titles" localSheetId="0">'Exh. BGM-6'!$A:$E</definedName>
    <definedName name="_xlnm.Print_Titles" localSheetId="1">'Exh. BGM-6 (2)'!$A:$E</definedName>
    <definedName name="_xlnm.Print_Titles" localSheetId="5">'Forecasted Plant &amp; Reserve'!$A:$A,'Forecasted Plant &amp; Reserve'!$10:$11</definedName>
    <definedName name="_xlnm.Print_Titles" localSheetId="4">'Summary-1Q 2017'!$1:$1</definedName>
    <definedName name="qqq" hidden="1">{#N/A,#N/A,FALSE,"schA"}</definedName>
    <definedName name="RRC_Adjustment_Print" localSheetId="0">#REF!</definedName>
    <definedName name="RRC_Adjustment_Print" localSheetId="1">#REF!</definedName>
    <definedName name="RRC_Adjustment_Print">#REF!</definedName>
    <definedName name="RRC_Rate_Print" localSheetId="0">#REF!</definedName>
    <definedName name="RRC_Rate_Print" localSheetId="1">#REF!</definedName>
    <definedName name="RRC_Rate_Print">#REF!</definedName>
    <definedName name="SAPBEXhrIndnt" hidden="1">"Wide"</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0">#REF!</definedName>
    <definedName name="Summary" localSheetId="1">#REF!</definedName>
    <definedName name="summary" hidden="1">{"Plat Summary",#N/A,FALSE,"PLAT DESIGN"}</definedName>
    <definedName name="t" localSheetId="0" hidden="1">{#N/A,#N/A,FALSE,"CESTSUM";#N/A,#N/A,FALSE,"est sum A";#N/A,#N/A,FALSE,"est detail A"}</definedName>
    <definedName name="t" localSheetId="1" hidden="1">{#N/A,#N/A,FALSE,"CESTSUM";#N/A,#N/A,FALSE,"est sum A";#N/A,#N/A,FALSE,"est detail A"}</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_SUBS" localSheetId="1">'[10]Transmission - Lines'!#REF!</definedName>
    <definedName name="TRANS_SUBS">'[10]Transmission - Lines'!#REF!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ARP2" localSheetId="1">#REF!</definedName>
    <definedName name="VARP2">#REF!</definedName>
    <definedName name="w" hidden="1">{#N/A,#N/A,FALSE,"Schedule F";#N/A,#N/A,FALSE,"Schedule G"}</definedName>
    <definedName name="WA_Gas" localSheetId="0">'[9]DEBT CALC'!#REF!</definedName>
    <definedName name="WA_Gas" localSheetId="1">'[9]DEBT CALC'!#REF!</definedName>
    <definedName name="WA_Gas">'[9]DEBT CALC'!#REF!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1" hidden="1">{#N/A,#N/A,FALSE,"Coversheet";#N/A,#N/A,FALSE,"QA"}</definedName>
    <definedName name="wrn.Incentive._.Overhead." hidden="1">{#N/A,#N/A,FALSE,"Coversheet";#N/A,#N/A,FALSE,"QA"}</definedName>
    <definedName name="wrn.limit_reports." localSheetId="0"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71027" calcMode="autoNoTable" iterate="1"/>
  <pivotCaches>
    <pivotCache cacheId="9" r:id="rId21"/>
  </pivotCaches>
</workbook>
</file>

<file path=xl/calcChain.xml><?xml version="1.0" encoding="utf-8"?>
<calcChain xmlns="http://schemas.openxmlformats.org/spreadsheetml/2006/main">
  <c r="Y23" i="64" l="1"/>
  <c r="A2" i="64" l="1"/>
  <c r="C28" i="33"/>
  <c r="C25" i="33"/>
  <c r="C24" i="33"/>
  <c r="C20" i="33"/>
  <c r="C26" i="33" l="1"/>
  <c r="C29" i="33"/>
  <c r="C31" i="33" s="1"/>
  <c r="L20" i="62"/>
  <c r="R20" i="62" s="1"/>
  <c r="L21" i="62"/>
  <c r="L22" i="62"/>
  <c r="L23" i="62"/>
  <c r="L24" i="62"/>
  <c r="R24" i="62" s="1"/>
  <c r="L25" i="62"/>
  <c r="R25" i="62" s="1"/>
  <c r="L26" i="62"/>
  <c r="L27" i="62"/>
  <c r="R27" i="62" s="1"/>
  <c r="L28" i="62"/>
  <c r="R28" i="62" s="1"/>
  <c r="L29" i="62"/>
  <c r="R29" i="62" s="1"/>
  <c r="L30" i="62"/>
  <c r="R30" i="62" s="1"/>
  <c r="L31" i="62"/>
  <c r="L32" i="62"/>
  <c r="R32" i="62" s="1"/>
  <c r="L33" i="62"/>
  <c r="R33" i="62" s="1"/>
  <c r="L34" i="62"/>
  <c r="L35" i="62"/>
  <c r="R35" i="62" s="1"/>
  <c r="L36" i="62"/>
  <c r="R36" i="62" s="1"/>
  <c r="L37" i="62"/>
  <c r="R37" i="62" s="1"/>
  <c r="L38" i="62"/>
  <c r="L39" i="62"/>
  <c r="L40" i="62"/>
  <c r="R40" i="62" s="1"/>
  <c r="L41" i="62"/>
  <c r="R41" i="62" s="1"/>
  <c r="L42" i="62"/>
  <c r="R42" i="62"/>
  <c r="R39" i="62"/>
  <c r="R38" i="62"/>
  <c r="R34" i="62"/>
  <c r="R31" i="62"/>
  <c r="R26" i="62"/>
  <c r="R23" i="62"/>
  <c r="R22" i="62"/>
  <c r="L33" i="64"/>
  <c r="R33" i="64" s="1"/>
  <c r="L34" i="64"/>
  <c r="R34" i="64" s="1"/>
  <c r="L35" i="64"/>
  <c r="R35" i="64" s="1"/>
  <c r="L36" i="64"/>
  <c r="R36" i="64" s="1"/>
  <c r="L37" i="64"/>
  <c r="R37" i="64" s="1"/>
  <c r="L38" i="64"/>
  <c r="R38" i="64" s="1"/>
  <c r="L39" i="64"/>
  <c r="R39" i="64" s="1"/>
  <c r="L40" i="64"/>
  <c r="R40" i="64" s="1"/>
  <c r="L41" i="64"/>
  <c r="R41" i="64" s="1"/>
  <c r="L42" i="64"/>
  <c r="R42" i="64" s="1"/>
  <c r="L20" i="64"/>
  <c r="R20" i="64" s="1"/>
  <c r="L21" i="64"/>
  <c r="L22" i="64"/>
  <c r="R22" i="64" s="1"/>
  <c r="L23" i="64"/>
  <c r="R23" i="64" s="1"/>
  <c r="L24" i="64"/>
  <c r="R24" i="64" s="1"/>
  <c r="L25" i="64"/>
  <c r="R25" i="64" s="1"/>
  <c r="L26" i="64"/>
  <c r="R26" i="64" s="1"/>
  <c r="L27" i="64"/>
  <c r="R27" i="64" s="1"/>
  <c r="L28" i="64"/>
  <c r="R28" i="64" s="1"/>
  <c r="L29" i="64"/>
  <c r="R29" i="64" s="1"/>
  <c r="L30" i="64"/>
  <c r="R30" i="64" s="1"/>
  <c r="L31" i="64"/>
  <c r="R31" i="64" s="1"/>
  <c r="L32" i="64"/>
  <c r="R32" i="64" s="1"/>
  <c r="L19" i="64" l="1"/>
  <c r="L18" i="64"/>
  <c r="L17" i="64"/>
  <c r="L16" i="64"/>
  <c r="L15" i="64"/>
  <c r="L14" i="64"/>
  <c r="L13" i="64"/>
  <c r="AA12" i="64"/>
  <c r="L12" i="64"/>
  <c r="AA11" i="64"/>
  <c r="F13" i="64" s="1"/>
  <c r="Z11" i="64"/>
  <c r="L11" i="64"/>
  <c r="L10" i="64"/>
  <c r="P9" i="64"/>
  <c r="P10" i="64" s="1"/>
  <c r="P11" i="64" s="1"/>
  <c r="P12" i="64" s="1"/>
  <c r="P13" i="64" s="1"/>
  <c r="P14" i="64" s="1"/>
  <c r="P15" i="64" s="1"/>
  <c r="P16" i="64" s="1"/>
  <c r="P17" i="64" s="1"/>
  <c r="P18" i="64" s="1"/>
  <c r="P19" i="64" s="1"/>
  <c r="P20" i="64" s="1"/>
  <c r="L9" i="64"/>
  <c r="B9" i="64"/>
  <c r="L8" i="64"/>
  <c r="Z4" i="64"/>
  <c r="F14" i="64" l="1"/>
  <c r="AC11" i="64"/>
  <c r="AB11" i="64"/>
  <c r="B10" i="64"/>
  <c r="B11" i="64" s="1"/>
  <c r="Z12" i="64"/>
  <c r="AB12" i="64" s="1"/>
  <c r="Z13" i="64"/>
  <c r="AB13" i="64" l="1"/>
  <c r="F15" i="64"/>
  <c r="B12" i="64"/>
  <c r="B13" i="64" s="1"/>
  <c r="AC12" i="64"/>
  <c r="AC13" i="64" s="1"/>
  <c r="F8" i="64" s="1"/>
  <c r="F16" i="64" l="1"/>
  <c r="F9" i="64"/>
  <c r="B14" i="64"/>
  <c r="F10" i="64" l="1"/>
  <c r="F17" i="64"/>
  <c r="B15" i="64"/>
  <c r="B16" i="64" s="1"/>
  <c r="F18" i="64" l="1"/>
  <c r="F11" i="64"/>
  <c r="B17" i="64"/>
  <c r="F12" i="64" l="1"/>
  <c r="F19" i="64"/>
  <c r="B18" i="64"/>
  <c r="B19" i="64" s="1"/>
  <c r="B20" i="64" s="1"/>
  <c r="F20" i="64" l="1"/>
  <c r="B21" i="64"/>
  <c r="B22" i="64" s="1"/>
  <c r="B23" i="64" s="1"/>
  <c r="B24" i="64" s="1"/>
  <c r="B25" i="64" s="1"/>
  <c r="B26" i="64" s="1"/>
  <c r="B27" i="64" s="1"/>
  <c r="B28" i="64" s="1"/>
  <c r="B29" i="64" s="1"/>
  <c r="F21" i="64" l="1"/>
  <c r="B30" i="64"/>
  <c r="B31" i="64" s="1"/>
  <c r="B32" i="64" s="1"/>
  <c r="B33" i="64" s="1"/>
  <c r="B34" i="64" s="1"/>
  <c r="B35" i="64" s="1"/>
  <c r="B36" i="64" s="1"/>
  <c r="B37" i="64" s="1"/>
  <c r="B38" i="64" s="1"/>
  <c r="B39" i="64" s="1"/>
  <c r="B40" i="64" s="1"/>
  <c r="B41" i="64" s="1"/>
  <c r="B42" i="64" s="1"/>
  <c r="F22" i="64" l="1"/>
  <c r="F23" i="64" l="1"/>
  <c r="F24" i="64" l="1"/>
  <c r="F25" i="64" l="1"/>
  <c r="F26" i="64" l="1"/>
  <c r="F27" i="64" l="1"/>
  <c r="F28" i="64" l="1"/>
  <c r="F29" i="64" l="1"/>
  <c r="F30" i="64" l="1"/>
  <c r="F31" i="64" l="1"/>
  <c r="F32" i="64" l="1"/>
  <c r="F33" i="64" l="1"/>
  <c r="F34" i="64" l="1"/>
  <c r="F35" i="64" l="1"/>
  <c r="F36" i="64" l="1"/>
  <c r="F37" i="64" l="1"/>
  <c r="F38" i="64" l="1"/>
  <c r="F39" i="64" l="1"/>
  <c r="F40" i="64" l="1"/>
  <c r="F41" i="64" l="1"/>
  <c r="F42" i="64" l="1"/>
  <c r="D19" i="56" l="1"/>
  <c r="N44" i="57"/>
  <c r="N45" i="57"/>
  <c r="N46" i="57" s="1"/>
  <c r="N43" i="57"/>
  <c r="N42" i="57"/>
  <c r="K44" i="57"/>
  <c r="N41" i="57"/>
  <c r="Y7" i="57"/>
  <c r="Y8" i="57"/>
  <c r="Y9" i="57"/>
  <c r="Y10" i="57"/>
  <c r="Y11" i="57"/>
  <c r="Y12" i="57"/>
  <c r="Y13" i="57"/>
  <c r="Y14" i="57"/>
  <c r="Y15" i="57"/>
  <c r="Y16" i="57"/>
  <c r="Y17" i="57"/>
  <c r="Y18" i="57"/>
  <c r="Y6" i="57"/>
  <c r="X7" i="57"/>
  <c r="Z7" i="57" s="1"/>
  <c r="X8" i="57"/>
  <c r="Z8" i="57" s="1"/>
  <c r="X9" i="57"/>
  <c r="Z9" i="57" s="1"/>
  <c r="X10" i="57"/>
  <c r="Z10" i="57" s="1"/>
  <c r="X11" i="57"/>
  <c r="Z11" i="57" s="1"/>
  <c r="X12" i="57"/>
  <c r="Z12" i="57" s="1"/>
  <c r="X13" i="57"/>
  <c r="Z13" i="57" s="1"/>
  <c r="X14" i="57"/>
  <c r="Z14" i="57" s="1"/>
  <c r="X15" i="57"/>
  <c r="Z15" i="57" s="1"/>
  <c r="X16" i="57"/>
  <c r="Z16" i="57" s="1"/>
  <c r="X17" i="57"/>
  <c r="Z17" i="57" s="1"/>
  <c r="X18" i="57"/>
  <c r="Z18" i="57" s="1"/>
  <c r="X6" i="57"/>
  <c r="Z6" i="57" s="1"/>
  <c r="N35" i="57" l="1"/>
  <c r="N36" i="57"/>
  <c r="N37" i="57"/>
  <c r="N38" i="57"/>
  <c r="N34" i="57"/>
  <c r="N33" i="57"/>
  <c r="N28" i="57"/>
  <c r="N29" i="57"/>
  <c r="N30" i="57"/>
  <c r="N31" i="57"/>
  <c r="N27" i="57"/>
  <c r="N18" i="57"/>
  <c r="N19" i="57"/>
  <c r="N20" i="57"/>
  <c r="N21" i="57"/>
  <c r="N22" i="57"/>
  <c r="N23" i="57"/>
  <c r="N24" i="57"/>
  <c r="N17" i="57"/>
  <c r="N8" i="57"/>
  <c r="N9" i="57"/>
  <c r="N10" i="57"/>
  <c r="N11" i="57"/>
  <c r="N12" i="57"/>
  <c r="N13" i="57"/>
  <c r="N14" i="57"/>
  <c r="N7" i="57" l="1"/>
  <c r="L9" i="62" l="1"/>
  <c r="L10" i="62"/>
  <c r="L11" i="62"/>
  <c r="L12" i="62"/>
  <c r="L13" i="62"/>
  <c r="L14" i="62"/>
  <c r="L15" i="62"/>
  <c r="L16" i="62"/>
  <c r="L17" i="62"/>
  <c r="L18" i="62"/>
  <c r="L19" i="62"/>
  <c r="L8" i="62"/>
  <c r="P9" i="62" l="1"/>
  <c r="P10" i="62" s="1"/>
  <c r="P11" i="62" s="1"/>
  <c r="P12" i="62" s="1"/>
  <c r="P13" i="62" s="1"/>
  <c r="P14" i="62" s="1"/>
  <c r="P15" i="62" s="1"/>
  <c r="P16" i="62" s="1"/>
  <c r="P17" i="62" s="1"/>
  <c r="P18" i="62" s="1"/>
  <c r="P19" i="62" s="1"/>
  <c r="B9" i="62"/>
  <c r="B10" i="62" l="1"/>
  <c r="B11" i="62" s="1"/>
  <c r="B12" i="62" s="1"/>
  <c r="E9" i="56"/>
  <c r="B13" i="62" l="1"/>
  <c r="B29" i="61"/>
  <c r="B28" i="61"/>
  <c r="B27" i="61"/>
  <c r="B26" i="61"/>
  <c r="B25" i="61"/>
  <c r="B24" i="61"/>
  <c r="B14" i="61"/>
  <c r="R13" i="61"/>
  <c r="D13" i="61"/>
  <c r="K13" i="61" s="1"/>
  <c r="R12" i="61"/>
  <c r="Q12" i="61"/>
  <c r="D12" i="61"/>
  <c r="K12" i="61" s="1"/>
  <c r="R11" i="61"/>
  <c r="Q11" i="61"/>
  <c r="P11" i="61"/>
  <c r="I11" i="61"/>
  <c r="D11" i="61"/>
  <c r="J11" i="61" s="1"/>
  <c r="R10" i="61"/>
  <c r="Q10" i="61"/>
  <c r="P10" i="61"/>
  <c r="O10" i="61"/>
  <c r="D10" i="61"/>
  <c r="J10" i="61" s="1"/>
  <c r="C10" i="61"/>
  <c r="R9" i="61"/>
  <c r="Q9" i="61"/>
  <c r="P9" i="61"/>
  <c r="O9" i="61"/>
  <c r="N9" i="61"/>
  <c r="C9" i="61"/>
  <c r="D9" i="61" s="1"/>
  <c r="M8" i="61"/>
  <c r="M14" i="61" s="1"/>
  <c r="C8" i="61"/>
  <c r="C24" i="61"/>
  <c r="D24" i="61"/>
  <c r="J12" i="61"/>
  <c r="B14" i="62" l="1"/>
  <c r="I9" i="61"/>
  <c r="G9" i="61"/>
  <c r="H9" i="61"/>
  <c r="K9" i="61"/>
  <c r="J9" i="61"/>
  <c r="K10" i="61"/>
  <c r="I10" i="61"/>
  <c r="C14" i="61"/>
  <c r="D8" i="61"/>
  <c r="H10" i="61"/>
  <c r="N8" i="61"/>
  <c r="K11" i="61"/>
  <c r="B15" i="62" l="1"/>
  <c r="B16" i="62" s="1"/>
  <c r="B17" i="62" s="1"/>
  <c r="B18" i="62" s="1"/>
  <c r="B19" i="62" s="1"/>
  <c r="O8" i="61"/>
  <c r="N14" i="61"/>
  <c r="J8" i="61"/>
  <c r="J14" i="61" s="1"/>
  <c r="F25" i="61"/>
  <c r="F26" i="61"/>
  <c r="F8" i="61"/>
  <c r="F14" i="61" s="1"/>
  <c r="F27" i="61"/>
  <c r="I8" i="61"/>
  <c r="I14" i="61" s="1"/>
  <c r="G8" i="61"/>
  <c r="G14" i="61" s="1"/>
  <c r="F28" i="61"/>
  <c r="F24" i="61"/>
  <c r="K8" i="61"/>
  <c r="K14" i="61" s="1"/>
  <c r="F29" i="61"/>
  <c r="H8" i="61"/>
  <c r="H14" i="61" s="1"/>
  <c r="G28" i="61" s="1"/>
  <c r="H28" i="61" s="1"/>
  <c r="D14" i="61"/>
  <c r="B20" i="62" l="1"/>
  <c r="B21" i="62" s="1"/>
  <c r="B22" i="62" s="1"/>
  <c r="B23" i="62" s="1"/>
  <c r="B24" i="62" s="1"/>
  <c r="B25" i="62" s="1"/>
  <c r="B26" i="62" s="1"/>
  <c r="B27" i="62" s="1"/>
  <c r="B28" i="62" s="1"/>
  <c r="B29" i="62" s="1"/>
  <c r="B30" i="62" s="1"/>
  <c r="B31" i="62" s="1"/>
  <c r="B32" i="62" s="1"/>
  <c r="B33" i="62" s="1"/>
  <c r="B34" i="62" s="1"/>
  <c r="B35" i="62" s="1"/>
  <c r="B36" i="62" s="1"/>
  <c r="B37" i="62" s="1"/>
  <c r="B38" i="62" s="1"/>
  <c r="B39" i="62" s="1"/>
  <c r="B40" i="62" s="1"/>
  <c r="B41" i="62" s="1"/>
  <c r="B42" i="62" s="1"/>
  <c r="G26" i="61"/>
  <c r="H26" i="61" s="1"/>
  <c r="G25" i="61"/>
  <c r="H25" i="61" s="1"/>
  <c r="G24" i="61"/>
  <c r="G27" i="61"/>
  <c r="H27" i="61" s="1"/>
  <c r="G29" i="61"/>
  <c r="H29" i="61" s="1"/>
  <c r="K15" i="61"/>
  <c r="C26" i="61"/>
  <c r="D26" i="61" s="1"/>
  <c r="C25" i="61"/>
  <c r="D25" i="61" s="1"/>
  <c r="H24" i="61"/>
  <c r="J24" i="61" s="1"/>
  <c r="L24" i="61" s="1"/>
  <c r="N10" i="60" s="1"/>
  <c r="O14" i="61"/>
  <c r="P8" i="61"/>
  <c r="I8" i="56"/>
  <c r="E70" i="56"/>
  <c r="F70" i="56" s="1"/>
  <c r="G70" i="56" s="1"/>
  <c r="H70" i="56" s="1"/>
  <c r="I70" i="56" s="1"/>
  <c r="E8" i="56"/>
  <c r="E60" i="56" s="1"/>
  <c r="F60" i="56" s="1"/>
  <c r="G60" i="56" s="1"/>
  <c r="H60" i="56" s="1"/>
  <c r="I60" i="56" s="1"/>
  <c r="J60" i="56" s="1"/>
  <c r="K60" i="56" s="1"/>
  <c r="L60" i="56" s="1"/>
  <c r="M60" i="56" s="1"/>
  <c r="N60" i="56" s="1"/>
  <c r="O60" i="56" s="1"/>
  <c r="I7" i="56"/>
  <c r="E7" i="56"/>
  <c r="E50" i="56" s="1"/>
  <c r="F50" i="56" s="1"/>
  <c r="G50" i="56" s="1"/>
  <c r="H50" i="56" s="1"/>
  <c r="I50" i="56" s="1"/>
  <c r="J50" i="56" s="1"/>
  <c r="K50" i="56" s="1"/>
  <c r="L50" i="56" s="1"/>
  <c r="M50" i="56" s="1"/>
  <c r="N50" i="56" s="1"/>
  <c r="O50" i="56" s="1"/>
  <c r="I6" i="56"/>
  <c r="E6" i="56"/>
  <c r="E40" i="56" s="1"/>
  <c r="F40" i="56" s="1"/>
  <c r="G40" i="56" s="1"/>
  <c r="H40" i="56" s="1"/>
  <c r="I40" i="56" s="1"/>
  <c r="J40" i="56" s="1"/>
  <c r="K40" i="56" s="1"/>
  <c r="L40" i="56" s="1"/>
  <c r="M40" i="56" s="1"/>
  <c r="N40" i="56" s="1"/>
  <c r="O40" i="56" s="1"/>
  <c r="I5" i="56"/>
  <c r="E5" i="56"/>
  <c r="I4" i="56"/>
  <c r="E4" i="56"/>
  <c r="I3" i="56"/>
  <c r="Q8" i="61" l="1"/>
  <c r="P14" i="61"/>
  <c r="J25" i="61"/>
  <c r="L25" i="61" s="1"/>
  <c r="N11" i="60" s="1"/>
  <c r="J26" i="61"/>
  <c r="L26" i="61" s="1"/>
  <c r="N12" i="60" s="1"/>
  <c r="C27" i="61"/>
  <c r="D27" i="61" s="1"/>
  <c r="J27" i="61" s="1"/>
  <c r="L27" i="61" s="1"/>
  <c r="N13" i="60" s="1"/>
  <c r="E30" i="56"/>
  <c r="F30" i="56" s="1"/>
  <c r="G30" i="56" s="1"/>
  <c r="H30" i="56" s="1"/>
  <c r="I30" i="56" s="1"/>
  <c r="J30" i="56" s="1"/>
  <c r="K30" i="56" s="1"/>
  <c r="L30" i="56" s="1"/>
  <c r="M30" i="56" s="1"/>
  <c r="N30" i="56" s="1"/>
  <c r="O30" i="56" s="1"/>
  <c r="E20" i="56"/>
  <c r="F20" i="56" s="1"/>
  <c r="G20" i="56" s="1"/>
  <c r="H20" i="56" s="1"/>
  <c r="I20" i="56" s="1"/>
  <c r="J20" i="56" s="1"/>
  <c r="K20" i="56" s="1"/>
  <c r="L20" i="56" s="1"/>
  <c r="B19" i="56"/>
  <c r="C13" i="56" s="1"/>
  <c r="Q14" i="61" l="1"/>
  <c r="R8" i="61"/>
  <c r="R14" i="61" s="1"/>
  <c r="C29" i="61" s="1"/>
  <c r="D29" i="61" s="1"/>
  <c r="J29" i="61" s="1"/>
  <c r="L29" i="61" s="1"/>
  <c r="N15" i="60" s="1"/>
  <c r="E19" i="56"/>
  <c r="E13" i="56" s="1"/>
  <c r="R13" i="56" s="1"/>
  <c r="C33" i="56"/>
  <c r="C43" i="56"/>
  <c r="C53" i="56" s="1"/>
  <c r="C63" i="56" s="1"/>
  <c r="C23" i="56"/>
  <c r="D13" i="56"/>
  <c r="Q13" i="56" s="1"/>
  <c r="C18" i="56"/>
  <c r="C16" i="56"/>
  <c r="C14" i="56"/>
  <c r="C15" i="56"/>
  <c r="C17" i="56"/>
  <c r="F19" i="56" l="1"/>
  <c r="F13" i="56" s="1"/>
  <c r="S13" i="56" s="1"/>
  <c r="C28" i="61"/>
  <c r="D28" i="61" s="1"/>
  <c r="J28" i="61" s="1"/>
  <c r="L28" i="61" s="1"/>
  <c r="N14" i="60" s="1"/>
  <c r="R15" i="61"/>
  <c r="E17" i="56"/>
  <c r="R17" i="56" s="1"/>
  <c r="E16" i="56"/>
  <c r="R16" i="56" s="1"/>
  <c r="C45" i="56"/>
  <c r="C55" i="56" s="1"/>
  <c r="C65" i="56" s="1"/>
  <c r="C35" i="56"/>
  <c r="C25" i="56"/>
  <c r="D15" i="56"/>
  <c r="Q15" i="56" s="1"/>
  <c r="F16" i="56"/>
  <c r="S16" i="56" s="1"/>
  <c r="C48" i="56"/>
  <c r="C58" i="56" s="1"/>
  <c r="C68" i="56" s="1"/>
  <c r="C28" i="56"/>
  <c r="C38" i="56"/>
  <c r="D18" i="56"/>
  <c r="Q18" i="56" s="1"/>
  <c r="E18" i="56"/>
  <c r="R18" i="56" s="1"/>
  <c r="C44" i="56"/>
  <c r="C54" i="56" s="1"/>
  <c r="C64" i="56" s="1"/>
  <c r="C24" i="56"/>
  <c r="C34" i="56"/>
  <c r="D14" i="56"/>
  <c r="Q14" i="56" s="1"/>
  <c r="C37" i="56"/>
  <c r="C47" i="56"/>
  <c r="C57" i="56" s="1"/>
  <c r="C67" i="56" s="1"/>
  <c r="C27" i="56"/>
  <c r="D17" i="56"/>
  <c r="Q17" i="56" s="1"/>
  <c r="E15" i="56"/>
  <c r="R15" i="56" s="1"/>
  <c r="E14" i="56"/>
  <c r="R14" i="56" s="1"/>
  <c r="C26" i="56"/>
  <c r="C46" i="56"/>
  <c r="C56" i="56" s="1"/>
  <c r="C66" i="56" s="1"/>
  <c r="C36" i="56"/>
  <c r="D16" i="56"/>
  <c r="Q16" i="56" s="1"/>
  <c r="F17" i="56" l="1"/>
  <c r="S17" i="56" s="1"/>
  <c r="F15" i="56"/>
  <c r="S15" i="56" s="1"/>
  <c r="F18" i="56"/>
  <c r="S18" i="56" s="1"/>
  <c r="G19" i="56"/>
  <c r="G15" i="56" s="1"/>
  <c r="T15" i="56" s="1"/>
  <c r="F14" i="56"/>
  <c r="S14" i="56" s="1"/>
  <c r="Q19" i="56"/>
  <c r="R19" i="56"/>
  <c r="H19" i="56"/>
  <c r="G13" i="56"/>
  <c r="T13" i="56" s="1"/>
  <c r="G14" i="56"/>
  <c r="T14" i="56" s="1"/>
  <c r="G17" i="56"/>
  <c r="T17" i="56" s="1"/>
  <c r="G18" i="56"/>
  <c r="T18" i="56" s="1"/>
  <c r="S19" i="56" l="1"/>
  <c r="S20" i="56"/>
  <c r="G16" i="56"/>
  <c r="T16" i="56" s="1"/>
  <c r="R20" i="56"/>
  <c r="T19" i="56"/>
  <c r="H18" i="56"/>
  <c r="U18" i="56" s="1"/>
  <c r="H16" i="56"/>
  <c r="U16" i="56" s="1"/>
  <c r="H15" i="56"/>
  <c r="U15" i="56" s="1"/>
  <c r="H13" i="56"/>
  <c r="U13" i="56" s="1"/>
  <c r="I19" i="56"/>
  <c r="H17" i="56"/>
  <c r="U17" i="56" s="1"/>
  <c r="H14" i="56"/>
  <c r="U14" i="56" s="1"/>
  <c r="U19" i="56" l="1"/>
  <c r="U20" i="56"/>
  <c r="T20" i="56"/>
  <c r="J19" i="56"/>
  <c r="I17" i="56"/>
  <c r="V17" i="56" s="1"/>
  <c r="I14" i="56"/>
  <c r="V14" i="56" s="1"/>
  <c r="I16" i="56"/>
  <c r="V16" i="56" s="1"/>
  <c r="I18" i="56"/>
  <c r="V18" i="56" s="1"/>
  <c r="I15" i="56"/>
  <c r="V15" i="56" s="1"/>
  <c r="I13" i="56"/>
  <c r="V13" i="56" s="1"/>
  <c r="V19" i="56" l="1"/>
  <c r="V20" i="56" s="1"/>
  <c r="J14" i="56"/>
  <c r="W14" i="56" s="1"/>
  <c r="J16" i="56"/>
  <c r="W16" i="56" s="1"/>
  <c r="J18" i="56"/>
  <c r="W18" i="56" s="1"/>
  <c r="J13" i="56"/>
  <c r="W13" i="56" s="1"/>
  <c r="J15" i="56"/>
  <c r="W15" i="56" s="1"/>
  <c r="J17" i="56"/>
  <c r="W17" i="56" s="1"/>
  <c r="K19" i="56"/>
  <c r="W19" i="56" l="1"/>
  <c r="W20" i="56" s="1"/>
  <c r="L19" i="56"/>
  <c r="D29" i="56" s="1"/>
  <c r="K17" i="56"/>
  <c r="X17" i="56" s="1"/>
  <c r="K14" i="56"/>
  <c r="X14" i="56" s="1"/>
  <c r="K18" i="56"/>
  <c r="X18" i="56" s="1"/>
  <c r="K16" i="56"/>
  <c r="X16" i="56" s="1"/>
  <c r="K13" i="56"/>
  <c r="X13" i="56" s="1"/>
  <c r="K15" i="56"/>
  <c r="X15" i="56" s="1"/>
  <c r="X19" i="56" l="1"/>
  <c r="X20" i="56" s="1"/>
  <c r="L14" i="56"/>
  <c r="L18" i="56"/>
  <c r="L16" i="56"/>
  <c r="L13" i="56"/>
  <c r="L15" i="56"/>
  <c r="L17" i="56"/>
  <c r="B23" i="56" l="1"/>
  <c r="Y13" i="56"/>
  <c r="B25" i="56"/>
  <c r="Y15" i="56"/>
  <c r="B24" i="56"/>
  <c r="Y14" i="56"/>
  <c r="B26" i="56"/>
  <c r="Y16" i="56"/>
  <c r="B27" i="56"/>
  <c r="Y17" i="56"/>
  <c r="B28" i="56"/>
  <c r="Y18" i="56"/>
  <c r="D27" i="56"/>
  <c r="Q27" i="56" s="1"/>
  <c r="D23" i="56"/>
  <c r="Q23" i="56" s="1"/>
  <c r="D25" i="56"/>
  <c r="Q25" i="56" s="1"/>
  <c r="D26" i="56"/>
  <c r="Q26" i="56" s="1"/>
  <c r="D24" i="56"/>
  <c r="Q24" i="56" s="1"/>
  <c r="D28" i="56"/>
  <c r="Q28" i="56" s="1"/>
  <c r="E29" i="56"/>
  <c r="B29" i="56" l="1"/>
  <c r="Q29" i="56"/>
  <c r="Y19" i="56"/>
  <c r="Y20" i="56" s="1"/>
  <c r="Q30" i="56" s="1"/>
  <c r="E27" i="56"/>
  <c r="R27" i="56" s="1"/>
  <c r="E28" i="56"/>
  <c r="R28" i="56" s="1"/>
  <c r="E25" i="56"/>
  <c r="R25" i="56" s="1"/>
  <c r="E26" i="56"/>
  <c r="R26" i="56" s="1"/>
  <c r="F29" i="56"/>
  <c r="E24" i="56"/>
  <c r="R24" i="56" s="1"/>
  <c r="E23" i="56"/>
  <c r="R23" i="56" s="1"/>
  <c r="R29" i="56" l="1"/>
  <c r="R30" i="56" s="1"/>
  <c r="F28" i="56"/>
  <c r="S28" i="56" s="1"/>
  <c r="F26" i="56"/>
  <c r="S26" i="56" s="1"/>
  <c r="F25" i="56"/>
  <c r="S25" i="56" s="1"/>
  <c r="G29" i="56"/>
  <c r="F24" i="56"/>
  <c r="S24" i="56" s="1"/>
  <c r="F23" i="56"/>
  <c r="S23" i="56" s="1"/>
  <c r="F27" i="56"/>
  <c r="S27" i="56" s="1"/>
  <c r="S29" i="56" l="1"/>
  <c r="S30" i="56" s="1"/>
  <c r="G23" i="56"/>
  <c r="T23" i="56" s="1"/>
  <c r="G24" i="56"/>
  <c r="T24" i="56" s="1"/>
  <c r="H29" i="56"/>
  <c r="G28" i="56"/>
  <c r="T28" i="56" s="1"/>
  <c r="G26" i="56"/>
  <c r="T26" i="56" s="1"/>
  <c r="G25" i="56"/>
  <c r="T25" i="56" s="1"/>
  <c r="G27" i="56"/>
  <c r="T27" i="56" s="1"/>
  <c r="T29" i="56" l="1"/>
  <c r="T30" i="56" s="1"/>
  <c r="H25" i="56"/>
  <c r="U25" i="56" s="1"/>
  <c r="H28" i="56"/>
  <c r="U28" i="56" s="1"/>
  <c r="H26" i="56"/>
  <c r="U26" i="56" s="1"/>
  <c r="H24" i="56"/>
  <c r="U24" i="56" s="1"/>
  <c r="H23" i="56"/>
  <c r="U23" i="56" s="1"/>
  <c r="I29" i="56"/>
  <c r="H27" i="56"/>
  <c r="U27" i="56" s="1"/>
  <c r="U29" i="56" l="1"/>
  <c r="U30" i="56" s="1"/>
  <c r="I23" i="56"/>
  <c r="V23" i="56" s="1"/>
  <c r="J29" i="56"/>
  <c r="I26" i="56"/>
  <c r="V26" i="56" s="1"/>
  <c r="I27" i="56"/>
  <c r="V27" i="56" s="1"/>
  <c r="I28" i="56"/>
  <c r="V28" i="56" s="1"/>
  <c r="I25" i="56"/>
  <c r="V25" i="56" s="1"/>
  <c r="I24" i="56"/>
  <c r="V24" i="56" s="1"/>
  <c r="V29" i="56" l="1"/>
  <c r="V30" i="56" s="1"/>
  <c r="J23" i="56"/>
  <c r="W23" i="56" s="1"/>
  <c r="J24" i="56"/>
  <c r="W24" i="56" s="1"/>
  <c r="K29" i="56"/>
  <c r="J26" i="56"/>
  <c r="W26" i="56" s="1"/>
  <c r="J27" i="56"/>
  <c r="W27" i="56" s="1"/>
  <c r="J28" i="56"/>
  <c r="W28" i="56" s="1"/>
  <c r="J25" i="56"/>
  <c r="W25" i="56" s="1"/>
  <c r="W29" i="56" l="1"/>
  <c r="W30" i="56" s="1"/>
  <c r="K24" i="56"/>
  <c r="X24" i="56" s="1"/>
  <c r="K25" i="56"/>
  <c r="X25" i="56" s="1"/>
  <c r="K26" i="56"/>
  <c r="X26" i="56" s="1"/>
  <c r="K27" i="56"/>
  <c r="X27" i="56" s="1"/>
  <c r="K28" i="56"/>
  <c r="X28" i="56" s="1"/>
  <c r="L29" i="56"/>
  <c r="K23" i="56"/>
  <c r="X23" i="56" s="1"/>
  <c r="X29" i="56" l="1"/>
  <c r="X30" i="56" s="1"/>
  <c r="L26" i="56"/>
  <c r="Y26" i="56" s="1"/>
  <c r="L27" i="56"/>
  <c r="Y27" i="56" s="1"/>
  <c r="L23" i="56"/>
  <c r="Y23" i="56" s="1"/>
  <c r="L24" i="56"/>
  <c r="Y24" i="56" s="1"/>
  <c r="L25" i="56"/>
  <c r="Y25" i="56" s="1"/>
  <c r="L28" i="56"/>
  <c r="Y28" i="56" s="1"/>
  <c r="M29" i="56"/>
  <c r="Y29" i="56" l="1"/>
  <c r="Y30" i="56" s="1"/>
  <c r="M24" i="56"/>
  <c r="Z24" i="56" s="1"/>
  <c r="M25" i="56"/>
  <c r="Z25" i="56" s="1"/>
  <c r="M23" i="56"/>
  <c r="Z23" i="56" s="1"/>
  <c r="M28" i="56"/>
  <c r="Z28" i="56" s="1"/>
  <c r="N29" i="56"/>
  <c r="M26" i="56"/>
  <c r="Z26" i="56" s="1"/>
  <c r="M27" i="56"/>
  <c r="Z27" i="56" s="1"/>
  <c r="Z29" i="56" l="1"/>
  <c r="Z30" i="56" s="1"/>
  <c r="N23" i="56"/>
  <c r="AA23" i="56" s="1"/>
  <c r="N24" i="56"/>
  <c r="AA24" i="56" s="1"/>
  <c r="O29" i="56"/>
  <c r="N26" i="56"/>
  <c r="AA26" i="56" s="1"/>
  <c r="N27" i="56"/>
  <c r="AA27" i="56" s="1"/>
  <c r="N28" i="56"/>
  <c r="AA28" i="56" s="1"/>
  <c r="N25" i="56"/>
  <c r="AA25" i="56" s="1"/>
  <c r="AA29" i="56" l="1"/>
  <c r="AA30" i="56" s="1"/>
  <c r="B39" i="56"/>
  <c r="D39" i="56" s="1"/>
  <c r="O24" i="56"/>
  <c r="O23" i="56"/>
  <c r="O25" i="56"/>
  <c r="O28" i="56"/>
  <c r="O27" i="56"/>
  <c r="O26" i="56"/>
  <c r="B38" i="56" l="1"/>
  <c r="AB28" i="56"/>
  <c r="B35" i="56"/>
  <c r="AB25" i="56"/>
  <c r="B36" i="56"/>
  <c r="AB26" i="56"/>
  <c r="B33" i="56"/>
  <c r="AB23" i="56"/>
  <c r="B37" i="56"/>
  <c r="AB27" i="56"/>
  <c r="B34" i="56"/>
  <c r="AB24" i="56"/>
  <c r="D38" i="56"/>
  <c r="Q38" i="56" s="1"/>
  <c r="D34" i="56"/>
  <c r="Q34" i="56" s="1"/>
  <c r="D36" i="56"/>
  <c r="Q36" i="56" s="1"/>
  <c r="D37" i="56"/>
  <c r="Q37" i="56" s="1"/>
  <c r="D35" i="56"/>
  <c r="Q35" i="56" s="1"/>
  <c r="D33" i="56"/>
  <c r="Q33" i="56" s="1"/>
  <c r="E39" i="56"/>
  <c r="Q39" i="56" l="1"/>
  <c r="AB29" i="56"/>
  <c r="AB30" i="56" s="1"/>
  <c r="E36" i="56"/>
  <c r="R36" i="56" s="1"/>
  <c r="E35" i="56"/>
  <c r="R35" i="56" s="1"/>
  <c r="E34" i="56"/>
  <c r="R34" i="56" s="1"/>
  <c r="E38" i="56"/>
  <c r="R38" i="56" s="1"/>
  <c r="E33" i="56"/>
  <c r="R33" i="56" s="1"/>
  <c r="E37" i="56"/>
  <c r="R37" i="56" s="1"/>
  <c r="F39" i="56"/>
  <c r="R39" i="56" l="1"/>
  <c r="Q40" i="56"/>
  <c r="F33" i="56"/>
  <c r="S33" i="56" s="1"/>
  <c r="F37" i="56"/>
  <c r="S37" i="56" s="1"/>
  <c r="F36" i="56"/>
  <c r="S36" i="56" s="1"/>
  <c r="F35" i="56"/>
  <c r="S35" i="56" s="1"/>
  <c r="G39" i="56"/>
  <c r="F34" i="56"/>
  <c r="S34" i="56" s="1"/>
  <c r="F38" i="56"/>
  <c r="S38" i="56" s="1"/>
  <c r="R40" i="56" l="1"/>
  <c r="S39" i="56"/>
  <c r="S40" i="56" s="1"/>
  <c r="H39" i="56"/>
  <c r="G34" i="56"/>
  <c r="T34" i="56" s="1"/>
  <c r="G38" i="56"/>
  <c r="T38" i="56" s="1"/>
  <c r="G33" i="56"/>
  <c r="T33" i="56" s="1"/>
  <c r="G37" i="56"/>
  <c r="T37" i="56" s="1"/>
  <c r="G36" i="56"/>
  <c r="T36" i="56" s="1"/>
  <c r="G35" i="56"/>
  <c r="T35" i="56" s="1"/>
  <c r="T39" i="56" l="1"/>
  <c r="T40" i="56" s="1"/>
  <c r="I39" i="56"/>
  <c r="H35" i="56"/>
  <c r="U35" i="56" s="1"/>
  <c r="H34" i="56"/>
  <c r="U34" i="56" s="1"/>
  <c r="H33" i="56"/>
  <c r="U33" i="56" s="1"/>
  <c r="H37" i="56"/>
  <c r="U37" i="56" s="1"/>
  <c r="H36" i="56"/>
  <c r="U36" i="56" s="1"/>
  <c r="H38" i="56"/>
  <c r="U38" i="56" s="1"/>
  <c r="U39" i="56" l="1"/>
  <c r="U40" i="56" s="1"/>
  <c r="J39" i="56"/>
  <c r="I36" i="56"/>
  <c r="V36" i="56" s="1"/>
  <c r="I35" i="56"/>
  <c r="V35" i="56" s="1"/>
  <c r="I34" i="56"/>
  <c r="V34" i="56" s="1"/>
  <c r="I38" i="56"/>
  <c r="V38" i="56" s="1"/>
  <c r="I33" i="56"/>
  <c r="V33" i="56" s="1"/>
  <c r="I37" i="56"/>
  <c r="V37" i="56" s="1"/>
  <c r="V39" i="56" l="1"/>
  <c r="V40" i="56" s="1"/>
  <c r="K39" i="56"/>
  <c r="J33" i="56"/>
  <c r="W33" i="56" s="1"/>
  <c r="J37" i="56"/>
  <c r="W37" i="56" s="1"/>
  <c r="J36" i="56"/>
  <c r="W36" i="56" s="1"/>
  <c r="J35" i="56"/>
  <c r="W35" i="56" s="1"/>
  <c r="J34" i="56"/>
  <c r="W34" i="56" s="1"/>
  <c r="J38" i="56"/>
  <c r="W38" i="56" s="1"/>
  <c r="W39" i="56" l="1"/>
  <c r="W40" i="56" s="1"/>
  <c r="L39" i="56"/>
  <c r="K34" i="56"/>
  <c r="X34" i="56" s="1"/>
  <c r="K38" i="56"/>
  <c r="X38" i="56" s="1"/>
  <c r="K33" i="56"/>
  <c r="X33" i="56" s="1"/>
  <c r="K37" i="56"/>
  <c r="X37" i="56" s="1"/>
  <c r="K36" i="56"/>
  <c r="X36" i="56" s="1"/>
  <c r="K35" i="56"/>
  <c r="X35" i="56" s="1"/>
  <c r="X39" i="56" l="1"/>
  <c r="X40" i="56" s="1"/>
  <c r="M39" i="56"/>
  <c r="L35" i="56"/>
  <c r="Y35" i="56" s="1"/>
  <c r="L34" i="56"/>
  <c r="Y34" i="56" s="1"/>
  <c r="L33" i="56"/>
  <c r="Y33" i="56" s="1"/>
  <c r="L37" i="56"/>
  <c r="Y37" i="56" s="1"/>
  <c r="L36" i="56"/>
  <c r="Y36" i="56" s="1"/>
  <c r="L38" i="56"/>
  <c r="Y38" i="56" s="1"/>
  <c r="Y39" i="56" l="1"/>
  <c r="Y40" i="56" s="1"/>
  <c r="N39" i="56"/>
  <c r="M36" i="56"/>
  <c r="Z36" i="56" s="1"/>
  <c r="M35" i="56"/>
  <c r="Z35" i="56" s="1"/>
  <c r="M34" i="56"/>
  <c r="Z34" i="56" s="1"/>
  <c r="M38" i="56"/>
  <c r="Z38" i="56" s="1"/>
  <c r="M33" i="56"/>
  <c r="Z33" i="56" s="1"/>
  <c r="M37" i="56"/>
  <c r="Z37" i="56" s="1"/>
  <c r="Z39" i="56" l="1"/>
  <c r="Z40" i="56" s="1"/>
  <c r="O39" i="56"/>
  <c r="N33" i="56"/>
  <c r="AA33" i="56" s="1"/>
  <c r="N37" i="56"/>
  <c r="AA37" i="56" s="1"/>
  <c r="N36" i="56"/>
  <c r="AA36" i="56" s="1"/>
  <c r="N35" i="56"/>
  <c r="AA35" i="56" s="1"/>
  <c r="N34" i="56"/>
  <c r="AA34" i="56" s="1"/>
  <c r="N38" i="56"/>
  <c r="AA38" i="56" s="1"/>
  <c r="AA39" i="56" l="1"/>
  <c r="AA40" i="56" s="1"/>
  <c r="O34" i="56"/>
  <c r="O38" i="56"/>
  <c r="O33" i="56"/>
  <c r="B49" i="56"/>
  <c r="D49" i="56" s="1"/>
  <c r="O36" i="56"/>
  <c r="O35" i="56"/>
  <c r="O37" i="56"/>
  <c r="B48" i="56" l="1"/>
  <c r="AB38" i="56"/>
  <c r="B46" i="56"/>
  <c r="AB36" i="56"/>
  <c r="B44" i="56"/>
  <c r="AB34" i="56"/>
  <c r="B47" i="56"/>
  <c r="AB37" i="56"/>
  <c r="B43" i="56"/>
  <c r="AB33" i="56"/>
  <c r="B45" i="56"/>
  <c r="AB35" i="56"/>
  <c r="D46" i="56"/>
  <c r="Q46" i="56" s="1"/>
  <c r="D45" i="56"/>
  <c r="Q45" i="56" s="1"/>
  <c r="D43" i="56"/>
  <c r="Q43" i="56" s="1"/>
  <c r="E49" i="56"/>
  <c r="D44" i="56"/>
  <c r="Q44" i="56" s="1"/>
  <c r="D47" i="56"/>
  <c r="Q47" i="56" s="1"/>
  <c r="D48" i="56"/>
  <c r="Q48" i="56" s="1"/>
  <c r="AB39" i="56" l="1"/>
  <c r="AB40" i="56" s="1"/>
  <c r="Q49" i="56"/>
  <c r="E45" i="56"/>
  <c r="R45" i="56" s="1"/>
  <c r="E43" i="56"/>
  <c r="R43" i="56" s="1"/>
  <c r="F49" i="56"/>
  <c r="E48" i="56"/>
  <c r="R48" i="56" s="1"/>
  <c r="E47" i="56"/>
  <c r="R47" i="56" s="1"/>
  <c r="E46" i="56"/>
  <c r="R46" i="56" s="1"/>
  <c r="E44" i="56"/>
  <c r="R44" i="56" s="1"/>
  <c r="Q50" i="56" l="1"/>
  <c r="R49" i="56"/>
  <c r="R50" i="56" s="1"/>
  <c r="F44" i="56"/>
  <c r="S44" i="56" s="1"/>
  <c r="F45" i="56"/>
  <c r="S45" i="56" s="1"/>
  <c r="F48" i="56"/>
  <c r="S48" i="56" s="1"/>
  <c r="G49" i="56"/>
  <c r="F46" i="56"/>
  <c r="S46" i="56" s="1"/>
  <c r="F47" i="56"/>
  <c r="S47" i="56" s="1"/>
  <c r="F43" i="56"/>
  <c r="S43" i="56" s="1"/>
  <c r="S49" i="56" l="1"/>
  <c r="S50" i="56" s="1"/>
  <c r="G48" i="56"/>
  <c r="T48" i="56" s="1"/>
  <c r="H49" i="56"/>
  <c r="G46" i="56"/>
  <c r="T46" i="56" s="1"/>
  <c r="G47" i="56"/>
  <c r="T47" i="56" s="1"/>
  <c r="G44" i="56"/>
  <c r="T44" i="56" s="1"/>
  <c r="G45" i="56"/>
  <c r="T45" i="56" s="1"/>
  <c r="G43" i="56"/>
  <c r="T43" i="56" s="1"/>
  <c r="T49" i="56" l="1"/>
  <c r="T50" i="56" s="1"/>
  <c r="H47" i="56"/>
  <c r="U47" i="56" s="1"/>
  <c r="H45" i="56"/>
  <c r="U45" i="56" s="1"/>
  <c r="H48" i="56"/>
  <c r="U48" i="56" s="1"/>
  <c r="H43" i="56"/>
  <c r="U43" i="56" s="1"/>
  <c r="H44" i="56"/>
  <c r="U44" i="56" s="1"/>
  <c r="I49" i="56"/>
  <c r="H46" i="56"/>
  <c r="U46" i="56" s="1"/>
  <c r="U49" i="56" l="1"/>
  <c r="U50" i="56" s="1"/>
  <c r="I47" i="56"/>
  <c r="V47" i="56" s="1"/>
  <c r="I46" i="56"/>
  <c r="V46" i="56" s="1"/>
  <c r="I45" i="56"/>
  <c r="V45" i="56" s="1"/>
  <c r="I44" i="56"/>
  <c r="V44" i="56" s="1"/>
  <c r="I43" i="56"/>
  <c r="V43" i="56" s="1"/>
  <c r="J49" i="56"/>
  <c r="I48" i="56"/>
  <c r="V48" i="56" s="1"/>
  <c r="V49" i="56" l="1"/>
  <c r="V50" i="56" s="1"/>
  <c r="J46" i="56"/>
  <c r="W46" i="56" s="1"/>
  <c r="J47" i="56"/>
  <c r="W47" i="56" s="1"/>
  <c r="J44" i="56"/>
  <c r="W44" i="56" s="1"/>
  <c r="J43" i="56"/>
  <c r="W43" i="56" s="1"/>
  <c r="J45" i="56"/>
  <c r="W45" i="56" s="1"/>
  <c r="J48" i="56"/>
  <c r="W48" i="56" s="1"/>
  <c r="K49" i="56"/>
  <c r="W49" i="56" l="1"/>
  <c r="W50" i="56" s="1"/>
  <c r="K46" i="56"/>
  <c r="X46" i="56" s="1"/>
  <c r="K47" i="56"/>
  <c r="X47" i="56" s="1"/>
  <c r="K44" i="56"/>
  <c r="X44" i="56" s="1"/>
  <c r="K45" i="56"/>
  <c r="X45" i="56" s="1"/>
  <c r="K43" i="56"/>
  <c r="X43" i="56" s="1"/>
  <c r="K48" i="56"/>
  <c r="X48" i="56" s="1"/>
  <c r="L49" i="56"/>
  <c r="X49" i="56" l="1"/>
  <c r="X50" i="56" s="1"/>
  <c r="L47" i="56"/>
  <c r="Y47" i="56" s="1"/>
  <c r="L45" i="56"/>
  <c r="Y45" i="56" s="1"/>
  <c r="L48" i="56"/>
  <c r="Y48" i="56" s="1"/>
  <c r="L43" i="56"/>
  <c r="Y43" i="56" s="1"/>
  <c r="L44" i="56"/>
  <c r="Y44" i="56" s="1"/>
  <c r="M49" i="56"/>
  <c r="L46" i="56"/>
  <c r="Y46" i="56" s="1"/>
  <c r="Y49" i="56" l="1"/>
  <c r="Y50" i="56" s="1"/>
  <c r="N49" i="56"/>
  <c r="M48" i="56"/>
  <c r="Z48" i="56" s="1"/>
  <c r="M47" i="56"/>
  <c r="Z47" i="56" s="1"/>
  <c r="M46" i="56"/>
  <c r="Z46" i="56" s="1"/>
  <c r="M45" i="56"/>
  <c r="Z45" i="56" s="1"/>
  <c r="M44" i="56"/>
  <c r="Z44" i="56" s="1"/>
  <c r="M43" i="56"/>
  <c r="Z43" i="56" s="1"/>
  <c r="Z49" i="56" l="1"/>
  <c r="Z50" i="56" s="1"/>
  <c r="N46" i="56"/>
  <c r="AA46" i="56" s="1"/>
  <c r="N45" i="56"/>
  <c r="AA45" i="56" s="1"/>
  <c r="N44" i="56"/>
  <c r="AA44" i="56" s="1"/>
  <c r="N47" i="56"/>
  <c r="AA47" i="56" s="1"/>
  <c r="N43" i="56"/>
  <c r="AA43" i="56" s="1"/>
  <c r="N48" i="56"/>
  <c r="AA48" i="56" s="1"/>
  <c r="O49" i="56"/>
  <c r="AA49" i="56" l="1"/>
  <c r="AA50" i="56" s="1"/>
  <c r="B59" i="56"/>
  <c r="D59" i="56" s="1"/>
  <c r="O44" i="56"/>
  <c r="O43" i="56"/>
  <c r="O48" i="56"/>
  <c r="O47" i="56"/>
  <c r="O46" i="56"/>
  <c r="O45" i="56"/>
  <c r="B56" i="56" l="1"/>
  <c r="AB46" i="56"/>
  <c r="B55" i="56"/>
  <c r="AB45" i="56"/>
  <c r="B53" i="56"/>
  <c r="AB43" i="56"/>
  <c r="B54" i="56"/>
  <c r="AB44" i="56"/>
  <c r="B57" i="56"/>
  <c r="AB47" i="56"/>
  <c r="B58" i="56"/>
  <c r="AB48" i="56"/>
  <c r="D55" i="56"/>
  <c r="Q55" i="56" s="1"/>
  <c r="D54" i="56"/>
  <c r="Q54" i="56" s="1"/>
  <c r="D53" i="56"/>
  <c r="Q53" i="56" s="1"/>
  <c r="Q59" i="56" s="1"/>
  <c r="E59" i="56"/>
  <c r="D58" i="56"/>
  <c r="Q58" i="56" s="1"/>
  <c r="D57" i="56"/>
  <c r="Q57" i="56" s="1"/>
  <c r="D56" i="56"/>
  <c r="Q56" i="56" s="1"/>
  <c r="AB49" i="56" l="1"/>
  <c r="AB50" i="56" s="1"/>
  <c r="Q60" i="56" s="1"/>
  <c r="E58" i="56"/>
  <c r="R58" i="56" s="1"/>
  <c r="E53" i="56"/>
  <c r="R53" i="56" s="1"/>
  <c r="F59" i="56"/>
  <c r="E56" i="56"/>
  <c r="R56" i="56" s="1"/>
  <c r="E57" i="56"/>
  <c r="R57" i="56" s="1"/>
  <c r="E54" i="56"/>
  <c r="R54" i="56" s="1"/>
  <c r="E55" i="56"/>
  <c r="R55" i="56" s="1"/>
  <c r="R59" i="56" l="1"/>
  <c r="R60" i="56" s="1"/>
  <c r="F56" i="56"/>
  <c r="S56" i="56" s="1"/>
  <c r="F53" i="56"/>
  <c r="S53" i="56" s="1"/>
  <c r="F58" i="56"/>
  <c r="S58" i="56" s="1"/>
  <c r="G59" i="56"/>
  <c r="F57" i="56"/>
  <c r="S57" i="56" s="1"/>
  <c r="F54" i="56"/>
  <c r="S54" i="56" s="1"/>
  <c r="F55" i="56"/>
  <c r="S55" i="56" s="1"/>
  <c r="S59" i="56" l="1"/>
  <c r="S60" i="56" s="1"/>
  <c r="G58" i="56"/>
  <c r="T58" i="56" s="1"/>
  <c r="G53" i="56"/>
  <c r="T53" i="56" s="1"/>
  <c r="H59" i="56"/>
  <c r="G56" i="56"/>
  <c r="T56" i="56" s="1"/>
  <c r="G57" i="56"/>
  <c r="T57" i="56" s="1"/>
  <c r="G54" i="56"/>
  <c r="T54" i="56" s="1"/>
  <c r="G55" i="56"/>
  <c r="T55" i="56" s="1"/>
  <c r="T59" i="56" l="1"/>
  <c r="T60" i="56" s="1"/>
  <c r="H57" i="56"/>
  <c r="U57" i="56" s="1"/>
  <c r="H56" i="56"/>
  <c r="U56" i="56" s="1"/>
  <c r="H55" i="56"/>
  <c r="U55" i="56" s="1"/>
  <c r="H54" i="56"/>
  <c r="U54" i="56" s="1"/>
  <c r="H53" i="56"/>
  <c r="U53" i="56" s="1"/>
  <c r="I59" i="56"/>
  <c r="H58" i="56"/>
  <c r="U58" i="56" s="1"/>
  <c r="U59" i="56" l="1"/>
  <c r="U60" i="56" s="1"/>
  <c r="I53" i="56"/>
  <c r="V53" i="56" s="1"/>
  <c r="I54" i="56"/>
  <c r="V54" i="56" s="1"/>
  <c r="I57" i="56"/>
  <c r="V57" i="56" s="1"/>
  <c r="I58" i="56"/>
  <c r="V58" i="56" s="1"/>
  <c r="I55" i="56"/>
  <c r="V55" i="56" s="1"/>
  <c r="J59" i="56"/>
  <c r="I56" i="56"/>
  <c r="V56" i="56" s="1"/>
  <c r="V59" i="56" l="1"/>
  <c r="V60" i="56" s="1"/>
  <c r="J56" i="56"/>
  <c r="W56" i="56" s="1"/>
  <c r="J55" i="56"/>
  <c r="W55" i="56" s="1"/>
  <c r="J54" i="56"/>
  <c r="W54" i="56" s="1"/>
  <c r="J53" i="56"/>
  <c r="W53" i="56" s="1"/>
  <c r="K59" i="56"/>
  <c r="J58" i="56"/>
  <c r="W58" i="56" s="1"/>
  <c r="J57" i="56"/>
  <c r="W57" i="56" s="1"/>
  <c r="W59" i="56" l="1"/>
  <c r="K56" i="56"/>
  <c r="X56" i="56" s="1"/>
  <c r="K57" i="56"/>
  <c r="X57" i="56" s="1"/>
  <c r="K54" i="56"/>
  <c r="X54" i="56" s="1"/>
  <c r="K55" i="56"/>
  <c r="X55" i="56" s="1"/>
  <c r="K53" i="56"/>
  <c r="X53" i="56" s="1"/>
  <c r="K58" i="56"/>
  <c r="X58" i="56" s="1"/>
  <c r="L59" i="56"/>
  <c r="X59" i="56" l="1"/>
  <c r="W60" i="56"/>
  <c r="L57" i="56"/>
  <c r="Y57" i="56" s="1"/>
  <c r="L56" i="56"/>
  <c r="Y56" i="56" s="1"/>
  <c r="L55" i="56"/>
  <c r="Y55" i="56" s="1"/>
  <c r="L54" i="56"/>
  <c r="Y54" i="56" s="1"/>
  <c r="L53" i="56"/>
  <c r="Y53" i="56" s="1"/>
  <c r="M59" i="56"/>
  <c r="L58" i="56"/>
  <c r="Y58" i="56" s="1"/>
  <c r="Y59" i="56" l="1"/>
  <c r="X60" i="56"/>
  <c r="N59" i="56"/>
  <c r="M54" i="56"/>
  <c r="Z54" i="56" s="1"/>
  <c r="M55" i="56"/>
  <c r="Z55" i="56" s="1"/>
  <c r="M58" i="56"/>
  <c r="Z58" i="56" s="1"/>
  <c r="M57" i="56"/>
  <c r="Z57" i="56" s="1"/>
  <c r="M56" i="56"/>
  <c r="Z56" i="56" s="1"/>
  <c r="M53" i="56"/>
  <c r="Z53" i="56" s="1"/>
  <c r="Y60" i="56" l="1"/>
  <c r="Z59" i="56"/>
  <c r="N56" i="56"/>
  <c r="AA56" i="56" s="1"/>
  <c r="N57" i="56"/>
  <c r="AA57" i="56" s="1"/>
  <c r="N54" i="56"/>
  <c r="AA54" i="56" s="1"/>
  <c r="N55" i="56"/>
  <c r="AA55" i="56" s="1"/>
  <c r="N53" i="56"/>
  <c r="AA53" i="56" s="1"/>
  <c r="N58" i="56"/>
  <c r="AA58" i="56" s="1"/>
  <c r="O59" i="56"/>
  <c r="B69" i="56" s="1"/>
  <c r="AA59" i="56" l="1"/>
  <c r="Z60" i="56"/>
  <c r="D69" i="56"/>
  <c r="O56" i="56"/>
  <c r="O54" i="56"/>
  <c r="O57" i="56"/>
  <c r="O55" i="56"/>
  <c r="O58" i="56"/>
  <c r="O53" i="56"/>
  <c r="AA60" i="56" l="1"/>
  <c r="B65" i="56"/>
  <c r="AB55" i="56"/>
  <c r="B67" i="56"/>
  <c r="AB57" i="56"/>
  <c r="B63" i="56"/>
  <c r="AB53" i="56"/>
  <c r="B64" i="56"/>
  <c r="AB54" i="56"/>
  <c r="B68" i="56"/>
  <c r="AB58" i="56"/>
  <c r="B66" i="56"/>
  <c r="AB56" i="56"/>
  <c r="D66" i="56"/>
  <c r="Q66" i="56" s="1"/>
  <c r="D63" i="56"/>
  <c r="Q63" i="56" s="1"/>
  <c r="D67" i="56"/>
  <c r="Q67" i="56" s="1"/>
  <c r="D64" i="56"/>
  <c r="Q64" i="56" s="1"/>
  <c r="D68" i="56"/>
  <c r="Q68" i="56" s="1"/>
  <c r="E69" i="56"/>
  <c r="D65" i="56"/>
  <c r="Q65" i="56" s="1"/>
  <c r="AB59" i="56" l="1"/>
  <c r="Q69" i="56"/>
  <c r="E68" i="56"/>
  <c r="R68" i="56" s="1"/>
  <c r="E66" i="56"/>
  <c r="R66" i="56" s="1"/>
  <c r="E67" i="56"/>
  <c r="R67" i="56" s="1"/>
  <c r="E63" i="56"/>
  <c r="R63" i="56" s="1"/>
  <c r="E64" i="56"/>
  <c r="R64" i="56" s="1"/>
  <c r="F69" i="56"/>
  <c r="E65" i="56"/>
  <c r="R65" i="56" s="1"/>
  <c r="AB60" i="56" l="1"/>
  <c r="Q70" i="56" s="1"/>
  <c r="R69" i="56"/>
  <c r="G69" i="56"/>
  <c r="F65" i="56"/>
  <c r="S65" i="56" s="1"/>
  <c r="F66" i="56"/>
  <c r="S66" i="56" s="1"/>
  <c r="F67" i="56"/>
  <c r="S67" i="56" s="1"/>
  <c r="F63" i="56"/>
  <c r="S63" i="56" s="1"/>
  <c r="F68" i="56"/>
  <c r="S68" i="56" s="1"/>
  <c r="F64" i="56"/>
  <c r="S64" i="56" s="1"/>
  <c r="S69" i="56" l="1"/>
  <c r="R70" i="56"/>
  <c r="H69" i="56"/>
  <c r="G63" i="56"/>
  <c r="T63" i="56" s="1"/>
  <c r="G66" i="56"/>
  <c r="T66" i="56" s="1"/>
  <c r="G67" i="56"/>
  <c r="T67" i="56" s="1"/>
  <c r="G65" i="56"/>
  <c r="T65" i="56" s="1"/>
  <c r="G68" i="56"/>
  <c r="T68" i="56" s="1"/>
  <c r="G64" i="56"/>
  <c r="T64" i="56" s="1"/>
  <c r="S70" i="56" l="1"/>
  <c r="T69" i="56"/>
  <c r="T70" i="56"/>
  <c r="H68" i="56"/>
  <c r="U68" i="56" s="1"/>
  <c r="H64" i="56"/>
  <c r="U64" i="56" s="1"/>
  <c r="H67" i="56"/>
  <c r="U67" i="56" s="1"/>
  <c r="H63" i="56"/>
  <c r="U63" i="56" s="1"/>
  <c r="H66" i="56"/>
  <c r="U66" i="56" s="1"/>
  <c r="I69" i="56"/>
  <c r="H65" i="56"/>
  <c r="U65" i="56" s="1"/>
  <c r="U69" i="56" l="1"/>
  <c r="U70" i="56"/>
  <c r="I68" i="56"/>
  <c r="V68" i="56" s="1"/>
  <c r="I64" i="56"/>
  <c r="V64" i="56" s="1"/>
  <c r="I65" i="56"/>
  <c r="V65" i="56" s="1"/>
  <c r="I66" i="56"/>
  <c r="V66" i="56" s="1"/>
  <c r="I67" i="56"/>
  <c r="V67" i="56" s="1"/>
  <c r="I63" i="56"/>
  <c r="V63" i="56" s="1"/>
  <c r="V69" i="56" l="1"/>
  <c r="W68" i="56" s="1"/>
  <c r="V70" i="56"/>
  <c r="C9" i="33" s="1"/>
  <c r="I50" i="60"/>
  <c r="J49" i="60"/>
  <c r="E49" i="60"/>
  <c r="K49" i="60" s="1"/>
  <c r="M49" i="60" s="1"/>
  <c r="C49" i="60"/>
  <c r="J48" i="60"/>
  <c r="E48" i="60"/>
  <c r="K48" i="60" s="1"/>
  <c r="M48" i="60" s="1"/>
  <c r="C48" i="60"/>
  <c r="J47" i="60"/>
  <c r="C47" i="60"/>
  <c r="E47" i="60" s="1"/>
  <c r="K47" i="60" s="1"/>
  <c r="M47" i="60" s="1"/>
  <c r="J46" i="60"/>
  <c r="E46" i="60"/>
  <c r="D46" i="60" s="1"/>
  <c r="J45" i="60"/>
  <c r="E45" i="60"/>
  <c r="K45" i="60" s="1"/>
  <c r="M45" i="60" s="1"/>
  <c r="J44" i="60"/>
  <c r="K44" i="60" s="1"/>
  <c r="M44" i="60" s="1"/>
  <c r="E44" i="60"/>
  <c r="J43" i="60"/>
  <c r="E43" i="60"/>
  <c r="K43" i="60" s="1"/>
  <c r="M43" i="60" s="1"/>
  <c r="J42" i="60"/>
  <c r="E42" i="60"/>
  <c r="J41" i="60"/>
  <c r="E41" i="60"/>
  <c r="K41" i="60" s="1"/>
  <c r="M41" i="60" s="1"/>
  <c r="J40" i="60"/>
  <c r="K40" i="60" s="1"/>
  <c r="M40" i="60" s="1"/>
  <c r="E40" i="60"/>
  <c r="J39" i="60"/>
  <c r="E39" i="60"/>
  <c r="K39" i="60" s="1"/>
  <c r="M39" i="60" s="1"/>
  <c r="J38" i="60"/>
  <c r="E38" i="60"/>
  <c r="J37" i="60"/>
  <c r="E37" i="60"/>
  <c r="K37" i="60" s="1"/>
  <c r="M37" i="60" s="1"/>
  <c r="J36" i="60"/>
  <c r="K36" i="60" s="1"/>
  <c r="M36" i="60" s="1"/>
  <c r="E36" i="60"/>
  <c r="J35" i="60"/>
  <c r="E35" i="60"/>
  <c r="K35" i="60" s="1"/>
  <c r="M35" i="60" s="1"/>
  <c r="J34" i="60"/>
  <c r="E34" i="60"/>
  <c r="J33" i="60"/>
  <c r="E33" i="60"/>
  <c r="K33" i="60" s="1"/>
  <c r="M33" i="60" s="1"/>
  <c r="J32" i="60"/>
  <c r="K32" i="60" s="1"/>
  <c r="M32" i="60" s="1"/>
  <c r="E32" i="60"/>
  <c r="J31" i="60"/>
  <c r="E31" i="60"/>
  <c r="K31" i="60" s="1"/>
  <c r="M31" i="60" s="1"/>
  <c r="J30" i="60"/>
  <c r="E30" i="60"/>
  <c r="J29" i="60"/>
  <c r="E29" i="60"/>
  <c r="K29" i="60" s="1"/>
  <c r="M29" i="60" s="1"/>
  <c r="J28" i="60"/>
  <c r="K28" i="60" s="1"/>
  <c r="M28" i="60" s="1"/>
  <c r="E28" i="60"/>
  <c r="J27" i="60"/>
  <c r="E27" i="60"/>
  <c r="K27" i="60" s="1"/>
  <c r="M27" i="60" s="1"/>
  <c r="J26" i="60"/>
  <c r="E26" i="60"/>
  <c r="J25" i="60"/>
  <c r="E25" i="60"/>
  <c r="K25" i="60" s="1"/>
  <c r="M25" i="60" s="1"/>
  <c r="J24" i="60"/>
  <c r="K24" i="60" s="1"/>
  <c r="M24" i="60" s="1"/>
  <c r="E24" i="60"/>
  <c r="J23" i="60"/>
  <c r="E23" i="60"/>
  <c r="K23" i="60" s="1"/>
  <c r="M23" i="60" s="1"/>
  <c r="J22" i="60"/>
  <c r="E22" i="60"/>
  <c r="J21" i="60"/>
  <c r="E21" i="60"/>
  <c r="K21" i="60" s="1"/>
  <c r="M21" i="60" s="1"/>
  <c r="J20" i="60"/>
  <c r="K20" i="60" s="1"/>
  <c r="M20" i="60" s="1"/>
  <c r="E20" i="60"/>
  <c r="J19" i="60"/>
  <c r="E19" i="60"/>
  <c r="K19" i="60" s="1"/>
  <c r="M19" i="60" s="1"/>
  <c r="J18" i="60"/>
  <c r="E18" i="60"/>
  <c r="J17" i="60"/>
  <c r="E17" i="60"/>
  <c r="K17" i="60" s="1"/>
  <c r="M17" i="60" s="1"/>
  <c r="J16" i="60"/>
  <c r="K16" i="60" s="1"/>
  <c r="M16" i="60" s="1"/>
  <c r="E16" i="60"/>
  <c r="J15" i="60"/>
  <c r="E15" i="60"/>
  <c r="K15" i="60" s="1"/>
  <c r="M15" i="60" s="1"/>
  <c r="J14" i="60"/>
  <c r="K14" i="60" s="1"/>
  <c r="M14" i="60" s="1"/>
  <c r="O14" i="60" s="1"/>
  <c r="E14" i="60"/>
  <c r="J13" i="60"/>
  <c r="E13" i="60"/>
  <c r="K13" i="60" s="1"/>
  <c r="M13" i="60" s="1"/>
  <c r="J12" i="60"/>
  <c r="K12" i="60" s="1"/>
  <c r="M12" i="60" s="1"/>
  <c r="E12" i="60"/>
  <c r="J11" i="60"/>
  <c r="E11" i="60"/>
  <c r="K11" i="60" s="1"/>
  <c r="M11" i="60" s="1"/>
  <c r="J10" i="60"/>
  <c r="K10" i="60" s="1"/>
  <c r="M10" i="60" s="1"/>
  <c r="E10" i="60"/>
  <c r="J9" i="60"/>
  <c r="E9" i="60"/>
  <c r="K9" i="60" s="1"/>
  <c r="M9" i="60" s="1"/>
  <c r="J60" i="57"/>
  <c r="F52" i="57"/>
  <c r="F54" i="57" s="1"/>
  <c r="J32" i="57" s="1"/>
  <c r="L38" i="57"/>
  <c r="K38" i="57"/>
  <c r="K37" i="57"/>
  <c r="L37" i="57" s="1"/>
  <c r="K36" i="57"/>
  <c r="L36" i="57" s="1"/>
  <c r="K35" i="57"/>
  <c r="L35" i="57" s="1"/>
  <c r="L34" i="57"/>
  <c r="K34" i="57"/>
  <c r="K33" i="57"/>
  <c r="L33" i="57" s="1"/>
  <c r="I33" i="57"/>
  <c r="I32" i="57"/>
  <c r="K31" i="57"/>
  <c r="I31" i="57"/>
  <c r="L31" i="57" s="1"/>
  <c r="K30" i="57"/>
  <c r="L30" i="57" s="1"/>
  <c r="I30" i="57"/>
  <c r="L29" i="57"/>
  <c r="K29" i="57"/>
  <c r="I29" i="57"/>
  <c r="K28" i="57"/>
  <c r="L28" i="57" s="1"/>
  <c r="I28" i="57"/>
  <c r="K27" i="57"/>
  <c r="I27" i="57"/>
  <c r="L27" i="57" s="1"/>
  <c r="L26" i="57"/>
  <c r="I26" i="57"/>
  <c r="E26" i="57"/>
  <c r="J25" i="57"/>
  <c r="E25" i="57"/>
  <c r="K24" i="57"/>
  <c r="I24" i="57"/>
  <c r="L24" i="57" s="1"/>
  <c r="L23" i="57"/>
  <c r="K23" i="57"/>
  <c r="I23" i="57"/>
  <c r="K22" i="57"/>
  <c r="I22" i="57"/>
  <c r="L22" i="57" s="1"/>
  <c r="K21" i="57"/>
  <c r="I21" i="57"/>
  <c r="L21" i="57" s="1"/>
  <c r="K20" i="57"/>
  <c r="L20" i="57" s="1"/>
  <c r="I20" i="57"/>
  <c r="L19" i="57"/>
  <c r="K19" i="57"/>
  <c r="I19" i="57"/>
  <c r="K18" i="57"/>
  <c r="L18" i="57" s="1"/>
  <c r="I18" i="57"/>
  <c r="K17" i="57"/>
  <c r="K25" i="57" s="1"/>
  <c r="I17" i="57"/>
  <c r="L17" i="57" s="1"/>
  <c r="L25" i="57" s="1"/>
  <c r="L16" i="57"/>
  <c r="I16" i="57"/>
  <c r="I25" i="57" s="1"/>
  <c r="E16" i="57"/>
  <c r="J15" i="57"/>
  <c r="E15" i="57"/>
  <c r="K14" i="57"/>
  <c r="I14" i="57"/>
  <c r="L14" i="57" s="1"/>
  <c r="L13" i="57"/>
  <c r="K13" i="57"/>
  <c r="I13" i="57"/>
  <c r="K12" i="57"/>
  <c r="I12" i="57"/>
  <c r="L12" i="57" s="1"/>
  <c r="K11" i="57"/>
  <c r="I11" i="57"/>
  <c r="L11" i="57" s="1"/>
  <c r="K10" i="57"/>
  <c r="L10" i="57" s="1"/>
  <c r="I10" i="57"/>
  <c r="K9" i="57"/>
  <c r="L9" i="57" s="1"/>
  <c r="I9" i="57"/>
  <c r="K8" i="57"/>
  <c r="L8" i="57" s="1"/>
  <c r="I8" i="57"/>
  <c r="K7" i="57"/>
  <c r="K15" i="57" s="1"/>
  <c r="I7" i="57"/>
  <c r="L7" i="57" s="1"/>
  <c r="L6" i="57"/>
  <c r="I6" i="57"/>
  <c r="I15" i="57" s="1"/>
  <c r="E6" i="57"/>
  <c r="O13" i="60" l="1"/>
  <c r="O10" i="60"/>
  <c r="K18" i="60"/>
  <c r="M18" i="60" s="1"/>
  <c r="K22" i="60"/>
  <c r="M22" i="60" s="1"/>
  <c r="K26" i="60"/>
  <c r="M26" i="60" s="1"/>
  <c r="K30" i="60"/>
  <c r="M30" i="60" s="1"/>
  <c r="K34" i="60"/>
  <c r="M34" i="60" s="1"/>
  <c r="K38" i="60"/>
  <c r="M38" i="60" s="1"/>
  <c r="K42" i="60"/>
  <c r="M42" i="60" s="1"/>
  <c r="O12" i="60"/>
  <c r="O11" i="60"/>
  <c r="O15" i="60"/>
  <c r="C10" i="33" s="1"/>
  <c r="D50" i="60"/>
  <c r="L15" i="57"/>
  <c r="J39" i="57"/>
  <c r="J40" i="57" s="1"/>
  <c r="K32" i="57"/>
  <c r="K39" i="57" s="1"/>
  <c r="K40" i="57" s="1"/>
  <c r="K41" i="57" s="1"/>
  <c r="K46" i="60"/>
  <c r="M46" i="60" s="1"/>
  <c r="I39" i="57"/>
  <c r="I40" i="57" s="1"/>
  <c r="I41" i="57" s="1"/>
  <c r="D47" i="60"/>
  <c r="J41" i="57" l="1"/>
  <c r="J42" i="57"/>
  <c r="L32" i="57"/>
  <c r="L39" i="57" s="1"/>
  <c r="L40" i="57"/>
  <c r="C8" i="33" l="1"/>
  <c r="C19" i="33" s="1"/>
  <c r="C21" i="33" s="1"/>
  <c r="L41" i="57"/>
  <c r="H60" i="57"/>
  <c r="K60" i="57" s="1"/>
  <c r="F65" i="57" s="1"/>
  <c r="G66" i="57" s="1"/>
  <c r="C11" i="33" l="1"/>
  <c r="AA12" i="62" l="1"/>
  <c r="AA11" i="62"/>
  <c r="F13" i="62" s="1"/>
  <c r="F14" i="62" s="1"/>
  <c r="F15" i="62" s="1"/>
  <c r="F16" i="62" s="1"/>
  <c r="F17" i="62" s="1"/>
  <c r="F18" i="62" s="1"/>
  <c r="F19" i="62" s="1"/>
  <c r="F20" i="62" s="1"/>
  <c r="F21" i="62" s="1"/>
  <c r="F22" i="62" s="1"/>
  <c r="F23" i="62" s="1"/>
  <c r="F24" i="62" s="1"/>
  <c r="F25" i="62" s="1"/>
  <c r="F26" i="62" s="1"/>
  <c r="F27" i="62" s="1"/>
  <c r="F28" i="62" s="1"/>
  <c r="F29" i="62" s="1"/>
  <c r="F30" i="62" s="1"/>
  <c r="F31" i="62" s="1"/>
  <c r="F32" i="62" s="1"/>
  <c r="F33" i="62" s="1"/>
  <c r="F34" i="62" s="1"/>
  <c r="F35" i="62" s="1"/>
  <c r="F36" i="62" s="1"/>
  <c r="F37" i="62" s="1"/>
  <c r="F38" i="62" s="1"/>
  <c r="F39" i="62" s="1"/>
  <c r="F40" i="62" s="1"/>
  <c r="F41" i="62" s="1"/>
  <c r="F42" i="62" s="1"/>
  <c r="Z11" i="62" l="1"/>
  <c r="AC11" i="62" l="1"/>
  <c r="AB11" i="62"/>
  <c r="Z12" i="62"/>
  <c r="Z13" i="62" s="1"/>
  <c r="AC12" i="62" l="1"/>
  <c r="AC13" i="62" s="1"/>
  <c r="F8" i="62" s="1"/>
  <c r="AB12" i="62"/>
  <c r="AB13" i="62" s="1"/>
  <c r="F9" i="62" l="1"/>
  <c r="F10" i="62" s="1"/>
  <c r="F11" i="62" s="1"/>
  <c r="F12" i="62" s="1"/>
  <c r="Z4" i="62" l="1"/>
  <c r="N8" i="62" l="1"/>
  <c r="N9" i="62" l="1"/>
  <c r="N10" i="62" s="1"/>
  <c r="N11" i="62" s="1"/>
  <c r="N12" i="62" s="1"/>
  <c r="N13" i="62" s="1"/>
  <c r="N14" i="62" s="1"/>
  <c r="N15" i="62" s="1"/>
  <c r="N16" i="62" s="1"/>
  <c r="N17" i="62" s="1"/>
  <c r="N18" i="62" s="1"/>
  <c r="N19" i="62" s="1"/>
  <c r="N8" i="64"/>
  <c r="N9" i="64" s="1"/>
  <c r="N10" i="64" s="1"/>
  <c r="N11" i="64" s="1"/>
  <c r="N12" i="64" s="1"/>
  <c r="N13" i="64" s="1"/>
  <c r="N14" i="64" s="1"/>
  <c r="N15" i="64" s="1"/>
  <c r="N16" i="64" s="1"/>
  <c r="N17" i="64" s="1"/>
  <c r="N18" i="64" s="1"/>
  <c r="N19" i="64" s="1"/>
  <c r="H8" i="64" l="1"/>
  <c r="T8" i="64" s="1"/>
  <c r="V8" i="64" s="1"/>
  <c r="H9" i="64" s="1"/>
  <c r="T9" i="64" s="1"/>
  <c r="V9" i="64" s="1"/>
  <c r="H10" i="64" s="1"/>
  <c r="T10" i="64" s="1"/>
  <c r="V10" i="64" s="1"/>
  <c r="H11" i="64" s="1"/>
  <c r="T11" i="64" s="1"/>
  <c r="V11" i="64" s="1"/>
  <c r="H12" i="64" s="1"/>
  <c r="T12" i="64" s="1"/>
  <c r="V12" i="64" s="1"/>
  <c r="H13" i="64" s="1"/>
  <c r="T13" i="64" s="1"/>
  <c r="V13" i="64" s="1"/>
  <c r="H14" i="64" s="1"/>
  <c r="H8" i="62"/>
  <c r="T8" i="62" s="1"/>
  <c r="V8" i="62" s="1"/>
  <c r="H9" i="62" s="1"/>
  <c r="T9" i="62" s="1"/>
  <c r="V9" i="62" s="1"/>
  <c r="H10" i="62" s="1"/>
  <c r="T10" i="62" s="1"/>
  <c r="V10" i="62" s="1"/>
  <c r="H11" i="62" s="1"/>
  <c r="T11" i="62" s="1"/>
  <c r="V11" i="62" s="1"/>
  <c r="H12" i="62" s="1"/>
  <c r="T12" i="62" s="1"/>
  <c r="V12" i="62" s="1"/>
  <c r="H13" i="62" s="1"/>
  <c r="T13" i="62" l="1"/>
  <c r="V13" i="62"/>
  <c r="H14" i="62" s="1"/>
  <c r="T14" i="62" s="1"/>
  <c r="V14" i="62" s="1"/>
  <c r="H15" i="62" s="1"/>
  <c r="T15" i="62" s="1"/>
  <c r="V15" i="62" s="1"/>
  <c r="H16" i="62" s="1"/>
  <c r="T16" i="62" s="1"/>
  <c r="V16" i="62" s="1"/>
  <c r="H17" i="62" s="1"/>
  <c r="T17" i="62" s="1"/>
  <c r="V17" i="62" s="1"/>
  <c r="H18" i="62" s="1"/>
  <c r="T18" i="62" s="1"/>
  <c r="V18" i="62" s="1"/>
  <c r="H19" i="62" s="1"/>
  <c r="T19" i="62" s="1"/>
  <c r="V19" i="62" s="1"/>
  <c r="H20" i="62" s="1"/>
  <c r="T14" i="64"/>
  <c r="V14" i="64" s="1"/>
  <c r="H15" i="64" s="1"/>
  <c r="T15" i="64" s="1"/>
  <c r="V15" i="64" s="1"/>
  <c r="H16" i="64" s="1"/>
  <c r="T16" i="64" s="1"/>
  <c r="V16" i="64" s="1"/>
  <c r="H17" i="64" s="1"/>
  <c r="T17" i="64" s="1"/>
  <c r="V17" i="64" s="1"/>
  <c r="H18" i="64" s="1"/>
  <c r="T18" i="64" s="1"/>
  <c r="V18" i="64" s="1"/>
  <c r="H19" i="64" s="1"/>
  <c r="T19" i="64" s="1"/>
  <c r="V19" i="64" s="1"/>
  <c r="H20" i="64" s="1"/>
  <c r="T20" i="64" l="1"/>
  <c r="R21" i="64" s="1"/>
  <c r="V20" i="64"/>
  <c r="H21" i="64" s="1"/>
  <c r="T21" i="64" s="1"/>
  <c r="V21" i="64" s="1"/>
  <c r="H22" i="64" s="1"/>
  <c r="T22" i="64" s="1"/>
  <c r="V22" i="64" s="1"/>
  <c r="H23" i="64" s="1"/>
  <c r="T23" i="64" s="1"/>
  <c r="V23" i="64" s="1"/>
  <c r="H24" i="64" s="1"/>
  <c r="T24" i="64" s="1"/>
  <c r="V24" i="64" s="1"/>
  <c r="H25" i="64" s="1"/>
  <c r="T25" i="64" s="1"/>
  <c r="V25" i="64" s="1"/>
  <c r="H26" i="64" s="1"/>
  <c r="T26" i="64" s="1"/>
  <c r="V26" i="64" s="1"/>
  <c r="H27" i="64" s="1"/>
  <c r="V20" i="62"/>
  <c r="H21" i="62" s="1"/>
  <c r="T20" i="62"/>
  <c r="R21" i="62" s="1"/>
  <c r="T27" i="64" l="1"/>
  <c r="V27" i="64"/>
  <c r="H28" i="64" s="1"/>
  <c r="T28" i="64" s="1"/>
  <c r="V28" i="64" s="1"/>
  <c r="H29" i="64" s="1"/>
  <c r="T29" i="64" s="1"/>
  <c r="V29" i="64" s="1"/>
  <c r="H30" i="64" s="1"/>
  <c r="T30" i="64" s="1"/>
  <c r="V30" i="64" s="1"/>
  <c r="H31" i="64" s="1"/>
  <c r="T31" i="64" s="1"/>
  <c r="V31" i="64" s="1"/>
  <c r="H32" i="64" s="1"/>
  <c r="T32" i="64" s="1"/>
  <c r="V32" i="64" s="1"/>
  <c r="H33" i="64" s="1"/>
  <c r="T33" i="64" s="1"/>
  <c r="V33" i="64" s="1"/>
  <c r="H34" i="64" s="1"/>
  <c r="T34" i="64" s="1"/>
  <c r="V34" i="64" s="1"/>
  <c r="H35" i="64" s="1"/>
  <c r="T35" i="64" s="1"/>
  <c r="V35" i="64" s="1"/>
  <c r="H36" i="64" s="1"/>
  <c r="T36" i="64" s="1"/>
  <c r="V36" i="64" s="1"/>
  <c r="H37" i="64" s="1"/>
  <c r="T21" i="62"/>
  <c r="V21" i="62" s="1"/>
  <c r="H22" i="62" s="1"/>
  <c r="T22" i="62" s="1"/>
  <c r="V22" i="62" s="1"/>
  <c r="H23" i="62" s="1"/>
  <c r="T23" i="62" s="1"/>
  <c r="V23" i="62" s="1"/>
  <c r="H24" i="62" s="1"/>
  <c r="T24" i="62" s="1"/>
  <c r="V24" i="62" s="1"/>
  <c r="H25" i="62" s="1"/>
  <c r="T25" i="62" s="1"/>
  <c r="V25" i="62" s="1"/>
  <c r="H26" i="62" s="1"/>
  <c r="T26" i="62" s="1"/>
  <c r="V26" i="62" s="1"/>
  <c r="H27" i="62" s="1"/>
  <c r="T27" i="62" s="1"/>
  <c r="V27" i="62" s="1"/>
  <c r="H28" i="62" s="1"/>
  <c r="T28" i="62" s="1"/>
  <c r="V28" i="62" s="1"/>
  <c r="H29" i="62" s="1"/>
  <c r="T29" i="62" s="1"/>
  <c r="V29" i="62" s="1"/>
  <c r="H30" i="62" s="1"/>
  <c r="T30" i="62" s="1"/>
  <c r="V30" i="62" s="1"/>
  <c r="H31" i="62" s="1"/>
  <c r="T31" i="62" s="1"/>
  <c r="V31" i="62" s="1"/>
  <c r="H32" i="62" s="1"/>
  <c r="T32" i="62" s="1"/>
  <c r="V32" i="62" s="1"/>
  <c r="H33" i="62" s="1"/>
  <c r="T33" i="62" s="1"/>
  <c r="V33" i="62" s="1"/>
  <c r="H34" i="62" s="1"/>
  <c r="T34" i="62" s="1"/>
  <c r="V34" i="62" s="1"/>
  <c r="H35" i="62" s="1"/>
  <c r="T35" i="62" l="1"/>
  <c r="V35" i="62"/>
  <c r="H36" i="62" s="1"/>
  <c r="T36" i="62" s="1"/>
  <c r="V36" i="62" s="1"/>
  <c r="H37" i="62" s="1"/>
  <c r="T37" i="64"/>
  <c r="V37" i="64"/>
  <c r="H38" i="64" s="1"/>
  <c r="T38" i="64" l="1"/>
  <c r="V38" i="64"/>
  <c r="H39" i="64" s="1"/>
  <c r="T39" i="64" s="1"/>
  <c r="V39" i="64" s="1"/>
  <c r="H40" i="64" s="1"/>
  <c r="T40" i="64" s="1"/>
  <c r="V40" i="64" s="1"/>
  <c r="H41" i="64" s="1"/>
  <c r="T37" i="62"/>
  <c r="V37" i="62"/>
  <c r="H38" i="62" s="1"/>
  <c r="T38" i="62" s="1"/>
  <c r="V38" i="62" s="1"/>
  <c r="H39" i="62" s="1"/>
  <c r="T41" i="64" l="1"/>
  <c r="V41" i="64"/>
  <c r="H42" i="64" s="1"/>
  <c r="T42" i="64" s="1"/>
  <c r="V42" i="64" s="1"/>
  <c r="T39" i="62"/>
  <c r="V39" i="62"/>
  <c r="H40" i="62" s="1"/>
  <c r="T40" i="62" s="1"/>
  <c r="V40" i="62" s="1"/>
  <c r="H41" i="62" s="1"/>
  <c r="T41" i="62" s="1"/>
  <c r="V41" i="62" s="1"/>
  <c r="H42" i="62" s="1"/>
  <c r="T42" i="62" s="1"/>
  <c r="V42" i="62" s="1"/>
</calcChain>
</file>

<file path=xl/sharedStrings.xml><?xml version="1.0" encoding="utf-8"?>
<sst xmlns="http://schemas.openxmlformats.org/spreadsheetml/2006/main" count="314" uniqueCount="204">
  <si>
    <t>Total</t>
  </si>
  <si>
    <t>Tax</t>
  </si>
  <si>
    <t>Book</t>
  </si>
  <si>
    <t>Bonus</t>
  </si>
  <si>
    <t>ADIT</t>
  </si>
  <si>
    <t>E310 STM Land, Colstrip 1</t>
  </si>
  <si>
    <t>E310 STM Land, Colstrip 1-2 Com</t>
  </si>
  <si>
    <t>E311 STM Str/Impv, Colstrip 1</t>
  </si>
  <si>
    <t>E311 STM Str/Impv, Colstrip 1-2 Com</t>
  </si>
  <si>
    <t>E312 STM Boiler, Colstrip 1</t>
  </si>
  <si>
    <t>E312 STM Boiler, Colstrip 1-2 Com</t>
  </si>
  <si>
    <t>E314 STM Turbogen, Colstrip 1</t>
  </si>
  <si>
    <t>E314 STM Turbogen, Colstrip 1-2 Com</t>
  </si>
  <si>
    <t>E315 STM Accessory, Colstrip 1</t>
  </si>
  <si>
    <t>E315 STM Accessory, Colstrip 1-2 Cm</t>
  </si>
  <si>
    <t>E316 STM Misc, Colstrip 1</t>
  </si>
  <si>
    <t>E316 STM Misc, Colstrip 1-2 Com</t>
  </si>
  <si>
    <t>Additional</t>
  </si>
  <si>
    <t>Grand Total</t>
  </si>
  <si>
    <t>E310 STM Land, Colstrip 2</t>
  </si>
  <si>
    <t>E311 STM Str/Impv, Colstrip 2</t>
  </si>
  <si>
    <t>E312 STM Boiler, Colstrip 2</t>
  </si>
  <si>
    <t>E314 STM Turbogen, Colstrip 2</t>
  </si>
  <si>
    <t>E315 STM Accessory, Colstrip 2</t>
  </si>
  <si>
    <t>E316 STM Misc, Colstrip 2</t>
  </si>
  <si>
    <t>E35099 (GIF) Easement, Colstrip 1-2</t>
  </si>
  <si>
    <t>E3539 (GIF) Sta Eq, Colstrip 1-2</t>
  </si>
  <si>
    <t xml:space="preserve">E3549 (GIF) Twr/Fixt, Colstrip 1-2 </t>
  </si>
  <si>
    <t>E3559 (GIF) Poles, Colstrip 1-2</t>
  </si>
  <si>
    <t>E3569 (GIF) O/H Cond, Colstrip 1-2</t>
  </si>
  <si>
    <t>E392 GEN Trans Equip, Colstrip 1</t>
  </si>
  <si>
    <t>E392 GEN Trans Equip, Colstrip 2</t>
  </si>
  <si>
    <t>E3940 GEN Tools, Colstrip 1</t>
  </si>
  <si>
    <t>E3940 GEN Tools, Colstrip 2</t>
  </si>
  <si>
    <t>E396 GEN Power-Op Equip, Colstrip 1</t>
  </si>
  <si>
    <t>E396 GEN Power-Op Equip, Colstrip 2</t>
  </si>
  <si>
    <t>E311</t>
  </si>
  <si>
    <t>E312</t>
  </si>
  <si>
    <t>E314</t>
  </si>
  <si>
    <t>E316</t>
  </si>
  <si>
    <t>E3171</t>
  </si>
  <si>
    <t>Colstrip 1 &amp;2 Production Plant Detail</t>
  </si>
  <si>
    <t>Forecast Expenditures</t>
  </si>
  <si>
    <t>E315</t>
  </si>
  <si>
    <t>Monthly</t>
  </si>
  <si>
    <t>Depr Rates</t>
  </si>
  <si>
    <t>Annual</t>
  </si>
  <si>
    <t>Percent</t>
  </si>
  <si>
    <t>Plant In Service Additions 2017 to 2022</t>
  </si>
  <si>
    <t>Depreciation Expense &amp; Reserve</t>
  </si>
  <si>
    <t>1Q 2017 Asset 1124 PIVOT</t>
  </si>
  <si>
    <t>Expected Colstrip Unit 1&amp;2 NBV as of 3/31/2017</t>
  </si>
  <si>
    <t>Period from April 2017 to July 1 2022 (note 5)</t>
  </si>
  <si>
    <t>months</t>
  </si>
  <si>
    <t>Sum of NBV</t>
  </si>
  <si>
    <t>asset_loc</t>
  </si>
  <si>
    <t>utility_account_id</t>
  </si>
  <si>
    <t>Total (3/31/2017) GL Acct 10100651</t>
  </si>
  <si>
    <t>Monthly Depreciation Expense</t>
  </si>
  <si>
    <t>Total Depreciation Expense from Apr.17 to Jun.22 (GL Acct 10800061/71)</t>
  </si>
  <si>
    <t>NBV on 07/1/2022</t>
  </si>
  <si>
    <t>Colstrip 1 Stations : GNR-CL1</t>
  </si>
  <si>
    <t>N/A for Land</t>
  </si>
  <si>
    <t>Colstrip 1 Stations : GNR-CL1 Total</t>
  </si>
  <si>
    <t/>
  </si>
  <si>
    <t>Colstrip 2 Stations : GNR-CL2</t>
  </si>
  <si>
    <t>Colstrip 2 Stations : GNR-CL2 Total</t>
  </si>
  <si>
    <t>Colstrip Common 1 &amp; 2 Stations : GNR-CL12</t>
  </si>
  <si>
    <t xml:space="preserve">ARO - Colstrip 1&amp;2 Ash Pond Capping </t>
  </si>
  <si>
    <t>E397 Communication Equipment</t>
  </si>
  <si>
    <t>Colstrip Common 1 &amp; 2 Stations : GNR-CL12 Total</t>
  </si>
  <si>
    <t>(GIF) Colstrip Common 1 &amp; 2 Stations : GNR-CL12</t>
  </si>
  <si>
    <t>Colstrip 1&amp;2 Total</t>
  </si>
  <si>
    <t>Excluded. ARC</t>
  </si>
  <si>
    <t>Note</t>
  </si>
  <si>
    <t>1. Land isn't depreciated (highlighted in Grey)</t>
  </si>
  <si>
    <t>2. Negative book value is possible because PSE doesn't adjust the depreciation rate until approved by the WUTC.</t>
  </si>
  <si>
    <t>3. Colstrip 1&amp;2 ARC needs to be included from the estimated net investment calculation.</t>
  </si>
  <si>
    <t>4. Colstrip 1&amp;2 should be closed on or before July, 1 2022 based on the contract with Sierra Club.</t>
  </si>
  <si>
    <t>5. ARC Depreciation Monthly Calculation: the end of depreciation life for ARC is December 2040 for Colstrip 1&amp;2 because PSE hasn't received an authorization from WUTC. The termination date will be updated when PSE receive the updated information.</t>
  </si>
  <si>
    <t>Remaining Life</t>
  </si>
  <si>
    <t>ARC as of 03/2017</t>
  </si>
  <si>
    <t>Monthly ARC Depreciation</t>
  </si>
  <si>
    <t xml:space="preserve">6.February 2017 adjustment was only for the ARC correction. The additional addition of $1.9M in January was not included in the calculation. 
</t>
  </si>
  <si>
    <t>7. Reg. Asset Adjustment Summary:</t>
  </si>
  <si>
    <t>Colstrip Plant</t>
  </si>
  <si>
    <t>ARO at December 31, 2016</t>
  </si>
  <si>
    <t>ARO at February 28, 2017 (note 6)</t>
  </si>
  <si>
    <t>ARO at March 31, 2017</t>
  </si>
  <si>
    <t>Recorded in February 28, 2017</t>
  </si>
  <si>
    <t>Recorded in March 31, 2017</t>
  </si>
  <si>
    <t>Units 1 &amp; 2</t>
  </si>
  <si>
    <t>8. JE Detail in March 2017:</t>
  </si>
  <si>
    <t>Dr.</t>
  </si>
  <si>
    <t>Cr,</t>
  </si>
  <si>
    <t>10100651 Colstrip 1&amp;2 reg. Asset</t>
  </si>
  <si>
    <t>10100661 Colstrip 1&amp;2 reg. Asset - Contra</t>
  </si>
  <si>
    <t>PowerTax Depreciation Summary Forecast Report</t>
  </si>
  <si>
    <t>Puget Sound Energy</t>
  </si>
  <si>
    <t>Colstrip 1&amp;2</t>
  </si>
  <si>
    <t>Tax Year</t>
  </si>
  <si>
    <t>Ending Book Balance</t>
  </si>
  <si>
    <t>Accumulated_x000D_ Book Reserve</t>
  </si>
  <si>
    <t>Book Depreciation</t>
  </si>
  <si>
    <t>Net Book Basis</t>
  </si>
  <si>
    <t>Ending Tax_x000D_ Balance</t>
  </si>
  <si>
    <t>Accumulated_x000D_ Reserve</t>
  </si>
  <si>
    <t>Tax Depreciation</t>
  </si>
  <si>
    <t>Net Tax Basis</t>
  </si>
  <si>
    <t>Diff</t>
  </si>
  <si>
    <t>Fed Rate</t>
  </si>
  <si>
    <t>Company Totals</t>
  </si>
  <si>
    <t>Additional ADIT Due to Forecasted Adds</t>
  </si>
  <si>
    <t>Total ADIT</t>
  </si>
  <si>
    <t>Additional Forecast Capital Adds</t>
  </si>
  <si>
    <t>Additions</t>
  </si>
  <si>
    <t>Ending Tax Bal</t>
  </si>
  <si>
    <t>Depr Rate</t>
  </si>
  <si>
    <t>∑</t>
  </si>
  <si>
    <t>** Assume all additions are PROD with MACRS 20</t>
  </si>
  <si>
    <t>Ending Tax balance</t>
  </si>
  <si>
    <t>Accumulated Tax Reserve</t>
  </si>
  <si>
    <t>12 Months Ended</t>
  </si>
  <si>
    <t>Depr Exp</t>
  </si>
  <si>
    <t>Summary 1q 2017</t>
  </si>
  <si>
    <t>Forecasted Plant &amp; Reserve</t>
  </si>
  <si>
    <t>Colstrip 1&amp;2 Mod</t>
  </si>
  <si>
    <t xml:space="preserve">Forecast Capital Additions </t>
  </si>
  <si>
    <t>Based on Talen Forecast</t>
  </si>
  <si>
    <t xml:space="preserve">Balance </t>
  </si>
  <si>
    <t>Description</t>
  </si>
  <si>
    <t>Net Plant as of JULY 1, 2022 Before  Additions</t>
  </si>
  <si>
    <t>Net Plant New Additions</t>
  </si>
  <si>
    <t>Deferred Taxes</t>
  </si>
  <si>
    <t>Net Colstrip 1 and 2 Ratebase</t>
  </si>
  <si>
    <t>Common</t>
  </si>
  <si>
    <t>Total Debt</t>
  </si>
  <si>
    <t>Cost</t>
  </si>
  <si>
    <t>Structure</t>
  </si>
  <si>
    <t>Component</t>
  </si>
  <si>
    <t>Weighted</t>
  </si>
  <si>
    <t>Capital</t>
  </si>
  <si>
    <t>Cost of Capital</t>
  </si>
  <si>
    <t>Tax Rate</t>
  </si>
  <si>
    <t>Return</t>
  </si>
  <si>
    <t>Balance</t>
  </si>
  <si>
    <t>Line</t>
  </si>
  <si>
    <t>Revenue Conversion</t>
  </si>
  <si>
    <t>Parameters</t>
  </si>
  <si>
    <t xml:space="preserve">Post </t>
  </si>
  <si>
    <t>Colstrip Units 1 and 2 End of Life Amortization Schedule</t>
  </si>
  <si>
    <t>($000)</t>
  </si>
  <si>
    <t xml:space="preserve">Capital </t>
  </si>
  <si>
    <t>Beg.</t>
  </si>
  <si>
    <t>Salvage</t>
  </si>
  <si>
    <t xml:space="preserve">Rate of </t>
  </si>
  <si>
    <t>Carrying</t>
  </si>
  <si>
    <t>Charge</t>
  </si>
  <si>
    <t>Amortization</t>
  </si>
  <si>
    <t xml:space="preserve">Levelized </t>
  </si>
  <si>
    <t xml:space="preserve">Ending </t>
  </si>
  <si>
    <t>Net</t>
  </si>
  <si>
    <t>Exh. RJR-23</t>
  </si>
  <si>
    <t>Year</t>
  </si>
  <si>
    <t>Exclude non-depreciable plant</t>
  </si>
  <si>
    <t>Explanation</t>
  </si>
  <si>
    <t>Ferc Account</t>
  </si>
  <si>
    <t>Amount included in End of Life Asset</t>
  </si>
  <si>
    <t>ADIT TRANSFER</t>
  </si>
  <si>
    <t>Exclude ARO, already included in net salvage</t>
  </si>
  <si>
    <t>Jan 1, 2018 Balance</t>
  </si>
  <si>
    <t>% Recovered through ordinary depreciation</t>
  </si>
  <si>
    <t>Jan 1, 2018 ADIT</t>
  </si>
  <si>
    <t>% Recovered through end of life asset</t>
  </si>
  <si>
    <t>ADIT transfered to end of life asset</t>
  </si>
  <si>
    <t>Post Tax</t>
  </si>
  <si>
    <t>% of PTC Balance transferred</t>
  </si>
  <si>
    <t>&lt;-goal seek to zero</t>
  </si>
  <si>
    <t xml:space="preserve">Pay-as-you- </t>
  </si>
  <si>
    <t>go Amort.</t>
  </si>
  <si>
    <t>See</t>
  </si>
  <si>
    <t>By Changing</t>
  </si>
  <si>
    <t>This Cell--&gt;</t>
  </si>
  <si>
    <t>Note 1</t>
  </si>
  <si>
    <t>&lt;-By changing P8</t>
  </si>
  <si>
    <t>Exh. RJR-22</t>
  </si>
  <si>
    <t xml:space="preserve">Mullins Calculation: </t>
  </si>
  <si>
    <t>Net Plant as of July 1, 2022</t>
  </si>
  <si>
    <t xml:space="preserve">Less: Asset Retirement Obligation  &amp; Land </t>
  </si>
  <si>
    <t>Total Before Deferred Taxes</t>
  </si>
  <si>
    <t>Deferred Tax Transfer*</t>
  </si>
  <si>
    <t>Approx Plant Balance 12/31/2017</t>
  </si>
  <si>
    <t>July 2022 Balance</t>
  </si>
  <si>
    <t>Approx Plant Balance 6/30/2022</t>
  </si>
  <si>
    <t>Ratio of  Plant Transferred to EOL Acct</t>
  </si>
  <si>
    <t>Colstrip ADIT 12/1/2018</t>
  </si>
  <si>
    <t>Balance Transferred</t>
  </si>
  <si>
    <t>Balance Transferred:</t>
  </si>
  <si>
    <t>* This was calculated based on the portion of the Jan 1, 2018 ADIT balance attributable to the portion of plant transferred to the end-of-life account.  This balance is then reversed ratably increasing the end of life account balance ratably over the amortization period</t>
  </si>
  <si>
    <t>Annual of ADIT Balance Amortization (S/L 12yrs)</t>
  </si>
  <si>
    <t>From Response to ICNU Data Request No 102, Attach A</t>
  </si>
  <si>
    <t>`</t>
  </si>
  <si>
    <t>From The Company's Response to ICNU Data Request No 102, Attach A</t>
  </si>
  <si>
    <t xml:space="preserve">Note 1:  Capital additions would be transferred to the balance for recovered only if explicitly approved for inclusion by the Commission relative to the continued operation of the plant.  This could be done through an annual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</si>
</sst>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0.0000000"/>
    <numFmt numFmtId="175" formatCode="_-* ###0_-;\(###0\);_-* &quot;–&quot;_-;_-@_-"/>
    <numFmt numFmtId="176" formatCode="_-* #,###_-;\(#,###\);_-* &quot;–&quot;_-;_-@_-"/>
    <numFmt numFmtId="177" formatCode="_-\ #,##0.0_-;\(#,##0.0\);_-* &quot;–&quot;_-;_-@_-"/>
    <numFmt numFmtId="178" formatCode="d\.mmm\.yy"/>
    <numFmt numFmtId="179" formatCode="0.000_)"/>
    <numFmt numFmtId="180" formatCode="_-* #,##0.00_-;\-* #,##0.00_-;_-* &quot;-&quot;??_-;_-@_-"/>
    <numFmt numFmtId="181" formatCode="_-* #,##0.00\ _D_M_-;\-* #,##0.00\ _D_M_-;_-* &quot;-&quot;??\ _D_M_-;_-@_-"/>
    <numFmt numFmtId="182" formatCode="#."/>
    <numFmt numFmtId="183" formatCode="#,##0.0"/>
    <numFmt numFmtId="184" formatCode="_-* #,##0.00\ &quot;DM&quot;_-;\-* #,##0.00\ &quot;DM&quot;_-;_-* &quot;-&quot;??\ &quot;DM&quot;_-;_-@_-"/>
    <numFmt numFmtId="185" formatCode="_(* ###0_);_(* \(###0\);_(* &quot;-&quot;_);_(@_)"/>
    <numFmt numFmtId="186" formatCode="m/d/yy\ h:mm"/>
    <numFmt numFmtId="187" formatCode="_([$€-2]* #,##0.00_);_([$€-2]* \(#,##0.00\);_([$€-2]* &quot;-&quot;??_)"/>
    <numFmt numFmtId="188" formatCode="mmm\-yyyy"/>
    <numFmt numFmtId="189" formatCode="&quot;$&quot;#,##0;\-&quot;$&quot;#,##0"/>
    <numFmt numFmtId="190" formatCode="#,##0_);\-#,##0_);\-_)"/>
    <numFmt numFmtId="191" formatCode="#,##0.00_);\-#,##0.00_);\-_)"/>
    <numFmt numFmtId="192" formatCode="_(&quot;$&quot;* #,##0.000_);_(&quot;$&quot;* \(#,##0.000\);_(&quot;$&quot;* &quot;-&quot;??_);_(@_)"/>
    <numFmt numFmtId="193" formatCode="mmmm\ d\,\ yyyy"/>
    <numFmt numFmtId="194" formatCode="0.00\ ;\-0.00\ ;&quot;- &quot;"/>
    <numFmt numFmtId="195" formatCode="_(&quot;$&quot;* #,##0.0000_);_(&quot;$&quot;* \(#,##0.0000\);_(&quot;$&quot;* &quot;-&quot;????_);_(@_)"/>
    <numFmt numFmtId="196" formatCode="_(* #,##0.0_);_(* \(#,##0.0\);_(* &quot;-&quot;_);_(@_)"/>
    <numFmt numFmtId="197" formatCode="#,##0.0_);\-#,##0.0_);\-_)"/>
    <numFmt numFmtId="198" formatCode="0.00000%"/>
    <numFmt numFmtId="199" formatCode="mmm\ dd\,\ yyyy"/>
    <numFmt numFmtId="200" formatCode="yyyy"/>
    <numFmt numFmtId="201" formatCode="&quot;$&quot;#,##0.00"/>
    <numFmt numFmtId="202" formatCode="0.00\ "/>
    <numFmt numFmtId="203" formatCode="mmmm\ yyyy"/>
    <numFmt numFmtId="204" formatCode="#,##0;[Red]\-#,##0"/>
    <numFmt numFmtId="205" formatCode="&quot;$&quot;#,##0;[Red]\-&quot;$&quot;#,##0"/>
    <numFmt numFmtId="206" formatCode="&quot;$&quot;#,##0;[Red]&quot;$&quot;#,##0"/>
    <numFmt numFmtId="207" formatCode="#,##0;[Red]#,##0"/>
    <numFmt numFmtId="208" formatCode="mmm/yyyy"/>
    <numFmt numFmtId="209" formatCode="#,##0_%_);\(#,##0\)_%;#,##0_%_);@_%_)"/>
    <numFmt numFmtId="210" formatCode="&quot;$&quot;#,##0_%_);\(&quot;$&quot;#,##0\)_%;&quot;$&quot;#,##0_%_);@_%_)"/>
    <numFmt numFmtId="211" formatCode="m/d/yy_%_)"/>
    <numFmt numFmtId="212" formatCode="0_%_);\(0\)_%;0_%_);@_%_)"/>
    <numFmt numFmtId="213" formatCode="0.0\%_);\(0.0\%\);0.0\%_);@_%_)"/>
    <numFmt numFmtId="214" formatCode="0.0\x_)_);&quot;NM&quot;_x_)_);0.0\x_)_);@_%_)"/>
    <numFmt numFmtId="215" formatCode="_(* #,##0.00_);_(* \(#,##0.00\);_(* &quot;-&quot;_);_(@_)"/>
    <numFmt numFmtId="216" formatCode="0.000"/>
  </numFmts>
  <fonts count="143">
    <font>
      <sz val="11"/>
      <color theme="1"/>
      <name val="Calibri"/>
      <family val="2"/>
      <scheme val="minor"/>
    </font>
    <font>
      <sz val="11"/>
      <color theme="1"/>
      <name val="Times New Roman"/>
      <family val="2"/>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b/>
      <sz val="10"/>
      <name val="Times New Roman"/>
      <family val="1"/>
    </font>
    <font>
      <sz val="10"/>
      <name val="Times New Roman"/>
      <family val="1"/>
    </font>
    <font>
      <b/>
      <sz val="18"/>
      <color theme="3"/>
      <name val="Cambria"/>
      <family val="2"/>
      <scheme val="major"/>
    </font>
    <font>
      <b/>
      <sz val="10"/>
      <name val="Arial"/>
      <family val="2"/>
    </font>
    <font>
      <sz val="10"/>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b/>
      <u/>
      <sz val="11"/>
      <color theme="1"/>
      <name val="Calibri"/>
      <family val="2"/>
      <scheme val="minor"/>
    </font>
    <font>
      <b/>
      <i/>
      <sz val="10"/>
      <name val="Times New Roman"/>
      <family val="1"/>
    </font>
    <font>
      <b/>
      <sz val="12"/>
      <color rgb="FFFF0000"/>
      <name val="Times New Roman"/>
      <family val="1"/>
    </font>
    <font>
      <sz val="10"/>
      <name val="Arial"/>
      <family val="2"/>
    </font>
    <font>
      <sz val="12"/>
      <name val="Arial MT"/>
    </font>
    <font>
      <b/>
      <u val="double"/>
      <sz val="12"/>
      <name val="Arial MT"/>
    </font>
    <font>
      <b/>
      <sz val="18"/>
      <name val="Arial MT"/>
    </font>
    <font>
      <b/>
      <sz val="12"/>
      <color theme="1"/>
      <name val="Calibri"/>
      <family val="2"/>
      <scheme val="minor"/>
    </font>
    <font>
      <b/>
      <u/>
      <sz val="10"/>
      <name val="Calibri"/>
      <family val="2"/>
      <scheme val="minor"/>
    </font>
    <font>
      <sz val="10"/>
      <name val="Calibri"/>
      <family val="2"/>
      <scheme val="minor"/>
    </font>
    <font>
      <i/>
      <sz val="10"/>
      <name val="Calibri"/>
      <family val="2"/>
      <scheme val="minor"/>
    </font>
    <font>
      <b/>
      <sz val="10"/>
      <color theme="0"/>
      <name val="Calibri"/>
      <family val="2"/>
      <scheme val="minor"/>
    </font>
    <font>
      <i/>
      <sz val="10"/>
      <color theme="0" tint="-0.34998626667073579"/>
      <name val="Calibri"/>
      <family val="2"/>
      <scheme val="minor"/>
    </font>
    <font>
      <sz val="10"/>
      <name val="Calibri"/>
      <family val="2"/>
    </font>
    <font>
      <sz val="10"/>
      <color theme="1"/>
      <name val="Calibri"/>
      <family val="2"/>
      <scheme val="minor"/>
    </font>
    <font>
      <sz val="10"/>
      <color rgb="FF000000"/>
      <name val="Calibri"/>
      <family val="2"/>
      <scheme val="minor"/>
    </font>
    <font>
      <b/>
      <sz val="10"/>
      <name val="Calibri"/>
      <family val="2"/>
      <scheme val="minor"/>
    </font>
    <font>
      <b/>
      <sz val="11"/>
      <name val="Calibri"/>
      <family val="2"/>
    </font>
    <font>
      <sz val="11"/>
      <name val="Calibri"/>
      <family val="2"/>
    </font>
    <font>
      <sz val="8"/>
      <name val="Palatino"/>
      <family val="1"/>
    </font>
    <font>
      <sz val="6"/>
      <color indexed="16"/>
      <name val="Palatino"/>
      <family val="1"/>
    </font>
    <font>
      <sz val="10"/>
      <color indexed="16"/>
      <name val="Helvetica-Black"/>
    </font>
    <font>
      <b/>
      <sz val="9"/>
      <name val="Palatino"/>
      <family val="1"/>
    </font>
    <font>
      <sz val="9"/>
      <color indexed="21"/>
      <name val="Helvetica-Black"/>
    </font>
    <font>
      <sz val="9"/>
      <name val="Helvetica-Black"/>
    </font>
    <font>
      <sz val="7"/>
      <name val="Palatino"/>
      <family val="1"/>
    </font>
    <font>
      <i/>
      <sz val="10"/>
      <name val="Times New Roman"/>
      <family val="1"/>
    </font>
    <font>
      <sz val="10"/>
      <color theme="0" tint="-0.249977111117893"/>
      <name val="Times New Roman"/>
      <family val="1"/>
    </font>
    <font>
      <i/>
      <u/>
      <sz val="10"/>
      <name val="Times New Roman"/>
      <family val="1"/>
    </font>
    <font>
      <sz val="10"/>
      <color rgb="FF002F3A"/>
      <name val="Times New Roman"/>
      <family val="1"/>
    </font>
    <font>
      <sz val="8"/>
      <color theme="1"/>
      <name val="Calibri"/>
      <family val="2"/>
      <scheme val="minor"/>
    </font>
    <font>
      <b/>
      <u/>
      <sz val="10"/>
      <color rgb="FF0D8A9B"/>
      <name val="Times New Roman"/>
      <family val="1"/>
    </font>
  </fonts>
  <fills count="129">
    <fill>
      <patternFill patternType="none"/>
    </fill>
    <fill>
      <patternFill patternType="gray125"/>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FFFF00"/>
        <bgColor indexed="64"/>
      </patternFill>
    </fill>
    <fill>
      <patternFill patternType="gray0625"/>
    </fill>
    <fill>
      <patternFill patternType="solid">
        <fgColor indexed="15"/>
        <bgColor indexed="64"/>
      </patternFill>
    </fill>
    <fill>
      <patternFill patternType="solid">
        <fgColor indexed="27"/>
        <bgColor indexed="64"/>
      </patternFill>
    </fill>
    <fill>
      <patternFill patternType="solid">
        <fgColor rgb="FFFFC9E1"/>
        <bgColor indexed="64"/>
      </patternFill>
    </fill>
    <fill>
      <patternFill patternType="solid">
        <fgColor indexed="13"/>
        <bgColor indexed="64"/>
      </patternFill>
    </fill>
    <fill>
      <patternFill patternType="solid">
        <fgColor rgb="FFE3F7CC"/>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indexed="16"/>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1CCE5"/>
        <bgColor indexed="64"/>
      </patternFill>
    </fill>
  </fills>
  <borders count="6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s>
  <cellStyleXfs count="7135">
    <xf numFmtId="0" fontId="0" fillId="0" borderId="0"/>
    <xf numFmtId="43" fontId="2" fillId="0" borderId="0" applyFont="0" applyFill="0" applyBorder="0" applyAlignment="0" applyProtection="0"/>
    <xf numFmtId="0" fontId="6" fillId="0" borderId="0"/>
    <xf numFmtId="0" fontId="6" fillId="0" borderId="0">
      <alignment vertical="center"/>
    </xf>
    <xf numFmtId="9" fontId="6" fillId="0" borderId="0" applyFont="0" applyFill="0" applyBorder="0" applyAlignment="0" applyProtection="0">
      <alignment vertical="center"/>
    </xf>
    <xf numFmtId="43" fontId="6" fillId="0" borderId="0" applyFont="0" applyFill="0" applyBorder="0" applyAlignment="0" applyProtection="0"/>
    <xf numFmtId="44" fontId="6" fillId="0" borderId="0" applyFont="0" applyFill="0" applyBorder="0" applyAlignment="0" applyProtection="0"/>
    <xf numFmtId="0" fontId="2" fillId="0" borderId="0"/>
    <xf numFmtId="43" fontId="6" fillId="0" borderId="0" applyFont="0" applyFill="0" applyBorder="0" applyAlignment="0" applyProtection="0">
      <alignment vertical="center"/>
    </xf>
    <xf numFmtId="9" fontId="6" fillId="0" borderId="0" applyFont="0" applyFill="0" applyBorder="0" applyAlignment="0" applyProtection="0"/>
    <xf numFmtId="0" fontId="4" fillId="2" borderId="0" applyNumberFormat="0" applyBorder="0" applyAlignment="0" applyProtection="0"/>
    <xf numFmtId="44" fontId="8" fillId="0" borderId="0" applyFont="0" applyFill="0" applyBorder="0" applyAlignment="0" applyProtection="0"/>
    <xf numFmtId="38" fontId="9" fillId="5" borderId="0" applyNumberFormat="0" applyBorder="0" applyAlignment="0" applyProtection="0"/>
    <xf numFmtId="0" fontId="10" fillId="0" borderId="0" applyFont="0">
      <alignment horizontal="centerContinuous"/>
    </xf>
    <xf numFmtId="0" fontId="11" fillId="0" borderId="0">
      <alignment horizontal="centerContinuous"/>
    </xf>
    <xf numFmtId="0" fontId="9" fillId="0" borderId="0"/>
    <xf numFmtId="10" fontId="9" fillId="4" borderId="3" applyNumberFormat="0" applyBorder="0" applyAlignment="0" applyProtection="0"/>
    <xf numFmtId="0" fontId="5" fillId="3" borderId="8" applyNumberFormat="0" applyAlignment="0" applyProtection="0"/>
    <xf numFmtId="168" fontId="12" fillId="0" borderId="0"/>
    <xf numFmtId="0" fontId="13" fillId="0" borderId="0"/>
    <xf numFmtId="0" fontId="14" fillId="0" borderId="0"/>
    <xf numFmtId="10" fontId="6"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3" fontId="6" fillId="0" borderId="0">
      <alignment horizontal="left" wrapText="1"/>
    </xf>
    <xf numFmtId="0" fontId="25"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4"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26" fillId="0" borderId="0"/>
    <xf numFmtId="0" fontId="2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0" fontId="6" fillId="0" borderId="0"/>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4" fontId="6" fillId="0" borderId="0">
      <alignment horizontal="left" wrapText="1"/>
    </xf>
    <xf numFmtId="0" fontId="6" fillId="0" borderId="0">
      <alignment horizontal="left" wrapText="1"/>
    </xf>
    <xf numFmtId="0"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4"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0" fontId="2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26" fillId="0" borderId="0"/>
    <xf numFmtId="0" fontId="27" fillId="0" borderId="27"/>
    <xf numFmtId="0" fontId="28" fillId="0" borderId="0"/>
    <xf numFmtId="0" fontId="8" fillId="36" borderId="0" applyNumberFormat="0" applyBorder="0" applyAlignment="0" applyProtection="0"/>
    <xf numFmtId="0" fontId="29" fillId="37"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30" fillId="38"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 fillId="3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29" fillId="37"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31" fillId="40" borderId="0" applyNumberFormat="0" applyBorder="0" applyAlignment="0" applyProtection="0"/>
    <xf numFmtId="0" fontId="8" fillId="36" borderId="0" applyNumberFormat="0" applyBorder="0" applyAlignment="0" applyProtection="0"/>
    <xf numFmtId="0" fontId="2" fillId="12" borderId="0" applyNumberFormat="0" applyBorder="0" applyAlignment="0" applyProtection="0"/>
    <xf numFmtId="0" fontId="8" fillId="41" borderId="0" applyNumberFormat="0" applyBorder="0" applyAlignment="0" applyProtection="0"/>
    <xf numFmtId="0" fontId="29" fillId="42"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30" fillId="43"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9"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4" borderId="0" applyNumberFormat="0" applyBorder="0" applyAlignment="0" applyProtection="0"/>
    <xf numFmtId="0" fontId="8" fillId="41" borderId="0" applyNumberFormat="0" applyBorder="0" applyAlignment="0" applyProtection="0"/>
    <xf numFmtId="0" fontId="2" fillId="16" borderId="0" applyNumberFormat="0" applyBorder="0" applyAlignment="0" applyProtection="0"/>
    <xf numFmtId="0" fontId="8" fillId="45" borderId="0" applyNumberFormat="0" applyBorder="0" applyAlignment="0" applyProtection="0"/>
    <xf numFmtId="0" fontId="29" fillId="46"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30" fillId="46"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 fillId="4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9" fillId="4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31" fillId="44" borderId="0" applyNumberFormat="0" applyBorder="0" applyAlignment="0" applyProtection="0"/>
    <xf numFmtId="0" fontId="8" fillId="45" borderId="0" applyNumberFormat="0" applyBorder="0" applyAlignment="0" applyProtection="0"/>
    <xf numFmtId="0" fontId="2" fillId="20" borderId="0" applyNumberFormat="0" applyBorder="0" applyAlignment="0" applyProtection="0"/>
    <xf numFmtId="0" fontId="8" fillId="47" borderId="0" applyNumberFormat="0" applyBorder="0" applyAlignment="0" applyProtection="0"/>
    <xf numFmtId="0" fontId="29" fillId="38"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30" fillId="38"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9" fillId="38"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31" fillId="40" borderId="0" applyNumberFormat="0" applyBorder="0" applyAlignment="0" applyProtection="0"/>
    <xf numFmtId="0" fontId="8" fillId="47" borderId="0" applyNumberFormat="0" applyBorder="0" applyAlignment="0" applyProtection="0"/>
    <xf numFmtId="0" fontId="2" fillId="24" borderId="0" applyNumberFormat="0" applyBorder="0" applyAlignment="0" applyProtection="0"/>
    <xf numFmtId="0" fontId="15" fillId="28" borderId="0" applyNumberFormat="0" applyBorder="0" applyAlignment="0" applyProtection="0"/>
    <xf numFmtId="0" fontId="29" fillId="39"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 fillId="2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29" fillId="3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31" fillId="4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3" borderId="0" applyNumberFormat="0" applyBorder="0" applyAlignment="0" applyProtection="0"/>
    <xf numFmtId="0" fontId="29" fillId="41"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 fillId="4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29"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8" fillId="43" borderId="0" applyNumberFormat="0" applyBorder="0" applyAlignment="0" applyProtection="0"/>
    <xf numFmtId="0" fontId="2" fillId="32"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30" fillId="51"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4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31" fillId="49" borderId="0" applyNumberFormat="0" applyBorder="0" applyAlignment="0" applyProtection="0"/>
    <xf numFmtId="0" fontId="8" fillId="39" borderId="0" applyNumberFormat="0" applyBorder="0" applyAlignment="0" applyProtection="0"/>
    <xf numFmtId="0" fontId="2" fillId="13" borderId="0" applyNumberFormat="0" applyBorder="0" applyAlignment="0" applyProtection="0"/>
    <xf numFmtId="0" fontId="15" fillId="17" borderId="0" applyNumberFormat="0" applyBorder="0" applyAlignment="0" applyProtection="0"/>
    <xf numFmtId="0" fontId="29"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1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9"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1"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52" borderId="0" applyNumberFormat="0" applyBorder="0" applyAlignment="0" applyProtection="0"/>
    <xf numFmtId="0" fontId="29" fillId="53"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30" fillId="54"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 fillId="54"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29" fillId="53"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31" fillId="44" borderId="0" applyNumberFormat="0" applyBorder="0" applyAlignment="0" applyProtection="0"/>
    <xf numFmtId="0" fontId="8" fillId="52" borderId="0" applyNumberFormat="0" applyBorder="0" applyAlignment="0" applyProtection="0"/>
    <xf numFmtId="0" fontId="2" fillId="21" borderId="0" applyNumberFormat="0" applyBorder="0" applyAlignment="0" applyProtection="0"/>
    <xf numFmtId="0" fontId="8" fillId="47" borderId="0" applyNumberFormat="0" applyBorder="0" applyAlignment="0" applyProtection="0"/>
    <xf numFmtId="0" fontId="29" fillId="51"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30" fillId="51"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 fillId="4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29" fillId="51"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31" fillId="40" borderId="0" applyNumberFormat="0" applyBorder="0" applyAlignment="0" applyProtection="0"/>
    <xf numFmtId="0" fontId="8" fillId="47" borderId="0" applyNumberFormat="0" applyBorder="0" applyAlignment="0" applyProtection="0"/>
    <xf numFmtId="0" fontId="2" fillId="25"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4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9" fillId="5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31" fillId="49" borderId="0" applyNumberFormat="0" applyBorder="0" applyAlignment="0" applyProtection="0"/>
    <xf numFmtId="0" fontId="8" fillId="39" borderId="0" applyNumberFormat="0" applyBorder="0" applyAlignment="0" applyProtection="0"/>
    <xf numFmtId="0" fontId="2" fillId="29" borderId="0" applyNumberFormat="0" applyBorder="0" applyAlignment="0" applyProtection="0"/>
    <xf numFmtId="0" fontId="8" fillId="55" borderId="0" applyNumberFormat="0" applyBorder="0" applyAlignment="0" applyProtection="0"/>
    <xf numFmtId="0" fontId="29" fillId="4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30" fillId="43"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 fillId="46"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29" fillId="43"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31" fillId="44" borderId="0" applyNumberFormat="0" applyBorder="0" applyAlignment="0" applyProtection="0"/>
    <xf numFmtId="0" fontId="8" fillId="55" borderId="0" applyNumberFormat="0" applyBorder="0" applyAlignment="0" applyProtection="0"/>
    <xf numFmtId="0" fontId="2" fillId="33"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3" fillId="5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8" fillId="14" borderId="0" applyNumberFormat="0" applyBorder="0" applyAlignment="0" applyProtection="0"/>
    <xf numFmtId="0" fontId="32" fillId="56" borderId="0" applyNumberFormat="0" applyBorder="0" applyAlignment="0" applyProtection="0"/>
    <xf numFmtId="0" fontId="33" fillId="50" borderId="0" applyNumberFormat="0" applyBorder="0" applyAlignment="0" applyProtection="0"/>
    <xf numFmtId="0" fontId="18" fillId="57" borderId="0" applyNumberFormat="0" applyBorder="0" applyAlignment="0" applyProtection="0"/>
    <xf numFmtId="0" fontId="18"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8" fillId="18"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18" fillId="55" borderId="0" applyNumberFormat="0" applyBorder="0" applyAlignment="0" applyProtection="0"/>
    <xf numFmtId="0" fontId="18" fillId="2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3" fillId="53"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8" fillId="22" borderId="0" applyNumberFormat="0" applyBorder="0" applyAlignment="0" applyProtection="0"/>
    <xf numFmtId="0" fontId="32" fillId="52" borderId="0" applyNumberFormat="0" applyBorder="0" applyAlignment="0" applyProtection="0"/>
    <xf numFmtId="0" fontId="33" fillId="53" borderId="0" applyNumberFormat="0" applyBorder="0" applyAlignment="0" applyProtection="0"/>
    <xf numFmtId="0" fontId="18" fillId="41" borderId="0" applyNumberFormat="0" applyBorder="0" applyAlignment="0" applyProtection="0"/>
    <xf numFmtId="0" fontId="18" fillId="26"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5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8" fillId="26" borderId="0" applyNumberFormat="0" applyBorder="0" applyAlignment="0" applyProtection="0"/>
    <xf numFmtId="0" fontId="32" fillId="58" borderId="0" applyNumberFormat="0" applyBorder="0" applyAlignment="0" applyProtection="0"/>
    <xf numFmtId="0" fontId="33" fillId="51" borderId="0" applyNumberFormat="0" applyBorder="0" applyAlignment="0" applyProtection="0"/>
    <xf numFmtId="0" fontId="18" fillId="48" borderId="0" applyNumberFormat="0" applyBorder="0" applyAlignment="0" applyProtection="0"/>
    <xf numFmtId="0" fontId="18" fillId="3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3" fillId="5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8" fillId="30" borderId="0" applyNumberFormat="0" applyBorder="0" applyAlignment="0" applyProtection="0"/>
    <xf numFmtId="0" fontId="32" fillId="59" borderId="0" applyNumberFormat="0" applyBorder="0" applyAlignment="0" applyProtection="0"/>
    <xf numFmtId="0" fontId="33" fillId="50" borderId="0" applyNumberFormat="0" applyBorder="0" applyAlignment="0" applyProtection="0"/>
    <xf numFmtId="0" fontId="18" fillId="42" borderId="0" applyNumberFormat="0" applyBorder="0" applyAlignment="0" applyProtection="0"/>
    <xf numFmtId="0" fontId="18" fillId="34"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3" fillId="4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8" fillId="34" borderId="0" applyNumberFormat="0" applyBorder="0" applyAlignment="0" applyProtection="0"/>
    <xf numFmtId="0" fontId="32" fillId="60" borderId="0" applyNumberFormat="0" applyBorder="0" applyAlignment="0" applyProtection="0"/>
    <xf numFmtId="0" fontId="33" fillId="43"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32" fillId="63" borderId="0" applyNumberFormat="0" applyBorder="0" applyAlignment="0" applyProtection="0"/>
    <xf numFmtId="0" fontId="18" fillId="64"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5" borderId="0" applyNumberFormat="0" applyBorder="0" applyAlignment="0" applyProtection="0"/>
    <xf numFmtId="0" fontId="18" fillId="1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32" fillId="69" borderId="0" applyNumberFormat="0" applyBorder="0" applyAlignment="0" applyProtection="0"/>
    <xf numFmtId="0" fontId="18" fillId="57"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32" fillId="70" borderId="0" applyNumberFormat="0" applyBorder="0" applyAlignment="0" applyProtection="0"/>
    <xf numFmtId="0" fontId="18" fillId="15"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32" fillId="74" borderId="0" applyNumberFormat="0" applyBorder="0" applyAlignment="0" applyProtection="0"/>
    <xf numFmtId="0" fontId="18" fillId="55"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69" borderId="0" applyNumberFormat="0" applyBorder="0" applyAlignment="0" applyProtection="0"/>
    <xf numFmtId="0" fontId="32" fillId="53" borderId="0" applyNumberFormat="0" applyBorder="0" applyAlignment="0" applyProtection="0"/>
    <xf numFmtId="0" fontId="18" fillId="19" borderId="0" applyNumberFormat="0" applyBorder="0" applyAlignment="0" applyProtection="0"/>
    <xf numFmtId="0" fontId="32" fillId="53" borderId="0" applyNumberFormat="0" applyBorder="0" applyAlignment="0" applyProtection="0"/>
    <xf numFmtId="0" fontId="32" fillId="69"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32" fillId="74" borderId="0" applyNumberFormat="0" applyBorder="0" applyAlignment="0" applyProtection="0"/>
    <xf numFmtId="0" fontId="18" fillId="50"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75" borderId="0" applyNumberFormat="0" applyBorder="0" applyAlignment="0" applyProtection="0"/>
    <xf numFmtId="0" fontId="32" fillId="58" borderId="0" applyNumberFormat="0" applyBorder="0" applyAlignment="0" applyProtection="0"/>
    <xf numFmtId="0" fontId="18" fillId="23" borderId="0" applyNumberFormat="0" applyBorder="0" applyAlignment="0" applyProtection="0"/>
    <xf numFmtId="0" fontId="32" fillId="58" borderId="0" applyNumberFormat="0" applyBorder="0" applyAlignment="0" applyProtection="0"/>
    <xf numFmtId="0" fontId="32" fillId="75"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32" fillId="6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8" fillId="27" borderId="0" applyNumberFormat="0" applyBorder="0" applyAlignment="0" applyProtection="0"/>
    <xf numFmtId="0" fontId="32" fillId="59" borderId="0" applyNumberFormat="0" applyBorder="0" applyAlignment="0" applyProtection="0"/>
    <xf numFmtId="0" fontId="32" fillId="76"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76" borderId="0" applyNumberFormat="0" applyBorder="0" applyAlignment="0" applyProtection="0"/>
    <xf numFmtId="0" fontId="8" fillId="77" borderId="0" applyNumberFormat="0" applyBorder="0" applyAlignment="0" applyProtection="0"/>
    <xf numFmtId="0" fontId="8" fillId="7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32" fillId="78" borderId="0" applyNumberFormat="0" applyBorder="0" applyAlignment="0" applyProtection="0"/>
    <xf numFmtId="0" fontId="18" fillId="70"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79" borderId="0" applyNumberFormat="0" applyBorder="0" applyAlignment="0" applyProtection="0"/>
    <xf numFmtId="0" fontId="32" fillId="57" borderId="0" applyNumberFormat="0" applyBorder="0" applyAlignment="0" applyProtection="0"/>
    <xf numFmtId="0" fontId="18" fillId="31" borderId="0" applyNumberFormat="0" applyBorder="0" applyAlignment="0" applyProtection="0"/>
    <xf numFmtId="0" fontId="32" fillId="57" borderId="0" applyNumberFormat="0" applyBorder="0" applyAlignment="0" applyProtection="0"/>
    <xf numFmtId="0" fontId="32" fillId="79" borderId="0" applyNumberFormat="0" applyBorder="0" applyAlignment="0" applyProtection="0"/>
    <xf numFmtId="0" fontId="4" fillId="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68" borderId="0" applyNumberFormat="0" applyBorder="0" applyAlignment="0" applyProtection="0"/>
    <xf numFmtId="0" fontId="34" fillId="41" borderId="0" applyNumberFormat="0" applyBorder="0" applyAlignment="0" applyProtection="0"/>
    <xf numFmtId="0" fontId="8" fillId="0" borderId="0"/>
    <xf numFmtId="0" fontId="7" fillId="0" borderId="0"/>
    <xf numFmtId="0" fontId="8" fillId="0" borderId="0"/>
    <xf numFmtId="0" fontId="35" fillId="68" borderId="0" applyNumberFormat="0" applyBorder="0" applyAlignment="0" applyProtection="0"/>
    <xf numFmtId="1" fontId="36" fillId="80" borderId="12" applyNumberFormat="0" applyBorder="0" applyAlignment="0">
      <alignment horizontal="center" vertical="top" wrapText="1"/>
      <protection hidden="1"/>
    </xf>
    <xf numFmtId="0" fontId="8" fillId="0" borderId="0"/>
    <xf numFmtId="0" fontId="9" fillId="0" borderId="0">
      <alignment vertical="center"/>
    </xf>
    <xf numFmtId="0" fontId="37" fillId="0" borderId="28">
      <alignment horizontal="left" vertical="center"/>
    </xf>
    <xf numFmtId="175" fontId="38" fillId="0" borderId="0">
      <alignment horizontal="right" vertical="center"/>
    </xf>
    <xf numFmtId="176" fontId="9" fillId="0" borderId="0">
      <alignment horizontal="right" vertical="center"/>
    </xf>
    <xf numFmtId="176" fontId="37" fillId="0" borderId="0">
      <alignment horizontal="right" vertical="center"/>
    </xf>
    <xf numFmtId="177" fontId="9" fillId="0" borderId="0" applyFont="0" applyFill="0" applyBorder="0" applyAlignment="0" applyProtection="0">
      <alignment horizontal="right"/>
    </xf>
    <xf numFmtId="0" fontId="39" fillId="0" borderId="0">
      <alignment vertical="center"/>
    </xf>
    <xf numFmtId="178" fontId="40" fillId="0" borderId="0" applyFill="0" applyBorder="0" applyAlignment="0"/>
    <xf numFmtId="0" fontId="8" fillId="0" borderId="0"/>
    <xf numFmtId="178" fontId="40" fillId="0" borderId="0" applyFill="0" applyBorder="0" applyAlignment="0"/>
    <xf numFmtId="0" fontId="8" fillId="0" borderId="0"/>
    <xf numFmtId="0" fontId="41" fillId="81" borderId="29" applyNumberFormat="0" applyAlignment="0" applyProtection="0"/>
    <xf numFmtId="41" fontId="6" fillId="4" borderId="0"/>
    <xf numFmtId="0" fontId="42" fillId="8" borderId="8" applyNumberFormat="0" applyAlignment="0" applyProtection="0"/>
    <xf numFmtId="0" fontId="8" fillId="0" borderId="0"/>
    <xf numFmtId="0" fontId="8" fillId="0" borderId="0"/>
    <xf numFmtId="0" fontId="7" fillId="0" borderId="0"/>
    <xf numFmtId="0" fontId="42" fillId="8" borderId="8" applyNumberFormat="0" applyAlignment="0" applyProtection="0"/>
    <xf numFmtId="0" fontId="8" fillId="0" borderId="0"/>
    <xf numFmtId="0" fontId="41" fillId="81" borderId="29"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7" fillId="9" borderId="24" applyNumberFormat="0" applyAlignment="0" applyProtection="0"/>
    <xf numFmtId="0" fontId="8" fillId="0" borderId="0"/>
    <xf numFmtId="0" fontId="8" fillId="0" borderId="0"/>
    <xf numFmtId="0" fontId="8" fillId="0" borderId="0"/>
    <xf numFmtId="0" fontId="8" fillId="0" borderId="0"/>
    <xf numFmtId="0" fontId="8" fillId="0" borderId="0"/>
    <xf numFmtId="0" fontId="43" fillId="69" borderId="30" applyNumberFormat="0" applyAlignment="0" applyProtection="0"/>
    <xf numFmtId="0" fontId="8" fillId="0" borderId="0"/>
    <xf numFmtId="0" fontId="8" fillId="0" borderId="0"/>
    <xf numFmtId="0" fontId="8" fillId="0" borderId="0"/>
    <xf numFmtId="0" fontId="43" fillId="69" borderId="30" applyNumberFormat="0" applyAlignment="0" applyProtection="0"/>
    <xf numFmtId="41" fontId="6" fillId="5" borderId="0"/>
    <xf numFmtId="0" fontId="8" fillId="0" borderId="0"/>
    <xf numFmtId="0" fontId="8" fillId="0" borderId="0"/>
    <xf numFmtId="0" fontId="8" fillId="0" borderId="0"/>
    <xf numFmtId="1" fontId="44" fillId="0" borderId="16">
      <alignment vertical="top"/>
    </xf>
    <xf numFmtId="171" fontId="39" fillId="0" borderId="0" applyBorder="0">
      <alignment horizontal="right"/>
    </xf>
    <xf numFmtId="171" fontId="39" fillId="0" borderId="17" applyAlignment="0">
      <alignment horizontal="right"/>
    </xf>
    <xf numFmtId="179" fontId="45" fillId="0" borderId="0"/>
    <xf numFmtId="179" fontId="45" fillId="0" borderId="0"/>
    <xf numFmtId="179" fontId="45" fillId="0" borderId="0"/>
    <xf numFmtId="179" fontId="45" fillId="0" borderId="0"/>
    <xf numFmtId="179" fontId="45" fillId="0" borderId="0"/>
    <xf numFmtId="179" fontId="45" fillId="0" borderId="0"/>
    <xf numFmtId="179" fontId="45" fillId="0" borderId="0"/>
    <xf numFmtId="179" fontId="45" fillId="0" borderId="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 fontId="47"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48"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8" fillId="0" borderId="0"/>
    <xf numFmtId="43" fontId="2"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43" fontId="29" fillId="0" borderId="0" applyFont="0" applyFill="0" applyBorder="0" applyAlignment="0" applyProtection="0"/>
    <xf numFmtId="172"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0" fontId="8" fillId="0" borderId="0"/>
    <xf numFmtId="43" fontId="2"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2"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3" fontId="49" fillId="0" borderId="0" applyFont="0" applyFill="0" applyBorder="0" applyAlignment="0" applyProtection="0"/>
    <xf numFmtId="0" fontId="47" fillId="0" borderId="0"/>
    <xf numFmtId="0" fontId="47" fillId="0" borderId="0"/>
    <xf numFmtId="0" fontId="50" fillId="0" borderId="0"/>
    <xf numFmtId="0" fontId="51" fillId="0" borderId="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182" fontId="53" fillId="0" borderId="0">
      <protection locked="0"/>
    </xf>
    <xf numFmtId="0" fontId="50" fillId="0" borderId="0"/>
    <xf numFmtId="0" fontId="51" fillId="0" borderId="0"/>
    <xf numFmtId="0" fontId="54" fillId="0" borderId="0"/>
    <xf numFmtId="0" fontId="55" fillId="0" borderId="0" applyNumberFormat="0" applyAlignment="0">
      <alignment horizontal="left"/>
    </xf>
    <xf numFmtId="0" fontId="55" fillId="0" borderId="0" applyNumberFormat="0" applyAlignment="0">
      <alignment horizontal="left"/>
    </xf>
    <xf numFmtId="0" fontId="55" fillId="0" borderId="0" applyNumberFormat="0" applyAlignment="0">
      <alignment horizontal="left"/>
    </xf>
    <xf numFmtId="0" fontId="56" fillId="0" borderId="0" applyNumberFormat="0" applyAlignment="0"/>
    <xf numFmtId="0" fontId="56" fillId="0" borderId="0" applyNumberFormat="0" applyAlignment="0"/>
    <xf numFmtId="0" fontId="56" fillId="0" borderId="0" applyNumberFormat="0" applyAlignment="0"/>
    <xf numFmtId="183" fontId="57" fillId="0" borderId="0"/>
    <xf numFmtId="0" fontId="47" fillId="0" borderId="0"/>
    <xf numFmtId="0" fontId="50" fillId="0" borderId="0"/>
    <xf numFmtId="0" fontId="51" fillId="0" borderId="0"/>
    <xf numFmtId="0" fontId="47" fillId="0" borderId="0"/>
    <xf numFmtId="0" fontId="50" fillId="0" borderId="0"/>
    <xf numFmtId="0" fontId="51" fillId="0" borderId="0"/>
    <xf numFmtId="42" fontId="6" fillId="0" borderId="0" applyFont="0" applyFill="0" applyBorder="0" applyAlignment="0" applyProtection="0"/>
    <xf numFmtId="8" fontId="4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8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18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185" fontId="6" fillId="0" borderId="0" applyFont="0" applyFill="0" applyBorder="0" applyAlignment="0" applyProtection="0"/>
    <xf numFmtId="185"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6" fontId="6" fillId="0" borderId="0" applyFont="0" applyFill="0" applyBorder="0" applyAlignment="0" applyProtection="0">
      <alignment wrapText="1"/>
    </xf>
    <xf numFmtId="186" fontId="6" fillId="0" borderId="0" applyFont="0" applyFill="0" applyBorder="0" applyAlignment="0" applyProtection="0">
      <alignment wrapText="1"/>
    </xf>
    <xf numFmtId="0" fontId="8" fillId="0" borderId="0"/>
    <xf numFmtId="0" fontId="16" fillId="82" borderId="0" applyNumberFormat="0" applyBorder="0" applyAlignment="0" applyProtection="0"/>
    <xf numFmtId="0" fontId="16" fillId="83" borderId="0" applyNumberFormat="0" applyBorder="0" applyAlignment="0" applyProtection="0"/>
    <xf numFmtId="0" fontId="16" fillId="84" borderId="0" applyNumberFormat="0" applyBorder="0" applyAlignment="0" applyProtection="0"/>
    <xf numFmtId="173" fontId="6" fillId="0" borderId="0"/>
    <xf numFmtId="173"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6" fillId="0" borderId="0" applyFont="0" applyFill="0" applyBorder="0" applyAlignment="0" applyProtection="0">
      <alignment horizontal="left" wrapText="1"/>
    </xf>
    <xf numFmtId="187" fontId="6" fillId="0" borderId="0" applyFon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60" fillId="0" borderId="0" applyNumberFormat="0" applyFill="0" applyBorder="0" applyAlignment="0" applyProtection="0"/>
    <xf numFmtId="0" fontId="8" fillId="0" borderId="0"/>
    <xf numFmtId="0" fontId="8" fillId="0" borderId="0"/>
    <xf numFmtId="0" fontId="8" fillId="0" borderId="0"/>
    <xf numFmtId="0" fontId="60" fillId="0" borderId="0" applyNumberFormat="0" applyFill="0" applyBorder="0" applyAlignment="0" applyProtection="0"/>
    <xf numFmtId="1" fontId="61" fillId="85" borderId="15" applyNumberFormat="0" applyBorder="0" applyAlignment="0">
      <alignment horizontal="centerContinuous" vertical="center"/>
      <protection locked="0"/>
    </xf>
    <xf numFmtId="2" fontId="49" fillId="0" borderId="0" applyFont="0" applyFill="0" applyBorder="0" applyAlignment="0" applyProtection="0"/>
    <xf numFmtId="2" fontId="49" fillId="0" borderId="0" applyFont="0" applyFill="0" applyBorder="0" applyAlignment="0" applyProtection="0"/>
    <xf numFmtId="2" fontId="49" fillId="0" borderId="0" applyFont="0" applyFill="0" applyBorder="0" applyAlignment="0" applyProtection="0"/>
    <xf numFmtId="0" fontId="47" fillId="0" borderId="0"/>
    <xf numFmtId="0" fontId="62" fillId="0" borderId="0" applyNumberFormat="0" applyFill="0" applyBorder="0" applyAlignment="0" applyProtection="0">
      <alignment vertical="top"/>
      <protection locked="0"/>
    </xf>
    <xf numFmtId="183" fontId="9" fillId="0" borderId="0"/>
    <xf numFmtId="177" fontId="63" fillId="0" borderId="0">
      <alignment horizontal="right"/>
    </xf>
    <xf numFmtId="0" fontId="64" fillId="0" borderId="0">
      <alignment vertical="center"/>
    </xf>
    <xf numFmtId="0" fontId="65" fillId="0" borderId="0">
      <alignment horizontal="right"/>
    </xf>
    <xf numFmtId="176" fontId="66" fillId="0" borderId="0">
      <alignment horizontal="right" vertical="center"/>
    </xf>
    <xf numFmtId="176" fontId="63" fillId="0" borderId="0" applyFill="0" applyBorder="0">
      <alignment horizontal="right" vertical="center"/>
    </xf>
    <xf numFmtId="0" fontId="7" fillId="0" borderId="0"/>
    <xf numFmtId="0" fontId="67"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68" fillId="86" borderId="0" applyNumberFormat="0" applyBorder="0" applyAlignment="0" applyProtection="0"/>
    <xf numFmtId="0" fontId="8" fillId="0" borderId="0"/>
    <xf numFmtId="0" fontId="8" fillId="0" borderId="0"/>
    <xf numFmtId="0" fontId="7" fillId="0" borderId="0"/>
    <xf numFmtId="0" fontId="8" fillId="0" borderId="0"/>
    <xf numFmtId="0" fontId="68" fillId="86" borderId="0" applyNumberFormat="0" applyBorder="0" applyAlignment="0" applyProtection="0"/>
    <xf numFmtId="38" fontId="9" fillId="5" borderId="0" applyNumberFormat="0" applyBorder="0" applyAlignment="0" applyProtection="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8" fillId="0" borderId="0"/>
    <xf numFmtId="0" fontId="8" fillId="0" borderId="0"/>
    <xf numFmtId="0" fontId="8" fillId="0" borderId="0"/>
    <xf numFmtId="38" fontId="9" fillId="5" borderId="0" applyNumberFormat="0" applyBorder="0" applyAlignment="0" applyProtection="0"/>
    <xf numFmtId="0" fontId="8" fillId="0" borderId="0"/>
    <xf numFmtId="0" fontId="10" fillId="0" borderId="18" applyNumberFormat="0" applyAlignment="0" applyProtection="0">
      <alignment horizontal="left"/>
    </xf>
    <xf numFmtId="0" fontId="8" fillId="0" borderId="0"/>
    <xf numFmtId="0" fontId="10" fillId="0" borderId="18" applyNumberFormat="0" applyAlignment="0" applyProtection="0">
      <alignment horizontal="left"/>
    </xf>
    <xf numFmtId="0" fontId="10" fillId="0" borderId="18" applyNumberFormat="0" applyAlignment="0" applyProtection="0">
      <alignment horizontal="left"/>
    </xf>
    <xf numFmtId="0" fontId="8" fillId="0" borderId="0"/>
    <xf numFmtId="0" fontId="10" fillId="0" borderId="4">
      <alignment horizontal="left"/>
    </xf>
    <xf numFmtId="0" fontId="8" fillId="0" borderId="0"/>
    <xf numFmtId="0" fontId="10" fillId="0" borderId="4">
      <alignment horizontal="left"/>
    </xf>
    <xf numFmtId="0" fontId="10" fillId="0" borderId="4">
      <alignment horizontal="left"/>
    </xf>
    <xf numFmtId="0" fontId="8" fillId="0" borderId="0"/>
    <xf numFmtId="0" fontId="69" fillId="80" borderId="0" applyNumberFormat="0" applyBorder="0" applyAlignment="0">
      <protection hidden="1"/>
    </xf>
    <xf numFmtId="0" fontId="49" fillId="0" borderId="0" applyNumberFormat="0" applyFill="0" applyBorder="0" applyAlignment="0" applyProtection="0"/>
    <xf numFmtId="0" fontId="70" fillId="0" borderId="19" applyNumberFormat="0" applyFill="0" applyAlignment="0" applyProtection="0"/>
    <xf numFmtId="0" fontId="8" fillId="0" borderId="0"/>
    <xf numFmtId="0" fontId="8" fillId="0" borderId="0"/>
    <xf numFmtId="0" fontId="8" fillId="0" borderId="0"/>
    <xf numFmtId="0" fontId="70" fillId="0" borderId="19" applyNumberFormat="0" applyFill="0" applyAlignment="0" applyProtection="0"/>
    <xf numFmtId="0" fontId="49" fillId="0" borderId="0" applyNumberFormat="0" applyFill="0" applyBorder="0" applyAlignment="0" applyProtection="0"/>
    <xf numFmtId="0" fontId="71" fillId="0" borderId="31" applyNumberFormat="0" applyFill="0" applyAlignment="0" applyProtection="0"/>
    <xf numFmtId="0" fontId="8" fillId="0" borderId="0"/>
    <xf numFmtId="0" fontId="49" fillId="0" borderId="0" applyNumberFormat="0" applyFill="0" applyBorder="0" applyAlignment="0" applyProtection="0"/>
    <xf numFmtId="0" fontId="7" fillId="0" borderId="0"/>
    <xf numFmtId="0" fontId="8" fillId="0" borderId="0"/>
    <xf numFmtId="0" fontId="71" fillId="0" borderId="31" applyNumberFormat="0" applyFill="0" applyAlignment="0" applyProtection="0"/>
    <xf numFmtId="0" fontId="49" fillId="0" borderId="0" applyNumberFormat="0" applyFill="0" applyBorder="0" applyAlignment="0" applyProtection="0"/>
    <xf numFmtId="0" fontId="72" fillId="0" borderId="20" applyNumberFormat="0" applyFill="0" applyAlignment="0" applyProtection="0"/>
    <xf numFmtId="0" fontId="8" fillId="0" borderId="0"/>
    <xf numFmtId="0" fontId="7" fillId="0" borderId="0"/>
    <xf numFmtId="0" fontId="8" fillId="0" borderId="0"/>
    <xf numFmtId="0" fontId="72" fillId="0" borderId="20" applyNumberFormat="0" applyFill="0" applyAlignment="0" applyProtection="0"/>
    <xf numFmtId="0" fontId="49" fillId="0" borderId="0" applyNumberFormat="0" applyFill="0" applyBorder="0" applyAlignment="0" applyProtection="0"/>
    <xf numFmtId="0" fontId="73" fillId="0" borderId="32" applyNumberFormat="0" applyFill="0" applyAlignment="0" applyProtection="0"/>
    <xf numFmtId="0" fontId="8" fillId="0" borderId="0"/>
    <xf numFmtId="0" fontId="49" fillId="0" borderId="0" applyNumberFormat="0" applyFill="0" applyBorder="0" applyAlignment="0" applyProtection="0"/>
    <xf numFmtId="0" fontId="7" fillId="0" borderId="0"/>
    <xf numFmtId="0" fontId="8" fillId="0" borderId="0"/>
    <xf numFmtId="0" fontId="73" fillId="0" borderId="32" applyNumberFormat="0" applyFill="0" applyAlignment="0" applyProtection="0"/>
    <xf numFmtId="0" fontId="8" fillId="0" borderId="0"/>
    <xf numFmtId="0" fontId="20" fillId="0" borderId="21" applyNumberFormat="0" applyFill="0" applyAlignment="0" applyProtection="0"/>
    <xf numFmtId="0" fontId="8" fillId="0" borderId="0"/>
    <xf numFmtId="0" fontId="8" fillId="0" borderId="0"/>
    <xf numFmtId="0" fontId="8" fillId="0" borderId="0"/>
    <xf numFmtId="0" fontId="8" fillId="0" borderId="0"/>
    <xf numFmtId="0" fontId="8" fillId="0" borderId="0"/>
    <xf numFmtId="0" fontId="74" fillId="0" borderId="33" applyNumberFormat="0" applyFill="0" applyAlignment="0" applyProtection="0"/>
    <xf numFmtId="0" fontId="8" fillId="0" borderId="0"/>
    <xf numFmtId="0" fontId="8" fillId="0" borderId="0"/>
    <xf numFmtId="0" fontId="7" fillId="0" borderId="0"/>
    <xf numFmtId="0" fontId="8" fillId="0" borderId="0"/>
    <xf numFmtId="0" fontId="74" fillId="0" borderId="33" applyNumberFormat="0" applyFill="0" applyAlignment="0" applyProtection="0"/>
    <xf numFmtId="0" fontId="8" fillId="0" borderId="0"/>
    <xf numFmtId="0" fontId="20"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74" fillId="0" borderId="0" applyNumberFormat="0" applyFill="0" applyBorder="0" applyAlignment="0" applyProtection="0"/>
    <xf numFmtId="0" fontId="8" fillId="0" borderId="0"/>
    <xf numFmtId="0" fontId="8" fillId="0" borderId="0"/>
    <xf numFmtId="0" fontId="7" fillId="0" borderId="0"/>
    <xf numFmtId="0" fontId="8" fillId="0" borderId="0"/>
    <xf numFmtId="0" fontId="74" fillId="0" borderId="0" applyNumberFormat="0" applyFill="0" applyBorder="0" applyAlignment="0" applyProtection="0"/>
    <xf numFmtId="38" fontId="39" fillId="0" borderId="0"/>
    <xf numFmtId="0" fontId="8" fillId="0" borderId="0"/>
    <xf numFmtId="38" fontId="39" fillId="0" borderId="0"/>
    <xf numFmtId="38" fontId="39" fillId="0" borderId="0"/>
    <xf numFmtId="40" fontId="39" fillId="0" borderId="0"/>
    <xf numFmtId="0" fontId="8" fillId="0" borderId="0"/>
    <xf numFmtId="40" fontId="39" fillId="0" borderId="0"/>
    <xf numFmtId="40" fontId="39" fillId="0" borderId="0"/>
    <xf numFmtId="0" fontId="8" fillId="0" borderId="0"/>
    <xf numFmtId="0" fontId="8" fillId="0" borderId="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8" fillId="0" borderId="0"/>
    <xf numFmtId="0" fontId="8" fillId="0" borderId="0"/>
    <xf numFmtId="0" fontId="8" fillId="0" borderId="0"/>
    <xf numFmtId="10" fontId="9" fillId="4" borderId="3" applyNumberFormat="0" applyBorder="0" applyAlignment="0" applyProtection="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5" fillId="3" borderId="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5" fillId="78" borderId="29" applyNumberFormat="0" applyAlignment="0" applyProtection="0"/>
    <xf numFmtId="0" fontId="7" fillId="0" borderId="0"/>
    <xf numFmtId="0" fontId="8" fillId="0" borderId="0"/>
    <xf numFmtId="0" fontId="8" fillId="0" borderId="0"/>
    <xf numFmtId="0" fontId="75" fillId="78" borderId="29" applyNumberFormat="0" applyAlignment="0" applyProtection="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41" fontId="76" fillId="87" borderId="34">
      <alignment horizontal="left"/>
      <protection locked="0"/>
    </xf>
    <xf numFmtId="0" fontId="8" fillId="0" borderId="0"/>
    <xf numFmtId="10" fontId="76" fillId="87" borderId="34">
      <alignment horizontal="right"/>
      <protection locked="0"/>
    </xf>
    <xf numFmtId="0" fontId="8" fillId="0" borderId="0"/>
    <xf numFmtId="0" fontId="8" fillId="0" borderId="0"/>
    <xf numFmtId="41" fontId="76" fillId="87" borderId="34">
      <alignment horizontal="left"/>
      <protection locked="0"/>
    </xf>
    <xf numFmtId="0" fontId="8" fillId="0" borderId="0"/>
    <xf numFmtId="0" fontId="9" fillId="5" borderId="0"/>
    <xf numFmtId="0" fontId="9" fillId="5" borderId="0"/>
    <xf numFmtId="0" fontId="8" fillId="0" borderId="0"/>
    <xf numFmtId="3" fontId="77" fillId="0" borderId="0" applyFill="0" applyBorder="0" applyAlignment="0" applyProtection="0"/>
    <xf numFmtId="3" fontId="77" fillId="0" borderId="0" applyFill="0" applyBorder="0" applyAlignment="0" applyProtection="0"/>
    <xf numFmtId="3" fontId="77" fillId="0" borderId="0" applyFill="0" applyBorder="0" applyAlignment="0" applyProtection="0"/>
    <xf numFmtId="0" fontId="8" fillId="0" borderId="0"/>
    <xf numFmtId="0" fontId="78" fillId="0" borderId="23" applyNumberFormat="0" applyFill="0" applyAlignment="0" applyProtection="0"/>
    <xf numFmtId="0" fontId="8" fillId="0" borderId="0"/>
    <xf numFmtId="0" fontId="8" fillId="0" borderId="0"/>
    <xf numFmtId="0" fontId="8" fillId="0" borderId="0"/>
    <xf numFmtId="0" fontId="8" fillId="0" borderId="0"/>
    <xf numFmtId="0" fontId="8" fillId="0" borderId="0"/>
    <xf numFmtId="0" fontId="79" fillId="0" borderId="35" applyNumberFormat="0" applyFill="0" applyAlignment="0" applyProtection="0"/>
    <xf numFmtId="0" fontId="8" fillId="0" borderId="0"/>
    <xf numFmtId="0" fontId="8" fillId="0" borderId="0"/>
    <xf numFmtId="0" fontId="7" fillId="0" borderId="0"/>
    <xf numFmtId="0" fontId="8" fillId="0" borderId="0"/>
    <xf numFmtId="0" fontId="79" fillId="0" borderId="35" applyNumberFormat="0" applyFill="0" applyAlignment="0" applyProtection="0"/>
    <xf numFmtId="0" fontId="8" fillId="0" borderId="0"/>
    <xf numFmtId="0" fontId="8" fillId="0" borderId="0"/>
    <xf numFmtId="44" fontId="24" fillId="0" borderId="36" applyNumberFormat="0" applyFont="0" applyAlignment="0">
      <alignment horizontal="center"/>
    </xf>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0" fontId="8" fillId="0" borderId="0"/>
    <xf numFmtId="44" fontId="24" fillId="0" borderId="36" applyNumberFormat="0" applyFont="0" applyAlignment="0">
      <alignment horizontal="center"/>
    </xf>
    <xf numFmtId="44" fontId="24" fillId="0" borderId="36" applyNumberFormat="0" applyFont="0" applyAlignment="0">
      <alignment horizontal="center"/>
    </xf>
    <xf numFmtId="44" fontId="24" fillId="0" borderId="36" applyNumberFormat="0" applyFont="0" applyAlignment="0">
      <alignment horizontal="center"/>
    </xf>
    <xf numFmtId="44" fontId="24" fillId="0" borderId="37" applyNumberFormat="0" applyFont="0" applyAlignment="0">
      <alignment horizontal="center"/>
    </xf>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0" fontId="8" fillId="0" borderId="0"/>
    <xf numFmtId="44" fontId="24" fillId="0" borderId="37" applyNumberFormat="0" applyFont="0" applyAlignment="0">
      <alignment horizontal="center"/>
    </xf>
    <xf numFmtId="44" fontId="24" fillId="0" borderId="37" applyNumberFormat="0" applyFont="0" applyAlignment="0">
      <alignment horizontal="center"/>
    </xf>
    <xf numFmtId="44" fontId="24" fillId="0" borderId="37" applyNumberFormat="0" applyFont="0" applyAlignment="0">
      <alignment horizontal="center"/>
    </xf>
    <xf numFmtId="0" fontId="8" fillId="0" borderId="0"/>
    <xf numFmtId="0" fontId="8" fillId="0" borderId="0"/>
    <xf numFmtId="188" fontId="9" fillId="88" borderId="0">
      <alignment horizontal="center"/>
    </xf>
    <xf numFmtId="0" fontId="7" fillId="0" borderId="0"/>
    <xf numFmtId="0" fontId="80"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31" fillId="78" borderId="0" applyNumberFormat="0" applyBorder="0" applyAlignment="0" applyProtection="0"/>
    <xf numFmtId="0" fontId="8" fillId="0" borderId="0"/>
    <xf numFmtId="0" fontId="8" fillId="0" borderId="0"/>
    <xf numFmtId="0" fontId="7" fillId="0" borderId="0"/>
    <xf numFmtId="0" fontId="8" fillId="0" borderId="0"/>
    <xf numFmtId="0" fontId="31" fillId="78" borderId="0" applyNumberFormat="0" applyBorder="0" applyAlignment="0" applyProtection="0"/>
    <xf numFmtId="37" fontId="81" fillId="0" borderId="0"/>
    <xf numFmtId="37" fontId="81" fillId="0" borderId="0"/>
    <xf numFmtId="37" fontId="81" fillId="0" borderId="0"/>
    <xf numFmtId="189" fontId="6" fillId="0" borderId="0"/>
    <xf numFmtId="0" fontId="15" fillId="0" borderId="0"/>
    <xf numFmtId="0" fontId="15" fillId="0" borderId="0"/>
    <xf numFmtId="0" fontId="2" fillId="0" borderId="0"/>
    <xf numFmtId="0" fontId="15" fillId="0" borderId="0"/>
    <xf numFmtId="189" fontId="6" fillId="0" borderId="0"/>
    <xf numFmtId="0" fontId="2" fillId="0" borderId="0"/>
    <xf numFmtId="0" fontId="15" fillId="0" borderId="0"/>
    <xf numFmtId="0" fontId="15" fillId="0" borderId="0"/>
    <xf numFmtId="0" fontId="2" fillId="0" borderId="0"/>
    <xf numFmtId="189" fontId="6" fillId="0" borderId="0"/>
    <xf numFmtId="0" fontId="2" fillId="0" borderId="0"/>
    <xf numFmtId="0" fontId="15" fillId="0" borderId="0"/>
    <xf numFmtId="0" fontId="15" fillId="0" borderId="0"/>
    <xf numFmtId="0" fontId="6"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168" fontId="12" fillId="0" borderId="0"/>
    <xf numFmtId="190" fontId="9" fillId="0" borderId="0"/>
    <xf numFmtId="191" fontId="9" fillId="0" borderId="0"/>
    <xf numFmtId="0" fontId="2" fillId="0" borderId="0"/>
    <xf numFmtId="0" fontId="2" fillId="0" borderId="0"/>
    <xf numFmtId="0" fontId="15" fillId="0" borderId="0"/>
    <xf numFmtId="0" fontId="2"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6" fillId="0" borderId="0"/>
    <xf numFmtId="165" fontId="6" fillId="0" borderId="0">
      <alignment horizontal="left" wrapText="1"/>
    </xf>
    <xf numFmtId="0" fontId="15" fillId="0" borderId="0"/>
    <xf numFmtId="0" fontId="2" fillId="0" borderId="0"/>
    <xf numFmtId="0" fontId="15" fillId="0" borderId="0"/>
    <xf numFmtId="173" fontId="6" fillId="0" borderId="0">
      <alignment horizontal="left" wrapText="1"/>
    </xf>
    <xf numFmtId="0" fontId="6" fillId="0" borderId="0"/>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6"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189" fontId="82" fillId="0" borderId="0">
      <alignment horizontal="left" wrapText="1"/>
    </xf>
    <xf numFmtId="0" fontId="2" fillId="0" borderId="0"/>
    <xf numFmtId="0" fontId="15" fillId="0" borderId="0"/>
    <xf numFmtId="0" fontId="15" fillId="0" borderId="0"/>
    <xf numFmtId="0" fontId="2" fillId="0" borderId="0"/>
    <xf numFmtId="0" fontId="6" fillId="0" borderId="0"/>
    <xf numFmtId="0" fontId="15" fillId="0" borderId="0"/>
    <xf numFmtId="0" fontId="6"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6" fillId="0" borderId="0"/>
    <xf numFmtId="0" fontId="8"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15" fillId="0" borderId="0"/>
    <xf numFmtId="0" fontId="15" fillId="0" borderId="0"/>
    <xf numFmtId="0" fontId="8"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83" fillId="0" borderId="0"/>
    <xf numFmtId="0" fontId="2" fillId="0" borderId="0"/>
    <xf numFmtId="0" fontId="15" fillId="0" borderId="0"/>
    <xf numFmtId="0" fontId="2" fillId="0" borderId="0"/>
    <xf numFmtId="0" fontId="15" fillId="0" borderId="0"/>
    <xf numFmtId="0" fontId="15" fillId="0" borderId="0"/>
    <xf numFmtId="0" fontId="6" fillId="0" borderId="0"/>
    <xf numFmtId="0" fontId="2" fillId="0" borderId="0"/>
    <xf numFmtId="0" fontId="15" fillId="0" borderId="0"/>
    <xf numFmtId="0" fontId="15" fillId="0" borderId="0"/>
    <xf numFmtId="0" fontId="83" fillId="0" borderId="0">
      <alignment vertical="top"/>
    </xf>
    <xf numFmtId="0" fontId="15" fillId="0" borderId="0"/>
    <xf numFmtId="173" fontId="6" fillId="0" borderId="0">
      <alignment horizontal="left" wrapText="1"/>
    </xf>
    <xf numFmtId="0" fontId="15" fillId="0" borderId="0"/>
    <xf numFmtId="0" fontId="6" fillId="0" borderId="0"/>
    <xf numFmtId="0" fontId="15" fillId="0" borderId="0"/>
    <xf numFmtId="0" fontId="6" fillId="0" borderId="0"/>
    <xf numFmtId="165" fontId="6" fillId="0" borderId="0">
      <alignment horizontal="left" wrapText="1"/>
    </xf>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47" fillId="0" borderId="0"/>
    <xf numFmtId="0" fontId="15" fillId="0" borderId="0"/>
    <xf numFmtId="0" fontId="2" fillId="0" borderId="0"/>
    <xf numFmtId="0" fontId="2" fillId="0" borderId="0"/>
    <xf numFmtId="0" fontId="58"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170" fontId="6" fillId="0" borderId="0">
      <alignment horizontal="left" wrapText="1"/>
    </xf>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192" fontId="6" fillId="0" borderId="0">
      <alignment horizontal="left" wrapText="1"/>
    </xf>
    <xf numFmtId="0" fontId="15" fillId="0" borderId="0"/>
    <xf numFmtId="0" fontId="2" fillId="0" borderId="0"/>
    <xf numFmtId="0" fontId="2"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2" fillId="0" borderId="0"/>
    <xf numFmtId="0" fontId="15" fillId="0" borderId="0"/>
    <xf numFmtId="0" fontId="15" fillId="0" borderId="0"/>
    <xf numFmtId="0" fontId="6" fillId="0" borderId="0"/>
    <xf numFmtId="0" fontId="6" fillId="0" borderId="0"/>
    <xf numFmtId="173" fontId="6" fillId="0" borderId="0">
      <alignment horizontal="left" wrapText="1"/>
    </xf>
    <xf numFmtId="0" fontId="15" fillId="0" borderId="0"/>
    <xf numFmtId="173" fontId="6" fillId="0" borderId="0">
      <alignment horizontal="left" wrapText="1"/>
    </xf>
    <xf numFmtId="0" fontId="15" fillId="0" borderId="0"/>
    <xf numFmtId="0" fontId="6" fillId="0" borderId="0"/>
    <xf numFmtId="0" fontId="15" fillId="0" borderId="0"/>
    <xf numFmtId="173" fontId="6" fillId="0" borderId="0">
      <alignment horizontal="left" wrapText="1"/>
    </xf>
    <xf numFmtId="0" fontId="15" fillId="0" borderId="0"/>
    <xf numFmtId="0" fontId="6" fillId="0" borderId="0"/>
    <xf numFmtId="0" fontId="6" fillId="0" borderId="0">
      <alignment wrapText="1"/>
    </xf>
    <xf numFmtId="0" fontId="15" fillId="0" borderId="0"/>
    <xf numFmtId="0" fontId="6" fillId="0" borderId="0"/>
    <xf numFmtId="0" fontId="15" fillId="0" borderId="0"/>
    <xf numFmtId="0" fontId="15" fillId="0" borderId="0"/>
    <xf numFmtId="0" fontId="2"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15" fillId="0" borderId="0"/>
    <xf numFmtId="0" fontId="2" fillId="0" borderId="0"/>
    <xf numFmtId="0" fontId="15" fillId="0" borderId="0"/>
    <xf numFmtId="0" fontId="15" fillId="0" borderId="0"/>
    <xf numFmtId="0" fontId="15" fillId="0" borderId="0"/>
    <xf numFmtId="0" fontId="6" fillId="0" borderId="0"/>
    <xf numFmtId="173" fontId="6" fillId="0" borderId="0">
      <alignment horizontal="left" wrapText="1"/>
    </xf>
    <xf numFmtId="0" fontId="84" fillId="0" borderId="0"/>
    <xf numFmtId="0" fontId="6" fillId="0" borderId="0"/>
    <xf numFmtId="0" fontId="6" fillId="0" borderId="0"/>
    <xf numFmtId="0" fontId="22" fillId="0" borderId="0"/>
    <xf numFmtId="0" fontId="6"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85" fillId="0" borderId="0"/>
    <xf numFmtId="0" fontId="2" fillId="0" borderId="0"/>
    <xf numFmtId="193" fontId="6" fillId="0" borderId="0">
      <alignment horizontal="left" wrapText="1"/>
    </xf>
    <xf numFmtId="0" fontId="2" fillId="0" borderId="0"/>
    <xf numFmtId="0" fontId="15"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2" fillId="0" borderId="0"/>
    <xf numFmtId="0" fontId="15" fillId="0" borderId="0"/>
    <xf numFmtId="0" fontId="15" fillId="0" borderId="0"/>
    <xf numFmtId="0" fontId="2" fillId="0" borderId="0"/>
    <xf numFmtId="0" fontId="15" fillId="0" borderId="0"/>
    <xf numFmtId="0" fontId="6" fillId="0" borderId="0"/>
    <xf numFmtId="0" fontId="6" fillId="0" borderId="0"/>
    <xf numFmtId="0" fontId="8" fillId="10" borderId="25"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10" borderId="25" applyNumberFormat="0" applyFont="0" applyAlignment="0" applyProtection="0"/>
    <xf numFmtId="0" fontId="15" fillId="0" borderId="0"/>
    <xf numFmtId="0" fontId="15" fillId="0" borderId="0"/>
    <xf numFmtId="0" fontId="8" fillId="10" borderId="25" applyNumberFormat="0" applyFont="0" applyAlignment="0" applyProtection="0"/>
    <xf numFmtId="0" fontId="2"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6" fillId="77" borderId="38" applyNumberFormat="0" applyFont="0" applyAlignment="0" applyProtection="0"/>
    <xf numFmtId="0" fontId="8" fillId="46" borderId="38" applyNumberFormat="0" applyFont="0" applyAlignment="0" applyProtection="0"/>
    <xf numFmtId="0" fontId="8" fillId="10" borderId="25" applyNumberFormat="0" applyFont="0" applyAlignment="0" applyProtection="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0" borderId="0"/>
    <xf numFmtId="0" fontId="2" fillId="10" borderId="25" applyNumberFormat="0" applyFont="0" applyAlignment="0" applyProtection="0"/>
    <xf numFmtId="0" fontId="2" fillId="0" borderId="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10" borderId="25" applyNumberFormat="0" applyFont="0" applyAlignment="0" applyProtection="0"/>
    <xf numFmtId="0" fontId="2" fillId="0" borderId="0"/>
    <xf numFmtId="0" fontId="15" fillId="0" borderId="0"/>
    <xf numFmtId="0" fontId="2" fillId="10" borderId="25" applyNumberFormat="0" applyFont="0" applyAlignment="0" applyProtection="0"/>
    <xf numFmtId="0" fontId="2" fillId="0" borderId="0"/>
    <xf numFmtId="0" fontId="15" fillId="0" borderId="0"/>
    <xf numFmtId="0" fontId="15" fillId="0" borderId="0"/>
    <xf numFmtId="0" fontId="2" fillId="0" borderId="0"/>
    <xf numFmtId="0" fontId="2" fillId="10" borderId="25" applyNumberFormat="0" applyFont="0" applyAlignment="0" applyProtection="0"/>
    <xf numFmtId="0" fontId="2" fillId="0" borderId="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2" fillId="0" borderId="0"/>
    <xf numFmtId="0" fontId="6" fillId="77" borderId="38" applyNumberFormat="0" applyFont="0" applyAlignment="0" applyProtection="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46" borderId="38" applyNumberFormat="0" applyFont="0" applyAlignment="0" applyProtection="0"/>
    <xf numFmtId="0" fontId="2" fillId="0" borderId="0"/>
    <xf numFmtId="0" fontId="15" fillId="0" borderId="0"/>
    <xf numFmtId="0" fontId="2" fillId="0" borderId="0"/>
    <xf numFmtId="0" fontId="15"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8" fillId="46" borderId="38" applyNumberFormat="0" applyFont="0" applyAlignment="0" applyProtection="0"/>
    <xf numFmtId="0" fontId="2" fillId="0" borderId="0"/>
    <xf numFmtId="0" fontId="2" fillId="0" borderId="0"/>
    <xf numFmtId="0" fontId="15" fillId="0" borderId="0"/>
    <xf numFmtId="0" fontId="2" fillId="0" borderId="0"/>
    <xf numFmtId="0" fontId="86" fillId="8" borderId="22" applyNumberFormat="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87" fillId="81" borderId="39" applyNumberFormat="0" applyAlignment="0" applyProtection="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87" fillId="81" borderId="39" applyNumberFormat="0" applyAlignment="0" applyProtection="0"/>
    <xf numFmtId="0" fontId="47" fillId="0" borderId="0"/>
    <xf numFmtId="0" fontId="2" fillId="0" borderId="0"/>
    <xf numFmtId="0" fontId="15" fillId="0" borderId="0"/>
    <xf numFmtId="0" fontId="2" fillId="0" borderId="0"/>
    <xf numFmtId="0" fontId="47" fillId="0" borderId="0"/>
    <xf numFmtId="0" fontId="2" fillId="0" borderId="0"/>
    <xf numFmtId="0" fontId="15" fillId="0" borderId="0"/>
    <xf numFmtId="0" fontId="2" fillId="0" borderId="0"/>
    <xf numFmtId="0" fontId="50" fillId="0" borderId="0"/>
    <xf numFmtId="0" fontId="2" fillId="0" borderId="0"/>
    <xf numFmtId="0" fontId="15" fillId="0" borderId="0"/>
    <xf numFmtId="0" fontId="2" fillId="0" borderId="0"/>
    <xf numFmtId="10" fontId="6" fillId="0" borderId="0" applyFont="0" applyFill="0" applyBorder="0" applyAlignment="0" applyProtection="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9" fontId="2" fillId="0" borderId="0" applyFont="0" applyFill="0" applyBorder="0" applyAlignment="0" applyProtection="0"/>
    <xf numFmtId="0" fontId="2" fillId="0" borderId="0"/>
    <xf numFmtId="0" fontId="2" fillId="0" borderId="0"/>
    <xf numFmtId="0" fontId="15"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9" fontId="46" fillId="0" borderId="0" applyFont="0" applyFill="0" applyBorder="0" applyAlignment="0" applyProtection="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15" fillId="0" borderId="0"/>
    <xf numFmtId="9" fontId="6"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0" fontId="2" fillId="0" borderId="0"/>
    <xf numFmtId="0" fontId="15" fillId="0" borderId="0"/>
    <xf numFmtId="0" fontId="2" fillId="0" borderId="0"/>
    <xf numFmtId="9" fontId="2" fillId="0" borderId="0" applyFont="0" applyFill="0" applyBorder="0" applyAlignment="0" applyProtection="0"/>
    <xf numFmtId="0" fontId="15" fillId="0" borderId="0"/>
    <xf numFmtId="0" fontId="2" fillId="0" borderId="0"/>
    <xf numFmtId="0" fontId="15" fillId="0" borderId="0"/>
    <xf numFmtId="0" fontId="15" fillId="0" borderId="0"/>
    <xf numFmtId="0" fontId="15" fillId="0" borderId="0"/>
    <xf numFmtId="0" fontId="15" fillId="0" borderId="0"/>
    <xf numFmtId="9" fontId="6"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15" fillId="0" borderId="0"/>
    <xf numFmtId="9" fontId="6" fillId="0" borderId="0" applyFont="0" applyFill="0" applyBorder="0" applyAlignment="0" applyProtection="0"/>
    <xf numFmtId="0" fontId="2" fillId="0" borderId="0"/>
    <xf numFmtId="0" fontId="15" fillId="0" borderId="0"/>
    <xf numFmtId="0" fontId="2" fillId="0" borderId="0"/>
    <xf numFmtId="9" fontId="6" fillId="0" borderId="0" applyFont="0" applyFill="0" applyBorder="0" applyAlignment="0" applyProtection="0"/>
    <xf numFmtId="0" fontId="2" fillId="0" borderId="0"/>
    <xf numFmtId="0" fontId="2" fillId="0" borderId="0"/>
    <xf numFmtId="0" fontId="15"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0" fontId="15" fillId="0" borderId="0"/>
    <xf numFmtId="0" fontId="2" fillId="0" borderId="0"/>
    <xf numFmtId="9" fontId="46" fillId="0" borderId="0" applyFont="0" applyFill="0" applyBorder="0" applyAlignment="0" applyProtection="0"/>
    <xf numFmtId="0" fontId="2" fillId="0" borderId="0"/>
    <xf numFmtId="0" fontId="15" fillId="0" borderId="0"/>
    <xf numFmtId="0" fontId="2" fillId="0" borderId="0"/>
    <xf numFmtId="9" fontId="6" fillId="0" borderId="0" applyFont="0" applyFill="0" applyBorder="0" applyAlignment="0" applyProtection="0"/>
    <xf numFmtId="9" fontId="48" fillId="0" borderId="0" applyFont="0" applyFill="0" applyBorder="0" applyAlignment="0" applyProtection="0"/>
    <xf numFmtId="0" fontId="15" fillId="0" borderId="0"/>
    <xf numFmtId="0" fontId="2" fillId="0" borderId="0"/>
    <xf numFmtId="0" fontId="15"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2" fillId="0" borderId="0"/>
    <xf numFmtId="41" fontId="6" fillId="89" borderId="34"/>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194" fontId="88" fillId="5" borderId="0" applyBorder="0" applyAlignment="0">
      <protection hidden="1"/>
    </xf>
    <xf numFmtId="1" fontId="88" fillId="5" borderId="0">
      <alignment horizontal="center"/>
    </xf>
    <xf numFmtId="0" fontId="83" fillId="0" borderId="0" applyNumberFormat="0" applyFont="0" applyFill="0" applyBorder="0" applyAlignment="0" applyProtection="0">
      <alignment horizontal="left"/>
    </xf>
    <xf numFmtId="0" fontId="2" fillId="0" borderId="0"/>
    <xf numFmtId="0" fontId="15" fillId="0" borderId="0"/>
    <xf numFmtId="0" fontId="2" fillId="0" borderId="0"/>
    <xf numFmtId="15" fontId="83" fillId="0" borderId="0" applyFont="0" applyFill="0" applyBorder="0" applyAlignment="0" applyProtection="0"/>
    <xf numFmtId="0" fontId="2" fillId="0" borderId="0"/>
    <xf numFmtId="0" fontId="15" fillId="0" borderId="0"/>
    <xf numFmtId="0" fontId="2" fillId="0" borderId="0"/>
    <xf numFmtId="4" fontId="83" fillId="0" borderId="0" applyFont="0" applyFill="0" applyBorder="0" applyAlignment="0" applyProtection="0"/>
    <xf numFmtId="0" fontId="2" fillId="0" borderId="0"/>
    <xf numFmtId="0" fontId="15" fillId="0" borderId="0"/>
    <xf numFmtId="0" fontId="2" fillId="0" borderId="0"/>
    <xf numFmtId="0" fontId="89" fillId="0" borderId="17">
      <alignment horizontal="center"/>
    </xf>
    <xf numFmtId="0" fontId="2" fillId="0" borderId="0"/>
    <xf numFmtId="0" fontId="15" fillId="0" borderId="0"/>
    <xf numFmtId="0" fontId="2" fillId="0" borderId="0"/>
    <xf numFmtId="3" fontId="83" fillId="0" borderId="0" applyFont="0" applyFill="0" applyBorder="0" applyAlignment="0" applyProtection="0"/>
    <xf numFmtId="0" fontId="2" fillId="0" borderId="0"/>
    <xf numFmtId="0" fontId="15" fillId="0" borderId="0"/>
    <xf numFmtId="0" fontId="2" fillId="0" borderId="0"/>
    <xf numFmtId="0" fontId="83" fillId="90" borderId="0" applyNumberFormat="0" applyFont="0" applyBorder="0" applyAlignment="0" applyProtection="0"/>
    <xf numFmtId="0" fontId="2" fillId="0" borderId="0"/>
    <xf numFmtId="0" fontId="15" fillId="0" borderId="0"/>
    <xf numFmtId="0" fontId="2" fillId="0" borderId="0"/>
    <xf numFmtId="0" fontId="50" fillId="0" borderId="0"/>
    <xf numFmtId="0" fontId="2" fillId="0" borderId="0"/>
    <xf numFmtId="0" fontId="15" fillId="0" borderId="0"/>
    <xf numFmtId="0" fontId="2" fillId="0" borderId="0"/>
    <xf numFmtId="3" fontId="90" fillId="0" borderId="0" applyFill="0" applyBorder="0" applyAlignment="0" applyProtection="0"/>
    <xf numFmtId="0" fontId="91"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3" fontId="90" fillId="0" borderId="0" applyFill="0" applyBorder="0" applyAlignment="0" applyProtection="0"/>
    <xf numFmtId="42" fontId="6" fillId="4"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42" fontId="6" fillId="4" borderId="2">
      <alignment vertical="center"/>
    </xf>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4" fillId="4" borderId="1" applyNumberFormat="0">
      <alignment horizontal="center" vertical="center" wrapText="1"/>
    </xf>
    <xf numFmtId="0" fontId="24" fillId="4" borderId="1" applyNumberFormat="0">
      <alignment horizontal="center" vertical="center" wrapText="1"/>
    </xf>
    <xf numFmtId="0" fontId="15" fillId="0" borderId="0"/>
    <xf numFmtId="0" fontId="2" fillId="0" borderId="0"/>
    <xf numFmtId="10" fontId="6" fillId="4" borderId="0"/>
    <xf numFmtId="10" fontId="6" fillId="4"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195" fontId="6" fillId="4" borderId="0"/>
    <xf numFmtId="195" fontId="6" fillId="4"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42" fontId="6" fillId="4" borderId="0"/>
    <xf numFmtId="164" fontId="39" fillId="0" borderId="0" applyBorder="0" applyAlignment="0"/>
    <xf numFmtId="0" fontId="2" fillId="0" borderId="0"/>
    <xf numFmtId="0" fontId="15" fillId="0" borderId="0"/>
    <xf numFmtId="42" fontId="6" fillId="4" borderId="14">
      <alignment horizontal="left"/>
    </xf>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195" fontId="92" fillId="4" borderId="14">
      <alignment horizontal="left"/>
    </xf>
    <xf numFmtId="0" fontId="2" fillId="0" borderId="0"/>
    <xf numFmtId="0" fontId="2" fillId="0" borderId="0"/>
    <xf numFmtId="0" fontId="15" fillId="0" borderId="0"/>
    <xf numFmtId="0" fontId="2" fillId="0" borderId="0"/>
    <xf numFmtId="164" fontId="39" fillId="0" borderId="0" applyBorder="0" applyAlignment="0"/>
    <xf numFmtId="14" fontId="82" fillId="0" borderId="0" applyNumberFormat="0" applyFill="0" applyBorder="0" applyAlignment="0" applyProtection="0">
      <alignment horizontal="left"/>
    </xf>
    <xf numFmtId="0" fontId="2" fillId="0" borderId="0"/>
    <xf numFmtId="0" fontId="15" fillId="0" borderId="0"/>
    <xf numFmtId="0" fontId="2" fillId="0" borderId="0"/>
    <xf numFmtId="196" fontId="6" fillId="0" borderId="0" applyFont="0" applyFill="0" applyAlignment="0">
      <alignment horizontal="right"/>
    </xf>
    <xf numFmtId="196" fontId="6" fillId="0" borderId="0" applyFont="0" applyFill="0" applyAlignment="0">
      <alignment horizontal="right"/>
    </xf>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197" fontId="93" fillId="0" borderId="0"/>
    <xf numFmtId="4" fontId="29" fillId="87" borderId="39" applyNumberFormat="0" applyProtection="0">
      <alignment vertical="center"/>
    </xf>
    <xf numFmtId="0" fontId="2" fillId="0" borderId="0"/>
    <xf numFmtId="0" fontId="15" fillId="0" borderId="0"/>
    <xf numFmtId="4" fontId="94" fillId="54" borderId="40" applyNumberFormat="0" applyProtection="0">
      <alignment vertical="center"/>
    </xf>
    <xf numFmtId="4" fontId="95" fillId="87" borderId="39" applyNumberFormat="0" applyProtection="0">
      <alignment vertical="center"/>
    </xf>
    <xf numFmtId="0" fontId="2" fillId="0" borderId="0"/>
    <xf numFmtId="0" fontId="15" fillId="0" borderId="0"/>
    <xf numFmtId="4" fontId="96" fillId="54" borderId="40" applyNumberFormat="0" applyProtection="0">
      <alignment vertical="center"/>
    </xf>
    <xf numFmtId="4" fontId="29" fillId="87" borderId="39" applyNumberFormat="0" applyProtection="0">
      <alignment horizontal="left" vertical="center" indent="1"/>
    </xf>
    <xf numFmtId="0" fontId="2" fillId="0" borderId="0"/>
    <xf numFmtId="0" fontId="15" fillId="0" borderId="0"/>
    <xf numFmtId="4" fontId="94" fillId="54" borderId="40" applyNumberFormat="0" applyProtection="0">
      <alignment horizontal="left" vertical="center" indent="1"/>
    </xf>
    <xf numFmtId="4" fontId="29" fillId="87" borderId="39" applyNumberFormat="0" applyProtection="0">
      <alignment horizontal="left" vertical="center" indent="1"/>
    </xf>
    <xf numFmtId="0" fontId="2" fillId="0" borderId="0"/>
    <xf numFmtId="0" fontId="15" fillId="0" borderId="0"/>
    <xf numFmtId="0" fontId="94" fillId="54" borderId="40" applyNumberFormat="0" applyProtection="0">
      <alignment horizontal="left" vertical="top" indent="1"/>
    </xf>
    <xf numFmtId="0" fontId="6" fillId="91" borderId="39" applyNumberFormat="0" applyProtection="0">
      <alignment horizontal="left" vertical="center" indent="1"/>
    </xf>
    <xf numFmtId="0" fontId="2" fillId="0" borderId="0"/>
    <xf numFmtId="0" fontId="15" fillId="0" borderId="0"/>
    <xf numFmtId="4" fontId="94" fillId="37" borderId="0" applyNumberFormat="0" applyProtection="0">
      <alignment horizontal="left" vertical="center" indent="1"/>
    </xf>
    <xf numFmtId="4" fontId="29" fillId="92" borderId="39" applyNumberFormat="0" applyProtection="0">
      <alignment horizontal="right" vertical="center"/>
    </xf>
    <xf numFmtId="0" fontId="2" fillId="0" borderId="0"/>
    <xf numFmtId="0" fontId="15" fillId="0" borderId="0"/>
    <xf numFmtId="4" fontId="29" fillId="41" borderId="40" applyNumberFormat="0" applyProtection="0">
      <alignment horizontal="right" vertical="center"/>
    </xf>
    <xf numFmtId="4" fontId="29" fillId="93" borderId="39" applyNumberFormat="0" applyProtection="0">
      <alignment horizontal="right" vertical="center"/>
    </xf>
    <xf numFmtId="0" fontId="2" fillId="0" borderId="0"/>
    <xf numFmtId="0" fontId="15" fillId="0" borderId="0"/>
    <xf numFmtId="4" fontId="29" fillId="42" borderId="40" applyNumberFormat="0" applyProtection="0">
      <alignment horizontal="right" vertical="center"/>
    </xf>
    <xf numFmtId="4" fontId="29" fillId="94" borderId="39" applyNumberFormat="0" applyProtection="0">
      <alignment horizontal="right" vertical="center"/>
    </xf>
    <xf numFmtId="0" fontId="2" fillId="0" borderId="0"/>
    <xf numFmtId="0" fontId="15" fillId="0" borderId="0"/>
    <xf numFmtId="4" fontId="29" fillId="70" borderId="40" applyNumberFormat="0" applyProtection="0">
      <alignment horizontal="right" vertical="center"/>
    </xf>
    <xf numFmtId="4" fontId="29" fillId="95" borderId="39" applyNumberFormat="0" applyProtection="0">
      <alignment horizontal="right" vertical="center"/>
    </xf>
    <xf numFmtId="0" fontId="2" fillId="0" borderId="0"/>
    <xf numFmtId="0" fontId="15" fillId="0" borderId="0"/>
    <xf numFmtId="4" fontId="29" fillId="55" borderId="40" applyNumberFormat="0" applyProtection="0">
      <alignment horizontal="right" vertical="center"/>
    </xf>
    <xf numFmtId="4" fontId="29" fillId="96" borderId="39" applyNumberFormat="0" applyProtection="0">
      <alignment horizontal="right" vertical="center"/>
    </xf>
    <xf numFmtId="0" fontId="2" fillId="0" borderId="0"/>
    <xf numFmtId="0" fontId="15" fillId="0" borderId="0"/>
    <xf numFmtId="4" fontId="29" fillId="60" borderId="40" applyNumberFormat="0" applyProtection="0">
      <alignment horizontal="right" vertical="center"/>
    </xf>
    <xf numFmtId="4" fontId="29" fillId="97" borderId="39" applyNumberFormat="0" applyProtection="0">
      <alignment horizontal="right" vertical="center"/>
    </xf>
    <xf numFmtId="0" fontId="2" fillId="0" borderId="0"/>
    <xf numFmtId="0" fontId="15" fillId="0" borderId="0"/>
    <xf numFmtId="4" fontId="29" fillId="57" borderId="40" applyNumberFormat="0" applyProtection="0">
      <alignment horizontal="right" vertical="center"/>
    </xf>
    <xf numFmtId="4" fontId="29" fillId="98" borderId="39" applyNumberFormat="0" applyProtection="0">
      <alignment horizontal="right" vertical="center"/>
    </xf>
    <xf numFmtId="0" fontId="2" fillId="0" borderId="0"/>
    <xf numFmtId="0" fontId="15" fillId="0" borderId="0"/>
    <xf numFmtId="4" fontId="29" fillId="53" borderId="40" applyNumberFormat="0" applyProtection="0">
      <alignment horizontal="right" vertical="center"/>
    </xf>
    <xf numFmtId="4" fontId="29" fillId="99" borderId="39" applyNumberFormat="0" applyProtection="0">
      <alignment horizontal="right" vertical="center"/>
    </xf>
    <xf numFmtId="0" fontId="2" fillId="0" borderId="0"/>
    <xf numFmtId="0" fontId="15" fillId="0" borderId="0"/>
    <xf numFmtId="4" fontId="29" fillId="100" borderId="40" applyNumberFormat="0" applyProtection="0">
      <alignment horizontal="right" vertical="center"/>
    </xf>
    <xf numFmtId="4" fontId="29" fillId="101" borderId="39" applyNumberFormat="0" applyProtection="0">
      <alignment horizontal="right" vertical="center"/>
    </xf>
    <xf numFmtId="0" fontId="2" fillId="0" borderId="0"/>
    <xf numFmtId="0" fontId="15" fillId="0" borderId="0"/>
    <xf numFmtId="4" fontId="29" fillId="52" borderId="40" applyNumberFormat="0" applyProtection="0">
      <alignment horizontal="right" vertical="center"/>
    </xf>
    <xf numFmtId="4" fontId="94" fillId="102" borderId="39" applyNumberFormat="0" applyProtection="0">
      <alignment horizontal="left" vertical="center" indent="1"/>
    </xf>
    <xf numFmtId="0" fontId="2" fillId="0" borderId="0"/>
    <xf numFmtId="0" fontId="15" fillId="0" borderId="0"/>
    <xf numFmtId="4" fontId="94" fillId="103" borderId="41" applyNumberFormat="0" applyProtection="0">
      <alignment horizontal="left" vertical="center" indent="1"/>
    </xf>
    <xf numFmtId="4" fontId="29" fillId="85" borderId="42" applyNumberFormat="0" applyProtection="0">
      <alignment horizontal="left" vertical="center" indent="1"/>
    </xf>
    <xf numFmtId="0" fontId="2" fillId="0" borderId="0"/>
    <xf numFmtId="0" fontId="15" fillId="0" borderId="0"/>
    <xf numFmtId="4" fontId="29" fillId="104" borderId="0" applyNumberFormat="0" applyProtection="0">
      <alignment horizontal="left" vertical="center" indent="1"/>
    </xf>
    <xf numFmtId="4" fontId="97" fillId="105" borderId="0" applyNumberFormat="0" applyProtection="0">
      <alignment horizontal="left" vertical="center" indent="1"/>
    </xf>
    <xf numFmtId="0" fontId="2" fillId="0" borderId="0"/>
    <xf numFmtId="0" fontId="15" fillId="0" borderId="0"/>
    <xf numFmtId="4" fontId="97" fillId="50" borderId="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4" fontId="29" fillId="37" borderId="40" applyNumberFormat="0" applyProtection="0">
      <alignment horizontal="right" vertical="center"/>
    </xf>
    <xf numFmtId="4" fontId="29" fillId="85" borderId="39" applyNumberFormat="0" applyProtection="0">
      <alignment horizontal="left" vertical="center" indent="1"/>
    </xf>
    <xf numFmtId="0" fontId="2" fillId="0" borderId="0"/>
    <xf numFmtId="0" fontId="15" fillId="0" borderId="0"/>
    <xf numFmtId="4" fontId="29" fillId="104" borderId="0" applyNumberFormat="0" applyProtection="0">
      <alignment horizontal="left" vertical="center" indent="1"/>
    </xf>
    <xf numFmtId="4" fontId="29" fillId="104" borderId="0" applyNumberFormat="0" applyProtection="0">
      <alignment horizontal="left" vertical="center" indent="1"/>
    </xf>
    <xf numFmtId="4" fontId="29" fillId="106" borderId="39" applyNumberFormat="0" applyProtection="0">
      <alignment horizontal="left" vertical="center" indent="1"/>
    </xf>
    <xf numFmtId="0" fontId="2" fillId="0" borderId="0"/>
    <xf numFmtId="0" fontId="15" fillId="0" borderId="0"/>
    <xf numFmtId="4" fontId="29" fillId="37" borderId="0" applyNumberFormat="0" applyProtection="0">
      <alignment horizontal="left" vertical="center" indent="1"/>
    </xf>
    <xf numFmtId="4" fontId="29" fillId="37" borderId="0" applyNumberFormat="0" applyProtection="0">
      <alignment horizontal="left" vertical="center" indent="1"/>
    </xf>
    <xf numFmtId="0" fontId="6" fillId="106" borderId="39" applyNumberFormat="0" applyProtection="0">
      <alignment horizontal="left" vertical="center" indent="1"/>
    </xf>
    <xf numFmtId="0" fontId="2" fillId="0" borderId="0"/>
    <xf numFmtId="0" fontId="15" fillId="0" borderId="0"/>
    <xf numFmtId="0" fontId="6" fillId="50" borderId="40" applyNumberFormat="0" applyProtection="0">
      <alignment horizontal="left" vertical="center" indent="1"/>
    </xf>
    <xf numFmtId="0" fontId="6" fillId="106" borderId="39" applyNumberFormat="0" applyProtection="0">
      <alignment horizontal="left" vertical="center" indent="1"/>
    </xf>
    <xf numFmtId="0" fontId="2" fillId="0" borderId="0"/>
    <xf numFmtId="0" fontId="15" fillId="0" borderId="0"/>
    <xf numFmtId="0" fontId="6" fillId="50" borderId="40" applyNumberFormat="0" applyProtection="0">
      <alignment horizontal="left" vertical="top" indent="1"/>
    </xf>
    <xf numFmtId="0" fontId="6" fillId="107" borderId="39" applyNumberFormat="0" applyProtection="0">
      <alignment horizontal="left" vertical="center" indent="1"/>
    </xf>
    <xf numFmtId="0" fontId="2" fillId="0" borderId="0"/>
    <xf numFmtId="0" fontId="15" fillId="0" borderId="0"/>
    <xf numFmtId="0" fontId="6" fillId="37" borderId="40" applyNumberFormat="0" applyProtection="0">
      <alignment horizontal="left" vertical="center" indent="1"/>
    </xf>
    <xf numFmtId="0" fontId="6" fillId="107" borderId="39" applyNumberFormat="0" applyProtection="0">
      <alignment horizontal="left" vertical="center" indent="1"/>
    </xf>
    <xf numFmtId="0" fontId="2" fillId="0" borderId="0"/>
    <xf numFmtId="0" fontId="15" fillId="0" borderId="0"/>
    <xf numFmtId="0" fontId="6" fillId="37" borderId="40" applyNumberFormat="0" applyProtection="0">
      <alignment horizontal="left" vertical="top" indent="1"/>
    </xf>
    <xf numFmtId="0" fontId="6" fillId="5" borderId="39" applyNumberFormat="0" applyProtection="0">
      <alignment horizontal="left" vertical="center" indent="1"/>
    </xf>
    <xf numFmtId="0" fontId="2" fillId="0" borderId="0"/>
    <xf numFmtId="0" fontId="15" fillId="0" borderId="0"/>
    <xf numFmtId="0" fontId="6" fillId="39" borderId="40" applyNumberFormat="0" applyProtection="0">
      <alignment horizontal="left" vertical="center" indent="1"/>
    </xf>
    <xf numFmtId="0" fontId="6" fillId="5" borderId="39" applyNumberFormat="0" applyProtection="0">
      <alignment horizontal="left" vertical="center" indent="1"/>
    </xf>
    <xf numFmtId="0" fontId="2" fillId="0" borderId="0"/>
    <xf numFmtId="0" fontId="15" fillId="0" borderId="0"/>
    <xf numFmtId="0" fontId="6" fillId="39" borderId="40" applyNumberFormat="0" applyProtection="0">
      <alignment horizontal="left" vertical="top" indent="1"/>
    </xf>
    <xf numFmtId="0" fontId="6" fillId="91" borderId="39" applyNumberFormat="0" applyProtection="0">
      <alignment horizontal="left" vertical="center" indent="1"/>
    </xf>
    <xf numFmtId="0" fontId="2" fillId="0" borderId="0"/>
    <xf numFmtId="0" fontId="15" fillId="0" borderId="0"/>
    <xf numFmtId="0" fontId="6" fillId="104" borderId="4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0" fontId="6" fillId="104" borderId="40" applyNumberFormat="0" applyProtection="0">
      <alignment horizontal="left" vertical="top" indent="1"/>
    </xf>
    <xf numFmtId="0" fontId="6" fillId="38" borderId="3" applyNumberFormat="0">
      <protection locked="0"/>
    </xf>
    <xf numFmtId="0" fontId="6" fillId="38" borderId="3" applyNumberFormat="0">
      <protection locked="0"/>
    </xf>
    <xf numFmtId="0" fontId="39" fillId="50" borderId="43" applyBorder="0"/>
    <xf numFmtId="4" fontId="29" fillId="88" borderId="39" applyNumberFormat="0" applyProtection="0">
      <alignment vertical="center"/>
    </xf>
    <xf numFmtId="0" fontId="2" fillId="0" borderId="0"/>
    <xf numFmtId="0" fontId="15" fillId="0" borderId="0"/>
    <xf numFmtId="4" fontId="29" fillId="46" borderId="40" applyNumberFormat="0" applyProtection="0">
      <alignment vertical="center"/>
    </xf>
    <xf numFmtId="4" fontId="95" fillId="88" borderId="39" applyNumberFormat="0" applyProtection="0">
      <alignment vertical="center"/>
    </xf>
    <xf numFmtId="0" fontId="2" fillId="0" borderId="0"/>
    <xf numFmtId="0" fontId="15" fillId="0" borderId="0"/>
    <xf numFmtId="4" fontId="95" fillId="46" borderId="40" applyNumberFormat="0" applyProtection="0">
      <alignment vertical="center"/>
    </xf>
    <xf numFmtId="4" fontId="29" fillId="88" borderId="39" applyNumberFormat="0" applyProtection="0">
      <alignment horizontal="left" vertical="center" indent="1"/>
    </xf>
    <xf numFmtId="0" fontId="2" fillId="0" borderId="0"/>
    <xf numFmtId="0" fontId="15" fillId="0" borderId="0"/>
    <xf numFmtId="4" fontId="29" fillId="46" borderId="40" applyNumberFormat="0" applyProtection="0">
      <alignment horizontal="left" vertical="center" indent="1"/>
    </xf>
    <xf numFmtId="4" fontId="29" fillId="88" borderId="39" applyNumberFormat="0" applyProtection="0">
      <alignment horizontal="left" vertical="center" indent="1"/>
    </xf>
    <xf numFmtId="0" fontId="2" fillId="0" borderId="0"/>
    <xf numFmtId="0" fontId="15" fillId="0" borderId="0"/>
    <xf numFmtId="0" fontId="29" fillId="46" borderId="40" applyNumberFormat="0" applyProtection="0">
      <alignment horizontal="left" vertical="top" indent="1"/>
    </xf>
    <xf numFmtId="4" fontId="29" fillId="85" borderId="39" applyNumberFormat="0" applyProtection="0">
      <alignment horizontal="right" vertical="center"/>
    </xf>
    <xf numFmtId="0" fontId="2" fillId="0" borderId="0"/>
    <xf numFmtId="0" fontId="15" fillId="0" borderId="0"/>
    <xf numFmtId="0" fontId="2" fillId="0" borderId="0"/>
    <xf numFmtId="0" fontId="15" fillId="0" borderId="0"/>
    <xf numFmtId="4" fontId="29" fillId="104" borderId="40" applyNumberFormat="0" applyProtection="0">
      <alignment horizontal="right" vertical="center"/>
    </xf>
    <xf numFmtId="4" fontId="95" fillId="85" borderId="39" applyNumberFormat="0" applyProtection="0">
      <alignment horizontal="right" vertical="center"/>
    </xf>
    <xf numFmtId="0" fontId="2" fillId="0" borderId="0"/>
    <xf numFmtId="0" fontId="15" fillId="0" borderId="0"/>
    <xf numFmtId="4" fontId="95" fillId="104" borderId="40" applyNumberFormat="0" applyProtection="0">
      <alignment horizontal="right" vertical="center"/>
    </xf>
    <xf numFmtId="0" fontId="6" fillId="91" borderId="39" applyNumberFormat="0" applyProtection="0">
      <alignment horizontal="left" vertical="center" indent="1"/>
    </xf>
    <xf numFmtId="0" fontId="2" fillId="0" borderId="0"/>
    <xf numFmtId="0" fontId="15" fillId="0" borderId="0"/>
    <xf numFmtId="4" fontId="29" fillId="37" borderId="40" applyNumberFormat="0" applyProtection="0">
      <alignment horizontal="left" vertical="center" indent="1"/>
    </xf>
    <xf numFmtId="0" fontId="6" fillId="91" borderId="39" applyNumberFormat="0" applyProtection="0">
      <alignment horizontal="left" vertical="center" indent="1"/>
    </xf>
    <xf numFmtId="0" fontId="2" fillId="0" borderId="0"/>
    <xf numFmtId="0" fontId="15" fillId="0" borderId="0"/>
    <xf numFmtId="0" fontId="29" fillId="37" borderId="40" applyNumberFormat="0" applyProtection="0">
      <alignment horizontal="left" vertical="top" indent="1"/>
    </xf>
    <xf numFmtId="0" fontId="98" fillId="0" borderId="0"/>
    <xf numFmtId="0" fontId="2" fillId="0" borderId="0"/>
    <xf numFmtId="0" fontId="15" fillId="0" borderId="0"/>
    <xf numFmtId="4" fontId="99" fillId="108" borderId="0" applyNumberFormat="0" applyProtection="0">
      <alignment horizontal="left" vertical="center" indent="1"/>
    </xf>
    <xf numFmtId="0" fontId="9" fillId="44" borderId="3"/>
    <xf numFmtId="0" fontId="9" fillId="44" borderId="3"/>
    <xf numFmtId="4" fontId="100" fillId="85" borderId="39" applyNumberFormat="0" applyProtection="0">
      <alignment horizontal="right" vertical="center"/>
    </xf>
    <xf numFmtId="0" fontId="2" fillId="0" borderId="0"/>
    <xf numFmtId="0" fontId="15" fillId="0" borderId="0"/>
    <xf numFmtId="4" fontId="100" fillId="104" borderId="40" applyNumberFormat="0" applyProtection="0">
      <alignment horizontal="right" vertical="center"/>
    </xf>
    <xf numFmtId="39" fontId="6" fillId="109" borderId="0"/>
    <xf numFmtId="39" fontId="6" fillId="109"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01" fillId="0" borderId="0" applyNumberFormat="0" applyFill="0" applyBorder="0" applyAlignment="0" applyProtection="0"/>
    <xf numFmtId="38" fontId="9" fillId="0" borderId="44"/>
    <xf numFmtId="38" fontId="9" fillId="0" borderId="44"/>
    <xf numFmtId="0" fontId="2" fillId="0" borderId="0"/>
    <xf numFmtId="0" fontId="15" fillId="0" borderId="0"/>
    <xf numFmtId="38" fontId="9" fillId="0" borderId="44"/>
    <xf numFmtId="0" fontId="2" fillId="0" borderId="0"/>
    <xf numFmtId="0" fontId="15" fillId="0" borderId="0"/>
    <xf numFmtId="38" fontId="9" fillId="0" borderId="44"/>
    <xf numFmtId="0" fontId="2" fillId="0" borderId="0"/>
    <xf numFmtId="0" fontId="15" fillId="0" borderId="0"/>
    <xf numFmtId="0" fontId="2" fillId="0" borderId="0"/>
    <xf numFmtId="0" fontId="15" fillId="0" borderId="0"/>
    <xf numFmtId="0" fontId="2" fillId="0" borderId="0"/>
    <xf numFmtId="38" fontId="9" fillId="0" borderId="44"/>
    <xf numFmtId="38" fontId="39" fillId="0" borderId="14"/>
    <xf numFmtId="0" fontId="2" fillId="0" borderId="0"/>
    <xf numFmtId="0" fontId="2" fillId="0" borderId="0"/>
    <xf numFmtId="0" fontId="15" fillId="0" borderId="0"/>
    <xf numFmtId="0" fontId="2" fillId="0" borderId="0"/>
    <xf numFmtId="39" fontId="82" fillId="110" borderId="0"/>
    <xf numFmtId="0" fontId="2" fillId="0" borderId="0"/>
    <xf numFmtId="0" fontId="15" fillId="0" borderId="0"/>
    <xf numFmtId="0" fontId="2" fillId="0" borderId="0"/>
    <xf numFmtId="174" fontId="6" fillId="0" borderId="0">
      <alignment horizontal="left" wrapText="1"/>
    </xf>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164" fontId="6" fillId="0" borderId="0">
      <alignment horizontal="left" wrapText="1"/>
    </xf>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15" fillId="0" borderId="0"/>
    <xf numFmtId="0" fontId="2" fillId="0" borderId="0"/>
    <xf numFmtId="0" fontId="15" fillId="0" borderId="0"/>
    <xf numFmtId="0" fontId="2" fillId="0" borderId="0"/>
    <xf numFmtId="0" fontId="15" fillId="0" borderId="0"/>
    <xf numFmtId="0" fontId="2" fillId="0" borderId="0"/>
    <xf numFmtId="192" fontId="6" fillId="0" borderId="0">
      <alignment horizontal="left" wrapText="1"/>
    </xf>
    <xf numFmtId="195" fontId="6" fillId="0" borderId="0">
      <alignment horizontal="left" wrapText="1"/>
    </xf>
    <xf numFmtId="195" fontId="6" fillId="0" borderId="0">
      <alignment horizontal="left" wrapText="1"/>
    </xf>
    <xf numFmtId="0" fontId="15" fillId="0" borderId="0"/>
    <xf numFmtId="173" fontId="6" fillId="0" borderId="0">
      <alignment horizontal="left" wrapText="1"/>
    </xf>
    <xf numFmtId="195" fontId="6" fillId="0" borderId="0">
      <alignment horizontal="left" wrapText="1"/>
    </xf>
    <xf numFmtId="0" fontId="2" fillId="0" borderId="0"/>
    <xf numFmtId="0" fontId="15" fillId="0" borderId="0"/>
    <xf numFmtId="195" fontId="6" fillId="0" borderId="0">
      <alignment horizontal="left" wrapText="1"/>
    </xf>
    <xf numFmtId="0" fontId="15" fillId="0" borderId="0"/>
    <xf numFmtId="173" fontId="6" fillId="0" borderId="0">
      <alignment horizontal="left" wrapText="1"/>
    </xf>
    <xf numFmtId="173" fontId="6" fillId="0" borderId="0">
      <alignment horizontal="left" wrapText="1"/>
    </xf>
    <xf numFmtId="0" fontId="2" fillId="0" borderId="0"/>
    <xf numFmtId="0" fontId="2" fillId="0" borderId="0"/>
    <xf numFmtId="0" fontId="15" fillId="0" borderId="0"/>
    <xf numFmtId="192" fontId="6" fillId="0" borderId="0">
      <alignment horizontal="left" wrapText="1"/>
    </xf>
    <xf numFmtId="0" fontId="2" fillId="0" borderId="0"/>
    <xf numFmtId="0" fontId="2" fillId="0" borderId="0"/>
    <xf numFmtId="0" fontId="15" fillId="0" borderId="0"/>
    <xf numFmtId="0" fontId="2" fillId="0" borderId="0"/>
    <xf numFmtId="0" fontId="15" fillId="0" borderId="0"/>
    <xf numFmtId="198" fontId="6" fillId="0" borderId="0">
      <alignment horizontal="left" wrapText="1"/>
    </xf>
    <xf numFmtId="198" fontId="6" fillId="0" borderId="0">
      <alignment horizontal="left" wrapText="1"/>
    </xf>
    <xf numFmtId="0" fontId="2" fillId="0" borderId="0"/>
    <xf numFmtId="0" fontId="15" fillId="0" borderId="0"/>
    <xf numFmtId="198" fontId="6" fillId="0" borderId="0">
      <alignment horizontal="left" wrapText="1"/>
    </xf>
    <xf numFmtId="0" fontId="2" fillId="0" borderId="0"/>
    <xf numFmtId="0" fontId="15" fillId="0" borderId="0"/>
    <xf numFmtId="198" fontId="6" fillId="0" borderId="0">
      <alignment horizontal="left" wrapText="1"/>
    </xf>
    <xf numFmtId="0" fontId="2" fillId="0" borderId="0"/>
    <xf numFmtId="0" fontId="15" fillId="0" borderId="0"/>
    <xf numFmtId="166" fontId="6" fillId="0" borderId="0">
      <alignment horizontal="left" wrapText="1"/>
    </xf>
    <xf numFmtId="0" fontId="2"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6" fillId="111" borderId="0" applyNumberFormat="0" applyBorder="0">
      <alignment horizontal="center" wrapText="1"/>
    </xf>
    <xf numFmtId="0" fontId="2" fillId="0" borderId="0"/>
    <xf numFmtId="0" fontId="6" fillId="112" borderId="45" applyNumberFormat="0">
      <alignment wrapText="1"/>
    </xf>
    <xf numFmtId="0" fontId="2" fillId="0" borderId="0"/>
    <xf numFmtId="0" fontId="6" fillId="112" borderId="0" applyNumberFormat="0" applyBorder="0">
      <alignment wrapText="1"/>
    </xf>
    <xf numFmtId="0" fontId="2" fillId="0" borderId="0"/>
    <xf numFmtId="0" fontId="6" fillId="0" borderId="0" applyNumberFormat="0" applyFill="0" applyBorder="0" applyProtection="0">
      <alignment horizontal="right" wrapText="1"/>
    </xf>
    <xf numFmtId="0" fontId="2" fillId="0" borderId="0"/>
    <xf numFmtId="199" fontId="6" fillId="0" borderId="0" applyFill="0" applyBorder="0" applyAlignment="0" applyProtection="0">
      <alignment wrapText="1"/>
    </xf>
    <xf numFmtId="0" fontId="2" fillId="0" borderId="0"/>
    <xf numFmtId="200" fontId="6" fillId="0" borderId="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0" fontId="6" fillId="0" borderId="0" applyNumberFormat="0" applyFill="0" applyBorder="0">
      <alignment horizontal="right" wrapText="1"/>
    </xf>
    <xf numFmtId="0" fontId="2" fillId="0" borderId="0"/>
    <xf numFmtId="17" fontId="6" fillId="0" borderId="0" applyFill="0" applyBorder="0">
      <alignment horizontal="righ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197" fontId="102" fillId="0" borderId="0"/>
    <xf numFmtId="183" fontId="10" fillId="0" borderId="0"/>
    <xf numFmtId="0" fontId="15" fillId="0" borderId="0"/>
    <xf numFmtId="0" fontId="15" fillId="0" borderId="0"/>
    <xf numFmtId="40" fontId="103" fillId="0" borderId="0" applyBorder="0">
      <alignment horizontal="right"/>
    </xf>
    <xf numFmtId="41" fontId="104" fillId="4" borderId="0">
      <alignment horizontal="left"/>
    </xf>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197" fontId="105" fillId="113" borderId="0" applyFont="0" applyBorder="0" applyAlignment="0">
      <alignment vertical="top" wrapText="1"/>
    </xf>
    <xf numFmtId="197" fontId="106" fillId="113" borderId="46" applyBorder="0">
      <alignment horizontal="right" vertical="top" wrapText="1"/>
    </xf>
    <xf numFmtId="0" fontId="15" fillId="0" borderId="0"/>
    <xf numFmtId="0" fontId="23" fillId="0" borderId="0" applyNumberForma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01" fillId="0" borderId="0" applyNumberFormat="0" applyFill="0" applyBorder="0" applyAlignment="0" applyProtection="0"/>
    <xf numFmtId="0" fontId="2" fillId="0" borderId="0"/>
    <xf numFmtId="0" fontId="15" fillId="0" borderId="0"/>
    <xf numFmtId="0" fontId="2" fillId="0" borderId="0"/>
    <xf numFmtId="0" fontId="2" fillId="0" borderId="0"/>
    <xf numFmtId="0" fontId="15" fillId="0" borderId="0"/>
    <xf numFmtId="0" fontId="15" fillId="0" borderId="0"/>
    <xf numFmtId="0" fontId="15" fillId="0" borderId="0"/>
    <xf numFmtId="0" fontId="101" fillId="0" borderId="0" applyNumberFormat="0" applyFill="0" applyBorder="0" applyAlignment="0" applyProtection="0"/>
    <xf numFmtId="201" fontId="107" fillId="4" borderId="0">
      <alignment horizontal="left" vertical="center"/>
    </xf>
    <xf numFmtId="0" fontId="2" fillId="0" borderId="0"/>
    <xf numFmtId="0" fontId="2" fillId="0" borderId="0"/>
    <xf numFmtId="0" fontId="15" fillId="0" borderId="0"/>
    <xf numFmtId="0" fontId="2" fillId="0" borderId="0"/>
    <xf numFmtId="0" fontId="24" fillId="4" borderId="0">
      <alignment horizontal="left" wrapText="1"/>
    </xf>
    <xf numFmtId="0" fontId="24" fillId="4" borderId="0">
      <alignment horizontal="left" wrapText="1"/>
    </xf>
    <xf numFmtId="0" fontId="15" fillId="0" borderId="0"/>
    <xf numFmtId="0" fontId="2" fillId="0" borderId="0"/>
    <xf numFmtId="0" fontId="108" fillId="0" borderId="0">
      <alignment horizontal="left" vertical="center"/>
    </xf>
    <xf numFmtId="0" fontId="2" fillId="0" borderId="0"/>
    <xf numFmtId="0" fontId="15" fillId="0" borderId="0"/>
    <xf numFmtId="0" fontId="2" fillId="0" borderId="0"/>
    <xf numFmtId="171" fontId="109" fillId="0" borderId="0"/>
    <xf numFmtId="0" fontId="49" fillId="0" borderId="47" applyNumberFormat="0" applyFont="0" applyFill="0" applyAlignment="0" applyProtection="0"/>
    <xf numFmtId="0" fontId="3" fillId="0" borderId="26" applyNumberFormat="0" applyFill="0" applyAlignment="0" applyProtection="0"/>
    <xf numFmtId="0" fontId="2" fillId="0" borderId="0"/>
    <xf numFmtId="0" fontId="2" fillId="0" borderId="0"/>
    <xf numFmtId="0" fontId="15" fillId="0" borderId="0"/>
    <xf numFmtId="0" fontId="2" fillId="0" borderId="0"/>
    <xf numFmtId="0" fontId="2" fillId="0" borderId="0"/>
    <xf numFmtId="0" fontId="2" fillId="0" borderId="0"/>
    <xf numFmtId="0" fontId="15" fillId="0" borderId="0"/>
    <xf numFmtId="0" fontId="2" fillId="0" borderId="0"/>
    <xf numFmtId="0" fontId="3" fillId="0" borderId="26" applyNumberFormat="0" applyFill="0" applyAlignment="0" applyProtection="0"/>
    <xf numFmtId="0" fontId="2" fillId="0" borderId="0"/>
    <xf numFmtId="0" fontId="15" fillId="0" borderId="0"/>
    <xf numFmtId="0" fontId="2" fillId="0" borderId="0"/>
    <xf numFmtId="0" fontId="16" fillId="0" borderId="48" applyNumberFormat="0" applyFill="0" applyAlignment="0" applyProtection="0"/>
    <xf numFmtId="0" fontId="2" fillId="0" borderId="0"/>
    <xf numFmtId="0" fontId="15" fillId="0" borderId="0"/>
    <xf numFmtId="0" fontId="2" fillId="0" borderId="0"/>
    <xf numFmtId="0" fontId="15" fillId="0" borderId="0"/>
    <xf numFmtId="0" fontId="2" fillId="0" borderId="0"/>
    <xf numFmtId="0" fontId="15" fillId="0" borderId="0"/>
    <xf numFmtId="0" fontId="16" fillId="0" borderId="48" applyNumberFormat="0" applyFill="0" applyAlignment="0" applyProtection="0"/>
    <xf numFmtId="0" fontId="50" fillId="0" borderId="49"/>
    <xf numFmtId="0" fontId="2" fillId="0" borderId="0"/>
    <xf numFmtId="0" fontId="15" fillId="0" borderId="0"/>
    <xf numFmtId="0" fontId="2" fillId="0" borderId="0"/>
    <xf numFmtId="171" fontId="39" fillId="0" borderId="50"/>
    <xf numFmtId="190" fontId="44" fillId="0" borderId="50" applyAlignment="0"/>
    <xf numFmtId="191" fontId="44" fillId="0" borderId="50" applyAlignment="0"/>
    <xf numFmtId="197" fontId="44" fillId="0" borderId="50" applyAlignment="0">
      <alignment horizontal="right"/>
    </xf>
    <xf numFmtId="202" fontId="88" fillId="5" borderId="12" applyBorder="0">
      <alignment horizontal="right" vertical="center"/>
      <protection locked="0"/>
    </xf>
    <xf numFmtId="0" fontId="2" fillId="0" borderId="0"/>
    <xf numFmtId="0" fontId="19" fillId="0" borderId="0" applyNumberFormat="0" applyFill="0" applyBorder="0" applyAlignment="0" applyProtection="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2" fillId="0" borderId="0"/>
    <xf numFmtId="0" fontId="110" fillId="0" borderId="0" applyNumberFormat="0" applyFill="0" applyBorder="0" applyAlignment="0" applyProtection="0"/>
    <xf numFmtId="0" fontId="2" fillId="0" borderId="0"/>
    <xf numFmtId="0" fontId="15" fillId="0" borderId="0"/>
    <xf numFmtId="0" fontId="2" fillId="0" borderId="0"/>
    <xf numFmtId="0" fontId="2" fillId="0" borderId="0"/>
    <xf numFmtId="0" fontId="15" fillId="0" borderId="0"/>
    <xf numFmtId="0" fontId="15" fillId="0" borderId="0"/>
    <xf numFmtId="0" fontId="110" fillId="0" borderId="0" applyNumberFormat="0" applyFill="0" applyBorder="0" applyAlignment="0" applyProtection="0"/>
    <xf numFmtId="1" fontId="6" fillId="0" borderId="0">
      <alignment horizontal="center"/>
    </xf>
    <xf numFmtId="1" fontId="6" fillId="0" borderId="0">
      <alignment horizontal="center"/>
    </xf>
    <xf numFmtId="0" fontId="23" fillId="0" borderId="0" applyNumberFormat="0" applyFill="0" applyBorder="0" applyAlignment="0" applyProtection="0"/>
    <xf numFmtId="0" fontId="114" fillId="0" borderId="0"/>
    <xf numFmtId="0" fontId="28" fillId="0" borderId="27"/>
    <xf numFmtId="14" fontId="83" fillId="0" borderId="0"/>
    <xf numFmtId="0" fontId="28" fillId="0" borderId="0"/>
    <xf numFmtId="187" fontId="6" fillId="0" borderId="0" applyFont="0" applyFill="0" applyBorder="0" applyAlignment="0" applyProtection="0"/>
    <xf numFmtId="0" fontId="115" fillId="0" borderId="27"/>
    <xf numFmtId="0" fontId="115" fillId="0" borderId="51"/>
    <xf numFmtId="203" fontId="6" fillId="0" borderId="0"/>
    <xf numFmtId="14" fontId="83" fillId="0" borderId="0"/>
    <xf numFmtId="0" fontId="114" fillId="0" borderId="0"/>
    <xf numFmtId="38" fontId="6" fillId="115" borderId="0" applyNumberFormat="0" applyFont="0" applyBorder="0" applyAlignment="0" applyProtection="0"/>
    <xf numFmtId="0" fontId="116" fillId="0" borderId="0"/>
    <xf numFmtId="0" fontId="115" fillId="0" borderId="52"/>
    <xf numFmtId="0" fontId="115" fillId="0" borderId="0"/>
    <xf numFmtId="0" fontId="114" fillId="0" borderId="0"/>
    <xf numFmtId="0" fontId="117" fillId="0" borderId="0"/>
    <xf numFmtId="0" fontId="115" fillId="0" borderId="0"/>
    <xf numFmtId="0" fontId="28" fillId="0" borderId="0"/>
    <xf numFmtId="0" fontId="5" fillId="3" borderId="8" applyNumberFormat="0" applyAlignment="0" applyProtection="0"/>
    <xf numFmtId="0" fontId="5" fillId="3" borderId="8" applyNumberFormat="0" applyAlignment="0" applyProtection="0"/>
    <xf numFmtId="0" fontId="18" fillId="11" borderId="0" applyNumberFormat="0" applyBorder="0" applyAlignment="0" applyProtection="0"/>
    <xf numFmtId="0" fontId="18" fillId="11" borderId="0" applyNumberFormat="0" applyBorder="0" applyAlignment="0" applyProtection="0"/>
    <xf numFmtId="0" fontId="18" fillId="19"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15" borderId="0" applyNumberFormat="0" applyBorder="0" applyAlignment="0" applyProtection="0"/>
    <xf numFmtId="0" fontId="18" fillId="31" borderId="0" applyNumberFormat="0" applyBorder="0" applyAlignment="0" applyProtection="0"/>
    <xf numFmtId="0" fontId="6" fillId="0" borderId="0"/>
    <xf numFmtId="0" fontId="84" fillId="0" borderId="0"/>
    <xf numFmtId="43" fontId="84" fillId="0" borderId="0" applyFont="0" applyFill="0" applyBorder="0" applyAlignment="0" applyProtection="0"/>
    <xf numFmtId="9" fontId="84" fillId="0" borderId="0" applyFont="0" applyFill="0" applyBorder="0" applyAlignment="0" applyProtection="0"/>
    <xf numFmtId="0" fontId="6" fillId="0" borderId="0"/>
    <xf numFmtId="14" fontId="83" fillId="0" borderId="0"/>
    <xf numFmtId="43" fontId="2" fillId="0" borderId="0" applyFont="0" applyFill="0" applyBorder="0" applyAlignment="0" applyProtection="0"/>
    <xf numFmtId="43" fontId="2" fillId="0" borderId="0" applyFont="0" applyFill="0" applyBorder="0" applyAlignment="0" applyProtection="0"/>
    <xf numFmtId="0" fontId="6" fillId="0" borderId="0"/>
    <xf numFmtId="43" fontId="2" fillId="0" borderId="0" applyFont="0" applyFill="0" applyBorder="0" applyAlignment="0" applyProtection="0"/>
    <xf numFmtId="38" fontId="6" fillId="115" borderId="0" applyNumberFormat="0" applyFont="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84" fillId="0" borderId="0"/>
    <xf numFmtId="0" fontId="6" fillId="0" borderId="0"/>
    <xf numFmtId="9" fontId="84" fillId="0" borderId="0" applyFont="0" applyFill="0" applyBorder="0" applyAlignment="0" applyProtection="0"/>
    <xf numFmtId="0" fontId="115" fillId="0" borderId="0"/>
    <xf numFmtId="0" fontId="58" fillId="0" borderId="0"/>
    <xf numFmtId="0" fontId="84" fillId="0" borderId="0"/>
    <xf numFmtId="0" fontId="58" fillId="0" borderId="0"/>
    <xf numFmtId="0" fontId="115" fillId="0" borderId="0"/>
    <xf numFmtId="0" fontId="84" fillId="0" borderId="0"/>
    <xf numFmtId="0" fontId="115" fillId="0" borderId="0"/>
    <xf numFmtId="0" fontId="115" fillId="0" borderId="0"/>
    <xf numFmtId="0" fontId="115" fillId="0" borderId="0"/>
    <xf numFmtId="0" fontId="115" fillId="0" borderId="0"/>
    <xf numFmtId="9" fontId="84"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84" fillId="0" borderId="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9" fontId="84" fillId="0" borderId="0" applyFont="0" applyFill="0" applyBorder="0" applyAlignment="0" applyProtection="0"/>
    <xf numFmtId="9" fontId="84" fillId="0" borderId="0" applyFont="0" applyFill="0" applyBorder="0" applyAlignment="0" applyProtection="0"/>
    <xf numFmtId="0" fontId="6" fillId="0" borderId="0"/>
    <xf numFmtId="0" fontId="115" fillId="0" borderId="0"/>
    <xf numFmtId="0" fontId="115" fillId="0" borderId="0"/>
    <xf numFmtId="0" fontId="115" fillId="0" borderId="0"/>
    <xf numFmtId="0" fontId="115"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7"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115"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8" fillId="31"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5" fillId="3" borderId="8" applyNumberFormat="0" applyAlignment="0" applyProtection="0"/>
    <xf numFmtId="0" fontId="18" fillId="27" borderId="0" applyNumberFormat="0" applyBorder="0" applyAlignment="0" applyProtection="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8" fillId="2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9" fontId="84" fillId="0" borderId="0" applyFont="0" applyFill="0" applyBorder="0" applyAlignment="0" applyProtection="0"/>
    <xf numFmtId="9" fontId="8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10" borderId="25" applyNumberFormat="0" applyFont="0" applyAlignment="0" applyProtection="0"/>
    <xf numFmtId="0" fontId="2" fillId="0" borderId="0"/>
    <xf numFmtId="43" fontId="2" fillId="0" borderId="0" applyFont="0" applyFill="0" applyBorder="0" applyAlignment="0" applyProtection="0"/>
    <xf numFmtId="204" fontId="9" fillId="0" borderId="0">
      <alignment vertical="top"/>
    </xf>
    <xf numFmtId="204" fontId="9" fillId="0" borderId="3">
      <alignment horizontal="right" vertical="top" wrapText="1"/>
    </xf>
    <xf numFmtId="204" fontId="9" fillId="87" borderId="7">
      <alignment horizontal="right" vertical="top" wrapText="1"/>
    </xf>
    <xf numFmtId="205" fontId="9" fillId="5" borderId="7">
      <alignment horizontal="right" vertical="top" wrapText="1"/>
    </xf>
    <xf numFmtId="205" fontId="9" fillId="0" borderId="3">
      <alignment horizontal="right" vertical="top" wrapText="1"/>
    </xf>
    <xf numFmtId="205" fontId="9" fillId="0" borderId="3">
      <alignment vertical="top"/>
      <protection locked="0"/>
    </xf>
    <xf numFmtId="205" fontId="9" fillId="0" borderId="3">
      <alignment vertical="top"/>
      <protection locked="0"/>
    </xf>
    <xf numFmtId="204" fontId="9" fillId="0" borderId="3">
      <alignment vertical="top"/>
      <protection locked="0"/>
    </xf>
    <xf numFmtId="204" fontId="9" fillId="0" borderId="3">
      <alignment vertical="top"/>
      <protection locked="0"/>
    </xf>
    <xf numFmtId="204" fontId="9" fillId="116" borderId="3">
      <alignment vertical="top"/>
      <protection locked="0"/>
    </xf>
    <xf numFmtId="204" fontId="9" fillId="0" borderId="3">
      <alignment vertical="top"/>
    </xf>
    <xf numFmtId="204" fontId="9" fillId="117" borderId="7">
      <alignment vertical="top"/>
    </xf>
    <xf numFmtId="204" fontId="9" fillId="0" borderId="3">
      <alignment vertical="top"/>
    </xf>
    <xf numFmtId="204" fontId="9" fillId="0" borderId="3">
      <alignment vertical="top" wrapText="1"/>
      <protection locked="0"/>
    </xf>
    <xf numFmtId="204" fontId="9" fillId="0" borderId="3">
      <alignment vertical="top" wrapText="1"/>
      <protection locked="0"/>
    </xf>
    <xf numFmtId="206" fontId="39" fillId="118" borderId="53">
      <alignment horizontal="right"/>
      <protection locked="0"/>
    </xf>
    <xf numFmtId="207" fontId="9" fillId="119" borderId="7">
      <alignment horizontal="right" vertical="top" wrapText="1"/>
    </xf>
    <xf numFmtId="207" fontId="9" fillId="0" borderId="3">
      <alignment horizontal="right" vertical="top" wrapText="1"/>
    </xf>
    <xf numFmtId="204" fontId="9" fillId="0" borderId="3">
      <alignment vertical="top"/>
      <protection locked="0"/>
    </xf>
    <xf numFmtId="204" fontId="9" fillId="0" borderId="3">
      <alignment vertical="top"/>
      <protection locked="0"/>
    </xf>
    <xf numFmtId="205" fontId="9" fillId="120" borderId="7">
      <alignment horizontal="right" vertical="top" wrapText="1"/>
    </xf>
    <xf numFmtId="205" fontId="9" fillId="0" borderId="3">
      <alignment horizontal="right" vertical="top" wrapText="1"/>
    </xf>
    <xf numFmtId="205" fontId="9" fillId="0" borderId="3">
      <alignment vertical="top"/>
      <protection locked="0"/>
    </xf>
    <xf numFmtId="205" fontId="9" fillId="0" borderId="3">
      <alignment vertical="top"/>
      <protection locked="0"/>
    </xf>
    <xf numFmtId="0" fontId="18" fillId="31" borderId="0" applyNumberFormat="0" applyBorder="0" applyAlignment="0" applyProtection="0"/>
    <xf numFmtId="0" fontId="18" fillId="27" borderId="0" applyNumberFormat="0" applyBorder="0" applyAlignment="0" applyProtection="0"/>
    <xf numFmtId="0" fontId="18" fillId="23" borderId="0" applyNumberFormat="0" applyBorder="0" applyAlignment="0" applyProtection="0"/>
    <xf numFmtId="0" fontId="18" fillId="19"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17" fillId="0" borderId="0"/>
    <xf numFmtId="0" fontId="1" fillId="0" borderId="0"/>
    <xf numFmtId="9" fontId="2" fillId="0" borderId="0" applyFont="0" applyFill="0" applyBorder="0" applyAlignment="0" applyProtection="0"/>
    <xf numFmtId="49" fontId="128" fillId="0" borderId="0"/>
    <xf numFmtId="208" fontId="128" fillId="0" borderId="0"/>
    <xf numFmtId="2" fontId="129" fillId="0" borderId="0"/>
    <xf numFmtId="2" fontId="129" fillId="0" borderId="0"/>
    <xf numFmtId="209" fontId="130" fillId="0" borderId="0" applyFont="0" applyFill="0" applyBorder="0" applyAlignment="0" applyProtection="0">
      <alignment horizontal="right"/>
    </xf>
    <xf numFmtId="210" fontId="130" fillId="0" borderId="0" applyFont="0" applyFill="0" applyBorder="0" applyAlignment="0" applyProtection="0">
      <alignment horizontal="right"/>
    </xf>
    <xf numFmtId="211" fontId="130" fillId="0" borderId="0" applyFont="0" applyFill="0" applyBorder="0" applyAlignment="0" applyProtection="0"/>
    <xf numFmtId="212" fontId="130" fillId="0" borderId="63" applyNumberFormat="0" applyFont="0" applyFill="0" applyAlignment="0" applyProtection="0"/>
    <xf numFmtId="213" fontId="130" fillId="0" borderId="0" applyFont="0" applyFill="0" applyBorder="0" applyAlignment="0" applyProtection="0">
      <alignment horizontal="right"/>
    </xf>
    <xf numFmtId="0" fontId="131" fillId="0" borderId="0" applyProtection="0">
      <alignment horizontal="right"/>
    </xf>
    <xf numFmtId="0" fontId="128" fillId="0" borderId="0"/>
    <xf numFmtId="214" fontId="130" fillId="0" borderId="0" applyFont="0" applyFill="0" applyBorder="0" applyAlignment="0" applyProtection="0">
      <alignment horizontal="right"/>
    </xf>
    <xf numFmtId="1" fontId="132" fillId="0" borderId="0" applyProtection="0">
      <alignment horizontal="right" vertical="center"/>
    </xf>
    <xf numFmtId="0" fontId="133" fillId="0" borderId="0" applyBorder="0" applyProtection="0">
      <alignment vertical="center"/>
    </xf>
    <xf numFmtId="212" fontId="133" fillId="0" borderId="1" applyBorder="0" applyProtection="0">
      <alignment horizontal="right" vertical="center"/>
    </xf>
    <xf numFmtId="0" fontId="134" fillId="125" borderId="0" applyBorder="0" applyProtection="0">
      <alignment horizontal="centerContinuous" vertical="center"/>
    </xf>
    <xf numFmtId="0" fontId="134" fillId="35" borderId="1" applyBorder="0" applyProtection="0">
      <alignment horizontal="centerContinuous" vertical="center"/>
    </xf>
    <xf numFmtId="0" fontId="135" fillId="0" borderId="0" applyFill="0" applyBorder="0" applyProtection="0">
      <alignment horizontal="left"/>
    </xf>
    <xf numFmtId="0" fontId="136" fillId="0" borderId="12" applyFill="0" applyBorder="0" applyProtection="0">
      <alignment horizontal="left" vertical="top"/>
    </xf>
    <xf numFmtId="0" fontId="6" fillId="0" borderId="0"/>
    <xf numFmtId="0" fontId="6" fillId="0" borderId="0"/>
  </cellStyleXfs>
  <cellXfs count="219">
    <xf numFmtId="0" fontId="0" fillId="0" borderId="0" xfId="0"/>
    <xf numFmtId="0" fontId="3" fillId="0" borderId="0" xfId="0" applyFont="1"/>
    <xf numFmtId="0" fontId="21" fillId="0" borderId="0" xfId="0" applyNumberFormat="1" applyFont="1" applyFill="1" applyAlignment="1">
      <alignment horizontal="right"/>
    </xf>
    <xf numFmtId="0" fontId="22" fillId="0" borderId="0" xfId="0" applyNumberFormat="1" applyFont="1" applyFill="1" applyAlignment="1">
      <alignment horizontal="centerContinuous"/>
    </xf>
    <xf numFmtId="0" fontId="21" fillId="0" borderId="0" xfId="0" applyNumberFormat="1" applyFont="1" applyFill="1" applyAlignment="1" applyProtection="1">
      <protection locked="0"/>
    </xf>
    <xf numFmtId="0" fontId="21" fillId="0" borderId="0" xfId="0" applyNumberFormat="1" applyFont="1" applyFill="1" applyAlignment="1" applyProtection="1">
      <alignment horizontal="center"/>
      <protection locked="0"/>
    </xf>
    <xf numFmtId="0" fontId="21" fillId="0" borderId="1" xfId="0" applyNumberFormat="1" applyFont="1" applyFill="1" applyBorder="1" applyAlignment="1"/>
    <xf numFmtId="0" fontId="21" fillId="0" borderId="1" xfId="0" applyNumberFormat="1" applyFont="1" applyFill="1" applyBorder="1" applyAlignment="1" applyProtection="1">
      <alignment horizontal="center"/>
      <protection locked="0"/>
    </xf>
    <xf numFmtId="0" fontId="22" fillId="0" borderId="0" xfId="0" applyNumberFormat="1" applyFont="1" applyFill="1" applyAlignment="1" applyProtection="1">
      <alignment horizontal="fill"/>
      <protection locked="0"/>
    </xf>
    <xf numFmtId="0" fontId="22" fillId="0" borderId="0" xfId="0" applyNumberFormat="1" applyFont="1" applyFill="1" applyAlignment="1"/>
    <xf numFmtId="41" fontId="22" fillId="0" borderId="0" xfId="0" applyNumberFormat="1" applyFont="1" applyFill="1" applyBorder="1" applyAlignment="1"/>
    <xf numFmtId="165" fontId="22" fillId="0" borderId="0" xfId="0" applyNumberFormat="1" applyFont="1" applyFill="1" applyBorder="1" applyAlignment="1"/>
    <xf numFmtId="0" fontId="22" fillId="0" borderId="0" xfId="0" applyFont="1" applyFill="1" applyAlignment="1">
      <alignment horizontal="left" indent="2"/>
    </xf>
    <xf numFmtId="42" fontId="22" fillId="0" borderId="0" xfId="0" applyNumberFormat="1" applyFont="1" applyFill="1" applyBorder="1" applyAlignment="1"/>
    <xf numFmtId="0" fontId="22" fillId="0" borderId="0" xfId="0" applyFont="1" applyAlignment="1">
      <alignment horizontal="left" indent="2"/>
    </xf>
    <xf numFmtId="0" fontId="22" fillId="0" borderId="0" xfId="0" applyFont="1" applyFill="1" applyAlignment="1">
      <alignment horizontal="left"/>
    </xf>
    <xf numFmtId="0" fontId="111" fillId="0" borderId="0" xfId="0" applyFont="1"/>
    <xf numFmtId="17" fontId="111" fillId="0" borderId="0" xfId="0" applyNumberFormat="1" applyFont="1"/>
    <xf numFmtId="41" fontId="0" fillId="0" borderId="0" xfId="0" applyNumberFormat="1"/>
    <xf numFmtId="42" fontId="0" fillId="0" borderId="2" xfId="0" applyNumberFormat="1" applyBorder="1"/>
    <xf numFmtId="41" fontId="0" fillId="0" borderId="0" xfId="0" applyNumberFormat="1" applyFill="1"/>
    <xf numFmtId="0" fontId="112" fillId="0" borderId="0" xfId="0" applyNumberFormat="1" applyFont="1" applyFill="1" applyAlignment="1"/>
    <xf numFmtId="0" fontId="113" fillId="0" borderId="0" xfId="0" applyNumberFormat="1" applyFont="1" applyFill="1" applyAlignment="1">
      <alignment horizontal="left" indent="2"/>
    </xf>
    <xf numFmtId="42" fontId="113" fillId="0" borderId="0" xfId="0" applyNumberFormat="1" applyFont="1" applyFill="1" applyBorder="1" applyAlignment="1"/>
    <xf numFmtId="0" fontId="0" fillId="0" borderId="1" xfId="0" applyBorder="1" applyAlignment="1">
      <alignment horizontal="center"/>
    </xf>
    <xf numFmtId="198" fontId="0" fillId="0" borderId="0" xfId="0" applyNumberFormat="1"/>
    <xf numFmtId="0" fontId="0" fillId="0" borderId="0" xfId="0" applyAlignment="1">
      <alignment horizontal="center"/>
    </xf>
    <xf numFmtId="0" fontId="118" fillId="0" borderId="0" xfId="0" applyFont="1"/>
    <xf numFmtId="17" fontId="3" fillId="0" borderId="0" xfId="0" applyNumberFormat="1" applyFont="1"/>
    <xf numFmtId="41" fontId="0" fillId="0" borderId="2" xfId="0" applyNumberFormat="1" applyBorder="1"/>
    <xf numFmtId="41" fontId="3" fillId="0" borderId="2" xfId="0" applyNumberFormat="1" applyFont="1" applyBorder="1"/>
    <xf numFmtId="41" fontId="0" fillId="0" borderId="14" xfId="0" applyNumberFormat="1" applyBorder="1"/>
    <xf numFmtId="0" fontId="119" fillId="0" borderId="0" xfId="6562" applyFont="1"/>
    <xf numFmtId="4" fontId="120" fillId="0" borderId="0" xfId="6562" applyNumberFormat="1" applyFont="1"/>
    <xf numFmtId="0" fontId="120" fillId="0" borderId="0" xfId="6562" applyFont="1"/>
    <xf numFmtId="0" fontId="121" fillId="0" borderId="0" xfId="6562" applyFont="1" applyAlignment="1">
      <alignment horizontal="right"/>
    </xf>
    <xf numFmtId="4" fontId="120" fillId="121" borderId="0" xfId="6562" applyNumberFormat="1" applyFont="1" applyFill="1"/>
    <xf numFmtId="0" fontId="120" fillId="0" borderId="54" xfId="6562" applyFont="1" applyBorder="1"/>
    <xf numFmtId="0" fontId="120" fillId="0" borderId="55" xfId="6562" applyFont="1" applyBorder="1"/>
    <xf numFmtId="4" fontId="120" fillId="0" borderId="56" xfId="6562" applyNumberFormat="1" applyFont="1" applyBorder="1"/>
    <xf numFmtId="0" fontId="120" fillId="0" borderId="56" xfId="6562" applyFont="1" applyBorder="1"/>
    <xf numFmtId="0" fontId="122" fillId="122" borderId="0" xfId="6562" applyFont="1" applyFill="1"/>
    <xf numFmtId="0" fontId="122" fillId="122" borderId="0" xfId="6562" applyFont="1" applyFill="1" applyAlignment="1">
      <alignment horizontal="right" wrapText="1"/>
    </xf>
    <xf numFmtId="0" fontId="122" fillId="122" borderId="0" xfId="6562" applyFont="1" applyFill="1" applyAlignment="1">
      <alignment horizontal="right"/>
    </xf>
    <xf numFmtId="4" fontId="122" fillId="122" borderId="0" xfId="6562" applyNumberFormat="1" applyFont="1" applyFill="1" applyAlignment="1">
      <alignment horizontal="right" wrapText="1"/>
    </xf>
    <xf numFmtId="4" fontId="122" fillId="122" borderId="0" xfId="6562" applyNumberFormat="1" applyFont="1" applyFill="1" applyAlignment="1">
      <alignment horizontal="center" wrapText="1"/>
    </xf>
    <xf numFmtId="0" fontId="120" fillId="123" borderId="0" xfId="6562" applyNumberFormat="1" applyFont="1" applyFill="1"/>
    <xf numFmtId="0" fontId="120" fillId="123" borderId="0" xfId="6562" applyFont="1" applyFill="1"/>
    <xf numFmtId="4" fontId="120" fillId="123" borderId="0" xfId="6562" applyNumberFormat="1" applyFont="1" applyFill="1"/>
    <xf numFmtId="4" fontId="120" fillId="123" borderId="0" xfId="6562" applyNumberFormat="1" applyFont="1" applyFill="1" applyAlignment="1">
      <alignment horizontal="right"/>
    </xf>
    <xf numFmtId="0" fontId="120" fillId="0" borderId="57" xfId="6562" applyFont="1" applyBorder="1"/>
    <xf numFmtId="0" fontId="120" fillId="0" borderId="58" xfId="6562" applyFont="1" applyBorder="1"/>
    <xf numFmtId="4" fontId="120" fillId="0" borderId="59" xfId="6562" applyNumberFormat="1" applyFont="1" applyBorder="1"/>
    <xf numFmtId="0" fontId="120" fillId="0" borderId="0" xfId="6562" applyNumberFormat="1" applyFont="1"/>
    <xf numFmtId="4" fontId="120" fillId="0" borderId="0" xfId="6562" applyNumberFormat="1" applyFont="1" applyAlignment="1">
      <alignment horizontal="right"/>
    </xf>
    <xf numFmtId="0" fontId="120" fillId="121" borderId="0" xfId="6562" applyFont="1" applyFill="1"/>
    <xf numFmtId="4" fontId="120" fillId="123" borderId="0" xfId="4835" applyNumberFormat="1" applyFont="1" applyFill="1" applyAlignment="1">
      <alignment horizontal="right"/>
    </xf>
    <xf numFmtId="0" fontId="120" fillId="121" borderId="0" xfId="6562" applyNumberFormat="1" applyFont="1" applyFill="1"/>
    <xf numFmtId="0" fontId="120" fillId="114" borderId="58" xfId="6562" applyFont="1" applyFill="1" applyBorder="1"/>
    <xf numFmtId="0" fontId="120" fillId="0" borderId="0" xfId="6562" applyNumberFormat="1" applyFont="1" applyFill="1"/>
    <xf numFmtId="0" fontId="120" fillId="0" borderId="0" xfId="6562" applyFont="1" applyFill="1"/>
    <xf numFmtId="4" fontId="120" fillId="0" borderId="1" xfId="6562" applyNumberFormat="1" applyFont="1" applyFill="1" applyBorder="1"/>
    <xf numFmtId="4" fontId="120" fillId="0" borderId="0" xfId="4835" applyNumberFormat="1" applyFont="1" applyFill="1" applyAlignment="1">
      <alignment horizontal="right"/>
    </xf>
    <xf numFmtId="4" fontId="120" fillId="0" borderId="0" xfId="6562" applyNumberFormat="1" applyFont="1" applyFill="1"/>
    <xf numFmtId="0" fontId="120" fillId="0" borderId="14" xfId="6562" applyFont="1" applyBorder="1"/>
    <xf numFmtId="0" fontId="120" fillId="0" borderId="14" xfId="6562" applyNumberFormat="1" applyFont="1" applyFill="1" applyBorder="1"/>
    <xf numFmtId="0" fontId="120" fillId="0" borderId="14" xfId="6562" applyFont="1" applyFill="1" applyBorder="1"/>
    <xf numFmtId="4" fontId="120" fillId="0" borderId="0" xfId="6562" applyNumberFormat="1" applyFont="1" applyFill="1" applyBorder="1"/>
    <xf numFmtId="4" fontId="120" fillId="0" borderId="14" xfId="4835" applyNumberFormat="1" applyFont="1" applyFill="1" applyBorder="1" applyAlignment="1">
      <alignment horizontal="right"/>
    </xf>
    <xf numFmtId="4" fontId="120" fillId="0" borderId="14" xfId="6562" applyNumberFormat="1" applyFont="1" applyFill="1" applyBorder="1"/>
    <xf numFmtId="0" fontId="120" fillId="0" borderId="60" xfId="6562" applyFont="1" applyBorder="1"/>
    <xf numFmtId="0" fontId="120" fillId="0" borderId="61" xfId="6562" applyFont="1" applyBorder="1"/>
    <xf numFmtId="4" fontId="120" fillId="0" borderId="62" xfId="6562" applyNumberFormat="1" applyFont="1" applyBorder="1"/>
    <xf numFmtId="0" fontId="114" fillId="0" borderId="0" xfId="6562"/>
    <xf numFmtId="0" fontId="122" fillId="122" borderId="0" xfId="6562" applyNumberFormat="1" applyFont="1" applyFill="1"/>
    <xf numFmtId="4" fontId="122" fillId="122" borderId="0" xfId="6562" applyNumberFormat="1" applyFont="1" applyFill="1"/>
    <xf numFmtId="0" fontId="123" fillId="0" borderId="0" xfId="6562" applyFont="1" applyAlignment="1">
      <alignment horizontal="right"/>
    </xf>
    <xf numFmtId="4" fontId="123" fillId="0" borderId="0" xfId="6562" applyNumberFormat="1" applyFont="1"/>
    <xf numFmtId="0" fontId="120" fillId="0" borderId="17" xfId="6562" applyFont="1" applyBorder="1"/>
    <xf numFmtId="0" fontId="120" fillId="0" borderId="17" xfId="6562" applyNumberFormat="1" applyFont="1" applyBorder="1"/>
    <xf numFmtId="4" fontId="120" fillId="0" borderId="17" xfId="6562" applyNumberFormat="1" applyFont="1" applyBorder="1"/>
    <xf numFmtId="0" fontId="124" fillId="0" borderId="0" xfId="6562" applyFont="1" applyAlignment="1">
      <alignment vertical="center"/>
    </xf>
    <xf numFmtId="43" fontId="120" fillId="0" borderId="14" xfId="4835" applyFont="1" applyBorder="1"/>
    <xf numFmtId="0" fontId="120" fillId="0" borderId="1" xfId="6562" applyFont="1" applyBorder="1"/>
    <xf numFmtId="43" fontId="120" fillId="0" borderId="1" xfId="4835" applyFont="1" applyBorder="1"/>
    <xf numFmtId="0" fontId="120" fillId="0" borderId="50" xfId="6562" applyFont="1" applyBorder="1"/>
    <xf numFmtId="43" fontId="120" fillId="0" borderId="50" xfId="4835" applyFont="1" applyBorder="1"/>
    <xf numFmtId="0" fontId="120" fillId="0" borderId="0" xfId="6562" applyFont="1" applyBorder="1"/>
    <xf numFmtId="43" fontId="120" fillId="0" borderId="0" xfId="4835" applyFont="1" applyBorder="1"/>
    <xf numFmtId="0" fontId="122" fillId="124" borderId="3" xfId="5573" applyFont="1" applyFill="1" applyBorder="1" applyAlignment="1">
      <alignment wrapText="1"/>
    </xf>
    <xf numFmtId="0" fontId="125" fillId="0" borderId="3" xfId="5573" applyFont="1" applyBorder="1"/>
    <xf numFmtId="164" fontId="126" fillId="0" borderId="3" xfId="4859" applyNumberFormat="1" applyFont="1" applyBorder="1"/>
    <xf numFmtId="43" fontId="120" fillId="0" borderId="3" xfId="4835" applyFont="1" applyFill="1" applyBorder="1"/>
    <xf numFmtId="0" fontId="120" fillId="0" borderId="15" xfId="6562" applyFont="1" applyBorder="1"/>
    <xf numFmtId="0" fontId="127" fillId="0" borderId="14" xfId="6562" applyFont="1" applyBorder="1" applyAlignment="1">
      <alignment horizontal="right"/>
    </xf>
    <xf numFmtId="0" fontId="127" fillId="0" borderId="13" xfId="6562" applyFont="1" applyBorder="1" applyAlignment="1">
      <alignment horizontal="right"/>
    </xf>
    <xf numFmtId="0" fontId="127" fillId="0" borderId="12" xfId="6562" applyFont="1" applyBorder="1"/>
    <xf numFmtId="43" fontId="120" fillId="0" borderId="0" xfId="6562" applyNumberFormat="1" applyFont="1" applyBorder="1"/>
    <xf numFmtId="43" fontId="120" fillId="0" borderId="11" xfId="6562" applyNumberFormat="1" applyFont="1" applyBorder="1"/>
    <xf numFmtId="0" fontId="127" fillId="0" borderId="10" xfId="6562" applyFont="1" applyBorder="1"/>
    <xf numFmtId="43" fontId="120" fillId="0" borderId="1" xfId="6562" applyNumberFormat="1" applyFont="1" applyBorder="1"/>
    <xf numFmtId="43" fontId="120" fillId="0" borderId="9" xfId="6562" applyNumberFormat="1" applyFont="1" applyBorder="1"/>
    <xf numFmtId="164" fontId="0" fillId="0" borderId="0" xfId="1" applyNumberFormat="1" applyFont="1"/>
    <xf numFmtId="164" fontId="0" fillId="0" borderId="0" xfId="1" applyNumberFormat="1" applyFont="1" applyAlignment="1">
      <alignment horizontal="center"/>
    </xf>
    <xf numFmtId="164" fontId="0" fillId="0" borderId="1" xfId="1" applyNumberFormat="1" applyFont="1" applyBorder="1" applyAlignment="1">
      <alignment horizontal="center"/>
    </xf>
    <xf numFmtId="164" fontId="0" fillId="0" borderId="0" xfId="0" applyNumberFormat="1"/>
    <xf numFmtId="9" fontId="0" fillId="0" borderId="0" xfId="7113" applyFont="1" applyAlignment="1">
      <alignment horizontal="center"/>
    </xf>
    <xf numFmtId="0" fontId="0" fillId="0" borderId="0" xfId="0" applyFill="1" applyAlignment="1">
      <alignment horizontal="center"/>
    </xf>
    <xf numFmtId="164" fontId="0" fillId="0" borderId="0" xfId="1" applyNumberFormat="1" applyFont="1" applyFill="1"/>
    <xf numFmtId="0" fontId="0" fillId="0" borderId="0" xfId="0" applyFill="1"/>
    <xf numFmtId="43" fontId="0" fillId="0" borderId="0" xfId="1" applyFont="1"/>
    <xf numFmtId="164" fontId="3" fillId="0" borderId="0" xfId="1" applyNumberFormat="1" applyFont="1" applyAlignment="1">
      <alignment horizontal="center"/>
    </xf>
    <xf numFmtId="0" fontId="3" fillId="0" borderId="0" xfId="1" applyNumberFormat="1" applyFont="1" applyAlignment="1">
      <alignment horizontal="center"/>
    </xf>
    <xf numFmtId="0" fontId="0" fillId="0" borderId="1" xfId="0" applyBorder="1"/>
    <xf numFmtId="169" fontId="0" fillId="0" borderId="1" xfId="7113" applyNumberFormat="1" applyFont="1" applyBorder="1"/>
    <xf numFmtId="169" fontId="0" fillId="0" borderId="1" xfId="0" applyNumberFormat="1" applyBorder="1"/>
    <xf numFmtId="169" fontId="0" fillId="0" borderId="0" xfId="0" applyNumberFormat="1"/>
    <xf numFmtId="164" fontId="0" fillId="123" borderId="0" xfId="1" applyNumberFormat="1" applyFont="1" applyFill="1"/>
    <xf numFmtId="164" fontId="3" fillId="0" borderId="2" xfId="0" applyNumberFormat="1" applyFont="1" applyBorder="1"/>
    <xf numFmtId="0" fontId="15" fillId="0" borderId="0" xfId="0" applyFont="1" applyAlignment="1">
      <alignment horizontal="right"/>
    </xf>
    <xf numFmtId="0" fontId="3" fillId="0" borderId="0" xfId="0" applyFont="1" applyAlignment="1">
      <alignment horizontal="center"/>
    </xf>
    <xf numFmtId="164" fontId="3" fillId="0" borderId="1" xfId="1" applyNumberFormat="1" applyFont="1" applyBorder="1" applyAlignment="1">
      <alignment horizontal="center" wrapText="1"/>
    </xf>
    <xf numFmtId="0" fontId="3" fillId="0" borderId="1" xfId="0" applyFont="1" applyBorder="1" applyAlignment="1">
      <alignment horizontal="center" wrapText="1"/>
    </xf>
    <xf numFmtId="164" fontId="3" fillId="0" borderId="1" xfId="1" applyNumberFormat="1" applyFont="1" applyBorder="1" applyAlignment="1">
      <alignment horizontal="center"/>
    </xf>
    <xf numFmtId="164" fontId="0" fillId="0" borderId="0" xfId="1" applyNumberFormat="1" applyFont="1" applyBorder="1"/>
    <xf numFmtId="164" fontId="0" fillId="0" borderId="0" xfId="1" applyNumberFormat="1" applyFont="1" applyFill="1" applyBorder="1"/>
    <xf numFmtId="4" fontId="120" fillId="0" borderId="0" xfId="6562" applyNumberFormat="1" applyFont="1" applyFill="1" applyAlignment="1">
      <alignment horizontal="right"/>
    </xf>
    <xf numFmtId="4" fontId="127" fillId="0" borderId="0" xfId="6562" applyNumberFormat="1" applyFont="1"/>
    <xf numFmtId="42" fontId="21" fillId="0" borderId="2" xfId="0" applyNumberFormat="1" applyFont="1" applyFill="1" applyBorder="1" applyAlignment="1"/>
    <xf numFmtId="0" fontId="21" fillId="0" borderId="0" xfId="0" applyFont="1" applyAlignment="1">
      <alignment horizontal="left"/>
    </xf>
    <xf numFmtId="0" fontId="22" fillId="0" borderId="0" xfId="7133" applyFont="1"/>
    <xf numFmtId="0" fontId="137" fillId="0" borderId="0" xfId="7133" applyFont="1"/>
    <xf numFmtId="0" fontId="22" fillId="0" borderId="0" xfId="7133" applyFont="1" applyAlignment="1">
      <alignment horizontal="center"/>
    </xf>
    <xf numFmtId="41" fontId="22" fillId="0" borderId="0" xfId="7133" applyNumberFormat="1" applyFont="1"/>
    <xf numFmtId="0" fontId="137" fillId="0" borderId="0" xfId="7133" applyFont="1" applyBorder="1"/>
    <xf numFmtId="0" fontId="21" fillId="0" borderId="0" xfId="7133" applyFont="1"/>
    <xf numFmtId="2" fontId="22" fillId="0" borderId="0" xfId="7133" applyNumberFormat="1" applyFont="1" applyAlignment="1">
      <alignment horizontal="center"/>
    </xf>
    <xf numFmtId="0" fontId="139" fillId="0" borderId="0" xfId="7133" applyFont="1"/>
    <xf numFmtId="41" fontId="21" fillId="0" borderId="0" xfId="7133" applyNumberFormat="1" applyFont="1"/>
    <xf numFmtId="0" fontId="140" fillId="0" borderId="0" xfId="7133" applyFont="1"/>
    <xf numFmtId="41" fontId="140" fillId="0" borderId="0" xfId="7133" applyNumberFormat="1" applyFont="1"/>
    <xf numFmtId="215" fontId="22" fillId="0" borderId="0" xfId="7133" applyNumberFormat="1" applyFont="1"/>
    <xf numFmtId="0" fontId="22" fillId="0" borderId="0" xfId="7133" applyFont="1" applyAlignment="1">
      <alignment horizontal="right"/>
    </xf>
    <xf numFmtId="10" fontId="22" fillId="0" borderId="0" xfId="7133" applyNumberFormat="1" applyFont="1"/>
    <xf numFmtId="10" fontId="22" fillId="0" borderId="0" xfId="27" applyNumberFormat="1" applyFont="1"/>
    <xf numFmtId="216" fontId="22" fillId="0" borderId="0" xfId="7133" applyNumberFormat="1" applyFont="1"/>
    <xf numFmtId="10" fontId="22" fillId="0" borderId="1" xfId="27" applyNumberFormat="1" applyFont="1" applyBorder="1"/>
    <xf numFmtId="0" fontId="22" fillId="0" borderId="1" xfId="7133" applyFont="1" applyBorder="1"/>
    <xf numFmtId="0" fontId="21" fillId="0" borderId="0" xfId="7134" applyFont="1"/>
    <xf numFmtId="0" fontId="21" fillId="0" borderId="0" xfId="7133" quotePrefix="1" applyNumberFormat="1" applyFont="1" applyAlignment="1">
      <alignment horizontal="center"/>
    </xf>
    <xf numFmtId="9" fontId="22" fillId="0" borderId="0" xfId="7133" applyNumberFormat="1" applyFont="1"/>
    <xf numFmtId="0" fontId="22" fillId="0" borderId="0" xfId="7133" applyFont="1" applyBorder="1" applyAlignment="1">
      <alignment horizontal="center"/>
    </xf>
    <xf numFmtId="0" fontId="22" fillId="0" borderId="1" xfId="7133" applyFont="1" applyBorder="1" applyAlignment="1">
      <alignment horizontal="center"/>
    </xf>
    <xf numFmtId="0" fontId="22" fillId="0" borderId="0" xfId="7133" applyFont="1" applyFill="1" applyBorder="1"/>
    <xf numFmtId="0" fontId="21" fillId="0" borderId="0" xfId="7133" applyFont="1" applyFill="1" applyBorder="1"/>
    <xf numFmtId="169" fontId="22" fillId="0" borderId="0" xfId="7133" applyNumberFormat="1" applyFont="1"/>
    <xf numFmtId="0" fontId="21" fillId="0" borderId="0" xfId="7133" applyFont="1" applyAlignment="1">
      <alignment horizontal="center"/>
    </xf>
    <xf numFmtId="0" fontId="137" fillId="0" borderId="1" xfId="7133" applyFont="1" applyBorder="1"/>
    <xf numFmtId="0" fontId="21" fillId="0" borderId="0" xfId="7134" applyFont="1" applyBorder="1"/>
    <xf numFmtId="0" fontId="137" fillId="0" borderId="0" xfId="7134" applyFont="1" applyBorder="1"/>
    <xf numFmtId="41" fontId="22" fillId="0" borderId="0" xfId="7133" applyNumberFormat="1" applyFont="1" applyBorder="1"/>
    <xf numFmtId="41" fontId="21" fillId="0" borderId="0" xfId="7133" applyNumberFormat="1" applyFont="1" applyBorder="1"/>
    <xf numFmtId="10" fontId="21" fillId="0" borderId="0" xfId="7133" applyNumberFormat="1" applyFont="1"/>
    <xf numFmtId="0" fontId="22" fillId="0" borderId="0" xfId="7133" quotePrefix="1" applyNumberFormat="1" applyFont="1" applyAlignment="1">
      <alignment horizontal="center"/>
    </xf>
    <xf numFmtId="5" fontId="22" fillId="0" borderId="0" xfId="7133" applyNumberFormat="1" applyFont="1"/>
    <xf numFmtId="41" fontId="120" fillId="0" borderId="0" xfId="6562" applyNumberFormat="1" applyFont="1"/>
    <xf numFmtId="41" fontId="120" fillId="0" borderId="0" xfId="6562" applyNumberFormat="1" applyFont="1" applyFill="1"/>
    <xf numFmtId="43" fontId="120" fillId="0" borderId="0" xfId="6562" applyNumberFormat="1" applyFont="1" applyFill="1"/>
    <xf numFmtId="0" fontId="22" fillId="0" borderId="0" xfId="7133" applyFont="1" applyBorder="1"/>
    <xf numFmtId="44" fontId="138" fillId="0" borderId="0" xfId="7133" applyNumberFormat="1" applyFont="1" applyFill="1" applyBorder="1"/>
    <xf numFmtId="41" fontId="22" fillId="0" borderId="0" xfId="7133" applyNumberFormat="1" applyFont="1" applyAlignment="1">
      <alignment horizontal="right"/>
    </xf>
    <xf numFmtId="44" fontId="22" fillId="0" borderId="0" xfId="7133" applyNumberFormat="1" applyFont="1"/>
    <xf numFmtId="6" fontId="112" fillId="0" borderId="0" xfId="7133" quotePrefix="1" applyNumberFormat="1" applyFont="1"/>
    <xf numFmtId="41" fontId="112" fillId="0" borderId="0" xfId="7133" applyNumberFormat="1" applyFont="1"/>
    <xf numFmtId="0" fontId="0" fillId="0" borderId="0" xfId="0" applyBorder="1"/>
    <xf numFmtId="0" fontId="0" fillId="0" borderId="11" xfId="0" applyBorder="1"/>
    <xf numFmtId="0" fontId="3" fillId="128" borderId="5" xfId="0" applyFont="1" applyFill="1" applyBorder="1" applyAlignment="1">
      <alignment horizontal="left" vertical="center"/>
    </xf>
    <xf numFmtId="0" fontId="0" fillId="128" borderId="4" xfId="0" applyFill="1" applyBorder="1" applyAlignment="1">
      <alignment horizontal="left" vertical="center"/>
    </xf>
    <xf numFmtId="0" fontId="0" fillId="128" borderId="6" xfId="0" applyFill="1" applyBorder="1" applyAlignment="1">
      <alignment horizontal="left" vertical="center"/>
    </xf>
    <xf numFmtId="0" fontId="0" fillId="0" borderId="12" xfId="0" applyBorder="1"/>
    <xf numFmtId="41" fontId="0" fillId="0" borderId="0" xfId="0" applyNumberFormat="1" applyBorder="1"/>
    <xf numFmtId="43" fontId="0" fillId="0" borderId="0" xfId="0" applyNumberFormat="1" applyBorder="1"/>
    <xf numFmtId="41" fontId="0" fillId="0" borderId="1" xfId="0" applyNumberFormat="1" applyBorder="1"/>
    <xf numFmtId="0" fontId="0" fillId="0" borderId="1" xfId="0" applyBorder="1" applyAlignment="1">
      <alignment horizontal="center" wrapText="1"/>
    </xf>
    <xf numFmtId="164" fontId="0" fillId="0" borderId="1" xfId="1" applyNumberFormat="1" applyFont="1" applyBorder="1" applyAlignment="1">
      <alignment horizontal="center" wrapText="1"/>
    </xf>
    <xf numFmtId="164" fontId="0" fillId="0" borderId="1" xfId="1" applyNumberFormat="1" applyFont="1" applyBorder="1" applyAlignment="1">
      <alignment wrapText="1"/>
    </xf>
    <xf numFmtId="0" fontId="0" fillId="0" borderId="0" xfId="0" applyAlignment="1">
      <alignment horizontal="center" wrapText="1"/>
    </xf>
    <xf numFmtId="164" fontId="141" fillId="0" borderId="0" xfId="1" applyNumberFormat="1" applyFont="1"/>
    <xf numFmtId="164" fontId="141" fillId="0" borderId="0" xfId="0" applyNumberFormat="1" applyFont="1"/>
    <xf numFmtId="0" fontId="141" fillId="123" borderId="0" xfId="0" applyFont="1" applyFill="1"/>
    <xf numFmtId="9" fontId="141" fillId="0" borderId="0" xfId="7113" applyFont="1" applyAlignment="1">
      <alignment horizontal="center"/>
    </xf>
    <xf numFmtId="0" fontId="141" fillId="0" borderId="0" xfId="0" applyFont="1"/>
    <xf numFmtId="164" fontId="141" fillId="0" borderId="0" xfId="1" applyNumberFormat="1" applyFont="1" applyFill="1"/>
    <xf numFmtId="164" fontId="141" fillId="0" borderId="0" xfId="0" applyNumberFormat="1" applyFont="1" applyFill="1"/>
    <xf numFmtId="9" fontId="141" fillId="0" borderId="0" xfId="7113" applyFont="1" applyFill="1" applyAlignment="1">
      <alignment horizontal="center"/>
    </xf>
    <xf numFmtId="0" fontId="141" fillId="0" borderId="0" xfId="0" applyFont="1" applyFill="1"/>
    <xf numFmtId="164" fontId="141" fillId="126" borderId="0" xfId="0" applyNumberFormat="1" applyFont="1" applyFill="1"/>
    <xf numFmtId="164" fontId="141" fillId="126" borderId="0" xfId="1" applyNumberFormat="1" applyFont="1" applyFill="1"/>
    <xf numFmtId="164" fontId="141" fillId="0" borderId="1" xfId="1" applyNumberFormat="1" applyFont="1" applyBorder="1"/>
    <xf numFmtId="164" fontId="141" fillId="126" borderId="1" xfId="1" applyNumberFormat="1" applyFont="1" applyFill="1" applyBorder="1"/>
    <xf numFmtId="164" fontId="141" fillId="126" borderId="1" xfId="0" applyNumberFormat="1" applyFont="1" applyFill="1" applyBorder="1"/>
    <xf numFmtId="0" fontId="141" fillId="123" borderId="1" xfId="0" applyFont="1" applyFill="1" applyBorder="1"/>
    <xf numFmtId="9" fontId="141" fillId="0" borderId="1" xfId="7113" applyFont="1" applyBorder="1" applyAlignment="1">
      <alignment horizontal="center"/>
    </xf>
    <xf numFmtId="164" fontId="141" fillId="0" borderId="0" xfId="1" applyNumberFormat="1" applyFont="1" applyAlignment="1">
      <alignment horizontal="center"/>
    </xf>
    <xf numFmtId="0" fontId="142" fillId="0" borderId="0" xfId="0" applyNumberFormat="1" applyFont="1" applyFill="1" applyAlignment="1">
      <alignment horizontal="left"/>
    </xf>
    <xf numFmtId="0" fontId="0" fillId="0" borderId="1" xfId="0" applyFont="1" applyFill="1" applyBorder="1" applyAlignment="1">
      <alignment horizontal="center" wrapText="1"/>
    </xf>
    <xf numFmtId="0" fontId="142" fillId="0" borderId="0" xfId="0" applyNumberFormat="1" applyFont="1" applyFill="1" applyAlignment="1">
      <alignment horizontal="right"/>
    </xf>
    <xf numFmtId="2" fontId="22" fillId="0" borderId="0" xfId="7133" applyNumberFormat="1" applyFont="1" applyAlignment="1">
      <alignment horizontal="left" vertical="top" wrapText="1"/>
    </xf>
    <xf numFmtId="0" fontId="0" fillId="0" borderId="10" xfId="0" applyBorder="1" applyAlignment="1">
      <alignment horizontal="left" wrapText="1"/>
    </xf>
    <xf numFmtId="0" fontId="0" fillId="0" borderId="1" xfId="0" applyBorder="1" applyAlignment="1">
      <alignment horizontal="left" wrapText="1"/>
    </xf>
    <xf numFmtId="0" fontId="0" fillId="0" borderId="9" xfId="0" applyBorder="1" applyAlignment="1">
      <alignment horizontal="left" wrapText="1"/>
    </xf>
    <xf numFmtId="0" fontId="120" fillId="0" borderId="0" xfId="6562" applyFont="1" applyAlignment="1">
      <alignment horizontal="left" wrapText="1"/>
    </xf>
    <xf numFmtId="0" fontId="120" fillId="0" borderId="0" xfId="6562" applyFont="1" applyBorder="1" applyAlignment="1">
      <alignment horizontal="left" wrapText="1"/>
    </xf>
    <xf numFmtId="0" fontId="122" fillId="124" borderId="5" xfId="5573" applyFont="1" applyFill="1" applyBorder="1" applyAlignment="1">
      <alignment horizontal="center" wrapText="1"/>
    </xf>
    <xf numFmtId="0" fontId="122" fillId="124" borderId="6" xfId="5573" applyFont="1" applyFill="1" applyBorder="1" applyAlignment="1">
      <alignment horizontal="center" wrapText="1"/>
    </xf>
    <xf numFmtId="43" fontId="120" fillId="0" borderId="5" xfId="4835" applyFont="1" applyFill="1" applyBorder="1" applyAlignment="1">
      <alignment horizontal="center"/>
    </xf>
    <xf numFmtId="43" fontId="120" fillId="0" borderId="6" xfId="4835" applyFont="1" applyFill="1" applyBorder="1" applyAlignment="1">
      <alignment horizontal="center"/>
    </xf>
    <xf numFmtId="0" fontId="3" fillId="127" borderId="0" xfId="0" applyFont="1" applyFill="1" applyAlignment="1">
      <alignment horizontal="center"/>
    </xf>
    <xf numFmtId="164" fontId="3" fillId="127" borderId="0" xfId="1" applyNumberFormat="1" applyFont="1" applyFill="1" applyAlignment="1">
      <alignment horizontal="center" wrapText="1"/>
    </xf>
  </cellXfs>
  <cellStyles count="7135">
    <cellStyle name="_x0013_" xfId="33"/>
    <cellStyle name=" 1" xfId="34"/>
    <cellStyle name=" 1 2" xfId="35"/>
    <cellStyle name=" 1 2 2" xfId="36"/>
    <cellStyle name=" 1 3" xfId="37"/>
    <cellStyle name=" 1 4" xfId="38"/>
    <cellStyle name="_x0013_ 2" xfId="39"/>
    <cellStyle name="_x0013_ 2 2" xfId="40"/>
    <cellStyle name="_x0013_ 3" xfId="41"/>
    <cellStyle name="_x0013_ 3 2" xfId="42"/>
    <cellStyle name="_x0013_ 4" xfId="43"/>
    <cellStyle name="_x0013_ 4 2" xfId="44"/>
    <cellStyle name="_x0013_ 5" xfId="45"/>
    <cellStyle name="_x0013_ 6" xfId="46"/>
    <cellStyle name="_x0013_ 7" xfId="47"/>
    <cellStyle name="_x0013_ 8" xfId="48"/>
    <cellStyle name="_x0013_ 9" xfId="49"/>
    <cellStyle name="_09GRC Gas Transport For Review" xfId="50"/>
    <cellStyle name="_09GRC Gas Transport For Review 2" xfId="51"/>
    <cellStyle name="_09GRC Gas Transport For Review 2 2" xfId="52"/>
    <cellStyle name="_09GRC Gas Transport For Review_Book4" xfId="53"/>
    <cellStyle name="_09GRC Gas Transport For Review_Book4 2" xfId="54"/>
    <cellStyle name="_09GRC Gas Transport For Review_Book4_DEM-WP(C) ENERG10C--ctn Mid-C_042010 2010GRC" xfId="55"/>
    <cellStyle name="_09GRC Gas Transport For Review_DEM-WP(C) ENERG10C--ctn Mid-C_042010 2010GRC" xfId="56"/>
    <cellStyle name="_x0013__16.07E Wild Horse Wind Expansionwrkingfile" xfId="57"/>
    <cellStyle name="_x0013__16.07E Wild Horse Wind Expansionwrkingfile 2" xfId="58"/>
    <cellStyle name="_x0013__16.07E Wild Horse Wind Expansionwrkingfile SF" xfId="59"/>
    <cellStyle name="_x0013__16.07E Wild Horse Wind Expansionwrkingfile SF 2" xfId="60"/>
    <cellStyle name="_x0013__16.07E Wild Horse Wind Expansionwrkingfile SF_DEM-WP(C) ENERG10C--ctn Mid-C_042010 2010GRC" xfId="61"/>
    <cellStyle name="_x0013__16.07E Wild Horse Wind Expansionwrkingfile_DEM-WP(C) ENERG10C--ctn Mid-C_042010 2010GRC" xfId="62"/>
    <cellStyle name="_x0013__16.37E Wild Horse Expansion DeferralRevwrkingfile SF" xfId="63"/>
    <cellStyle name="_x0013__16.37E Wild Horse Expansion DeferralRevwrkingfile SF 2" xfId="64"/>
    <cellStyle name="_x0013__16.37E Wild Horse Expansion DeferralRevwrkingfile SF_DEM-WP(C) ENERG10C--ctn Mid-C_042010 2010GRC" xfId="65"/>
    <cellStyle name="_2008 Strat Plan Power Costs Forecast V2 (2009 Update)" xfId="66"/>
    <cellStyle name="_2008 Strat Plan Power Costs Forecast V2 (2009 Update) 2" xfId="67"/>
    <cellStyle name="_2008 Strat Plan Power Costs Forecast V2 (2009 Update)_DEM-WP(C) ENERG10C--ctn Mid-C_042010 2010GRC" xfId="68"/>
    <cellStyle name="_2008 Strat Plan Power Costs Forecast V2 (2009 Update)_NIM Summary" xfId="69"/>
    <cellStyle name="_2008 Strat Plan Power Costs Forecast V2 (2009 Update)_NIM Summary 2" xfId="70"/>
    <cellStyle name="_2008 Strat Plan Power Costs Forecast V2 (2009 Update)_NIM Summary_DEM-WP(C) ENERG10C--ctn Mid-C_042010 2010GRC" xfId="71"/>
    <cellStyle name="_4.06E Pass Throughs" xfId="72"/>
    <cellStyle name="_4.06E Pass Throughs 2" xfId="73"/>
    <cellStyle name="_4.06E Pass Throughs 2 2" xfId="74"/>
    <cellStyle name="_4.06E Pass Throughs 3" xfId="75"/>
    <cellStyle name="_4.06E Pass Throughs 4" xfId="76"/>
    <cellStyle name="_4.06E Pass Throughs 4 2" xfId="77"/>
    <cellStyle name="_4.06E Pass Throughs 5" xfId="78"/>
    <cellStyle name="_4.06E Pass Throughs 5 2" xfId="79"/>
    <cellStyle name="_4.06E Pass Throughs 6" xfId="80"/>
    <cellStyle name="_4.06E Pass Throughs 7" xfId="81"/>
    <cellStyle name="_4.06E Pass Throughs 7 2" xfId="82"/>
    <cellStyle name="_4.06E Pass Throughs 8" xfId="83"/>
    <cellStyle name="_4.06E Pass Throughs 8 2" xfId="84"/>
    <cellStyle name="_4.06E Pass Throughs_04 07E Wild Horse Wind Expansion (C) (2)" xfId="85"/>
    <cellStyle name="_4.06E Pass Throughs_04 07E Wild Horse Wind Expansion (C) (2) 2" xfId="86"/>
    <cellStyle name="_4.06E Pass Throughs_04 07E Wild Horse Wind Expansion (C) (2)_Adj Bench DR 3 for Initial Briefs (Electric)" xfId="87"/>
    <cellStyle name="_4.06E Pass Throughs_04 07E Wild Horse Wind Expansion (C) (2)_Adj Bench DR 3 for Initial Briefs (Electric) 2" xfId="88"/>
    <cellStyle name="_4.06E Pass Throughs_04 07E Wild Horse Wind Expansion (C) (2)_Adj Bench DR 3 for Initial Briefs (Electric)_DEM-WP(C) ENERG10C--ctn Mid-C_042010 2010GRC" xfId="89"/>
    <cellStyle name="_4.06E Pass Throughs_04 07E Wild Horse Wind Expansion (C) (2)_DEM-WP(C) ENERG10C--ctn Mid-C_042010 2010GRC" xfId="90"/>
    <cellStyle name="_4.06E Pass Throughs_04 07E Wild Horse Wind Expansion (C) (2)_Electric Rev Req Model (2009 GRC) " xfId="91"/>
    <cellStyle name="_4.06E Pass Throughs_04 07E Wild Horse Wind Expansion (C) (2)_Electric Rev Req Model (2009 GRC)  2" xfId="92"/>
    <cellStyle name="_4.06E Pass Throughs_04 07E Wild Horse Wind Expansion (C) (2)_Electric Rev Req Model (2009 GRC) _DEM-WP(C) ENERG10C--ctn Mid-C_042010 2010GRC" xfId="93"/>
    <cellStyle name="_4.06E Pass Throughs_04 07E Wild Horse Wind Expansion (C) (2)_Electric Rev Req Model (2009 GRC) Rebuttal" xfId="94"/>
    <cellStyle name="_4.06E Pass Throughs_04 07E Wild Horse Wind Expansion (C) (2)_Electric Rev Req Model (2009 GRC) Rebuttal REmoval of New  WH Solar AdjustMI" xfId="95"/>
    <cellStyle name="_4.06E Pass Throughs_04 07E Wild Horse Wind Expansion (C) (2)_Electric Rev Req Model (2009 GRC) Rebuttal REmoval of New  WH Solar AdjustMI 2" xfId="96"/>
    <cellStyle name="_4.06E Pass Throughs_04 07E Wild Horse Wind Expansion (C) (2)_Electric Rev Req Model (2009 GRC) Rebuttal REmoval of New  WH Solar AdjustMI_DEM-WP(C) ENERG10C--ctn Mid-C_042010 2010GRC" xfId="97"/>
    <cellStyle name="_4.06E Pass Throughs_04 07E Wild Horse Wind Expansion (C) (2)_Electric Rev Req Model (2009 GRC) Revised 01-18-2010" xfId="98"/>
    <cellStyle name="_4.06E Pass Throughs_04 07E Wild Horse Wind Expansion (C) (2)_Electric Rev Req Model (2009 GRC) Revised 01-18-2010 2" xfId="99"/>
    <cellStyle name="_4.06E Pass Throughs_04 07E Wild Horse Wind Expansion (C) (2)_Electric Rev Req Model (2009 GRC) Revised 01-18-2010_DEM-WP(C) ENERG10C--ctn Mid-C_042010 2010GRC" xfId="100"/>
    <cellStyle name="_4.06E Pass Throughs_04 07E Wild Horse Wind Expansion (C) (2)_Final Order Electric EXHIBIT A-1" xfId="101"/>
    <cellStyle name="_4.06E Pass Throughs_04 07E Wild Horse Wind Expansion (C) (2)_TENASKA REGULATORY ASSET" xfId="102"/>
    <cellStyle name="_4.06E Pass Throughs_16.37E Wild Horse Expansion DeferralRevwrkingfile SF" xfId="103"/>
    <cellStyle name="_4.06E Pass Throughs_16.37E Wild Horse Expansion DeferralRevwrkingfile SF 2" xfId="104"/>
    <cellStyle name="_4.06E Pass Throughs_16.37E Wild Horse Expansion DeferralRevwrkingfile SF_DEM-WP(C) ENERG10C--ctn Mid-C_042010 2010GRC" xfId="105"/>
    <cellStyle name="_4.06E Pass Throughs_2009 GRC Compl Filing - Exhibit D" xfId="106"/>
    <cellStyle name="_4.06E Pass Throughs_2009 GRC Compl Filing - Exhibit D 2" xfId="107"/>
    <cellStyle name="_4.06E Pass Throughs_2009 GRC Compl Filing - Exhibit D_DEM-WP(C) ENERG10C--ctn Mid-C_042010 2010GRC" xfId="108"/>
    <cellStyle name="_4.06E Pass Throughs_4 31 Regulatory Assets and Liabilities  7 06- Exhibit D" xfId="109"/>
    <cellStyle name="_4.06E Pass Throughs_4 31 Regulatory Assets and Liabilities  7 06- Exhibit D 2" xfId="110"/>
    <cellStyle name="_4.06E Pass Throughs_4 31 Regulatory Assets and Liabilities  7 06- Exhibit D_DEM-WP(C) ENERG10C--ctn Mid-C_042010 2010GRC" xfId="111"/>
    <cellStyle name="_4.06E Pass Throughs_4 31 Regulatory Assets and Liabilities  7 06- Exhibit D_NIM Summary" xfId="112"/>
    <cellStyle name="_4.06E Pass Throughs_4 31 Regulatory Assets and Liabilities  7 06- Exhibit D_NIM Summary 2" xfId="113"/>
    <cellStyle name="_4.06E Pass Throughs_4 31 Regulatory Assets and Liabilities  7 06- Exhibit D_NIM Summary_DEM-WP(C) ENERG10C--ctn Mid-C_042010 2010GRC" xfId="114"/>
    <cellStyle name="_4.06E Pass Throughs_4 31 Regulatory Assets and Liabilities  7 06- Exhibit D_NIM+O&amp;M" xfId="115"/>
    <cellStyle name="_4.06E Pass Throughs_4 31 Regulatory Assets and Liabilities  7 06- Exhibit D_NIM+O&amp;M Monthly" xfId="116"/>
    <cellStyle name="_4.06E Pass Throughs_4 31E Reg Asset  Liab and EXH D" xfId="117"/>
    <cellStyle name="_4.06E Pass Throughs_4 31E Reg Asset  Liab and EXH D _ Aug 10 Filing (2)" xfId="118"/>
    <cellStyle name="_4.06E Pass Throughs_4 31E Reg Asset  Liab and EXH D _ Aug 10 Filing (2) 2" xfId="119"/>
    <cellStyle name="_4.06E Pass Throughs_4 31E Reg Asset  Liab and EXH D 2" xfId="120"/>
    <cellStyle name="_4.06E Pass Throughs_4 31E Reg Asset  Liab and EXH D 3" xfId="121"/>
    <cellStyle name="_4.06E Pass Throughs_4 32 Regulatory Assets and Liabilities  7 06- Exhibit D" xfId="122"/>
    <cellStyle name="_4.06E Pass Throughs_4 32 Regulatory Assets and Liabilities  7 06- Exhibit D 2" xfId="123"/>
    <cellStyle name="_4.06E Pass Throughs_4 32 Regulatory Assets and Liabilities  7 06- Exhibit D_DEM-WP(C) ENERG10C--ctn Mid-C_042010 2010GRC" xfId="124"/>
    <cellStyle name="_4.06E Pass Throughs_4 32 Regulatory Assets and Liabilities  7 06- Exhibit D_NIM Summary" xfId="125"/>
    <cellStyle name="_4.06E Pass Throughs_4 32 Regulatory Assets and Liabilities  7 06- Exhibit D_NIM Summary 2" xfId="126"/>
    <cellStyle name="_4.06E Pass Throughs_4 32 Regulatory Assets and Liabilities  7 06- Exhibit D_NIM Summary_DEM-WP(C) ENERG10C--ctn Mid-C_042010 2010GRC" xfId="127"/>
    <cellStyle name="_4.06E Pass Throughs_4 32 Regulatory Assets and Liabilities  7 06- Exhibit D_NIM+O&amp;M" xfId="128"/>
    <cellStyle name="_4.06E Pass Throughs_4 32 Regulatory Assets and Liabilities  7 06- Exhibit D_NIM+O&amp;M Monthly" xfId="129"/>
    <cellStyle name="_4.06E Pass Throughs_AURORA Total New" xfId="130"/>
    <cellStyle name="_4.06E Pass Throughs_AURORA Total New 2" xfId="131"/>
    <cellStyle name="_4.06E Pass Throughs_Book2" xfId="132"/>
    <cellStyle name="_4.06E Pass Throughs_Book2 2" xfId="133"/>
    <cellStyle name="_4.06E Pass Throughs_Book2_Adj Bench DR 3 for Initial Briefs (Electric)" xfId="134"/>
    <cellStyle name="_4.06E Pass Throughs_Book2_Adj Bench DR 3 for Initial Briefs (Electric) 2" xfId="135"/>
    <cellStyle name="_4.06E Pass Throughs_Book2_Adj Bench DR 3 for Initial Briefs (Electric)_DEM-WP(C) ENERG10C--ctn Mid-C_042010 2010GRC" xfId="136"/>
    <cellStyle name="_4.06E Pass Throughs_Book2_DEM-WP(C) ENERG10C--ctn Mid-C_042010 2010GRC" xfId="137"/>
    <cellStyle name="_4.06E Pass Throughs_Book2_Electric Rev Req Model (2009 GRC) Rebuttal" xfId="138"/>
    <cellStyle name="_4.06E Pass Throughs_Book2_Electric Rev Req Model (2009 GRC) Rebuttal REmoval of New  WH Solar AdjustMI" xfId="139"/>
    <cellStyle name="_4.06E Pass Throughs_Book2_Electric Rev Req Model (2009 GRC) Rebuttal REmoval of New  WH Solar AdjustMI 2" xfId="140"/>
    <cellStyle name="_4.06E Pass Throughs_Book2_Electric Rev Req Model (2009 GRC) Rebuttal REmoval of New  WH Solar AdjustMI_DEM-WP(C) ENERG10C--ctn Mid-C_042010 2010GRC" xfId="141"/>
    <cellStyle name="_4.06E Pass Throughs_Book2_Electric Rev Req Model (2009 GRC) Revised 01-18-2010" xfId="142"/>
    <cellStyle name="_4.06E Pass Throughs_Book2_Electric Rev Req Model (2009 GRC) Revised 01-18-2010 2" xfId="143"/>
    <cellStyle name="_4.06E Pass Throughs_Book2_Electric Rev Req Model (2009 GRC) Revised 01-18-2010_DEM-WP(C) ENERG10C--ctn Mid-C_042010 2010GRC" xfId="144"/>
    <cellStyle name="_4.06E Pass Throughs_Book2_Final Order Electric EXHIBIT A-1" xfId="145"/>
    <cellStyle name="_4.06E Pass Throughs_Book4" xfId="146"/>
    <cellStyle name="_4.06E Pass Throughs_Book4 2" xfId="147"/>
    <cellStyle name="_4.06E Pass Throughs_Book4_DEM-WP(C) ENERG10C--ctn Mid-C_042010 2010GRC" xfId="148"/>
    <cellStyle name="_4.06E Pass Throughs_Book9" xfId="149"/>
    <cellStyle name="_4.06E Pass Throughs_Book9 2" xfId="150"/>
    <cellStyle name="_4.06E Pass Throughs_Book9_DEM-WP(C) ENERG10C--ctn Mid-C_042010 2010GRC" xfId="151"/>
    <cellStyle name="_4.06E Pass Throughs_Chelan PUD Power Costs (8-10)" xfId="152"/>
    <cellStyle name="_4.06E Pass Throughs_DEM-WP(C) Chelan Power Costs" xfId="153"/>
    <cellStyle name="_4.06E Pass Throughs_DEM-WP(C) Chelan Power Costs 2" xfId="154"/>
    <cellStyle name="_4.06E Pass Throughs_DEM-WP(C) ENERG10C--ctn Mid-C_042010 2010GRC" xfId="155"/>
    <cellStyle name="_4.06E Pass Throughs_DEM-WP(C) Gas Transport 2010GRC" xfId="156"/>
    <cellStyle name="_4.06E Pass Throughs_DEM-WP(C) Gas Transport 2010GRC 2" xfId="157"/>
    <cellStyle name="_4.06E Pass Throughs_NIM Summary" xfId="158"/>
    <cellStyle name="_4.06E Pass Throughs_NIM Summary 09GRC" xfId="159"/>
    <cellStyle name="_4.06E Pass Throughs_NIM Summary 09GRC 2" xfId="160"/>
    <cellStyle name="_4.06E Pass Throughs_NIM Summary 09GRC_DEM-WP(C) ENERG10C--ctn Mid-C_042010 2010GRC" xfId="161"/>
    <cellStyle name="_4.06E Pass Throughs_NIM Summary 2" xfId="162"/>
    <cellStyle name="_4.06E Pass Throughs_NIM Summary 3" xfId="163"/>
    <cellStyle name="_4.06E Pass Throughs_NIM Summary 4" xfId="164"/>
    <cellStyle name="_4.06E Pass Throughs_NIM Summary 5" xfId="165"/>
    <cellStyle name="_4.06E Pass Throughs_NIM Summary 6" xfId="166"/>
    <cellStyle name="_4.06E Pass Throughs_NIM Summary 7" xfId="167"/>
    <cellStyle name="_4.06E Pass Throughs_NIM Summary 8" xfId="168"/>
    <cellStyle name="_4.06E Pass Throughs_NIM Summary 9" xfId="169"/>
    <cellStyle name="_4.06E Pass Throughs_NIM Summary_DEM-WP(C) ENERG10C--ctn Mid-C_042010 2010GRC" xfId="170"/>
    <cellStyle name="_4.06E Pass Throughs_NIM+O&amp;M" xfId="171"/>
    <cellStyle name="_4.06E Pass Throughs_NIM+O&amp;M 2" xfId="172"/>
    <cellStyle name="_4.06E Pass Throughs_NIM+O&amp;M Monthly" xfId="173"/>
    <cellStyle name="_4.06E Pass Throughs_NIM+O&amp;M Monthly 2" xfId="174"/>
    <cellStyle name="_4.06E Pass Throughs_PCA 9 -  Exhibit D April 2010 (3)" xfId="175"/>
    <cellStyle name="_4.06E Pass Throughs_PCA 9 -  Exhibit D April 2010 (3) 2" xfId="176"/>
    <cellStyle name="_4.06E Pass Throughs_PCA 9 -  Exhibit D April 2010 (3)_DEM-WP(C) ENERG10C--ctn Mid-C_042010 2010GRC" xfId="177"/>
    <cellStyle name="_4.06E Pass Throughs_Power Costs - Comparison bx Rbtl-Staff-Jt-PC" xfId="178"/>
    <cellStyle name="_4.06E Pass Throughs_Power Costs - Comparison bx Rbtl-Staff-Jt-PC 2" xfId="179"/>
    <cellStyle name="_4.06E Pass Throughs_Power Costs - Comparison bx Rbtl-Staff-Jt-PC_Adj Bench DR 3 for Initial Briefs (Electric)" xfId="180"/>
    <cellStyle name="_4.06E Pass Throughs_Power Costs - Comparison bx Rbtl-Staff-Jt-PC_Adj Bench DR 3 for Initial Briefs (Electric) 2" xfId="181"/>
    <cellStyle name="_4.06E Pass Throughs_Power Costs - Comparison bx Rbtl-Staff-Jt-PC_Adj Bench DR 3 for Initial Briefs (Electric)_DEM-WP(C) ENERG10C--ctn Mid-C_042010 2010GRC" xfId="182"/>
    <cellStyle name="_4.06E Pass Throughs_Power Costs - Comparison bx Rbtl-Staff-Jt-PC_DEM-WP(C) ENERG10C--ctn Mid-C_042010 2010GRC" xfId="183"/>
    <cellStyle name="_4.06E Pass Throughs_Power Costs - Comparison bx Rbtl-Staff-Jt-PC_Electric Rev Req Model (2009 GRC) Rebuttal" xfId="184"/>
    <cellStyle name="_4.06E Pass Throughs_Power Costs - Comparison bx Rbtl-Staff-Jt-PC_Electric Rev Req Model (2009 GRC) Rebuttal REmoval of New  WH Solar AdjustMI" xfId="185"/>
    <cellStyle name="_4.06E Pass Throughs_Power Costs - Comparison bx Rbtl-Staff-Jt-PC_Electric Rev Req Model (2009 GRC) Rebuttal REmoval of New  WH Solar AdjustMI 2" xfId="186"/>
    <cellStyle name="_4.06E Pass Throughs_Power Costs - Comparison bx Rbtl-Staff-Jt-PC_Electric Rev Req Model (2009 GRC) Rebuttal REmoval of New  WH Solar AdjustMI_DEM-WP(C) ENERG10C--ctn Mid-C_042010 2010GRC" xfId="187"/>
    <cellStyle name="_4.06E Pass Throughs_Power Costs - Comparison bx Rbtl-Staff-Jt-PC_Electric Rev Req Model (2009 GRC) Revised 01-18-2010" xfId="188"/>
    <cellStyle name="_4.06E Pass Throughs_Power Costs - Comparison bx Rbtl-Staff-Jt-PC_Electric Rev Req Model (2009 GRC) Revised 01-18-2010 2" xfId="189"/>
    <cellStyle name="_4.06E Pass Throughs_Power Costs - Comparison bx Rbtl-Staff-Jt-PC_Electric Rev Req Model (2009 GRC) Revised 01-18-2010_DEM-WP(C) ENERG10C--ctn Mid-C_042010 2010GRC" xfId="190"/>
    <cellStyle name="_4.06E Pass Throughs_Power Costs - Comparison bx Rbtl-Staff-Jt-PC_Final Order Electric EXHIBIT A-1" xfId="191"/>
    <cellStyle name="_4.06E Pass Throughs_Rebuttal Power Costs" xfId="192"/>
    <cellStyle name="_4.06E Pass Throughs_Rebuttal Power Costs 2" xfId="193"/>
    <cellStyle name="_4.06E Pass Throughs_Rebuttal Power Costs_Adj Bench DR 3 for Initial Briefs (Electric)" xfId="194"/>
    <cellStyle name="_4.06E Pass Throughs_Rebuttal Power Costs_Adj Bench DR 3 for Initial Briefs (Electric) 2" xfId="195"/>
    <cellStyle name="_4.06E Pass Throughs_Rebuttal Power Costs_Adj Bench DR 3 for Initial Briefs (Electric)_DEM-WP(C) ENERG10C--ctn Mid-C_042010 2010GRC" xfId="196"/>
    <cellStyle name="_4.06E Pass Throughs_Rebuttal Power Costs_DEM-WP(C) ENERG10C--ctn Mid-C_042010 2010GRC" xfId="197"/>
    <cellStyle name="_4.06E Pass Throughs_Rebuttal Power Costs_Electric Rev Req Model (2009 GRC) Rebuttal" xfId="198"/>
    <cellStyle name="_4.06E Pass Throughs_Rebuttal Power Costs_Electric Rev Req Model (2009 GRC) Rebuttal REmoval of New  WH Solar AdjustMI" xfId="199"/>
    <cellStyle name="_4.06E Pass Throughs_Rebuttal Power Costs_Electric Rev Req Model (2009 GRC) Rebuttal REmoval of New  WH Solar AdjustMI 2" xfId="200"/>
    <cellStyle name="_4.06E Pass Throughs_Rebuttal Power Costs_Electric Rev Req Model (2009 GRC) Rebuttal REmoval of New  WH Solar AdjustMI_DEM-WP(C) ENERG10C--ctn Mid-C_042010 2010GRC" xfId="201"/>
    <cellStyle name="_4.06E Pass Throughs_Rebuttal Power Costs_Electric Rev Req Model (2009 GRC) Revised 01-18-2010" xfId="202"/>
    <cellStyle name="_4.06E Pass Throughs_Rebuttal Power Costs_Electric Rev Req Model (2009 GRC) Revised 01-18-2010 2" xfId="203"/>
    <cellStyle name="_4.06E Pass Throughs_Rebuttal Power Costs_Electric Rev Req Model (2009 GRC) Revised 01-18-2010_DEM-WP(C) ENERG10C--ctn Mid-C_042010 2010GRC" xfId="204"/>
    <cellStyle name="_4.06E Pass Throughs_Rebuttal Power Costs_Final Order Electric EXHIBIT A-1" xfId="205"/>
    <cellStyle name="_4.06E Pass Throughs_Wind Integration 10GRC" xfId="206"/>
    <cellStyle name="_4.06E Pass Throughs_Wind Integration 10GRC 2" xfId="207"/>
    <cellStyle name="_4.06E Pass Throughs_Wind Integration 10GRC_DEM-WP(C) ENERG10C--ctn Mid-C_042010 2010GRC" xfId="208"/>
    <cellStyle name="_4.13E Montana Energy Tax" xfId="209"/>
    <cellStyle name="_4.13E Montana Energy Tax 2" xfId="210"/>
    <cellStyle name="_4.13E Montana Energy Tax 2 2" xfId="211"/>
    <cellStyle name="_4.13E Montana Energy Tax 3" xfId="212"/>
    <cellStyle name="_4.13E Montana Energy Tax 4" xfId="213"/>
    <cellStyle name="_4.13E Montana Energy Tax 4 2" xfId="214"/>
    <cellStyle name="_4.13E Montana Energy Tax 5" xfId="215"/>
    <cellStyle name="_4.13E Montana Energy Tax 6" xfId="216"/>
    <cellStyle name="_4.13E Montana Energy Tax 6 2" xfId="217"/>
    <cellStyle name="_4.13E Montana Energy Tax 7" xfId="218"/>
    <cellStyle name="_4.13E Montana Energy Tax 7 2" xfId="219"/>
    <cellStyle name="_4.13E Montana Energy Tax_04 07E Wild Horse Wind Expansion (C) (2)" xfId="220"/>
    <cellStyle name="_4.13E Montana Energy Tax_04 07E Wild Horse Wind Expansion (C) (2) 2" xfId="221"/>
    <cellStyle name="_4.13E Montana Energy Tax_04 07E Wild Horse Wind Expansion (C) (2)_Adj Bench DR 3 for Initial Briefs (Electric)" xfId="222"/>
    <cellStyle name="_4.13E Montana Energy Tax_04 07E Wild Horse Wind Expansion (C) (2)_Adj Bench DR 3 for Initial Briefs (Electric) 2" xfId="223"/>
    <cellStyle name="_4.13E Montana Energy Tax_04 07E Wild Horse Wind Expansion (C) (2)_Adj Bench DR 3 for Initial Briefs (Electric)_DEM-WP(C) ENERG10C--ctn Mid-C_042010 2010GRC" xfId="224"/>
    <cellStyle name="_4.13E Montana Energy Tax_04 07E Wild Horse Wind Expansion (C) (2)_DEM-WP(C) ENERG10C--ctn Mid-C_042010 2010GRC" xfId="225"/>
    <cellStyle name="_4.13E Montana Energy Tax_04 07E Wild Horse Wind Expansion (C) (2)_Electric Rev Req Model (2009 GRC) " xfId="226"/>
    <cellStyle name="_4.13E Montana Energy Tax_04 07E Wild Horse Wind Expansion (C) (2)_Electric Rev Req Model (2009 GRC)  2" xfId="227"/>
    <cellStyle name="_4.13E Montana Energy Tax_04 07E Wild Horse Wind Expansion (C) (2)_Electric Rev Req Model (2009 GRC) _DEM-WP(C) ENERG10C--ctn Mid-C_042010 2010GRC" xfId="228"/>
    <cellStyle name="_4.13E Montana Energy Tax_04 07E Wild Horse Wind Expansion (C) (2)_Electric Rev Req Model (2009 GRC) Rebuttal" xfId="229"/>
    <cellStyle name="_4.13E Montana Energy Tax_04 07E Wild Horse Wind Expansion (C) (2)_Electric Rev Req Model (2009 GRC) Rebuttal REmoval of New  WH Solar AdjustMI" xfId="230"/>
    <cellStyle name="_4.13E Montana Energy Tax_04 07E Wild Horse Wind Expansion (C) (2)_Electric Rev Req Model (2009 GRC) Rebuttal REmoval of New  WH Solar AdjustMI 2" xfId="231"/>
    <cellStyle name="_4.13E Montana Energy Tax_04 07E Wild Horse Wind Expansion (C) (2)_Electric Rev Req Model (2009 GRC) Rebuttal REmoval of New  WH Solar AdjustMI_DEM-WP(C) ENERG10C--ctn Mid-C_042010 2010GRC" xfId="232"/>
    <cellStyle name="_4.13E Montana Energy Tax_04 07E Wild Horse Wind Expansion (C) (2)_Electric Rev Req Model (2009 GRC) Revised 01-18-2010" xfId="233"/>
    <cellStyle name="_4.13E Montana Energy Tax_04 07E Wild Horse Wind Expansion (C) (2)_Electric Rev Req Model (2009 GRC) Revised 01-18-2010 2" xfId="234"/>
    <cellStyle name="_4.13E Montana Energy Tax_04 07E Wild Horse Wind Expansion (C) (2)_Electric Rev Req Model (2009 GRC) Revised 01-18-2010_DEM-WP(C) ENERG10C--ctn Mid-C_042010 2010GRC" xfId="235"/>
    <cellStyle name="_4.13E Montana Energy Tax_04 07E Wild Horse Wind Expansion (C) (2)_Final Order Electric EXHIBIT A-1" xfId="236"/>
    <cellStyle name="_4.13E Montana Energy Tax_04 07E Wild Horse Wind Expansion (C) (2)_TENASKA REGULATORY ASSET" xfId="237"/>
    <cellStyle name="_4.13E Montana Energy Tax_16.37E Wild Horse Expansion DeferralRevwrkingfile SF" xfId="238"/>
    <cellStyle name="_4.13E Montana Energy Tax_16.37E Wild Horse Expansion DeferralRevwrkingfile SF 2" xfId="239"/>
    <cellStyle name="_4.13E Montana Energy Tax_16.37E Wild Horse Expansion DeferralRevwrkingfile SF_DEM-WP(C) ENERG10C--ctn Mid-C_042010 2010GRC" xfId="240"/>
    <cellStyle name="_4.13E Montana Energy Tax_2009 GRC Compl Filing - Exhibit D" xfId="241"/>
    <cellStyle name="_4.13E Montana Energy Tax_2009 GRC Compl Filing - Exhibit D 2" xfId="242"/>
    <cellStyle name="_4.13E Montana Energy Tax_2009 GRC Compl Filing - Exhibit D_DEM-WP(C) ENERG10C--ctn Mid-C_042010 2010GRC" xfId="243"/>
    <cellStyle name="_4.13E Montana Energy Tax_4 31 Regulatory Assets and Liabilities  7 06- Exhibit D" xfId="244"/>
    <cellStyle name="_4.13E Montana Energy Tax_4 31 Regulatory Assets and Liabilities  7 06- Exhibit D 2" xfId="245"/>
    <cellStyle name="_4.13E Montana Energy Tax_4 31 Regulatory Assets and Liabilities  7 06- Exhibit D_DEM-WP(C) ENERG10C--ctn Mid-C_042010 2010GRC" xfId="246"/>
    <cellStyle name="_4.13E Montana Energy Tax_4 31 Regulatory Assets and Liabilities  7 06- Exhibit D_NIM Summary" xfId="247"/>
    <cellStyle name="_4.13E Montana Energy Tax_4 31 Regulatory Assets and Liabilities  7 06- Exhibit D_NIM Summary 2" xfId="248"/>
    <cellStyle name="_4.13E Montana Energy Tax_4 31 Regulatory Assets and Liabilities  7 06- Exhibit D_NIM Summary_DEM-WP(C) ENERG10C--ctn Mid-C_042010 2010GRC" xfId="249"/>
    <cellStyle name="_4.13E Montana Energy Tax_4 31E Reg Asset  Liab and EXH D" xfId="250"/>
    <cellStyle name="_4.13E Montana Energy Tax_4 31E Reg Asset  Liab and EXH D _ Aug 10 Filing (2)" xfId="251"/>
    <cellStyle name="_4.13E Montana Energy Tax_4 31E Reg Asset  Liab and EXH D _ Aug 10 Filing (2) 2" xfId="252"/>
    <cellStyle name="_4.13E Montana Energy Tax_4 31E Reg Asset  Liab and EXH D 2" xfId="253"/>
    <cellStyle name="_4.13E Montana Energy Tax_4 31E Reg Asset  Liab and EXH D 3" xfId="254"/>
    <cellStyle name="_4.13E Montana Energy Tax_4 32 Regulatory Assets and Liabilities  7 06- Exhibit D" xfId="255"/>
    <cellStyle name="_4.13E Montana Energy Tax_4 32 Regulatory Assets and Liabilities  7 06- Exhibit D 2" xfId="256"/>
    <cellStyle name="_4.13E Montana Energy Tax_4 32 Regulatory Assets and Liabilities  7 06- Exhibit D_DEM-WP(C) ENERG10C--ctn Mid-C_042010 2010GRC" xfId="257"/>
    <cellStyle name="_4.13E Montana Energy Tax_4 32 Regulatory Assets and Liabilities  7 06- Exhibit D_NIM Summary" xfId="258"/>
    <cellStyle name="_4.13E Montana Energy Tax_4 32 Regulatory Assets and Liabilities  7 06- Exhibit D_NIM Summary 2" xfId="259"/>
    <cellStyle name="_4.13E Montana Energy Tax_4 32 Regulatory Assets and Liabilities  7 06- Exhibit D_NIM Summary_DEM-WP(C) ENERG10C--ctn Mid-C_042010 2010GRC" xfId="260"/>
    <cellStyle name="_4.13E Montana Energy Tax_AURORA Total New" xfId="261"/>
    <cellStyle name="_4.13E Montana Energy Tax_AURORA Total New 2" xfId="262"/>
    <cellStyle name="_4.13E Montana Energy Tax_Book2" xfId="263"/>
    <cellStyle name="_4.13E Montana Energy Tax_Book2 2" xfId="264"/>
    <cellStyle name="_4.13E Montana Energy Tax_Book2_Adj Bench DR 3 for Initial Briefs (Electric)" xfId="265"/>
    <cellStyle name="_4.13E Montana Energy Tax_Book2_Adj Bench DR 3 for Initial Briefs (Electric) 2" xfId="266"/>
    <cellStyle name="_4.13E Montana Energy Tax_Book2_Adj Bench DR 3 for Initial Briefs (Electric)_DEM-WP(C) ENERG10C--ctn Mid-C_042010 2010GRC" xfId="267"/>
    <cellStyle name="_4.13E Montana Energy Tax_Book2_DEM-WP(C) ENERG10C--ctn Mid-C_042010 2010GRC" xfId="268"/>
    <cellStyle name="_4.13E Montana Energy Tax_Book2_Electric Rev Req Model (2009 GRC) Rebuttal" xfId="269"/>
    <cellStyle name="_4.13E Montana Energy Tax_Book2_Electric Rev Req Model (2009 GRC) Rebuttal REmoval of New  WH Solar AdjustMI" xfId="270"/>
    <cellStyle name="_4.13E Montana Energy Tax_Book2_Electric Rev Req Model (2009 GRC) Rebuttal REmoval of New  WH Solar AdjustMI 2" xfId="271"/>
    <cellStyle name="_4.13E Montana Energy Tax_Book2_Electric Rev Req Model (2009 GRC) Rebuttal REmoval of New  WH Solar AdjustMI_DEM-WP(C) ENERG10C--ctn Mid-C_042010 2010GRC" xfId="272"/>
    <cellStyle name="_4.13E Montana Energy Tax_Book2_Electric Rev Req Model (2009 GRC) Revised 01-18-2010" xfId="273"/>
    <cellStyle name="_4.13E Montana Energy Tax_Book2_Electric Rev Req Model (2009 GRC) Revised 01-18-2010 2" xfId="274"/>
    <cellStyle name="_4.13E Montana Energy Tax_Book2_Electric Rev Req Model (2009 GRC) Revised 01-18-2010_DEM-WP(C) ENERG10C--ctn Mid-C_042010 2010GRC" xfId="275"/>
    <cellStyle name="_4.13E Montana Energy Tax_Book2_Final Order Electric EXHIBIT A-1" xfId="276"/>
    <cellStyle name="_4.13E Montana Energy Tax_Book4" xfId="277"/>
    <cellStyle name="_4.13E Montana Energy Tax_Book4 2" xfId="278"/>
    <cellStyle name="_4.13E Montana Energy Tax_Book4_DEM-WP(C) ENERG10C--ctn Mid-C_042010 2010GRC" xfId="279"/>
    <cellStyle name="_4.13E Montana Energy Tax_Book9" xfId="280"/>
    <cellStyle name="_4.13E Montana Energy Tax_Book9 2" xfId="281"/>
    <cellStyle name="_4.13E Montana Energy Tax_Book9_DEM-WP(C) ENERG10C--ctn Mid-C_042010 2010GRC" xfId="282"/>
    <cellStyle name="_4.13E Montana Energy Tax_Chelan PUD Power Costs (8-10)" xfId="283"/>
    <cellStyle name="_4.13E Montana Energy Tax_DEM-WP(C) Chelan Power Costs" xfId="284"/>
    <cellStyle name="_4.13E Montana Energy Tax_DEM-WP(C) Chelan Power Costs 2" xfId="285"/>
    <cellStyle name="_4.13E Montana Energy Tax_DEM-WP(C) ENERG10C--ctn Mid-C_042010 2010GRC" xfId="286"/>
    <cellStyle name="_4.13E Montana Energy Tax_DEM-WP(C) Gas Transport 2010GRC" xfId="287"/>
    <cellStyle name="_4.13E Montana Energy Tax_DEM-WP(C) Gas Transport 2010GRC 2" xfId="288"/>
    <cellStyle name="_4.13E Montana Energy Tax_NIM Summary" xfId="289"/>
    <cellStyle name="_4.13E Montana Energy Tax_NIM Summary 09GRC" xfId="290"/>
    <cellStyle name="_4.13E Montana Energy Tax_NIM Summary 09GRC 2" xfId="291"/>
    <cellStyle name="_4.13E Montana Energy Tax_NIM Summary 09GRC_DEM-WP(C) ENERG10C--ctn Mid-C_042010 2010GRC" xfId="292"/>
    <cellStyle name="_4.13E Montana Energy Tax_NIM Summary 2" xfId="293"/>
    <cellStyle name="_4.13E Montana Energy Tax_NIM Summary 3" xfId="294"/>
    <cellStyle name="_4.13E Montana Energy Tax_NIM Summary 4" xfId="295"/>
    <cellStyle name="_4.13E Montana Energy Tax_NIM Summary 5" xfId="296"/>
    <cellStyle name="_4.13E Montana Energy Tax_NIM Summary 6" xfId="297"/>
    <cellStyle name="_4.13E Montana Energy Tax_NIM Summary 7" xfId="298"/>
    <cellStyle name="_4.13E Montana Energy Tax_NIM Summary 8" xfId="299"/>
    <cellStyle name="_4.13E Montana Energy Tax_NIM Summary 9" xfId="300"/>
    <cellStyle name="_4.13E Montana Energy Tax_NIM Summary_DEM-WP(C) ENERG10C--ctn Mid-C_042010 2010GRC" xfId="301"/>
    <cellStyle name="_4.13E Montana Energy Tax_PCA 9 -  Exhibit D April 2010 (3)" xfId="302"/>
    <cellStyle name="_4.13E Montana Energy Tax_PCA 9 -  Exhibit D April 2010 (3) 2" xfId="303"/>
    <cellStyle name="_4.13E Montana Energy Tax_PCA 9 -  Exhibit D April 2010 (3)_DEM-WP(C) ENERG10C--ctn Mid-C_042010 2010GRC" xfId="304"/>
    <cellStyle name="_4.13E Montana Energy Tax_Power Costs - Comparison bx Rbtl-Staff-Jt-PC" xfId="305"/>
    <cellStyle name="_4.13E Montana Energy Tax_Power Costs - Comparison bx Rbtl-Staff-Jt-PC 2" xfId="306"/>
    <cellStyle name="_4.13E Montana Energy Tax_Power Costs - Comparison bx Rbtl-Staff-Jt-PC_Adj Bench DR 3 for Initial Briefs (Electric)" xfId="307"/>
    <cellStyle name="_4.13E Montana Energy Tax_Power Costs - Comparison bx Rbtl-Staff-Jt-PC_Adj Bench DR 3 for Initial Briefs (Electric) 2" xfId="308"/>
    <cellStyle name="_4.13E Montana Energy Tax_Power Costs - Comparison bx Rbtl-Staff-Jt-PC_Adj Bench DR 3 for Initial Briefs (Electric)_DEM-WP(C) ENERG10C--ctn Mid-C_042010 2010GRC" xfId="309"/>
    <cellStyle name="_4.13E Montana Energy Tax_Power Costs - Comparison bx Rbtl-Staff-Jt-PC_DEM-WP(C) ENERG10C--ctn Mid-C_042010 2010GRC" xfId="310"/>
    <cellStyle name="_4.13E Montana Energy Tax_Power Costs - Comparison bx Rbtl-Staff-Jt-PC_Electric Rev Req Model (2009 GRC) Rebuttal" xfId="311"/>
    <cellStyle name="_4.13E Montana Energy Tax_Power Costs - Comparison bx Rbtl-Staff-Jt-PC_Electric Rev Req Model (2009 GRC) Rebuttal REmoval of New  WH Solar AdjustMI" xfId="312"/>
    <cellStyle name="_4.13E Montana Energy Tax_Power Costs - Comparison bx Rbtl-Staff-Jt-PC_Electric Rev Req Model (2009 GRC) Rebuttal REmoval of New  WH Solar AdjustMI 2" xfId="313"/>
    <cellStyle name="_4.13E Montana Energy Tax_Power Costs - Comparison bx Rbtl-Staff-Jt-PC_Electric Rev Req Model (2009 GRC) Rebuttal REmoval of New  WH Solar AdjustMI_DEM-WP(C) ENERG10C--ctn Mid-C_042010 2010GRC" xfId="314"/>
    <cellStyle name="_4.13E Montana Energy Tax_Power Costs - Comparison bx Rbtl-Staff-Jt-PC_Electric Rev Req Model (2009 GRC) Revised 01-18-2010" xfId="315"/>
    <cellStyle name="_4.13E Montana Energy Tax_Power Costs - Comparison bx Rbtl-Staff-Jt-PC_Electric Rev Req Model (2009 GRC) Revised 01-18-2010 2" xfId="316"/>
    <cellStyle name="_4.13E Montana Energy Tax_Power Costs - Comparison bx Rbtl-Staff-Jt-PC_Electric Rev Req Model (2009 GRC) Revised 01-18-2010_DEM-WP(C) ENERG10C--ctn Mid-C_042010 2010GRC" xfId="317"/>
    <cellStyle name="_4.13E Montana Energy Tax_Power Costs - Comparison bx Rbtl-Staff-Jt-PC_Final Order Electric EXHIBIT A-1" xfId="318"/>
    <cellStyle name="_4.13E Montana Energy Tax_Rebuttal Power Costs" xfId="319"/>
    <cellStyle name="_4.13E Montana Energy Tax_Rebuttal Power Costs 2" xfId="320"/>
    <cellStyle name="_4.13E Montana Energy Tax_Rebuttal Power Costs_Adj Bench DR 3 for Initial Briefs (Electric)" xfId="321"/>
    <cellStyle name="_4.13E Montana Energy Tax_Rebuttal Power Costs_Adj Bench DR 3 for Initial Briefs (Electric) 2" xfId="322"/>
    <cellStyle name="_4.13E Montana Energy Tax_Rebuttal Power Costs_Adj Bench DR 3 for Initial Briefs (Electric)_DEM-WP(C) ENERG10C--ctn Mid-C_042010 2010GRC" xfId="323"/>
    <cellStyle name="_4.13E Montana Energy Tax_Rebuttal Power Costs_DEM-WP(C) ENERG10C--ctn Mid-C_042010 2010GRC" xfId="324"/>
    <cellStyle name="_4.13E Montana Energy Tax_Rebuttal Power Costs_Electric Rev Req Model (2009 GRC) Rebuttal" xfId="325"/>
    <cellStyle name="_4.13E Montana Energy Tax_Rebuttal Power Costs_Electric Rev Req Model (2009 GRC) Rebuttal REmoval of New  WH Solar AdjustMI" xfId="326"/>
    <cellStyle name="_4.13E Montana Energy Tax_Rebuttal Power Costs_Electric Rev Req Model (2009 GRC) Rebuttal REmoval of New  WH Solar AdjustMI 2" xfId="327"/>
    <cellStyle name="_4.13E Montana Energy Tax_Rebuttal Power Costs_Electric Rev Req Model (2009 GRC) Rebuttal REmoval of New  WH Solar AdjustMI_DEM-WP(C) ENERG10C--ctn Mid-C_042010 2010GRC" xfId="328"/>
    <cellStyle name="_4.13E Montana Energy Tax_Rebuttal Power Costs_Electric Rev Req Model (2009 GRC) Revised 01-18-2010" xfId="329"/>
    <cellStyle name="_4.13E Montana Energy Tax_Rebuttal Power Costs_Electric Rev Req Model (2009 GRC) Revised 01-18-2010 2" xfId="330"/>
    <cellStyle name="_4.13E Montana Energy Tax_Rebuttal Power Costs_Electric Rev Req Model (2009 GRC) Revised 01-18-2010_DEM-WP(C) ENERG10C--ctn Mid-C_042010 2010GRC" xfId="331"/>
    <cellStyle name="_4.13E Montana Energy Tax_Rebuttal Power Costs_Final Order Electric EXHIBIT A-1" xfId="332"/>
    <cellStyle name="_4.13E Montana Energy Tax_Wind Integration 10GRC" xfId="333"/>
    <cellStyle name="_4.13E Montana Energy Tax_Wind Integration 10GRC 2" xfId="334"/>
    <cellStyle name="_4.13E Montana Energy Tax_Wind Integration 10GRC_DEM-WP(C) ENERG10C--ctn Mid-C_042010 2010GRC" xfId="335"/>
    <cellStyle name="_5 year summary (9-25-09)" xfId="336"/>
    <cellStyle name="_x0013__Adj Bench DR 3 for Initial Briefs (Electric)" xfId="337"/>
    <cellStyle name="_x0013__Adj Bench DR 3 for Initial Briefs (Electric) 2" xfId="338"/>
    <cellStyle name="_x0013__Adj Bench DR 3 for Initial Briefs (Electric)_DEM-WP(C) ENERG10C--ctn Mid-C_042010 2010GRC" xfId="339"/>
    <cellStyle name="_AURORA WIP" xfId="340"/>
    <cellStyle name="_AURORA WIP 2" xfId="341"/>
    <cellStyle name="_AURORA WIP 2 2" xfId="342"/>
    <cellStyle name="_AURORA WIP 3" xfId="343"/>
    <cellStyle name="_AURORA WIP 4" xfId="344"/>
    <cellStyle name="_AURORA WIP 4 2" xfId="345"/>
    <cellStyle name="_AURORA WIP 5" xfId="346"/>
    <cellStyle name="_AURORA WIP 5 2" xfId="347"/>
    <cellStyle name="_AURORA WIP_4 31E Reg Asset  Liab and EXH D" xfId="348"/>
    <cellStyle name="_AURORA WIP_4 31E Reg Asset  Liab and EXH D _ Aug 10 Filing (2)" xfId="349"/>
    <cellStyle name="_AURORA WIP_4 31E Reg Asset  Liab and EXH D _ Aug 10 Filing (2) 2" xfId="350"/>
    <cellStyle name="_AURORA WIP_4 31E Reg Asset  Liab and EXH D 2" xfId="351"/>
    <cellStyle name="_AURORA WIP_4 31E Reg Asset  Liab and EXH D 3" xfId="352"/>
    <cellStyle name="_AURORA WIP_Chelan PUD Power Costs (8-10)" xfId="353"/>
    <cellStyle name="_AURORA WIP_DEM-WP(C) Chelan Power Costs" xfId="354"/>
    <cellStyle name="_AURORA WIP_DEM-WP(C) Chelan Power Costs 2" xfId="355"/>
    <cellStyle name="_AURORA WIP_DEM-WP(C) Costs Not In AURORA 2010GRC As Filed" xfId="356"/>
    <cellStyle name="_AURORA WIP_DEM-WP(C) Costs Not In AURORA 2010GRC As Filed 2" xfId="357"/>
    <cellStyle name="_AURORA WIP_DEM-WP(C) Costs Not In AURORA 2010GRC As Filed 3" xfId="358"/>
    <cellStyle name="_AURORA WIP_DEM-WP(C) Costs Not In AURORA 2010GRC As Filed_DEM-WP(C) ENERG10C--ctn Mid-C_042010 2010GRC" xfId="359"/>
    <cellStyle name="_AURORA WIP_DEM-WP(C) ENERG10C--ctn Mid-C_042010 2010GRC" xfId="360"/>
    <cellStyle name="_AURORA WIP_DEM-WP(C) Gas Transport 2010GRC" xfId="361"/>
    <cellStyle name="_AURORA WIP_DEM-WP(C) Gas Transport 2010GRC 2" xfId="362"/>
    <cellStyle name="_AURORA WIP_NIM Summary" xfId="363"/>
    <cellStyle name="_AURORA WIP_NIM Summary 09GRC" xfId="364"/>
    <cellStyle name="_AURORA WIP_NIM Summary 09GRC 2" xfId="365"/>
    <cellStyle name="_AURORA WIP_NIM Summary 09GRC_DEM-WP(C) ENERG10C--ctn Mid-C_042010 2010GRC" xfId="366"/>
    <cellStyle name="_AURORA WIP_NIM Summary 2" xfId="367"/>
    <cellStyle name="_AURORA WIP_NIM Summary 3" xfId="368"/>
    <cellStyle name="_AURORA WIP_NIM Summary 4" xfId="369"/>
    <cellStyle name="_AURORA WIP_NIM Summary 5" xfId="370"/>
    <cellStyle name="_AURORA WIP_NIM Summary 6" xfId="371"/>
    <cellStyle name="_AURORA WIP_NIM Summary 7" xfId="372"/>
    <cellStyle name="_AURORA WIP_NIM Summary 8" xfId="373"/>
    <cellStyle name="_AURORA WIP_NIM Summary 9" xfId="374"/>
    <cellStyle name="_AURORA WIP_NIM Summary_DEM-WP(C) ENERG10C--ctn Mid-C_042010 2010GRC" xfId="375"/>
    <cellStyle name="_AURORA WIP_NIM+O&amp;M" xfId="376"/>
    <cellStyle name="_AURORA WIP_NIM+O&amp;M 2" xfId="377"/>
    <cellStyle name="_AURORA WIP_NIM+O&amp;M Monthly" xfId="378"/>
    <cellStyle name="_AURORA WIP_NIM+O&amp;M Monthly 2" xfId="379"/>
    <cellStyle name="_AURORA WIP_PCA 9 -  Exhibit D April 2010 (3)" xfId="380"/>
    <cellStyle name="_AURORA WIP_PCA 9 -  Exhibit D April 2010 (3) 2" xfId="381"/>
    <cellStyle name="_AURORA WIP_PCA 9 -  Exhibit D April 2010 (3)_DEM-WP(C) ENERG10C--ctn Mid-C_042010 2010GRC" xfId="382"/>
    <cellStyle name="_AURORA WIP_Reconciliation" xfId="383"/>
    <cellStyle name="_AURORA WIP_Reconciliation 2" xfId="384"/>
    <cellStyle name="_AURORA WIP_Reconciliation 3" xfId="385"/>
    <cellStyle name="_AURORA WIP_Reconciliation_DEM-WP(C) ENERG10C--ctn Mid-C_042010 2010GRC" xfId="386"/>
    <cellStyle name="_AURORA WIP_Wind Integration 10GRC" xfId="387"/>
    <cellStyle name="_AURORA WIP_Wind Integration 10GRC 2" xfId="388"/>
    <cellStyle name="_AURORA WIP_Wind Integration 10GRC_DEM-WP(C) ENERG10C--ctn Mid-C_042010 2010GRC" xfId="389"/>
    <cellStyle name="_Book1" xfId="390"/>
    <cellStyle name="_Book1 (2)" xfId="391"/>
    <cellStyle name="_Book1 (2) 2" xfId="392"/>
    <cellStyle name="_Book1 (2) 2 2" xfId="393"/>
    <cellStyle name="_Book1 (2) 3" xfId="394"/>
    <cellStyle name="_Book1 (2) 4" xfId="395"/>
    <cellStyle name="_Book1 (2) 4 2" xfId="396"/>
    <cellStyle name="_Book1 (2) 5" xfId="397"/>
    <cellStyle name="_Book1 (2) 6" xfId="398"/>
    <cellStyle name="_Book1 (2) 6 2" xfId="399"/>
    <cellStyle name="_Book1 (2) 7" xfId="400"/>
    <cellStyle name="_Book1 (2) 7 2" xfId="401"/>
    <cellStyle name="_Book1 (2)_04 07E Wild Horse Wind Expansion (C) (2)" xfId="402"/>
    <cellStyle name="_Book1 (2)_04 07E Wild Horse Wind Expansion (C) (2) 2" xfId="403"/>
    <cellStyle name="_Book1 (2)_04 07E Wild Horse Wind Expansion (C) (2)_Adj Bench DR 3 for Initial Briefs (Electric)" xfId="404"/>
    <cellStyle name="_Book1 (2)_04 07E Wild Horse Wind Expansion (C) (2)_Adj Bench DR 3 for Initial Briefs (Electric) 2" xfId="405"/>
    <cellStyle name="_Book1 (2)_04 07E Wild Horse Wind Expansion (C) (2)_Adj Bench DR 3 for Initial Briefs (Electric)_DEM-WP(C) ENERG10C--ctn Mid-C_042010 2010GRC" xfId="406"/>
    <cellStyle name="_Book1 (2)_04 07E Wild Horse Wind Expansion (C) (2)_DEM-WP(C) ENERG10C--ctn Mid-C_042010 2010GRC" xfId="407"/>
    <cellStyle name="_Book1 (2)_04 07E Wild Horse Wind Expansion (C) (2)_Electric Rev Req Model (2009 GRC) " xfId="408"/>
    <cellStyle name="_Book1 (2)_04 07E Wild Horse Wind Expansion (C) (2)_Electric Rev Req Model (2009 GRC)  2" xfId="409"/>
    <cellStyle name="_Book1 (2)_04 07E Wild Horse Wind Expansion (C) (2)_Electric Rev Req Model (2009 GRC) _DEM-WP(C) ENERG10C--ctn Mid-C_042010 2010GRC" xfId="410"/>
    <cellStyle name="_Book1 (2)_04 07E Wild Horse Wind Expansion (C) (2)_Electric Rev Req Model (2009 GRC) Rebuttal" xfId="411"/>
    <cellStyle name="_Book1 (2)_04 07E Wild Horse Wind Expansion (C) (2)_Electric Rev Req Model (2009 GRC) Rebuttal REmoval of New  WH Solar AdjustMI" xfId="412"/>
    <cellStyle name="_Book1 (2)_04 07E Wild Horse Wind Expansion (C) (2)_Electric Rev Req Model (2009 GRC) Rebuttal REmoval of New  WH Solar AdjustMI 2" xfId="413"/>
    <cellStyle name="_Book1 (2)_04 07E Wild Horse Wind Expansion (C) (2)_Electric Rev Req Model (2009 GRC) Rebuttal REmoval of New  WH Solar AdjustMI_DEM-WP(C) ENERG10C--ctn Mid-C_042010 2010GRC" xfId="414"/>
    <cellStyle name="_Book1 (2)_04 07E Wild Horse Wind Expansion (C) (2)_Electric Rev Req Model (2009 GRC) Revised 01-18-2010" xfId="415"/>
    <cellStyle name="_Book1 (2)_04 07E Wild Horse Wind Expansion (C) (2)_Electric Rev Req Model (2009 GRC) Revised 01-18-2010 2" xfId="416"/>
    <cellStyle name="_Book1 (2)_04 07E Wild Horse Wind Expansion (C) (2)_Electric Rev Req Model (2009 GRC) Revised 01-18-2010_DEM-WP(C) ENERG10C--ctn Mid-C_042010 2010GRC" xfId="417"/>
    <cellStyle name="_Book1 (2)_04 07E Wild Horse Wind Expansion (C) (2)_Final Order Electric EXHIBIT A-1" xfId="418"/>
    <cellStyle name="_Book1 (2)_04 07E Wild Horse Wind Expansion (C) (2)_TENASKA REGULATORY ASSET" xfId="419"/>
    <cellStyle name="_Book1 (2)_16.37E Wild Horse Expansion DeferralRevwrkingfile SF" xfId="420"/>
    <cellStyle name="_Book1 (2)_16.37E Wild Horse Expansion DeferralRevwrkingfile SF 2" xfId="421"/>
    <cellStyle name="_Book1 (2)_16.37E Wild Horse Expansion DeferralRevwrkingfile SF_DEM-WP(C) ENERG10C--ctn Mid-C_042010 2010GRC" xfId="422"/>
    <cellStyle name="_Book1 (2)_2009 GRC Compl Filing - Exhibit D" xfId="423"/>
    <cellStyle name="_Book1 (2)_2009 GRC Compl Filing - Exhibit D 2" xfId="424"/>
    <cellStyle name="_Book1 (2)_2009 GRC Compl Filing - Exhibit D_DEM-WP(C) ENERG10C--ctn Mid-C_042010 2010GRC" xfId="425"/>
    <cellStyle name="_Book1 (2)_4 31 Regulatory Assets and Liabilities  7 06- Exhibit D" xfId="426"/>
    <cellStyle name="_Book1 (2)_4 31 Regulatory Assets and Liabilities  7 06- Exhibit D 2" xfId="427"/>
    <cellStyle name="_Book1 (2)_4 31 Regulatory Assets and Liabilities  7 06- Exhibit D_DEM-WP(C) ENERG10C--ctn Mid-C_042010 2010GRC" xfId="428"/>
    <cellStyle name="_Book1 (2)_4 31 Regulatory Assets and Liabilities  7 06- Exhibit D_NIM Summary" xfId="429"/>
    <cellStyle name="_Book1 (2)_4 31 Regulatory Assets and Liabilities  7 06- Exhibit D_NIM Summary 2" xfId="430"/>
    <cellStyle name="_Book1 (2)_4 31 Regulatory Assets and Liabilities  7 06- Exhibit D_NIM Summary_DEM-WP(C) ENERG10C--ctn Mid-C_042010 2010GRC" xfId="431"/>
    <cellStyle name="_Book1 (2)_4 31E Reg Asset  Liab and EXH D" xfId="432"/>
    <cellStyle name="_Book1 (2)_4 31E Reg Asset  Liab and EXH D _ Aug 10 Filing (2)" xfId="433"/>
    <cellStyle name="_Book1 (2)_4 31E Reg Asset  Liab and EXH D _ Aug 10 Filing (2) 2" xfId="434"/>
    <cellStyle name="_Book1 (2)_4 31E Reg Asset  Liab and EXH D 2" xfId="435"/>
    <cellStyle name="_Book1 (2)_4 31E Reg Asset  Liab and EXH D 3" xfId="436"/>
    <cellStyle name="_Book1 (2)_4 32 Regulatory Assets and Liabilities  7 06- Exhibit D" xfId="437"/>
    <cellStyle name="_Book1 (2)_4 32 Regulatory Assets and Liabilities  7 06- Exhibit D 2" xfId="438"/>
    <cellStyle name="_Book1 (2)_4 32 Regulatory Assets and Liabilities  7 06- Exhibit D_DEM-WP(C) ENERG10C--ctn Mid-C_042010 2010GRC" xfId="439"/>
    <cellStyle name="_Book1 (2)_4 32 Regulatory Assets and Liabilities  7 06- Exhibit D_NIM Summary" xfId="440"/>
    <cellStyle name="_Book1 (2)_4 32 Regulatory Assets and Liabilities  7 06- Exhibit D_NIM Summary 2" xfId="441"/>
    <cellStyle name="_Book1 (2)_4 32 Regulatory Assets and Liabilities  7 06- Exhibit D_NIM Summary_DEM-WP(C) ENERG10C--ctn Mid-C_042010 2010GRC" xfId="442"/>
    <cellStyle name="_Book1 (2)_AURORA Total New" xfId="443"/>
    <cellStyle name="_Book1 (2)_AURORA Total New 2" xfId="444"/>
    <cellStyle name="_Book1 (2)_Book2" xfId="445"/>
    <cellStyle name="_Book1 (2)_Book2 2" xfId="446"/>
    <cellStyle name="_Book1 (2)_Book2_Adj Bench DR 3 for Initial Briefs (Electric)" xfId="447"/>
    <cellStyle name="_Book1 (2)_Book2_Adj Bench DR 3 for Initial Briefs (Electric) 2" xfId="448"/>
    <cellStyle name="_Book1 (2)_Book2_Adj Bench DR 3 for Initial Briefs (Electric)_DEM-WP(C) ENERG10C--ctn Mid-C_042010 2010GRC" xfId="449"/>
    <cellStyle name="_Book1 (2)_Book2_DEM-WP(C) ENERG10C--ctn Mid-C_042010 2010GRC" xfId="450"/>
    <cellStyle name="_Book1 (2)_Book2_Electric Rev Req Model (2009 GRC) Rebuttal" xfId="451"/>
    <cellStyle name="_Book1 (2)_Book2_Electric Rev Req Model (2009 GRC) Rebuttal REmoval of New  WH Solar AdjustMI" xfId="452"/>
    <cellStyle name="_Book1 (2)_Book2_Electric Rev Req Model (2009 GRC) Rebuttal REmoval of New  WH Solar AdjustMI 2" xfId="453"/>
    <cellStyle name="_Book1 (2)_Book2_Electric Rev Req Model (2009 GRC) Rebuttal REmoval of New  WH Solar AdjustMI_DEM-WP(C) ENERG10C--ctn Mid-C_042010 2010GRC" xfId="454"/>
    <cellStyle name="_Book1 (2)_Book2_Electric Rev Req Model (2009 GRC) Revised 01-18-2010" xfId="455"/>
    <cellStyle name="_Book1 (2)_Book2_Electric Rev Req Model (2009 GRC) Revised 01-18-2010 2" xfId="456"/>
    <cellStyle name="_Book1 (2)_Book2_Electric Rev Req Model (2009 GRC) Revised 01-18-2010_DEM-WP(C) ENERG10C--ctn Mid-C_042010 2010GRC" xfId="457"/>
    <cellStyle name="_Book1 (2)_Book2_Final Order Electric EXHIBIT A-1" xfId="458"/>
    <cellStyle name="_Book1 (2)_Book4" xfId="459"/>
    <cellStyle name="_Book1 (2)_Book4 2" xfId="460"/>
    <cellStyle name="_Book1 (2)_Book4_DEM-WP(C) ENERG10C--ctn Mid-C_042010 2010GRC" xfId="461"/>
    <cellStyle name="_Book1 (2)_Book9" xfId="462"/>
    <cellStyle name="_Book1 (2)_Book9 2" xfId="463"/>
    <cellStyle name="_Book1 (2)_Book9_DEM-WP(C) ENERG10C--ctn Mid-C_042010 2010GRC" xfId="464"/>
    <cellStyle name="_Book1 (2)_Chelan PUD Power Costs (8-10)" xfId="465"/>
    <cellStyle name="_Book1 (2)_DEM-WP(C) Chelan Power Costs" xfId="466"/>
    <cellStyle name="_Book1 (2)_DEM-WP(C) Chelan Power Costs 2" xfId="467"/>
    <cellStyle name="_Book1 (2)_DEM-WP(C) ENERG10C--ctn Mid-C_042010 2010GRC" xfId="468"/>
    <cellStyle name="_Book1 (2)_DEM-WP(C) Gas Transport 2010GRC" xfId="469"/>
    <cellStyle name="_Book1 (2)_DEM-WP(C) Gas Transport 2010GRC 2" xfId="470"/>
    <cellStyle name="_Book1 (2)_NIM Summary" xfId="471"/>
    <cellStyle name="_Book1 (2)_NIM Summary 09GRC" xfId="472"/>
    <cellStyle name="_Book1 (2)_NIM Summary 09GRC 2" xfId="473"/>
    <cellStyle name="_Book1 (2)_NIM Summary 09GRC_DEM-WP(C) ENERG10C--ctn Mid-C_042010 2010GRC" xfId="474"/>
    <cellStyle name="_Book1 (2)_NIM Summary 2" xfId="475"/>
    <cellStyle name="_Book1 (2)_NIM Summary 3" xfId="476"/>
    <cellStyle name="_Book1 (2)_NIM Summary 4" xfId="477"/>
    <cellStyle name="_Book1 (2)_NIM Summary 5" xfId="478"/>
    <cellStyle name="_Book1 (2)_NIM Summary 6" xfId="479"/>
    <cellStyle name="_Book1 (2)_NIM Summary 7" xfId="480"/>
    <cellStyle name="_Book1 (2)_NIM Summary 8" xfId="481"/>
    <cellStyle name="_Book1 (2)_NIM Summary 9" xfId="482"/>
    <cellStyle name="_Book1 (2)_NIM Summary_DEM-WP(C) ENERG10C--ctn Mid-C_042010 2010GRC" xfId="483"/>
    <cellStyle name="_Book1 (2)_PCA 9 -  Exhibit D April 2010 (3)" xfId="484"/>
    <cellStyle name="_Book1 (2)_PCA 9 -  Exhibit D April 2010 (3) 2" xfId="485"/>
    <cellStyle name="_Book1 (2)_PCA 9 -  Exhibit D April 2010 (3)_DEM-WP(C) ENERG10C--ctn Mid-C_042010 2010GRC" xfId="486"/>
    <cellStyle name="_Book1 (2)_Power Costs - Comparison bx Rbtl-Staff-Jt-PC" xfId="487"/>
    <cellStyle name="_Book1 (2)_Power Costs - Comparison bx Rbtl-Staff-Jt-PC 2" xfId="488"/>
    <cellStyle name="_Book1 (2)_Power Costs - Comparison bx Rbtl-Staff-Jt-PC_Adj Bench DR 3 for Initial Briefs (Electric)" xfId="489"/>
    <cellStyle name="_Book1 (2)_Power Costs - Comparison bx Rbtl-Staff-Jt-PC_Adj Bench DR 3 for Initial Briefs (Electric) 2" xfId="490"/>
    <cellStyle name="_Book1 (2)_Power Costs - Comparison bx Rbtl-Staff-Jt-PC_Adj Bench DR 3 for Initial Briefs (Electric)_DEM-WP(C) ENERG10C--ctn Mid-C_042010 2010GRC" xfId="491"/>
    <cellStyle name="_Book1 (2)_Power Costs - Comparison bx Rbtl-Staff-Jt-PC_DEM-WP(C) ENERG10C--ctn Mid-C_042010 2010GRC" xfId="492"/>
    <cellStyle name="_Book1 (2)_Power Costs - Comparison bx Rbtl-Staff-Jt-PC_Electric Rev Req Model (2009 GRC) Rebuttal" xfId="493"/>
    <cellStyle name="_Book1 (2)_Power Costs - Comparison bx Rbtl-Staff-Jt-PC_Electric Rev Req Model (2009 GRC) Rebuttal REmoval of New  WH Solar AdjustMI" xfId="494"/>
    <cellStyle name="_Book1 (2)_Power Costs - Comparison bx Rbtl-Staff-Jt-PC_Electric Rev Req Model (2009 GRC) Rebuttal REmoval of New  WH Solar AdjustMI 2" xfId="495"/>
    <cellStyle name="_Book1 (2)_Power Costs - Comparison bx Rbtl-Staff-Jt-PC_Electric Rev Req Model (2009 GRC) Rebuttal REmoval of New  WH Solar AdjustMI_DEM-WP(C) ENERG10C--ctn Mid-C_042010 2010GRC" xfId="496"/>
    <cellStyle name="_Book1 (2)_Power Costs - Comparison bx Rbtl-Staff-Jt-PC_Electric Rev Req Model (2009 GRC) Revised 01-18-2010" xfId="497"/>
    <cellStyle name="_Book1 (2)_Power Costs - Comparison bx Rbtl-Staff-Jt-PC_Electric Rev Req Model (2009 GRC) Revised 01-18-2010 2" xfId="498"/>
    <cellStyle name="_Book1 (2)_Power Costs - Comparison bx Rbtl-Staff-Jt-PC_Electric Rev Req Model (2009 GRC) Revised 01-18-2010_DEM-WP(C) ENERG10C--ctn Mid-C_042010 2010GRC" xfId="499"/>
    <cellStyle name="_Book1 (2)_Power Costs - Comparison bx Rbtl-Staff-Jt-PC_Final Order Electric EXHIBIT A-1" xfId="500"/>
    <cellStyle name="_Book1 (2)_Rebuttal Power Costs" xfId="501"/>
    <cellStyle name="_Book1 (2)_Rebuttal Power Costs 2" xfId="502"/>
    <cellStyle name="_Book1 (2)_Rebuttal Power Costs_Adj Bench DR 3 for Initial Briefs (Electric)" xfId="503"/>
    <cellStyle name="_Book1 (2)_Rebuttal Power Costs_Adj Bench DR 3 for Initial Briefs (Electric) 2" xfId="504"/>
    <cellStyle name="_Book1 (2)_Rebuttal Power Costs_Adj Bench DR 3 for Initial Briefs (Electric)_DEM-WP(C) ENERG10C--ctn Mid-C_042010 2010GRC" xfId="505"/>
    <cellStyle name="_Book1 (2)_Rebuttal Power Costs_DEM-WP(C) ENERG10C--ctn Mid-C_042010 2010GRC" xfId="506"/>
    <cellStyle name="_Book1 (2)_Rebuttal Power Costs_Electric Rev Req Model (2009 GRC) Rebuttal" xfId="507"/>
    <cellStyle name="_Book1 (2)_Rebuttal Power Costs_Electric Rev Req Model (2009 GRC) Rebuttal REmoval of New  WH Solar AdjustMI" xfId="508"/>
    <cellStyle name="_Book1 (2)_Rebuttal Power Costs_Electric Rev Req Model (2009 GRC) Rebuttal REmoval of New  WH Solar AdjustMI 2" xfId="509"/>
    <cellStyle name="_Book1 (2)_Rebuttal Power Costs_Electric Rev Req Model (2009 GRC) Rebuttal REmoval of New  WH Solar AdjustMI_DEM-WP(C) ENERG10C--ctn Mid-C_042010 2010GRC" xfId="510"/>
    <cellStyle name="_Book1 (2)_Rebuttal Power Costs_Electric Rev Req Model (2009 GRC) Revised 01-18-2010" xfId="511"/>
    <cellStyle name="_Book1 (2)_Rebuttal Power Costs_Electric Rev Req Model (2009 GRC) Revised 01-18-2010 2" xfId="512"/>
    <cellStyle name="_Book1 (2)_Rebuttal Power Costs_Electric Rev Req Model (2009 GRC) Revised 01-18-2010_DEM-WP(C) ENERG10C--ctn Mid-C_042010 2010GRC" xfId="513"/>
    <cellStyle name="_Book1 (2)_Rebuttal Power Costs_Final Order Electric EXHIBIT A-1" xfId="514"/>
    <cellStyle name="_Book1 (2)_Wind Integration 10GRC" xfId="515"/>
    <cellStyle name="_Book1 (2)_Wind Integration 10GRC 2" xfId="516"/>
    <cellStyle name="_Book1 (2)_Wind Integration 10GRC_DEM-WP(C) ENERG10C--ctn Mid-C_042010 2010GRC" xfId="517"/>
    <cellStyle name="_Book1 10" xfId="518"/>
    <cellStyle name="_Book1 10 2" xfId="519"/>
    <cellStyle name="_Book1 11" xfId="520"/>
    <cellStyle name="_Book1 11 2" xfId="521"/>
    <cellStyle name="_Book1 12" xfId="522"/>
    <cellStyle name="_Book1 12 2" xfId="523"/>
    <cellStyle name="_Book1 13" xfId="524"/>
    <cellStyle name="_Book1 13 2" xfId="525"/>
    <cellStyle name="_Book1 14" xfId="526"/>
    <cellStyle name="_Book1 14 2" xfId="527"/>
    <cellStyle name="_Book1 15" xfId="528"/>
    <cellStyle name="_Book1 16" xfId="529"/>
    <cellStyle name="_Book1 17" xfId="530"/>
    <cellStyle name="_Book1 17 2" xfId="531"/>
    <cellStyle name="_Book1 18" xfId="532"/>
    <cellStyle name="_Book1 18 2" xfId="533"/>
    <cellStyle name="_Book1 19" xfId="534"/>
    <cellStyle name="_Book1 19 2" xfId="535"/>
    <cellStyle name="_Book1 2" xfId="536"/>
    <cellStyle name="_Book1 2 2" xfId="537"/>
    <cellStyle name="_Book1 20" xfId="538"/>
    <cellStyle name="_Book1 20 2" xfId="539"/>
    <cellStyle name="_Book1 21" xfId="540"/>
    <cellStyle name="_Book1 21 2" xfId="541"/>
    <cellStyle name="_Book1 3" xfId="542"/>
    <cellStyle name="_Book1 3 2" xfId="543"/>
    <cellStyle name="_Book1 4" xfId="544"/>
    <cellStyle name="_Book1 4 2" xfId="545"/>
    <cellStyle name="_Book1 5" xfId="546"/>
    <cellStyle name="_Book1 5 2" xfId="547"/>
    <cellStyle name="_Book1 6" xfId="548"/>
    <cellStyle name="_Book1 7" xfId="549"/>
    <cellStyle name="_Book1 8" xfId="550"/>
    <cellStyle name="_Book1 8 2" xfId="551"/>
    <cellStyle name="_Book1 9" xfId="552"/>
    <cellStyle name="_Book1 9 2" xfId="553"/>
    <cellStyle name="_Book1_(C) WHE Proforma with ITC cash grant 10 Yr Amort_for deferral_102809" xfId="554"/>
    <cellStyle name="_Book1_(C) WHE Proforma with ITC cash grant 10 Yr Amort_for deferral_102809 2" xfId="555"/>
    <cellStyle name="_Book1_(C) WHE Proforma with ITC cash grant 10 Yr Amort_for deferral_102809_16.07E Wild Horse Wind Expansionwrkingfile" xfId="556"/>
    <cellStyle name="_Book1_(C) WHE Proforma with ITC cash grant 10 Yr Amort_for deferral_102809_16.07E Wild Horse Wind Expansionwrkingfile 2" xfId="557"/>
    <cellStyle name="_Book1_(C) WHE Proforma with ITC cash grant 10 Yr Amort_for deferral_102809_16.07E Wild Horse Wind Expansionwrkingfile SF" xfId="558"/>
    <cellStyle name="_Book1_(C) WHE Proforma with ITC cash grant 10 Yr Amort_for deferral_102809_16.07E Wild Horse Wind Expansionwrkingfile SF 2" xfId="559"/>
    <cellStyle name="_Book1_(C) WHE Proforma with ITC cash grant 10 Yr Amort_for deferral_102809_16.07E Wild Horse Wind Expansionwrkingfile SF_DEM-WP(C) ENERG10C--ctn Mid-C_042010 2010GRC" xfId="560"/>
    <cellStyle name="_Book1_(C) WHE Proforma with ITC cash grant 10 Yr Amort_for deferral_102809_16.07E Wild Horse Wind Expansionwrkingfile_DEM-WP(C) ENERG10C--ctn Mid-C_042010 2010GRC" xfId="561"/>
    <cellStyle name="_Book1_(C) WHE Proforma with ITC cash grant 10 Yr Amort_for deferral_102809_16.37E Wild Horse Expansion DeferralRevwrkingfile SF" xfId="562"/>
    <cellStyle name="_Book1_(C) WHE Proforma with ITC cash grant 10 Yr Amort_for deferral_102809_16.37E Wild Horse Expansion DeferralRevwrkingfile SF 2" xfId="563"/>
    <cellStyle name="_Book1_(C) WHE Proforma with ITC cash grant 10 Yr Amort_for deferral_102809_16.37E Wild Horse Expansion DeferralRevwrkingfile SF_DEM-WP(C) ENERG10C--ctn Mid-C_042010 2010GRC" xfId="564"/>
    <cellStyle name="_Book1_(C) WHE Proforma with ITC cash grant 10 Yr Amort_for deferral_102809_DEM-WP(C) ENERG10C--ctn Mid-C_042010 2010GRC" xfId="565"/>
    <cellStyle name="_Book1_(C) WHE Proforma with ITC cash grant 10 Yr Amort_for rebuttal_120709" xfId="566"/>
    <cellStyle name="_Book1_(C) WHE Proforma with ITC cash grant 10 Yr Amort_for rebuttal_120709 2" xfId="567"/>
    <cellStyle name="_Book1_(C) WHE Proforma with ITC cash grant 10 Yr Amort_for rebuttal_120709_DEM-WP(C) ENERG10C--ctn Mid-C_042010 2010GRC" xfId="568"/>
    <cellStyle name="_Book1_04.07E Wild Horse Wind Expansion" xfId="569"/>
    <cellStyle name="_Book1_04.07E Wild Horse Wind Expansion 2" xfId="570"/>
    <cellStyle name="_Book1_04.07E Wild Horse Wind Expansion_16.07E Wild Horse Wind Expansionwrkingfile" xfId="571"/>
    <cellStyle name="_Book1_04.07E Wild Horse Wind Expansion_16.07E Wild Horse Wind Expansionwrkingfile 2" xfId="572"/>
    <cellStyle name="_Book1_04.07E Wild Horse Wind Expansion_16.07E Wild Horse Wind Expansionwrkingfile SF" xfId="573"/>
    <cellStyle name="_Book1_04.07E Wild Horse Wind Expansion_16.07E Wild Horse Wind Expansionwrkingfile SF 2" xfId="574"/>
    <cellStyle name="_Book1_04.07E Wild Horse Wind Expansion_16.07E Wild Horse Wind Expansionwrkingfile SF_DEM-WP(C) ENERG10C--ctn Mid-C_042010 2010GRC" xfId="575"/>
    <cellStyle name="_Book1_04.07E Wild Horse Wind Expansion_16.07E Wild Horse Wind Expansionwrkingfile_DEM-WP(C) ENERG10C--ctn Mid-C_042010 2010GRC" xfId="576"/>
    <cellStyle name="_Book1_04.07E Wild Horse Wind Expansion_16.37E Wild Horse Expansion DeferralRevwrkingfile SF" xfId="577"/>
    <cellStyle name="_Book1_04.07E Wild Horse Wind Expansion_16.37E Wild Horse Expansion DeferralRevwrkingfile SF 2" xfId="578"/>
    <cellStyle name="_Book1_04.07E Wild Horse Wind Expansion_16.37E Wild Horse Expansion DeferralRevwrkingfile SF_DEM-WP(C) ENERG10C--ctn Mid-C_042010 2010GRC" xfId="579"/>
    <cellStyle name="_Book1_04.07E Wild Horse Wind Expansion_DEM-WP(C) ENERG10C--ctn Mid-C_042010 2010GRC" xfId="580"/>
    <cellStyle name="_Book1_16.07E Wild Horse Wind Expansionwrkingfile" xfId="581"/>
    <cellStyle name="_Book1_16.07E Wild Horse Wind Expansionwrkingfile 2" xfId="582"/>
    <cellStyle name="_Book1_16.07E Wild Horse Wind Expansionwrkingfile SF" xfId="583"/>
    <cellStyle name="_Book1_16.07E Wild Horse Wind Expansionwrkingfile SF 2" xfId="584"/>
    <cellStyle name="_Book1_16.07E Wild Horse Wind Expansionwrkingfile SF_DEM-WP(C) ENERG10C--ctn Mid-C_042010 2010GRC" xfId="585"/>
    <cellStyle name="_Book1_16.07E Wild Horse Wind Expansionwrkingfile_DEM-WP(C) ENERG10C--ctn Mid-C_042010 2010GRC" xfId="586"/>
    <cellStyle name="_Book1_16.37E Wild Horse Expansion DeferralRevwrkingfile SF" xfId="587"/>
    <cellStyle name="_Book1_16.37E Wild Horse Expansion DeferralRevwrkingfile SF 2" xfId="588"/>
    <cellStyle name="_Book1_16.37E Wild Horse Expansion DeferralRevwrkingfile SF_DEM-WP(C) ENERG10C--ctn Mid-C_042010 2010GRC" xfId="589"/>
    <cellStyle name="_Book1_2009 GRC Compl Filing - Exhibit D" xfId="590"/>
    <cellStyle name="_Book1_2009 GRC Compl Filing - Exhibit D 2" xfId="591"/>
    <cellStyle name="_Book1_2009 GRC Compl Filing - Exhibit D_DEM-WP(C) ENERG10C--ctn Mid-C_042010 2010GRC" xfId="592"/>
    <cellStyle name="_Book1_4 31 Regulatory Assets and Liabilities  7 06- Exhibit D" xfId="593"/>
    <cellStyle name="_Book1_4 31 Regulatory Assets and Liabilities  7 06- Exhibit D 2" xfId="594"/>
    <cellStyle name="_Book1_4 31 Regulatory Assets and Liabilities  7 06- Exhibit D_DEM-WP(C) ENERG10C--ctn Mid-C_042010 2010GRC" xfId="595"/>
    <cellStyle name="_Book1_4 31 Regulatory Assets and Liabilities  7 06- Exhibit D_NIM Summary" xfId="596"/>
    <cellStyle name="_Book1_4 31 Regulatory Assets and Liabilities  7 06- Exhibit D_NIM Summary 2" xfId="597"/>
    <cellStyle name="_Book1_4 31 Regulatory Assets and Liabilities  7 06- Exhibit D_NIM Summary_DEM-WP(C) ENERG10C--ctn Mid-C_042010 2010GRC" xfId="598"/>
    <cellStyle name="_Book1_4 31 Regulatory Assets and Liabilities  7 06- Exhibit D_NIM+O&amp;M" xfId="599"/>
    <cellStyle name="_Book1_4 31 Regulatory Assets and Liabilities  7 06- Exhibit D_NIM+O&amp;M Monthly" xfId="600"/>
    <cellStyle name="_Book1_4 31E Reg Asset  Liab and EXH D" xfId="601"/>
    <cellStyle name="_Book1_4 31E Reg Asset  Liab and EXH D _ Aug 10 Filing (2)" xfId="602"/>
    <cellStyle name="_Book1_4 31E Reg Asset  Liab and EXH D _ Aug 10 Filing (2) 2" xfId="603"/>
    <cellStyle name="_Book1_4 31E Reg Asset  Liab and EXH D 2" xfId="604"/>
    <cellStyle name="_Book1_4 31E Reg Asset  Liab and EXH D 3" xfId="605"/>
    <cellStyle name="_Book1_4 32 Regulatory Assets and Liabilities  7 06- Exhibit D" xfId="606"/>
    <cellStyle name="_Book1_4 32 Regulatory Assets and Liabilities  7 06- Exhibit D 2" xfId="607"/>
    <cellStyle name="_Book1_4 32 Regulatory Assets and Liabilities  7 06- Exhibit D_DEM-WP(C) ENERG10C--ctn Mid-C_042010 2010GRC" xfId="608"/>
    <cellStyle name="_Book1_4 32 Regulatory Assets and Liabilities  7 06- Exhibit D_NIM Summary" xfId="609"/>
    <cellStyle name="_Book1_4 32 Regulatory Assets and Liabilities  7 06- Exhibit D_NIM Summary 2" xfId="610"/>
    <cellStyle name="_Book1_4 32 Regulatory Assets and Liabilities  7 06- Exhibit D_NIM Summary_DEM-WP(C) ENERG10C--ctn Mid-C_042010 2010GRC" xfId="611"/>
    <cellStyle name="_Book1_4 32 Regulatory Assets and Liabilities  7 06- Exhibit D_NIM+O&amp;M" xfId="612"/>
    <cellStyle name="_Book1_4 32 Regulatory Assets and Liabilities  7 06- Exhibit D_NIM+O&amp;M Monthly" xfId="613"/>
    <cellStyle name="_Book1_AURORA Total New" xfId="614"/>
    <cellStyle name="_Book1_AURORA Total New 2" xfId="615"/>
    <cellStyle name="_Book1_Book1" xfId="616"/>
    <cellStyle name="_Book1_Book2" xfId="617"/>
    <cellStyle name="_Book1_Book2 2" xfId="618"/>
    <cellStyle name="_Book1_Book2_Adj Bench DR 3 for Initial Briefs (Electric)" xfId="619"/>
    <cellStyle name="_Book1_Book2_Adj Bench DR 3 for Initial Briefs (Electric) 2" xfId="620"/>
    <cellStyle name="_Book1_Book2_Adj Bench DR 3 for Initial Briefs (Electric)_DEM-WP(C) ENERG10C--ctn Mid-C_042010 2010GRC" xfId="621"/>
    <cellStyle name="_Book1_Book2_DEM-WP(C) ENERG10C--ctn Mid-C_042010 2010GRC" xfId="622"/>
    <cellStyle name="_Book1_Book2_Electric Rev Req Model (2009 GRC) Rebuttal" xfId="623"/>
    <cellStyle name="_Book1_Book2_Electric Rev Req Model (2009 GRC) Rebuttal REmoval of New  WH Solar AdjustMI" xfId="624"/>
    <cellStyle name="_Book1_Book2_Electric Rev Req Model (2009 GRC) Rebuttal REmoval of New  WH Solar AdjustMI 2" xfId="625"/>
    <cellStyle name="_Book1_Book2_Electric Rev Req Model (2009 GRC) Rebuttal REmoval of New  WH Solar AdjustMI_DEM-WP(C) ENERG10C--ctn Mid-C_042010 2010GRC" xfId="626"/>
    <cellStyle name="_Book1_Book2_Electric Rev Req Model (2009 GRC) Revised 01-18-2010" xfId="627"/>
    <cellStyle name="_Book1_Book2_Electric Rev Req Model (2009 GRC) Revised 01-18-2010 2" xfId="628"/>
    <cellStyle name="_Book1_Book2_Electric Rev Req Model (2009 GRC) Revised 01-18-2010_DEM-WP(C) ENERG10C--ctn Mid-C_042010 2010GRC" xfId="629"/>
    <cellStyle name="_Book1_Book2_Final Order Electric EXHIBIT A-1" xfId="630"/>
    <cellStyle name="_Book1_Book4" xfId="631"/>
    <cellStyle name="_Book1_Book4 2" xfId="632"/>
    <cellStyle name="_Book1_Book4_DEM-WP(C) ENERG10C--ctn Mid-C_042010 2010GRC" xfId="633"/>
    <cellStyle name="_Book1_Book9" xfId="634"/>
    <cellStyle name="_Book1_Book9 2" xfId="635"/>
    <cellStyle name="_Book1_Book9_DEM-WP(C) ENERG10C--ctn Mid-C_042010 2010GRC" xfId="636"/>
    <cellStyle name="_Book1_Chelan PUD Power Costs (8-10)" xfId="637"/>
    <cellStyle name="_Book1_DEM-WP(C) Chelan Power Costs" xfId="638"/>
    <cellStyle name="_Book1_DEM-WP(C) Chelan Power Costs 2" xfId="639"/>
    <cellStyle name="_Book1_DEM-WP(C) ENERG10C--ctn Mid-C_042010 2010GRC" xfId="640"/>
    <cellStyle name="_Book1_DEM-WP(C) Gas Transport 2010GRC" xfId="641"/>
    <cellStyle name="_Book1_DEM-WP(C) Gas Transport 2010GRC 2" xfId="642"/>
    <cellStyle name="_Book1_LSRWEP LGIA like Acctg Petition Aug 2010" xfId="643"/>
    <cellStyle name="_Book1_NIM Summary" xfId="644"/>
    <cellStyle name="_Book1_NIM Summary 09GRC" xfId="645"/>
    <cellStyle name="_Book1_NIM Summary 09GRC 2" xfId="646"/>
    <cellStyle name="_Book1_NIM Summary 09GRC_DEM-WP(C) ENERG10C--ctn Mid-C_042010 2010GRC" xfId="647"/>
    <cellStyle name="_Book1_NIM Summary 2" xfId="648"/>
    <cellStyle name="_Book1_NIM Summary 3" xfId="649"/>
    <cellStyle name="_Book1_NIM Summary 4" xfId="650"/>
    <cellStyle name="_Book1_NIM Summary 5" xfId="651"/>
    <cellStyle name="_Book1_NIM Summary 6" xfId="652"/>
    <cellStyle name="_Book1_NIM Summary 7" xfId="653"/>
    <cellStyle name="_Book1_NIM Summary 8" xfId="654"/>
    <cellStyle name="_Book1_NIM Summary 9" xfId="655"/>
    <cellStyle name="_Book1_NIM Summary_DEM-WP(C) ENERG10C--ctn Mid-C_042010 2010GRC" xfId="656"/>
    <cellStyle name="_Book1_NIM+O&amp;M" xfId="657"/>
    <cellStyle name="_Book1_NIM+O&amp;M 2" xfId="658"/>
    <cellStyle name="_Book1_NIM+O&amp;M Monthly" xfId="659"/>
    <cellStyle name="_Book1_NIM+O&amp;M Monthly 2" xfId="660"/>
    <cellStyle name="_Book1_PCA 9 -  Exhibit D April 2010 (3)" xfId="661"/>
    <cellStyle name="_Book1_PCA 9 -  Exhibit D April 2010 (3) 2" xfId="662"/>
    <cellStyle name="_Book1_PCA 9 -  Exhibit D April 2010 (3)_DEM-WP(C) ENERG10C--ctn Mid-C_042010 2010GRC" xfId="663"/>
    <cellStyle name="_Book1_Power Costs - Comparison bx Rbtl-Staff-Jt-PC" xfId="664"/>
    <cellStyle name="_Book1_Power Costs - Comparison bx Rbtl-Staff-Jt-PC 2" xfId="665"/>
    <cellStyle name="_Book1_Power Costs - Comparison bx Rbtl-Staff-Jt-PC_Adj Bench DR 3 for Initial Briefs (Electric)" xfId="666"/>
    <cellStyle name="_Book1_Power Costs - Comparison bx Rbtl-Staff-Jt-PC_Adj Bench DR 3 for Initial Briefs (Electric) 2" xfId="667"/>
    <cellStyle name="_Book1_Power Costs - Comparison bx Rbtl-Staff-Jt-PC_Adj Bench DR 3 for Initial Briefs (Electric)_DEM-WP(C) ENERG10C--ctn Mid-C_042010 2010GRC" xfId="668"/>
    <cellStyle name="_Book1_Power Costs - Comparison bx Rbtl-Staff-Jt-PC_DEM-WP(C) ENERG10C--ctn Mid-C_042010 2010GRC" xfId="669"/>
    <cellStyle name="_Book1_Power Costs - Comparison bx Rbtl-Staff-Jt-PC_Electric Rev Req Model (2009 GRC) Rebuttal" xfId="670"/>
    <cellStyle name="_Book1_Power Costs - Comparison bx Rbtl-Staff-Jt-PC_Electric Rev Req Model (2009 GRC) Rebuttal REmoval of New  WH Solar AdjustMI" xfId="671"/>
    <cellStyle name="_Book1_Power Costs - Comparison bx Rbtl-Staff-Jt-PC_Electric Rev Req Model (2009 GRC) Rebuttal REmoval of New  WH Solar AdjustMI 2" xfId="672"/>
    <cellStyle name="_Book1_Power Costs - Comparison bx Rbtl-Staff-Jt-PC_Electric Rev Req Model (2009 GRC) Rebuttal REmoval of New  WH Solar AdjustMI_DEM-WP(C) ENERG10C--ctn Mid-C_042010 2010GRC" xfId="673"/>
    <cellStyle name="_Book1_Power Costs - Comparison bx Rbtl-Staff-Jt-PC_Electric Rev Req Model (2009 GRC) Revised 01-18-2010" xfId="674"/>
    <cellStyle name="_Book1_Power Costs - Comparison bx Rbtl-Staff-Jt-PC_Electric Rev Req Model (2009 GRC) Revised 01-18-2010 2" xfId="675"/>
    <cellStyle name="_Book1_Power Costs - Comparison bx Rbtl-Staff-Jt-PC_Electric Rev Req Model (2009 GRC) Revised 01-18-2010_DEM-WP(C) ENERG10C--ctn Mid-C_042010 2010GRC" xfId="676"/>
    <cellStyle name="_Book1_Power Costs - Comparison bx Rbtl-Staff-Jt-PC_Final Order Electric EXHIBIT A-1" xfId="677"/>
    <cellStyle name="_Book1_Rebuttal Power Costs" xfId="678"/>
    <cellStyle name="_Book1_Rebuttal Power Costs 2" xfId="679"/>
    <cellStyle name="_Book1_Rebuttal Power Costs_Adj Bench DR 3 for Initial Briefs (Electric)" xfId="680"/>
    <cellStyle name="_Book1_Rebuttal Power Costs_Adj Bench DR 3 for Initial Briefs (Electric) 2" xfId="681"/>
    <cellStyle name="_Book1_Rebuttal Power Costs_Adj Bench DR 3 for Initial Briefs (Electric)_DEM-WP(C) ENERG10C--ctn Mid-C_042010 2010GRC" xfId="682"/>
    <cellStyle name="_Book1_Rebuttal Power Costs_DEM-WP(C) ENERG10C--ctn Mid-C_042010 2010GRC" xfId="683"/>
    <cellStyle name="_Book1_Rebuttal Power Costs_Electric Rev Req Model (2009 GRC) Rebuttal" xfId="684"/>
    <cellStyle name="_Book1_Rebuttal Power Costs_Electric Rev Req Model (2009 GRC) Rebuttal REmoval of New  WH Solar AdjustMI" xfId="685"/>
    <cellStyle name="_Book1_Rebuttal Power Costs_Electric Rev Req Model (2009 GRC) Rebuttal REmoval of New  WH Solar AdjustMI 2" xfId="686"/>
    <cellStyle name="_Book1_Rebuttal Power Costs_Electric Rev Req Model (2009 GRC) Rebuttal REmoval of New  WH Solar AdjustMI_DEM-WP(C) ENERG10C--ctn Mid-C_042010 2010GRC" xfId="687"/>
    <cellStyle name="_Book1_Rebuttal Power Costs_Electric Rev Req Model (2009 GRC) Revised 01-18-2010" xfId="688"/>
    <cellStyle name="_Book1_Rebuttal Power Costs_Electric Rev Req Model (2009 GRC) Revised 01-18-2010 2" xfId="689"/>
    <cellStyle name="_Book1_Rebuttal Power Costs_Electric Rev Req Model (2009 GRC) Revised 01-18-2010_DEM-WP(C) ENERG10C--ctn Mid-C_042010 2010GRC" xfId="690"/>
    <cellStyle name="_Book1_Rebuttal Power Costs_Final Order Electric EXHIBIT A-1" xfId="691"/>
    <cellStyle name="_Book1_Transmission Workbook for May BOD" xfId="692"/>
    <cellStyle name="_Book1_Transmission Workbook for May BOD 2" xfId="693"/>
    <cellStyle name="_Book1_Transmission Workbook for May BOD_DEM-WP(C) ENERG10C--ctn Mid-C_042010 2010GRC" xfId="694"/>
    <cellStyle name="_Book1_Wind Integration 10GRC" xfId="695"/>
    <cellStyle name="_Book1_Wind Integration 10GRC 2" xfId="696"/>
    <cellStyle name="_Book1_Wind Integration 10GRC_DEM-WP(C) ENERG10C--ctn Mid-C_042010 2010GRC" xfId="697"/>
    <cellStyle name="_Book2" xfId="698"/>
    <cellStyle name="_x0013__Book2" xfId="699"/>
    <cellStyle name="_Book2 10" xfId="700"/>
    <cellStyle name="_Book2 11" xfId="701"/>
    <cellStyle name="_Book2 12" xfId="702"/>
    <cellStyle name="_Book2 12 2" xfId="703"/>
    <cellStyle name="_Book2 13" xfId="704"/>
    <cellStyle name="_Book2 13 2" xfId="705"/>
    <cellStyle name="_Book2 14" xfId="706"/>
    <cellStyle name="_Book2 14 2" xfId="707"/>
    <cellStyle name="_Book2 15" xfId="708"/>
    <cellStyle name="_Book2 15 2" xfId="709"/>
    <cellStyle name="_Book2 16" xfId="710"/>
    <cellStyle name="_Book2 16 2" xfId="711"/>
    <cellStyle name="_Book2 2" xfId="712"/>
    <cellStyle name="_x0013__Book2 2" xfId="713"/>
    <cellStyle name="_Book2 2 2" xfId="714"/>
    <cellStyle name="_Book2 2 3" xfId="715"/>
    <cellStyle name="_Book2 2 4" xfId="716"/>
    <cellStyle name="_Book2 2 5" xfId="717"/>
    <cellStyle name="_Book2 2 6" xfId="718"/>
    <cellStyle name="_Book2 2 7" xfId="719"/>
    <cellStyle name="_Book2 2 8" xfId="720"/>
    <cellStyle name="_Book2 2 9" xfId="721"/>
    <cellStyle name="_Book2 3" xfId="722"/>
    <cellStyle name="_x0013__Book2 3" xfId="723"/>
    <cellStyle name="_Book2 4" xfId="724"/>
    <cellStyle name="_x0013__Book2 4" xfId="725"/>
    <cellStyle name="_Book2 4 2" xfId="726"/>
    <cellStyle name="_Book2 4 3" xfId="727"/>
    <cellStyle name="_Book2 4 4" xfId="728"/>
    <cellStyle name="_Book2 4 5" xfId="729"/>
    <cellStyle name="_Book2 4 6" xfId="730"/>
    <cellStyle name="_Book2 4 7" xfId="731"/>
    <cellStyle name="_Book2 5" xfId="732"/>
    <cellStyle name="_x0013__Book2 5" xfId="733"/>
    <cellStyle name="_Book2 5 2" xfId="734"/>
    <cellStyle name="_Book2 6" xfId="735"/>
    <cellStyle name="_x0013__Book2 6" xfId="736"/>
    <cellStyle name="_Book2 6 2" xfId="737"/>
    <cellStyle name="_Book2 7" xfId="738"/>
    <cellStyle name="_x0013__Book2 7" xfId="739"/>
    <cellStyle name="_Book2 7 2" xfId="740"/>
    <cellStyle name="_Book2 8" xfId="741"/>
    <cellStyle name="_x0013__Book2 8" xfId="742"/>
    <cellStyle name="_Book2 8 2" xfId="743"/>
    <cellStyle name="_Book2 9" xfId="744"/>
    <cellStyle name="_x0013__Book2 9" xfId="745"/>
    <cellStyle name="_Book2_04 07E Wild Horse Wind Expansion (C) (2)" xfId="746"/>
    <cellStyle name="_Book2_04 07E Wild Horse Wind Expansion (C) (2) 2" xfId="747"/>
    <cellStyle name="_Book2_04 07E Wild Horse Wind Expansion (C) (2)_Adj Bench DR 3 for Initial Briefs (Electric)" xfId="748"/>
    <cellStyle name="_Book2_04 07E Wild Horse Wind Expansion (C) (2)_Adj Bench DR 3 for Initial Briefs (Electric) 2" xfId="749"/>
    <cellStyle name="_Book2_04 07E Wild Horse Wind Expansion (C) (2)_Adj Bench DR 3 for Initial Briefs (Electric)_DEM-WP(C) ENERG10C--ctn Mid-C_042010 2010GRC" xfId="750"/>
    <cellStyle name="_Book2_04 07E Wild Horse Wind Expansion (C) (2)_DEM-WP(C) ENERG10C--ctn Mid-C_042010 2010GRC" xfId="751"/>
    <cellStyle name="_Book2_04 07E Wild Horse Wind Expansion (C) (2)_Electric Rev Req Model (2009 GRC) " xfId="752"/>
    <cellStyle name="_Book2_04 07E Wild Horse Wind Expansion (C) (2)_Electric Rev Req Model (2009 GRC)  2" xfId="753"/>
    <cellStyle name="_Book2_04 07E Wild Horse Wind Expansion (C) (2)_Electric Rev Req Model (2009 GRC) _DEM-WP(C) ENERG10C--ctn Mid-C_042010 2010GRC" xfId="754"/>
    <cellStyle name="_Book2_04 07E Wild Horse Wind Expansion (C) (2)_Electric Rev Req Model (2009 GRC) Rebuttal" xfId="755"/>
    <cellStyle name="_Book2_04 07E Wild Horse Wind Expansion (C) (2)_Electric Rev Req Model (2009 GRC) Rebuttal REmoval of New  WH Solar AdjustMI" xfId="756"/>
    <cellStyle name="_Book2_04 07E Wild Horse Wind Expansion (C) (2)_Electric Rev Req Model (2009 GRC) Rebuttal REmoval of New  WH Solar AdjustMI 2" xfId="757"/>
    <cellStyle name="_Book2_04 07E Wild Horse Wind Expansion (C) (2)_Electric Rev Req Model (2009 GRC) Rebuttal REmoval of New  WH Solar AdjustMI_DEM-WP(C) ENERG10C--ctn Mid-C_042010 2010GRC" xfId="758"/>
    <cellStyle name="_Book2_04 07E Wild Horse Wind Expansion (C) (2)_Electric Rev Req Model (2009 GRC) Revised 01-18-2010" xfId="759"/>
    <cellStyle name="_Book2_04 07E Wild Horse Wind Expansion (C) (2)_Electric Rev Req Model (2009 GRC) Revised 01-18-2010 2" xfId="760"/>
    <cellStyle name="_Book2_04 07E Wild Horse Wind Expansion (C) (2)_Electric Rev Req Model (2009 GRC) Revised 01-18-2010_DEM-WP(C) ENERG10C--ctn Mid-C_042010 2010GRC" xfId="761"/>
    <cellStyle name="_Book2_04 07E Wild Horse Wind Expansion (C) (2)_Final Order Electric EXHIBIT A-1" xfId="762"/>
    <cellStyle name="_Book2_04 07E Wild Horse Wind Expansion (C) (2)_TENASKA REGULATORY ASSET" xfId="763"/>
    <cellStyle name="_Book2_16.37E Wild Horse Expansion DeferralRevwrkingfile SF" xfId="764"/>
    <cellStyle name="_Book2_16.37E Wild Horse Expansion DeferralRevwrkingfile SF 2" xfId="765"/>
    <cellStyle name="_Book2_16.37E Wild Horse Expansion DeferralRevwrkingfile SF_DEM-WP(C) ENERG10C--ctn Mid-C_042010 2010GRC" xfId="766"/>
    <cellStyle name="_Book2_2009 GRC Compl Filing - Exhibit D" xfId="767"/>
    <cellStyle name="_Book2_2009 GRC Compl Filing - Exhibit D 2" xfId="768"/>
    <cellStyle name="_Book2_2009 GRC Compl Filing - Exhibit D_DEM-WP(C) ENERG10C--ctn Mid-C_042010 2010GRC" xfId="769"/>
    <cellStyle name="_Book2_4 31 Regulatory Assets and Liabilities  7 06- Exhibit D" xfId="770"/>
    <cellStyle name="_Book2_4 31 Regulatory Assets and Liabilities  7 06- Exhibit D 2" xfId="771"/>
    <cellStyle name="_Book2_4 31 Regulatory Assets and Liabilities  7 06- Exhibit D_DEM-WP(C) ENERG10C--ctn Mid-C_042010 2010GRC" xfId="772"/>
    <cellStyle name="_Book2_4 31 Regulatory Assets and Liabilities  7 06- Exhibit D_NIM Summary" xfId="773"/>
    <cellStyle name="_Book2_4 31 Regulatory Assets and Liabilities  7 06- Exhibit D_NIM Summary 2" xfId="774"/>
    <cellStyle name="_Book2_4 31 Regulatory Assets and Liabilities  7 06- Exhibit D_NIM Summary_DEM-WP(C) ENERG10C--ctn Mid-C_042010 2010GRC" xfId="775"/>
    <cellStyle name="_Book2_4 31E Reg Asset  Liab and EXH D" xfId="776"/>
    <cellStyle name="_Book2_4 31E Reg Asset  Liab and EXH D _ Aug 10 Filing (2)" xfId="777"/>
    <cellStyle name="_Book2_4 31E Reg Asset  Liab and EXH D _ Aug 10 Filing (2) 2" xfId="778"/>
    <cellStyle name="_Book2_4 31E Reg Asset  Liab and EXH D 2" xfId="779"/>
    <cellStyle name="_Book2_4 31E Reg Asset  Liab and EXH D 3" xfId="780"/>
    <cellStyle name="_Book2_4 32 Regulatory Assets and Liabilities  7 06- Exhibit D" xfId="781"/>
    <cellStyle name="_Book2_4 32 Regulatory Assets and Liabilities  7 06- Exhibit D 2" xfId="782"/>
    <cellStyle name="_Book2_4 32 Regulatory Assets and Liabilities  7 06- Exhibit D_DEM-WP(C) ENERG10C--ctn Mid-C_042010 2010GRC" xfId="783"/>
    <cellStyle name="_Book2_4 32 Regulatory Assets and Liabilities  7 06- Exhibit D_NIM Summary" xfId="784"/>
    <cellStyle name="_Book2_4 32 Regulatory Assets and Liabilities  7 06- Exhibit D_NIM Summary 2" xfId="785"/>
    <cellStyle name="_Book2_4 32 Regulatory Assets and Liabilities  7 06- Exhibit D_NIM Summary_DEM-WP(C) ENERG10C--ctn Mid-C_042010 2010GRC" xfId="786"/>
    <cellStyle name="_x0013__Book2_Adj Bench DR 3 for Initial Briefs (Electric)" xfId="787"/>
    <cellStyle name="_x0013__Book2_Adj Bench DR 3 for Initial Briefs (Electric) 2" xfId="788"/>
    <cellStyle name="_x0013__Book2_Adj Bench DR 3 for Initial Briefs (Electric)_DEM-WP(C) ENERG10C--ctn Mid-C_042010 2010GRC" xfId="789"/>
    <cellStyle name="_Book2_AURORA Total New" xfId="790"/>
    <cellStyle name="_Book2_AURORA Total New 2" xfId="791"/>
    <cellStyle name="_Book2_Book2" xfId="792"/>
    <cellStyle name="_Book2_Book2 2" xfId="793"/>
    <cellStyle name="_Book2_Book2_Adj Bench DR 3 for Initial Briefs (Electric)" xfId="794"/>
    <cellStyle name="_Book2_Book2_Adj Bench DR 3 for Initial Briefs (Electric) 2" xfId="795"/>
    <cellStyle name="_Book2_Book2_Adj Bench DR 3 for Initial Briefs (Electric)_DEM-WP(C) ENERG10C--ctn Mid-C_042010 2010GRC" xfId="796"/>
    <cellStyle name="_Book2_Book2_DEM-WP(C) ENERG10C--ctn Mid-C_042010 2010GRC" xfId="797"/>
    <cellStyle name="_Book2_Book2_Electric Rev Req Model (2009 GRC) Rebuttal" xfId="798"/>
    <cellStyle name="_Book2_Book2_Electric Rev Req Model (2009 GRC) Rebuttal REmoval of New  WH Solar AdjustMI" xfId="799"/>
    <cellStyle name="_Book2_Book2_Electric Rev Req Model (2009 GRC) Rebuttal REmoval of New  WH Solar AdjustMI 2" xfId="800"/>
    <cellStyle name="_Book2_Book2_Electric Rev Req Model (2009 GRC) Rebuttal REmoval of New  WH Solar AdjustMI_DEM-WP(C) ENERG10C--ctn Mid-C_042010 2010GRC" xfId="801"/>
    <cellStyle name="_Book2_Book2_Electric Rev Req Model (2009 GRC) Revised 01-18-2010" xfId="802"/>
    <cellStyle name="_Book2_Book2_Electric Rev Req Model (2009 GRC) Revised 01-18-2010 2" xfId="803"/>
    <cellStyle name="_Book2_Book2_Electric Rev Req Model (2009 GRC) Revised 01-18-2010_DEM-WP(C) ENERG10C--ctn Mid-C_042010 2010GRC" xfId="804"/>
    <cellStyle name="_Book2_Book2_Final Order Electric EXHIBIT A-1" xfId="805"/>
    <cellStyle name="_Book2_Book4" xfId="806"/>
    <cellStyle name="_Book2_Book4 2" xfId="807"/>
    <cellStyle name="_Book2_Book4_DEM-WP(C) ENERG10C--ctn Mid-C_042010 2010GRC" xfId="808"/>
    <cellStyle name="_Book2_Book9" xfId="809"/>
    <cellStyle name="_Book2_Book9 2" xfId="810"/>
    <cellStyle name="_Book2_Book9_DEM-WP(C) ENERG10C--ctn Mid-C_042010 2010GRC" xfId="811"/>
    <cellStyle name="_Book2_Chelan PUD Power Costs (8-10)" xfId="812"/>
    <cellStyle name="_Book2_DEM-WP(C) Chelan Power Costs" xfId="813"/>
    <cellStyle name="_Book2_DEM-WP(C) Chelan Power Costs 2" xfId="814"/>
    <cellStyle name="_Book2_DEM-WP(C) ENERG10C--ctn Mid-C_042010 2010GRC" xfId="815"/>
    <cellStyle name="_x0013__Book2_DEM-WP(C) ENERG10C--ctn Mid-C_042010 2010GRC" xfId="816"/>
    <cellStyle name="_Book2_DEM-WP(C) Gas Transport 2010GRC" xfId="817"/>
    <cellStyle name="_Book2_DEM-WP(C) Gas Transport 2010GRC 2" xfId="818"/>
    <cellStyle name="_x0013__Book2_Electric Rev Req Model (2009 GRC) Rebuttal" xfId="819"/>
    <cellStyle name="_x0013__Book2_Electric Rev Req Model (2009 GRC) Rebuttal REmoval of New  WH Solar AdjustMI" xfId="820"/>
    <cellStyle name="_x0013__Book2_Electric Rev Req Model (2009 GRC) Rebuttal REmoval of New  WH Solar AdjustMI 2" xfId="821"/>
    <cellStyle name="_x0013__Book2_Electric Rev Req Model (2009 GRC) Rebuttal REmoval of New  WH Solar AdjustMI_DEM-WP(C) ENERG10C--ctn Mid-C_042010 2010GRC" xfId="822"/>
    <cellStyle name="_x0013__Book2_Electric Rev Req Model (2009 GRC) Revised 01-18-2010" xfId="823"/>
    <cellStyle name="_x0013__Book2_Electric Rev Req Model (2009 GRC) Revised 01-18-2010 2" xfId="824"/>
    <cellStyle name="_x0013__Book2_Electric Rev Req Model (2009 GRC) Revised 01-18-2010_DEM-WP(C) ENERG10C--ctn Mid-C_042010 2010GRC" xfId="825"/>
    <cellStyle name="_x0013__Book2_Final Order Electric EXHIBIT A-1" xfId="826"/>
    <cellStyle name="_Book2_NIM Summary" xfId="827"/>
    <cellStyle name="_Book2_NIM Summary 09GRC" xfId="828"/>
    <cellStyle name="_Book2_NIM Summary 09GRC 2" xfId="829"/>
    <cellStyle name="_Book2_NIM Summary 09GRC_DEM-WP(C) ENERG10C--ctn Mid-C_042010 2010GRC" xfId="830"/>
    <cellStyle name="_Book2_NIM Summary 2" xfId="831"/>
    <cellStyle name="_Book2_NIM Summary 3" xfId="832"/>
    <cellStyle name="_Book2_NIM Summary 4" xfId="833"/>
    <cellStyle name="_Book2_NIM Summary 5" xfId="834"/>
    <cellStyle name="_Book2_NIM Summary 6" xfId="835"/>
    <cellStyle name="_Book2_NIM Summary 7" xfId="836"/>
    <cellStyle name="_Book2_NIM Summary 8" xfId="837"/>
    <cellStyle name="_Book2_NIM Summary 9" xfId="838"/>
    <cellStyle name="_Book2_NIM Summary_DEM-WP(C) ENERG10C--ctn Mid-C_042010 2010GRC" xfId="839"/>
    <cellStyle name="_Book2_PCA 9 -  Exhibit D April 2010 (3)" xfId="840"/>
    <cellStyle name="_Book2_PCA 9 -  Exhibit D April 2010 (3) 2" xfId="841"/>
    <cellStyle name="_Book2_PCA 9 -  Exhibit D April 2010 (3)_DEM-WP(C) ENERG10C--ctn Mid-C_042010 2010GRC" xfId="842"/>
    <cellStyle name="_Book2_Power Costs - Comparison bx Rbtl-Staff-Jt-PC" xfId="843"/>
    <cellStyle name="_Book2_Power Costs - Comparison bx Rbtl-Staff-Jt-PC 2" xfId="844"/>
    <cellStyle name="_Book2_Power Costs - Comparison bx Rbtl-Staff-Jt-PC_Adj Bench DR 3 for Initial Briefs (Electric)" xfId="845"/>
    <cellStyle name="_Book2_Power Costs - Comparison bx Rbtl-Staff-Jt-PC_Adj Bench DR 3 for Initial Briefs (Electric) 2" xfId="846"/>
    <cellStyle name="_Book2_Power Costs - Comparison bx Rbtl-Staff-Jt-PC_Adj Bench DR 3 for Initial Briefs (Electric)_DEM-WP(C) ENERG10C--ctn Mid-C_042010 2010GRC" xfId="847"/>
    <cellStyle name="_Book2_Power Costs - Comparison bx Rbtl-Staff-Jt-PC_DEM-WP(C) ENERG10C--ctn Mid-C_042010 2010GRC" xfId="848"/>
    <cellStyle name="_Book2_Power Costs - Comparison bx Rbtl-Staff-Jt-PC_Electric Rev Req Model (2009 GRC) Rebuttal" xfId="849"/>
    <cellStyle name="_Book2_Power Costs - Comparison bx Rbtl-Staff-Jt-PC_Electric Rev Req Model (2009 GRC) Rebuttal REmoval of New  WH Solar AdjustMI" xfId="850"/>
    <cellStyle name="_Book2_Power Costs - Comparison bx Rbtl-Staff-Jt-PC_Electric Rev Req Model (2009 GRC) Rebuttal REmoval of New  WH Solar AdjustMI 2" xfId="851"/>
    <cellStyle name="_Book2_Power Costs - Comparison bx Rbtl-Staff-Jt-PC_Electric Rev Req Model (2009 GRC) Rebuttal REmoval of New  WH Solar AdjustMI_DEM-WP(C) ENERG10C--ctn Mid-C_042010 2010GRC" xfId="852"/>
    <cellStyle name="_Book2_Power Costs - Comparison bx Rbtl-Staff-Jt-PC_Electric Rev Req Model (2009 GRC) Revised 01-18-2010" xfId="853"/>
    <cellStyle name="_Book2_Power Costs - Comparison bx Rbtl-Staff-Jt-PC_Electric Rev Req Model (2009 GRC) Revised 01-18-2010 2" xfId="854"/>
    <cellStyle name="_Book2_Power Costs - Comparison bx Rbtl-Staff-Jt-PC_Electric Rev Req Model (2009 GRC) Revised 01-18-2010_DEM-WP(C) ENERG10C--ctn Mid-C_042010 2010GRC" xfId="855"/>
    <cellStyle name="_Book2_Power Costs - Comparison bx Rbtl-Staff-Jt-PC_Final Order Electric EXHIBIT A-1" xfId="856"/>
    <cellStyle name="_Book2_Rebuttal Power Costs" xfId="857"/>
    <cellStyle name="_Book2_Rebuttal Power Costs 2" xfId="858"/>
    <cellStyle name="_Book2_Rebuttal Power Costs_Adj Bench DR 3 for Initial Briefs (Electric)" xfId="859"/>
    <cellStyle name="_Book2_Rebuttal Power Costs_Adj Bench DR 3 for Initial Briefs (Electric) 2" xfId="860"/>
    <cellStyle name="_Book2_Rebuttal Power Costs_Adj Bench DR 3 for Initial Briefs (Electric)_DEM-WP(C) ENERG10C--ctn Mid-C_042010 2010GRC" xfId="861"/>
    <cellStyle name="_Book2_Rebuttal Power Costs_DEM-WP(C) ENERG10C--ctn Mid-C_042010 2010GRC" xfId="862"/>
    <cellStyle name="_Book2_Rebuttal Power Costs_Electric Rev Req Model (2009 GRC) Rebuttal" xfId="863"/>
    <cellStyle name="_Book2_Rebuttal Power Costs_Electric Rev Req Model (2009 GRC) Rebuttal REmoval of New  WH Solar AdjustMI" xfId="864"/>
    <cellStyle name="_Book2_Rebuttal Power Costs_Electric Rev Req Model (2009 GRC) Rebuttal REmoval of New  WH Solar AdjustMI 2" xfId="865"/>
    <cellStyle name="_Book2_Rebuttal Power Costs_Electric Rev Req Model (2009 GRC) Rebuttal REmoval of New  WH Solar AdjustMI_DEM-WP(C) ENERG10C--ctn Mid-C_042010 2010GRC" xfId="866"/>
    <cellStyle name="_Book2_Rebuttal Power Costs_Electric Rev Req Model (2009 GRC) Revised 01-18-2010" xfId="867"/>
    <cellStyle name="_Book2_Rebuttal Power Costs_Electric Rev Req Model (2009 GRC) Revised 01-18-2010 2" xfId="868"/>
    <cellStyle name="_Book2_Rebuttal Power Costs_Electric Rev Req Model (2009 GRC) Revised 01-18-2010_DEM-WP(C) ENERG10C--ctn Mid-C_042010 2010GRC" xfId="869"/>
    <cellStyle name="_Book2_Rebuttal Power Costs_Final Order Electric EXHIBIT A-1" xfId="870"/>
    <cellStyle name="_Book2_Wind Integration 10GRC" xfId="871"/>
    <cellStyle name="_Book2_Wind Integration 10GRC 2" xfId="872"/>
    <cellStyle name="_Book2_Wind Integration 10GRC_DEM-WP(C) ENERG10C--ctn Mid-C_042010 2010GRC" xfId="873"/>
    <cellStyle name="_Book3" xfId="874"/>
    <cellStyle name="_Book5" xfId="875"/>
    <cellStyle name="_Book5 2" xfId="876"/>
    <cellStyle name="_Book5 2 2" xfId="877"/>
    <cellStyle name="_Book5 3" xfId="878"/>
    <cellStyle name="_Book5 4" xfId="879"/>
    <cellStyle name="_Book5 4 2" xfId="880"/>
    <cellStyle name="_Book5_4 31E Reg Asset  Liab and EXH D" xfId="881"/>
    <cellStyle name="_Book5_4 31E Reg Asset  Liab and EXH D _ Aug 10 Filing (2)" xfId="882"/>
    <cellStyle name="_Book5_Chelan PUD Power Costs (8-10)" xfId="883"/>
    <cellStyle name="_Book5_DEM-WP(C) Chelan Power Costs" xfId="884"/>
    <cellStyle name="_Book5_DEM-WP(C) Chelan Power Costs 2" xfId="885"/>
    <cellStyle name="_Book5_DEM-WP(C) Costs Not In AURORA 2010GRC As Filed" xfId="886"/>
    <cellStyle name="_Book5_DEM-WP(C) Costs Not In AURORA 2010GRC As Filed 2" xfId="887"/>
    <cellStyle name="_Book5_DEM-WP(C) Costs Not In AURORA 2010GRC As Filed 3" xfId="888"/>
    <cellStyle name="_Book5_DEM-WP(C) Costs Not In AURORA 2010GRC As Filed_DEM-WP(C) ENERG10C--ctn Mid-C_042010 2010GRC" xfId="889"/>
    <cellStyle name="_Book5_DEM-WP(C) Gas Transport 2010GRC" xfId="890"/>
    <cellStyle name="_Book5_DEM-WP(C) Gas Transport 2010GRC 2" xfId="891"/>
    <cellStyle name="_Book5_NIM Summary" xfId="892"/>
    <cellStyle name="_Book5_NIM Summary 09GRC" xfId="893"/>
    <cellStyle name="_Book5_NIM Summary 2" xfId="894"/>
    <cellStyle name="_Book5_NIM Summary 3" xfId="895"/>
    <cellStyle name="_Book5_NIM Summary 4" xfId="896"/>
    <cellStyle name="_Book5_NIM Summary 5" xfId="897"/>
    <cellStyle name="_Book5_NIM Summary 6" xfId="898"/>
    <cellStyle name="_Book5_NIM Summary 7" xfId="899"/>
    <cellStyle name="_Book5_NIM Summary 8" xfId="900"/>
    <cellStyle name="_Book5_NIM Summary 9" xfId="901"/>
    <cellStyle name="_Book5_NIM Summary_DEM-WP(C) ENERG10C--ctn Mid-C_042010 2010GRC" xfId="902"/>
    <cellStyle name="_Book5_PCA 9 -  Exhibit D April 2010 (3)" xfId="903"/>
    <cellStyle name="_Book5_Reconciliation" xfId="904"/>
    <cellStyle name="_Book5_Reconciliation 2" xfId="905"/>
    <cellStyle name="_Book5_Reconciliation 3" xfId="906"/>
    <cellStyle name="_Book5_Reconciliation_DEM-WP(C) ENERG10C--ctn Mid-C_042010 2010GRC" xfId="907"/>
    <cellStyle name="_Book5_Wind Integration 10GRC" xfId="908"/>
    <cellStyle name="_Book5_Wind Integration 10GRC 2" xfId="909"/>
    <cellStyle name="_Book5_Wind Integration 10GRC_DEM-WP(C) ENERG10C--ctn Mid-C_042010 2010GRC" xfId="910"/>
    <cellStyle name="_BPA NOS" xfId="911"/>
    <cellStyle name="_BPA NOS 2" xfId="912"/>
    <cellStyle name="_BPA NOS 2 2" xfId="913"/>
    <cellStyle name="_BPA NOS 3" xfId="914"/>
    <cellStyle name="_BPA NOS 3 2" xfId="915"/>
    <cellStyle name="_BPA NOS_DEM-WP(C) Chelan Power Costs" xfId="916"/>
    <cellStyle name="_BPA NOS_DEM-WP(C) Chelan Power Costs 2" xfId="917"/>
    <cellStyle name="_BPA NOS_DEM-WP(C) ENERG10C--ctn Mid-C_042010 2010GRC" xfId="918"/>
    <cellStyle name="_BPA NOS_DEM-WP(C) Gas Transport 2010GRC" xfId="919"/>
    <cellStyle name="_BPA NOS_DEM-WP(C) Gas Transport 2010GRC 2" xfId="920"/>
    <cellStyle name="_BPA NOS_DEM-WP(C) Wind Integration Summary 2010GRC" xfId="921"/>
    <cellStyle name="_BPA NOS_DEM-WP(C) Wind Integration Summary 2010GRC 2" xfId="922"/>
    <cellStyle name="_BPA NOS_DEM-WP(C) Wind Integration Summary 2010GRC_DEM-WP(C) ENERG10C--ctn Mid-C_042010 2010GRC" xfId="923"/>
    <cellStyle name="_BPA NOS_NIM Summary" xfId="924"/>
    <cellStyle name="_BPA NOS_NIM Summary 2" xfId="925"/>
    <cellStyle name="_BPA NOS_NIM Summary_DEM-WP(C) ENERG10C--ctn Mid-C_042010 2010GRC" xfId="926"/>
    <cellStyle name="_Chelan Debt Forecast 12.19.05" xfId="927"/>
    <cellStyle name="_Chelan Debt Forecast 12.19.05 2" xfId="928"/>
    <cellStyle name="_Chelan Debt Forecast 12.19.05 2 2" xfId="929"/>
    <cellStyle name="_Chelan Debt Forecast 12.19.05 3" xfId="930"/>
    <cellStyle name="_Chelan Debt Forecast 12.19.05 4" xfId="931"/>
    <cellStyle name="_Chelan Debt Forecast 12.19.05 4 2" xfId="932"/>
    <cellStyle name="_Chelan Debt Forecast 12.19.05 5" xfId="933"/>
    <cellStyle name="_Chelan Debt Forecast 12.19.05 5 2" xfId="934"/>
    <cellStyle name="_Chelan Debt Forecast 12.19.05 6" xfId="935"/>
    <cellStyle name="_Chelan Debt Forecast 12.19.05 7" xfId="936"/>
    <cellStyle name="_Chelan Debt Forecast 12.19.05 7 2" xfId="937"/>
    <cellStyle name="_Chelan Debt Forecast 12.19.05 8" xfId="938"/>
    <cellStyle name="_Chelan Debt Forecast 12.19.05 8 2" xfId="939"/>
    <cellStyle name="_Chelan Debt Forecast 12.19.05_(C) WHE Proforma with ITC cash grant 10 Yr Amort_for deferral_102809" xfId="940"/>
    <cellStyle name="_Chelan Debt Forecast 12.19.05_(C) WHE Proforma with ITC cash grant 10 Yr Amort_for deferral_102809 2" xfId="941"/>
    <cellStyle name="_Chelan Debt Forecast 12.19.05_(C) WHE Proforma with ITC cash grant 10 Yr Amort_for deferral_102809_16.07E Wild Horse Wind Expansionwrkingfile" xfId="942"/>
    <cellStyle name="_Chelan Debt Forecast 12.19.05_(C) WHE Proforma with ITC cash grant 10 Yr Amort_for deferral_102809_16.07E Wild Horse Wind Expansionwrkingfile 2" xfId="943"/>
    <cellStyle name="_Chelan Debt Forecast 12.19.05_(C) WHE Proforma with ITC cash grant 10 Yr Amort_for deferral_102809_16.07E Wild Horse Wind Expansionwrkingfile SF" xfId="944"/>
    <cellStyle name="_Chelan Debt Forecast 12.19.05_(C) WHE Proforma with ITC cash grant 10 Yr Amort_for deferral_102809_16.07E Wild Horse Wind Expansionwrkingfile SF 2" xfId="945"/>
    <cellStyle name="_Chelan Debt Forecast 12.19.05_(C) WHE Proforma with ITC cash grant 10 Yr Amort_for deferral_102809_16.07E Wild Horse Wind Expansionwrkingfile SF_DEM-WP(C) ENERG10C--ctn Mid-C_042010 2010GRC" xfId="946"/>
    <cellStyle name="_Chelan Debt Forecast 12.19.05_(C) WHE Proforma with ITC cash grant 10 Yr Amort_for deferral_102809_16.07E Wild Horse Wind Expansionwrkingfile_DEM-WP(C) ENERG10C--ctn Mid-C_042010 2010GRC" xfId="947"/>
    <cellStyle name="_Chelan Debt Forecast 12.19.05_(C) WHE Proforma with ITC cash grant 10 Yr Amort_for deferral_102809_16.37E Wild Horse Expansion DeferralRevwrkingfile SF" xfId="948"/>
    <cellStyle name="_Chelan Debt Forecast 12.19.05_(C) WHE Proforma with ITC cash grant 10 Yr Amort_for deferral_102809_16.37E Wild Horse Expansion DeferralRevwrkingfile SF 2" xfId="949"/>
    <cellStyle name="_Chelan Debt Forecast 12.19.05_(C) WHE Proforma with ITC cash grant 10 Yr Amort_for deferral_102809_16.37E Wild Horse Expansion DeferralRevwrkingfile SF_DEM-WP(C) ENERG10C--ctn Mid-C_042010 2010GRC" xfId="950"/>
    <cellStyle name="_Chelan Debt Forecast 12.19.05_(C) WHE Proforma with ITC cash grant 10 Yr Amort_for deferral_102809_DEM-WP(C) ENERG10C--ctn Mid-C_042010 2010GRC" xfId="951"/>
    <cellStyle name="_Chelan Debt Forecast 12.19.05_(C) WHE Proforma with ITC cash grant 10 Yr Amort_for rebuttal_120709" xfId="952"/>
    <cellStyle name="_Chelan Debt Forecast 12.19.05_(C) WHE Proforma with ITC cash grant 10 Yr Amort_for rebuttal_120709 2" xfId="953"/>
    <cellStyle name="_Chelan Debt Forecast 12.19.05_(C) WHE Proforma with ITC cash grant 10 Yr Amort_for rebuttal_120709_DEM-WP(C) ENERG10C--ctn Mid-C_042010 2010GRC" xfId="954"/>
    <cellStyle name="_Chelan Debt Forecast 12.19.05_04.07E Wild Horse Wind Expansion" xfId="955"/>
    <cellStyle name="_Chelan Debt Forecast 12.19.05_04.07E Wild Horse Wind Expansion 2" xfId="956"/>
    <cellStyle name="_Chelan Debt Forecast 12.19.05_04.07E Wild Horse Wind Expansion_16.07E Wild Horse Wind Expansionwrkingfile" xfId="957"/>
    <cellStyle name="_Chelan Debt Forecast 12.19.05_04.07E Wild Horse Wind Expansion_16.07E Wild Horse Wind Expansionwrkingfile 2" xfId="958"/>
    <cellStyle name="_Chelan Debt Forecast 12.19.05_04.07E Wild Horse Wind Expansion_16.07E Wild Horse Wind Expansionwrkingfile SF" xfId="959"/>
    <cellStyle name="_Chelan Debt Forecast 12.19.05_04.07E Wild Horse Wind Expansion_16.07E Wild Horse Wind Expansionwrkingfile SF 2" xfId="960"/>
    <cellStyle name="_Chelan Debt Forecast 12.19.05_04.07E Wild Horse Wind Expansion_16.07E Wild Horse Wind Expansionwrkingfile SF_DEM-WP(C) ENERG10C--ctn Mid-C_042010 2010GRC" xfId="961"/>
    <cellStyle name="_Chelan Debt Forecast 12.19.05_04.07E Wild Horse Wind Expansion_16.07E Wild Horse Wind Expansionwrkingfile_DEM-WP(C) ENERG10C--ctn Mid-C_042010 2010GRC" xfId="962"/>
    <cellStyle name="_Chelan Debt Forecast 12.19.05_04.07E Wild Horse Wind Expansion_16.37E Wild Horse Expansion DeferralRevwrkingfile SF" xfId="963"/>
    <cellStyle name="_Chelan Debt Forecast 12.19.05_04.07E Wild Horse Wind Expansion_16.37E Wild Horse Expansion DeferralRevwrkingfile SF 2" xfId="964"/>
    <cellStyle name="_Chelan Debt Forecast 12.19.05_04.07E Wild Horse Wind Expansion_16.37E Wild Horse Expansion DeferralRevwrkingfile SF_DEM-WP(C) ENERG10C--ctn Mid-C_042010 2010GRC" xfId="965"/>
    <cellStyle name="_Chelan Debt Forecast 12.19.05_04.07E Wild Horse Wind Expansion_DEM-WP(C) ENERG10C--ctn Mid-C_042010 2010GRC" xfId="966"/>
    <cellStyle name="_Chelan Debt Forecast 12.19.05_16.07E Wild Horse Wind Expansionwrkingfile" xfId="967"/>
    <cellStyle name="_Chelan Debt Forecast 12.19.05_16.07E Wild Horse Wind Expansionwrkingfile 2" xfId="968"/>
    <cellStyle name="_Chelan Debt Forecast 12.19.05_16.07E Wild Horse Wind Expansionwrkingfile SF" xfId="969"/>
    <cellStyle name="_Chelan Debt Forecast 12.19.05_16.07E Wild Horse Wind Expansionwrkingfile SF 2" xfId="970"/>
    <cellStyle name="_Chelan Debt Forecast 12.19.05_16.07E Wild Horse Wind Expansionwrkingfile SF_DEM-WP(C) ENERG10C--ctn Mid-C_042010 2010GRC" xfId="971"/>
    <cellStyle name="_Chelan Debt Forecast 12.19.05_16.07E Wild Horse Wind Expansionwrkingfile_DEM-WP(C) ENERG10C--ctn Mid-C_042010 2010GRC" xfId="972"/>
    <cellStyle name="_Chelan Debt Forecast 12.19.05_16.37E Wild Horse Expansion DeferralRevwrkingfile SF" xfId="973"/>
    <cellStyle name="_Chelan Debt Forecast 12.19.05_16.37E Wild Horse Expansion DeferralRevwrkingfile SF 2" xfId="974"/>
    <cellStyle name="_Chelan Debt Forecast 12.19.05_16.37E Wild Horse Expansion DeferralRevwrkingfile SF_DEM-WP(C) ENERG10C--ctn Mid-C_042010 2010GRC" xfId="975"/>
    <cellStyle name="_Chelan Debt Forecast 12.19.05_2009 GRC Compl Filing - Exhibit D" xfId="976"/>
    <cellStyle name="_Chelan Debt Forecast 12.19.05_2009 GRC Compl Filing - Exhibit D 2" xfId="977"/>
    <cellStyle name="_Chelan Debt Forecast 12.19.05_2009 GRC Compl Filing - Exhibit D_DEM-WP(C) ENERG10C--ctn Mid-C_042010 2010GRC" xfId="978"/>
    <cellStyle name="_Chelan Debt Forecast 12.19.05_4 31 Regulatory Assets and Liabilities  7 06- Exhibit D" xfId="979"/>
    <cellStyle name="_Chelan Debt Forecast 12.19.05_4 31 Regulatory Assets and Liabilities  7 06- Exhibit D 2" xfId="980"/>
    <cellStyle name="_Chelan Debt Forecast 12.19.05_4 31 Regulatory Assets and Liabilities  7 06- Exhibit D_DEM-WP(C) ENERG10C--ctn Mid-C_042010 2010GRC" xfId="981"/>
    <cellStyle name="_Chelan Debt Forecast 12.19.05_4 31 Regulatory Assets and Liabilities  7 06- Exhibit D_NIM Summary" xfId="982"/>
    <cellStyle name="_Chelan Debt Forecast 12.19.05_4 31 Regulatory Assets and Liabilities  7 06- Exhibit D_NIM Summary 2" xfId="983"/>
    <cellStyle name="_Chelan Debt Forecast 12.19.05_4 31 Regulatory Assets and Liabilities  7 06- Exhibit D_NIM Summary_DEM-WP(C) ENERG10C--ctn Mid-C_042010 2010GRC" xfId="984"/>
    <cellStyle name="_Chelan Debt Forecast 12.19.05_4 31 Regulatory Assets and Liabilities  7 06- Exhibit D_NIM+O&amp;M" xfId="985"/>
    <cellStyle name="_Chelan Debt Forecast 12.19.05_4 31 Regulatory Assets and Liabilities  7 06- Exhibit D_NIM+O&amp;M Monthly" xfId="986"/>
    <cellStyle name="_Chelan Debt Forecast 12.19.05_4 31E Reg Asset  Liab and EXH D" xfId="987"/>
    <cellStyle name="_Chelan Debt Forecast 12.19.05_4 31E Reg Asset  Liab and EXH D _ Aug 10 Filing (2)" xfId="988"/>
    <cellStyle name="_Chelan Debt Forecast 12.19.05_4 31E Reg Asset  Liab and EXH D _ Aug 10 Filing (2) 2" xfId="989"/>
    <cellStyle name="_Chelan Debt Forecast 12.19.05_4 31E Reg Asset  Liab and EXH D 2" xfId="990"/>
    <cellStyle name="_Chelan Debt Forecast 12.19.05_4 31E Reg Asset  Liab and EXH D 3" xfId="991"/>
    <cellStyle name="_Chelan Debt Forecast 12.19.05_4 32 Regulatory Assets and Liabilities  7 06- Exhibit D" xfId="992"/>
    <cellStyle name="_Chelan Debt Forecast 12.19.05_4 32 Regulatory Assets and Liabilities  7 06- Exhibit D 2" xfId="993"/>
    <cellStyle name="_Chelan Debt Forecast 12.19.05_4 32 Regulatory Assets and Liabilities  7 06- Exhibit D_DEM-WP(C) ENERG10C--ctn Mid-C_042010 2010GRC" xfId="994"/>
    <cellStyle name="_Chelan Debt Forecast 12.19.05_4 32 Regulatory Assets and Liabilities  7 06- Exhibit D_NIM Summary" xfId="995"/>
    <cellStyle name="_Chelan Debt Forecast 12.19.05_4 32 Regulatory Assets and Liabilities  7 06- Exhibit D_NIM Summary 2" xfId="996"/>
    <cellStyle name="_Chelan Debt Forecast 12.19.05_4 32 Regulatory Assets and Liabilities  7 06- Exhibit D_NIM Summary_DEM-WP(C) ENERG10C--ctn Mid-C_042010 2010GRC" xfId="997"/>
    <cellStyle name="_Chelan Debt Forecast 12.19.05_4 32 Regulatory Assets and Liabilities  7 06- Exhibit D_NIM+O&amp;M" xfId="998"/>
    <cellStyle name="_Chelan Debt Forecast 12.19.05_4 32 Regulatory Assets and Liabilities  7 06- Exhibit D_NIM+O&amp;M Monthly" xfId="999"/>
    <cellStyle name="_Chelan Debt Forecast 12.19.05_AURORA Total New" xfId="1000"/>
    <cellStyle name="_Chelan Debt Forecast 12.19.05_AURORA Total New 2" xfId="1001"/>
    <cellStyle name="_Chelan Debt Forecast 12.19.05_Book1" xfId="1002"/>
    <cellStyle name="_Chelan Debt Forecast 12.19.05_Book2" xfId="1003"/>
    <cellStyle name="_Chelan Debt Forecast 12.19.05_Book2 2" xfId="1004"/>
    <cellStyle name="_Chelan Debt Forecast 12.19.05_Book2_Adj Bench DR 3 for Initial Briefs (Electric)" xfId="1005"/>
    <cellStyle name="_Chelan Debt Forecast 12.19.05_Book2_Adj Bench DR 3 for Initial Briefs (Electric) 2" xfId="1006"/>
    <cellStyle name="_Chelan Debt Forecast 12.19.05_Book2_Adj Bench DR 3 for Initial Briefs (Electric)_DEM-WP(C) ENERG10C--ctn Mid-C_042010 2010GRC" xfId="1007"/>
    <cellStyle name="_Chelan Debt Forecast 12.19.05_Book2_DEM-WP(C) ENERG10C--ctn Mid-C_042010 2010GRC" xfId="1008"/>
    <cellStyle name="_Chelan Debt Forecast 12.19.05_Book2_Electric Rev Req Model (2009 GRC) Rebuttal" xfId="1009"/>
    <cellStyle name="_Chelan Debt Forecast 12.19.05_Book2_Electric Rev Req Model (2009 GRC) Rebuttal REmoval of New  WH Solar AdjustMI" xfId="1010"/>
    <cellStyle name="_Chelan Debt Forecast 12.19.05_Book2_Electric Rev Req Model (2009 GRC) Rebuttal REmoval of New  WH Solar AdjustMI 2" xfId="1011"/>
    <cellStyle name="_Chelan Debt Forecast 12.19.05_Book2_Electric Rev Req Model (2009 GRC) Rebuttal REmoval of New  WH Solar AdjustMI_DEM-WP(C) ENERG10C--ctn Mid-C_042010 2010GRC" xfId="1012"/>
    <cellStyle name="_Chelan Debt Forecast 12.19.05_Book2_Electric Rev Req Model (2009 GRC) Revised 01-18-2010" xfId="1013"/>
    <cellStyle name="_Chelan Debt Forecast 12.19.05_Book2_Electric Rev Req Model (2009 GRC) Revised 01-18-2010 2" xfId="1014"/>
    <cellStyle name="_Chelan Debt Forecast 12.19.05_Book2_Electric Rev Req Model (2009 GRC) Revised 01-18-2010_DEM-WP(C) ENERG10C--ctn Mid-C_042010 2010GRC" xfId="1015"/>
    <cellStyle name="_Chelan Debt Forecast 12.19.05_Book2_Final Order Electric EXHIBIT A-1" xfId="1016"/>
    <cellStyle name="_Chelan Debt Forecast 12.19.05_Book4" xfId="1017"/>
    <cellStyle name="_Chelan Debt Forecast 12.19.05_Book4 2" xfId="1018"/>
    <cellStyle name="_Chelan Debt Forecast 12.19.05_Book4_DEM-WP(C) ENERG10C--ctn Mid-C_042010 2010GRC" xfId="1019"/>
    <cellStyle name="_Chelan Debt Forecast 12.19.05_Book9" xfId="1020"/>
    <cellStyle name="_Chelan Debt Forecast 12.19.05_Book9 2" xfId="1021"/>
    <cellStyle name="_Chelan Debt Forecast 12.19.05_Book9_DEM-WP(C) ENERG10C--ctn Mid-C_042010 2010GRC" xfId="1022"/>
    <cellStyle name="_Chelan Debt Forecast 12.19.05_Chelan PUD Power Costs (8-10)" xfId="1023"/>
    <cellStyle name="_Chelan Debt Forecast 12.19.05_DEM-WP(C) Chelan Power Costs" xfId="1024"/>
    <cellStyle name="_Chelan Debt Forecast 12.19.05_DEM-WP(C) Chelan Power Costs 2" xfId="1025"/>
    <cellStyle name="_Chelan Debt Forecast 12.19.05_DEM-WP(C) ENERG10C--ctn Mid-C_042010 2010GRC" xfId="1026"/>
    <cellStyle name="_Chelan Debt Forecast 12.19.05_DEM-WP(C) Gas Transport 2010GRC" xfId="1027"/>
    <cellStyle name="_Chelan Debt Forecast 12.19.05_DEM-WP(C) Gas Transport 2010GRC 2" xfId="1028"/>
    <cellStyle name="_Chelan Debt Forecast 12.19.05_Exhibit D fr R Gho 12-31-08" xfId="1029"/>
    <cellStyle name="_Chelan Debt Forecast 12.19.05_Exhibit D fr R Gho 12-31-08 2" xfId="1030"/>
    <cellStyle name="_Chelan Debt Forecast 12.19.05_Exhibit D fr R Gho 12-31-08 v2" xfId="1031"/>
    <cellStyle name="_Chelan Debt Forecast 12.19.05_Exhibit D fr R Gho 12-31-08 v2 2" xfId="1032"/>
    <cellStyle name="_Chelan Debt Forecast 12.19.05_Exhibit D fr R Gho 12-31-08 v2_DEM-WP(C) ENERG10C--ctn Mid-C_042010 2010GRC" xfId="1033"/>
    <cellStyle name="_Chelan Debt Forecast 12.19.05_Exhibit D fr R Gho 12-31-08 v2_NIM Summary" xfId="1034"/>
    <cellStyle name="_Chelan Debt Forecast 12.19.05_Exhibit D fr R Gho 12-31-08 v2_NIM Summary 2" xfId="1035"/>
    <cellStyle name="_Chelan Debt Forecast 12.19.05_Exhibit D fr R Gho 12-31-08 v2_NIM Summary_DEM-WP(C) ENERG10C--ctn Mid-C_042010 2010GRC" xfId="1036"/>
    <cellStyle name="_Chelan Debt Forecast 12.19.05_Exhibit D fr R Gho 12-31-08_DEM-WP(C) ENERG10C--ctn Mid-C_042010 2010GRC" xfId="1037"/>
    <cellStyle name="_Chelan Debt Forecast 12.19.05_Exhibit D fr R Gho 12-31-08_NIM Summary" xfId="1038"/>
    <cellStyle name="_Chelan Debt Forecast 12.19.05_Exhibit D fr R Gho 12-31-08_NIM Summary 2" xfId="1039"/>
    <cellStyle name="_Chelan Debt Forecast 12.19.05_Exhibit D fr R Gho 12-31-08_NIM Summary_DEM-WP(C) ENERG10C--ctn Mid-C_042010 2010GRC" xfId="1040"/>
    <cellStyle name="_Chelan Debt Forecast 12.19.05_Hopkins Ridge Prepaid Tran - Interest Earned RY 12ME Feb  '11" xfId="1041"/>
    <cellStyle name="_Chelan Debt Forecast 12.19.05_Hopkins Ridge Prepaid Tran - Interest Earned RY 12ME Feb  '11 2" xfId="1042"/>
    <cellStyle name="_Chelan Debt Forecast 12.19.05_Hopkins Ridge Prepaid Tran - Interest Earned RY 12ME Feb  '11_DEM-WP(C) ENERG10C--ctn Mid-C_042010 2010GRC" xfId="1043"/>
    <cellStyle name="_Chelan Debt Forecast 12.19.05_Hopkins Ridge Prepaid Tran - Interest Earned RY 12ME Feb  '11_NIM Summary" xfId="1044"/>
    <cellStyle name="_Chelan Debt Forecast 12.19.05_Hopkins Ridge Prepaid Tran - Interest Earned RY 12ME Feb  '11_NIM Summary 2" xfId="1045"/>
    <cellStyle name="_Chelan Debt Forecast 12.19.05_Hopkins Ridge Prepaid Tran - Interest Earned RY 12ME Feb  '11_NIM Summary_DEM-WP(C) ENERG10C--ctn Mid-C_042010 2010GRC" xfId="1046"/>
    <cellStyle name="_Chelan Debt Forecast 12.19.05_Hopkins Ridge Prepaid Tran - Interest Earned RY 12ME Feb  '11_Transmission Workbook for May BOD" xfId="1047"/>
    <cellStyle name="_Chelan Debt Forecast 12.19.05_Hopkins Ridge Prepaid Tran - Interest Earned RY 12ME Feb  '11_Transmission Workbook for May BOD 2" xfId="1048"/>
    <cellStyle name="_Chelan Debt Forecast 12.19.05_Hopkins Ridge Prepaid Tran - Interest Earned RY 12ME Feb  '11_Transmission Workbook for May BOD_DEM-WP(C) ENERG10C--ctn Mid-C_042010 2010GRC" xfId="1049"/>
    <cellStyle name="_Chelan Debt Forecast 12.19.05_LSRWEP LGIA like Acctg Petition Aug 2010" xfId="1050"/>
    <cellStyle name="_Chelan Debt Forecast 12.19.05_NIM Summary" xfId="1051"/>
    <cellStyle name="_Chelan Debt Forecast 12.19.05_NIM Summary 09GRC" xfId="1052"/>
    <cellStyle name="_Chelan Debt Forecast 12.19.05_NIM Summary 09GRC 2" xfId="1053"/>
    <cellStyle name="_Chelan Debt Forecast 12.19.05_NIM Summary 09GRC_DEM-WP(C) ENERG10C--ctn Mid-C_042010 2010GRC" xfId="1054"/>
    <cellStyle name="_Chelan Debt Forecast 12.19.05_NIM Summary 2" xfId="1055"/>
    <cellStyle name="_Chelan Debt Forecast 12.19.05_NIM Summary 3" xfId="1056"/>
    <cellStyle name="_Chelan Debt Forecast 12.19.05_NIM Summary 4" xfId="1057"/>
    <cellStyle name="_Chelan Debt Forecast 12.19.05_NIM Summary 5" xfId="1058"/>
    <cellStyle name="_Chelan Debt Forecast 12.19.05_NIM Summary 6" xfId="1059"/>
    <cellStyle name="_Chelan Debt Forecast 12.19.05_NIM Summary 7" xfId="1060"/>
    <cellStyle name="_Chelan Debt Forecast 12.19.05_NIM Summary 8" xfId="1061"/>
    <cellStyle name="_Chelan Debt Forecast 12.19.05_NIM Summary 9" xfId="1062"/>
    <cellStyle name="_Chelan Debt Forecast 12.19.05_NIM Summary_DEM-WP(C) ENERG10C--ctn Mid-C_042010 2010GRC" xfId="1063"/>
    <cellStyle name="_Chelan Debt Forecast 12.19.05_NIM+O&amp;M" xfId="1064"/>
    <cellStyle name="_Chelan Debt Forecast 12.19.05_NIM+O&amp;M 2" xfId="1065"/>
    <cellStyle name="_Chelan Debt Forecast 12.19.05_NIM+O&amp;M Monthly" xfId="1066"/>
    <cellStyle name="_Chelan Debt Forecast 12.19.05_NIM+O&amp;M Monthly 2" xfId="1067"/>
    <cellStyle name="_Chelan Debt Forecast 12.19.05_PCA 7 - Exhibit D update 11_30_08 (2)" xfId="1068"/>
    <cellStyle name="_Chelan Debt Forecast 12.19.05_PCA 7 - Exhibit D update 11_30_08 (2) 2" xfId="1069"/>
    <cellStyle name="_Chelan Debt Forecast 12.19.05_PCA 7 - Exhibit D update 11_30_08 (2) 2 2" xfId="1070"/>
    <cellStyle name="_Chelan Debt Forecast 12.19.05_PCA 7 - Exhibit D update 11_30_08 (2) 3" xfId="1071"/>
    <cellStyle name="_Chelan Debt Forecast 12.19.05_PCA 7 - Exhibit D update 11_30_08 (2)_DEM-WP(C) ENERG10C--ctn Mid-C_042010 2010GRC" xfId="1072"/>
    <cellStyle name="_Chelan Debt Forecast 12.19.05_PCA 7 - Exhibit D update 11_30_08 (2)_NIM Summary" xfId="1073"/>
    <cellStyle name="_Chelan Debt Forecast 12.19.05_PCA 7 - Exhibit D update 11_30_08 (2)_NIM Summary 2" xfId="1074"/>
    <cellStyle name="_Chelan Debt Forecast 12.19.05_PCA 7 - Exhibit D update 11_30_08 (2)_NIM Summary_DEM-WP(C) ENERG10C--ctn Mid-C_042010 2010GRC" xfId="1075"/>
    <cellStyle name="_Chelan Debt Forecast 12.19.05_PCA 9 -  Exhibit D April 2010 (3)" xfId="1076"/>
    <cellStyle name="_Chelan Debt Forecast 12.19.05_PCA 9 -  Exhibit D April 2010 (3) 2" xfId="1077"/>
    <cellStyle name="_Chelan Debt Forecast 12.19.05_PCA 9 -  Exhibit D April 2010 (3)_DEM-WP(C) ENERG10C--ctn Mid-C_042010 2010GRC" xfId="1078"/>
    <cellStyle name="_Chelan Debt Forecast 12.19.05_Power Costs - Comparison bx Rbtl-Staff-Jt-PC" xfId="1079"/>
    <cellStyle name="_Chelan Debt Forecast 12.19.05_Power Costs - Comparison bx Rbtl-Staff-Jt-PC 2" xfId="1080"/>
    <cellStyle name="_Chelan Debt Forecast 12.19.05_Power Costs - Comparison bx Rbtl-Staff-Jt-PC_Adj Bench DR 3 for Initial Briefs (Electric)" xfId="1081"/>
    <cellStyle name="_Chelan Debt Forecast 12.19.05_Power Costs - Comparison bx Rbtl-Staff-Jt-PC_Adj Bench DR 3 for Initial Briefs (Electric) 2" xfId="1082"/>
    <cellStyle name="_Chelan Debt Forecast 12.19.05_Power Costs - Comparison bx Rbtl-Staff-Jt-PC_Adj Bench DR 3 for Initial Briefs (Electric)_DEM-WP(C) ENERG10C--ctn Mid-C_042010 2010GRC" xfId="1083"/>
    <cellStyle name="_Chelan Debt Forecast 12.19.05_Power Costs - Comparison bx Rbtl-Staff-Jt-PC_DEM-WP(C) ENERG10C--ctn Mid-C_042010 2010GRC" xfId="1084"/>
    <cellStyle name="_Chelan Debt Forecast 12.19.05_Power Costs - Comparison bx Rbtl-Staff-Jt-PC_Electric Rev Req Model (2009 GRC) Rebuttal" xfId="1085"/>
    <cellStyle name="_Chelan Debt Forecast 12.19.05_Power Costs - Comparison bx Rbtl-Staff-Jt-PC_Electric Rev Req Model (2009 GRC) Rebuttal REmoval of New  WH Solar AdjustMI" xfId="1086"/>
    <cellStyle name="_Chelan Debt Forecast 12.19.05_Power Costs - Comparison bx Rbtl-Staff-Jt-PC_Electric Rev Req Model (2009 GRC) Rebuttal REmoval of New  WH Solar AdjustMI 2" xfId="1087"/>
    <cellStyle name="_Chelan Debt Forecast 12.19.05_Power Costs - Comparison bx Rbtl-Staff-Jt-PC_Electric Rev Req Model (2009 GRC) Rebuttal REmoval of New  WH Solar AdjustMI_DEM-WP(C) ENERG10C--ctn Mid-C_042010 2010GRC" xfId="1088"/>
    <cellStyle name="_Chelan Debt Forecast 12.19.05_Power Costs - Comparison bx Rbtl-Staff-Jt-PC_Electric Rev Req Model (2009 GRC) Revised 01-18-2010" xfId="1089"/>
    <cellStyle name="_Chelan Debt Forecast 12.19.05_Power Costs - Comparison bx Rbtl-Staff-Jt-PC_Electric Rev Req Model (2009 GRC) Revised 01-18-2010 2" xfId="1090"/>
    <cellStyle name="_Chelan Debt Forecast 12.19.05_Power Costs - Comparison bx Rbtl-Staff-Jt-PC_Electric Rev Req Model (2009 GRC) Revised 01-18-2010_DEM-WP(C) ENERG10C--ctn Mid-C_042010 2010GRC" xfId="1091"/>
    <cellStyle name="_Chelan Debt Forecast 12.19.05_Power Costs - Comparison bx Rbtl-Staff-Jt-PC_Final Order Electric EXHIBIT A-1" xfId="1092"/>
    <cellStyle name="_Chelan Debt Forecast 12.19.05_Rebuttal Power Costs" xfId="1093"/>
    <cellStyle name="_Chelan Debt Forecast 12.19.05_Rebuttal Power Costs 2" xfId="1094"/>
    <cellStyle name="_Chelan Debt Forecast 12.19.05_Rebuttal Power Costs_Adj Bench DR 3 for Initial Briefs (Electric)" xfId="1095"/>
    <cellStyle name="_Chelan Debt Forecast 12.19.05_Rebuttal Power Costs_Adj Bench DR 3 for Initial Briefs (Electric) 2" xfId="1096"/>
    <cellStyle name="_Chelan Debt Forecast 12.19.05_Rebuttal Power Costs_Adj Bench DR 3 for Initial Briefs (Electric)_DEM-WP(C) ENERG10C--ctn Mid-C_042010 2010GRC" xfId="1097"/>
    <cellStyle name="_Chelan Debt Forecast 12.19.05_Rebuttal Power Costs_DEM-WP(C) ENERG10C--ctn Mid-C_042010 2010GRC" xfId="1098"/>
    <cellStyle name="_Chelan Debt Forecast 12.19.05_Rebuttal Power Costs_Electric Rev Req Model (2009 GRC) Rebuttal" xfId="1099"/>
    <cellStyle name="_Chelan Debt Forecast 12.19.05_Rebuttal Power Costs_Electric Rev Req Model (2009 GRC) Rebuttal REmoval of New  WH Solar AdjustMI" xfId="1100"/>
    <cellStyle name="_Chelan Debt Forecast 12.19.05_Rebuttal Power Costs_Electric Rev Req Model (2009 GRC) Rebuttal REmoval of New  WH Solar AdjustMI 2" xfId="1101"/>
    <cellStyle name="_Chelan Debt Forecast 12.19.05_Rebuttal Power Costs_Electric Rev Req Model (2009 GRC) Rebuttal REmoval of New  WH Solar AdjustMI_DEM-WP(C) ENERG10C--ctn Mid-C_042010 2010GRC" xfId="1102"/>
    <cellStyle name="_Chelan Debt Forecast 12.19.05_Rebuttal Power Costs_Electric Rev Req Model (2009 GRC) Revised 01-18-2010" xfId="1103"/>
    <cellStyle name="_Chelan Debt Forecast 12.19.05_Rebuttal Power Costs_Electric Rev Req Model (2009 GRC) Revised 01-18-2010 2" xfId="1104"/>
    <cellStyle name="_Chelan Debt Forecast 12.19.05_Rebuttal Power Costs_Electric Rev Req Model (2009 GRC) Revised 01-18-2010_DEM-WP(C) ENERG10C--ctn Mid-C_042010 2010GRC" xfId="1105"/>
    <cellStyle name="_Chelan Debt Forecast 12.19.05_Rebuttal Power Costs_Final Order Electric EXHIBIT A-1" xfId="1106"/>
    <cellStyle name="_Chelan Debt Forecast 12.19.05_Transmission Workbook for May BOD" xfId="1107"/>
    <cellStyle name="_Chelan Debt Forecast 12.19.05_Transmission Workbook for May BOD 2" xfId="1108"/>
    <cellStyle name="_Chelan Debt Forecast 12.19.05_Transmission Workbook for May BOD_DEM-WP(C) ENERG10C--ctn Mid-C_042010 2010GRC" xfId="1109"/>
    <cellStyle name="_Chelan Debt Forecast 12.19.05_Wind Integration 10GRC" xfId="1110"/>
    <cellStyle name="_Chelan Debt Forecast 12.19.05_Wind Integration 10GRC 2" xfId="1111"/>
    <cellStyle name="_Chelan Debt Forecast 12.19.05_Wind Integration 10GRC_DEM-WP(C) ENERG10C--ctn Mid-C_042010 2010GRC" xfId="1112"/>
    <cellStyle name="_Colstrip FOR - GADS 1990-2009" xfId="1113"/>
    <cellStyle name="_Colstrip FOR - GADS 1990-2009 2" xfId="1114"/>
    <cellStyle name="_Colstrip FOR - GADS 1990-2009 3" xfId="1115"/>
    <cellStyle name="_x0013__Confidential Material" xfId="1116"/>
    <cellStyle name="_Copy 11-9 Sumas Proforma - Current" xfId="1117"/>
    <cellStyle name="_Costs not in AURORA 06GRC" xfId="1118"/>
    <cellStyle name="_Costs not in AURORA 06GRC 2" xfId="1119"/>
    <cellStyle name="_Costs not in AURORA 06GRC 2 2" xfId="1120"/>
    <cellStyle name="_Costs not in AURORA 06GRC 3" xfId="1121"/>
    <cellStyle name="_Costs not in AURORA 06GRC 4" xfId="1122"/>
    <cellStyle name="_Costs not in AURORA 06GRC 4 2" xfId="1123"/>
    <cellStyle name="_Costs not in AURORA 06GRC 5" xfId="1124"/>
    <cellStyle name="_Costs not in AURORA 06GRC 6" xfId="1125"/>
    <cellStyle name="_Costs not in AURORA 06GRC 6 2" xfId="1126"/>
    <cellStyle name="_Costs not in AURORA 06GRC 7" xfId="1127"/>
    <cellStyle name="_Costs not in AURORA 06GRC 7 2" xfId="1128"/>
    <cellStyle name="_Costs not in AURORA 06GRC_04 07E Wild Horse Wind Expansion (C) (2)" xfId="1129"/>
    <cellStyle name="_Costs not in AURORA 06GRC_04 07E Wild Horse Wind Expansion (C) (2) 2" xfId="1130"/>
    <cellStyle name="_Costs not in AURORA 06GRC_04 07E Wild Horse Wind Expansion (C) (2)_Adj Bench DR 3 for Initial Briefs (Electric)" xfId="1131"/>
    <cellStyle name="_Costs not in AURORA 06GRC_04 07E Wild Horse Wind Expansion (C) (2)_Adj Bench DR 3 for Initial Briefs (Electric) 2" xfId="1132"/>
    <cellStyle name="_Costs not in AURORA 06GRC_04 07E Wild Horse Wind Expansion (C) (2)_Adj Bench DR 3 for Initial Briefs (Electric)_DEM-WP(C) ENERG10C--ctn Mid-C_042010 2010GRC" xfId="1133"/>
    <cellStyle name="_Costs not in AURORA 06GRC_04 07E Wild Horse Wind Expansion (C) (2)_DEM-WP(C) ENERG10C--ctn Mid-C_042010 2010GRC" xfId="1134"/>
    <cellStyle name="_Costs not in AURORA 06GRC_04 07E Wild Horse Wind Expansion (C) (2)_Electric Rev Req Model (2009 GRC) " xfId="1135"/>
    <cellStyle name="_Costs not in AURORA 06GRC_04 07E Wild Horse Wind Expansion (C) (2)_Electric Rev Req Model (2009 GRC)  2" xfId="1136"/>
    <cellStyle name="_Costs not in AURORA 06GRC_04 07E Wild Horse Wind Expansion (C) (2)_Electric Rev Req Model (2009 GRC) _DEM-WP(C) ENERG10C--ctn Mid-C_042010 2010GRC" xfId="1137"/>
    <cellStyle name="_Costs not in AURORA 06GRC_04 07E Wild Horse Wind Expansion (C) (2)_Electric Rev Req Model (2009 GRC) Rebuttal" xfId="1138"/>
    <cellStyle name="_Costs not in AURORA 06GRC_04 07E Wild Horse Wind Expansion (C) (2)_Electric Rev Req Model (2009 GRC) Rebuttal REmoval of New  WH Solar AdjustMI" xfId="1139"/>
    <cellStyle name="_Costs not in AURORA 06GRC_04 07E Wild Horse Wind Expansion (C) (2)_Electric Rev Req Model (2009 GRC) Rebuttal REmoval of New  WH Solar AdjustMI 2" xfId="1140"/>
    <cellStyle name="_Costs not in AURORA 06GRC_04 07E Wild Horse Wind Expansion (C) (2)_Electric Rev Req Model (2009 GRC) Rebuttal REmoval of New  WH Solar AdjustMI_DEM-WP(C) ENERG10C--ctn Mid-C_042010 2010GRC" xfId="1141"/>
    <cellStyle name="_Costs not in AURORA 06GRC_04 07E Wild Horse Wind Expansion (C) (2)_Electric Rev Req Model (2009 GRC) Revised 01-18-2010" xfId="1142"/>
    <cellStyle name="_Costs not in AURORA 06GRC_04 07E Wild Horse Wind Expansion (C) (2)_Electric Rev Req Model (2009 GRC) Revised 01-18-2010 2" xfId="1143"/>
    <cellStyle name="_Costs not in AURORA 06GRC_04 07E Wild Horse Wind Expansion (C) (2)_Electric Rev Req Model (2009 GRC) Revised 01-18-2010_DEM-WP(C) ENERG10C--ctn Mid-C_042010 2010GRC" xfId="1144"/>
    <cellStyle name="_Costs not in AURORA 06GRC_04 07E Wild Horse Wind Expansion (C) (2)_Final Order Electric EXHIBIT A-1" xfId="1145"/>
    <cellStyle name="_Costs not in AURORA 06GRC_04 07E Wild Horse Wind Expansion (C) (2)_TENASKA REGULATORY ASSET" xfId="1146"/>
    <cellStyle name="_Costs not in AURORA 06GRC_16.37E Wild Horse Expansion DeferralRevwrkingfile SF" xfId="1147"/>
    <cellStyle name="_Costs not in AURORA 06GRC_16.37E Wild Horse Expansion DeferralRevwrkingfile SF 2" xfId="1148"/>
    <cellStyle name="_Costs not in AURORA 06GRC_16.37E Wild Horse Expansion DeferralRevwrkingfile SF_DEM-WP(C) ENERG10C--ctn Mid-C_042010 2010GRC" xfId="1149"/>
    <cellStyle name="_Costs not in AURORA 06GRC_2009 GRC Compl Filing - Exhibit D" xfId="1150"/>
    <cellStyle name="_Costs not in AURORA 06GRC_2009 GRC Compl Filing - Exhibit D 2" xfId="1151"/>
    <cellStyle name="_Costs not in AURORA 06GRC_2009 GRC Compl Filing - Exhibit D_DEM-WP(C) ENERG10C--ctn Mid-C_042010 2010GRC" xfId="1152"/>
    <cellStyle name="_Costs not in AURORA 06GRC_4 31 Regulatory Assets and Liabilities  7 06- Exhibit D" xfId="1153"/>
    <cellStyle name="_Costs not in AURORA 06GRC_4 31 Regulatory Assets and Liabilities  7 06- Exhibit D 2" xfId="1154"/>
    <cellStyle name="_Costs not in AURORA 06GRC_4 31 Regulatory Assets and Liabilities  7 06- Exhibit D_DEM-WP(C) ENERG10C--ctn Mid-C_042010 2010GRC" xfId="1155"/>
    <cellStyle name="_Costs not in AURORA 06GRC_4 31 Regulatory Assets and Liabilities  7 06- Exhibit D_NIM Summary" xfId="1156"/>
    <cellStyle name="_Costs not in AURORA 06GRC_4 31 Regulatory Assets and Liabilities  7 06- Exhibit D_NIM Summary 2" xfId="1157"/>
    <cellStyle name="_Costs not in AURORA 06GRC_4 31 Regulatory Assets and Liabilities  7 06- Exhibit D_NIM Summary_DEM-WP(C) ENERG10C--ctn Mid-C_042010 2010GRC" xfId="1158"/>
    <cellStyle name="_Costs not in AURORA 06GRC_4 31E Reg Asset  Liab and EXH D" xfId="1159"/>
    <cellStyle name="_Costs not in AURORA 06GRC_4 31E Reg Asset  Liab and EXH D _ Aug 10 Filing (2)" xfId="1160"/>
    <cellStyle name="_Costs not in AURORA 06GRC_4 31E Reg Asset  Liab and EXH D _ Aug 10 Filing (2) 2" xfId="1161"/>
    <cellStyle name="_Costs not in AURORA 06GRC_4 31E Reg Asset  Liab and EXH D 2" xfId="1162"/>
    <cellStyle name="_Costs not in AURORA 06GRC_4 31E Reg Asset  Liab and EXH D 3" xfId="1163"/>
    <cellStyle name="_Costs not in AURORA 06GRC_4 32 Regulatory Assets and Liabilities  7 06- Exhibit D" xfId="1164"/>
    <cellStyle name="_Costs not in AURORA 06GRC_4 32 Regulatory Assets and Liabilities  7 06- Exhibit D 2" xfId="1165"/>
    <cellStyle name="_Costs not in AURORA 06GRC_4 32 Regulatory Assets and Liabilities  7 06- Exhibit D_DEM-WP(C) ENERG10C--ctn Mid-C_042010 2010GRC" xfId="1166"/>
    <cellStyle name="_Costs not in AURORA 06GRC_4 32 Regulatory Assets and Liabilities  7 06- Exhibit D_NIM Summary" xfId="1167"/>
    <cellStyle name="_Costs not in AURORA 06GRC_4 32 Regulatory Assets and Liabilities  7 06- Exhibit D_NIM Summary 2" xfId="1168"/>
    <cellStyle name="_Costs not in AURORA 06GRC_4 32 Regulatory Assets and Liabilities  7 06- Exhibit D_NIM Summary_DEM-WP(C) ENERG10C--ctn Mid-C_042010 2010GRC" xfId="1169"/>
    <cellStyle name="_Costs not in AURORA 06GRC_AURORA Total New" xfId="1170"/>
    <cellStyle name="_Costs not in AURORA 06GRC_AURORA Total New 2" xfId="1171"/>
    <cellStyle name="_Costs not in AURORA 06GRC_Book2" xfId="1172"/>
    <cellStyle name="_Costs not in AURORA 06GRC_Book2 2" xfId="1173"/>
    <cellStyle name="_Costs not in AURORA 06GRC_Book2_Adj Bench DR 3 for Initial Briefs (Electric)" xfId="1174"/>
    <cellStyle name="_Costs not in AURORA 06GRC_Book2_Adj Bench DR 3 for Initial Briefs (Electric) 2" xfId="1175"/>
    <cellStyle name="_Costs not in AURORA 06GRC_Book2_Adj Bench DR 3 for Initial Briefs (Electric)_DEM-WP(C) ENERG10C--ctn Mid-C_042010 2010GRC" xfId="1176"/>
    <cellStyle name="_Costs not in AURORA 06GRC_Book2_DEM-WP(C) ENERG10C--ctn Mid-C_042010 2010GRC" xfId="1177"/>
    <cellStyle name="_Costs not in AURORA 06GRC_Book2_Electric Rev Req Model (2009 GRC) Rebuttal" xfId="1178"/>
    <cellStyle name="_Costs not in AURORA 06GRC_Book2_Electric Rev Req Model (2009 GRC) Rebuttal REmoval of New  WH Solar AdjustMI" xfId="1179"/>
    <cellStyle name="_Costs not in AURORA 06GRC_Book2_Electric Rev Req Model (2009 GRC) Rebuttal REmoval of New  WH Solar AdjustMI 2" xfId="1180"/>
    <cellStyle name="_Costs not in AURORA 06GRC_Book2_Electric Rev Req Model (2009 GRC) Rebuttal REmoval of New  WH Solar AdjustMI_DEM-WP(C) ENERG10C--ctn Mid-C_042010 2010GRC" xfId="1181"/>
    <cellStyle name="_Costs not in AURORA 06GRC_Book2_Electric Rev Req Model (2009 GRC) Revised 01-18-2010" xfId="1182"/>
    <cellStyle name="_Costs not in AURORA 06GRC_Book2_Electric Rev Req Model (2009 GRC) Revised 01-18-2010 2" xfId="1183"/>
    <cellStyle name="_Costs not in AURORA 06GRC_Book2_Electric Rev Req Model (2009 GRC) Revised 01-18-2010_DEM-WP(C) ENERG10C--ctn Mid-C_042010 2010GRC" xfId="1184"/>
    <cellStyle name="_Costs not in AURORA 06GRC_Book2_Final Order Electric EXHIBIT A-1" xfId="1185"/>
    <cellStyle name="_Costs not in AURORA 06GRC_Book4" xfId="1186"/>
    <cellStyle name="_Costs not in AURORA 06GRC_Book4 2" xfId="1187"/>
    <cellStyle name="_Costs not in AURORA 06GRC_Book4_DEM-WP(C) ENERG10C--ctn Mid-C_042010 2010GRC" xfId="1188"/>
    <cellStyle name="_Costs not in AURORA 06GRC_Book9" xfId="1189"/>
    <cellStyle name="_Costs not in AURORA 06GRC_Book9 2" xfId="1190"/>
    <cellStyle name="_Costs not in AURORA 06GRC_Book9_DEM-WP(C) ENERG10C--ctn Mid-C_042010 2010GRC" xfId="1191"/>
    <cellStyle name="_Costs not in AURORA 06GRC_Chelan PUD Power Costs (8-10)" xfId="1192"/>
    <cellStyle name="_Costs not in AURORA 06GRC_DEM-WP(C) Chelan Power Costs" xfId="1193"/>
    <cellStyle name="_Costs not in AURORA 06GRC_DEM-WP(C) Chelan Power Costs 2" xfId="1194"/>
    <cellStyle name="_Costs not in AURORA 06GRC_DEM-WP(C) ENERG10C--ctn Mid-C_042010 2010GRC" xfId="1195"/>
    <cellStyle name="_Costs not in AURORA 06GRC_DEM-WP(C) Gas Transport 2010GRC" xfId="1196"/>
    <cellStyle name="_Costs not in AURORA 06GRC_DEM-WP(C) Gas Transport 2010GRC 2" xfId="1197"/>
    <cellStyle name="_Costs not in AURORA 06GRC_Exhibit D fr R Gho 12-31-08" xfId="1198"/>
    <cellStyle name="_Costs not in AURORA 06GRC_Exhibit D fr R Gho 12-31-08 2" xfId="1199"/>
    <cellStyle name="_Costs not in AURORA 06GRC_Exhibit D fr R Gho 12-31-08 v2" xfId="1200"/>
    <cellStyle name="_Costs not in AURORA 06GRC_Exhibit D fr R Gho 12-31-08 v2 2" xfId="1201"/>
    <cellStyle name="_Costs not in AURORA 06GRC_Exhibit D fr R Gho 12-31-08 v2_DEM-WP(C) ENERG10C--ctn Mid-C_042010 2010GRC" xfId="1202"/>
    <cellStyle name="_Costs not in AURORA 06GRC_Exhibit D fr R Gho 12-31-08 v2_NIM Summary" xfId="1203"/>
    <cellStyle name="_Costs not in AURORA 06GRC_Exhibit D fr R Gho 12-31-08 v2_NIM Summary 2" xfId="1204"/>
    <cellStyle name="_Costs not in AURORA 06GRC_Exhibit D fr R Gho 12-31-08 v2_NIM Summary_DEM-WP(C) ENERG10C--ctn Mid-C_042010 2010GRC" xfId="1205"/>
    <cellStyle name="_Costs not in AURORA 06GRC_Exhibit D fr R Gho 12-31-08_DEM-WP(C) ENERG10C--ctn Mid-C_042010 2010GRC" xfId="1206"/>
    <cellStyle name="_Costs not in AURORA 06GRC_Exhibit D fr R Gho 12-31-08_NIM Summary" xfId="1207"/>
    <cellStyle name="_Costs not in AURORA 06GRC_Exhibit D fr R Gho 12-31-08_NIM Summary 2" xfId="1208"/>
    <cellStyle name="_Costs not in AURORA 06GRC_Exhibit D fr R Gho 12-31-08_NIM Summary_DEM-WP(C) ENERG10C--ctn Mid-C_042010 2010GRC" xfId="1209"/>
    <cellStyle name="_Costs not in AURORA 06GRC_Hopkins Ridge Prepaid Tran - Interest Earned RY 12ME Feb  '11" xfId="1210"/>
    <cellStyle name="_Costs not in AURORA 06GRC_Hopkins Ridge Prepaid Tran - Interest Earned RY 12ME Feb  '11 2" xfId="1211"/>
    <cellStyle name="_Costs not in AURORA 06GRC_Hopkins Ridge Prepaid Tran - Interest Earned RY 12ME Feb  '11_DEM-WP(C) ENERG10C--ctn Mid-C_042010 2010GRC" xfId="1212"/>
    <cellStyle name="_Costs not in AURORA 06GRC_Hopkins Ridge Prepaid Tran - Interest Earned RY 12ME Feb  '11_NIM Summary" xfId="1213"/>
    <cellStyle name="_Costs not in AURORA 06GRC_Hopkins Ridge Prepaid Tran - Interest Earned RY 12ME Feb  '11_NIM Summary 2" xfId="1214"/>
    <cellStyle name="_Costs not in AURORA 06GRC_Hopkins Ridge Prepaid Tran - Interest Earned RY 12ME Feb  '11_NIM Summary_DEM-WP(C) ENERG10C--ctn Mid-C_042010 2010GRC" xfId="1215"/>
    <cellStyle name="_Costs not in AURORA 06GRC_Hopkins Ridge Prepaid Tran - Interest Earned RY 12ME Feb  '11_Transmission Workbook for May BOD" xfId="1216"/>
    <cellStyle name="_Costs not in AURORA 06GRC_Hopkins Ridge Prepaid Tran - Interest Earned RY 12ME Feb  '11_Transmission Workbook for May BOD 2" xfId="1217"/>
    <cellStyle name="_Costs not in AURORA 06GRC_Hopkins Ridge Prepaid Tran - Interest Earned RY 12ME Feb  '11_Transmission Workbook for May BOD_DEM-WP(C) ENERG10C--ctn Mid-C_042010 2010GRC" xfId="1218"/>
    <cellStyle name="_Costs not in AURORA 06GRC_NIM Summary" xfId="1219"/>
    <cellStyle name="_Costs not in AURORA 06GRC_NIM Summary 09GRC" xfId="1220"/>
    <cellStyle name="_Costs not in AURORA 06GRC_NIM Summary 09GRC 2" xfId="1221"/>
    <cellStyle name="_Costs not in AURORA 06GRC_NIM Summary 09GRC_DEM-WP(C) ENERG10C--ctn Mid-C_042010 2010GRC" xfId="1222"/>
    <cellStyle name="_Costs not in AURORA 06GRC_NIM Summary 2" xfId="1223"/>
    <cellStyle name="_Costs not in AURORA 06GRC_NIM Summary 3" xfId="1224"/>
    <cellStyle name="_Costs not in AURORA 06GRC_NIM Summary 4" xfId="1225"/>
    <cellStyle name="_Costs not in AURORA 06GRC_NIM Summary 5" xfId="1226"/>
    <cellStyle name="_Costs not in AURORA 06GRC_NIM Summary 6" xfId="1227"/>
    <cellStyle name="_Costs not in AURORA 06GRC_NIM Summary 7" xfId="1228"/>
    <cellStyle name="_Costs not in AURORA 06GRC_NIM Summary 8" xfId="1229"/>
    <cellStyle name="_Costs not in AURORA 06GRC_NIM Summary 9" xfId="1230"/>
    <cellStyle name="_Costs not in AURORA 06GRC_NIM Summary_DEM-WP(C) ENERG10C--ctn Mid-C_042010 2010GRC" xfId="1231"/>
    <cellStyle name="_Costs not in AURORA 06GRC_PCA 7 - Exhibit D update 11_30_08 (2)" xfId="1232"/>
    <cellStyle name="_Costs not in AURORA 06GRC_PCA 7 - Exhibit D update 11_30_08 (2) 2" xfId="1233"/>
    <cellStyle name="_Costs not in AURORA 06GRC_PCA 7 - Exhibit D update 11_30_08 (2) 2 2" xfId="1234"/>
    <cellStyle name="_Costs not in AURORA 06GRC_PCA 7 - Exhibit D update 11_30_08 (2) 3" xfId="1235"/>
    <cellStyle name="_Costs not in AURORA 06GRC_PCA 7 - Exhibit D update 11_30_08 (2)_DEM-WP(C) ENERG10C--ctn Mid-C_042010 2010GRC" xfId="1236"/>
    <cellStyle name="_Costs not in AURORA 06GRC_PCA 7 - Exhibit D update 11_30_08 (2)_NIM Summary" xfId="1237"/>
    <cellStyle name="_Costs not in AURORA 06GRC_PCA 7 - Exhibit D update 11_30_08 (2)_NIM Summary 2" xfId="1238"/>
    <cellStyle name="_Costs not in AURORA 06GRC_PCA 7 - Exhibit D update 11_30_08 (2)_NIM Summary_DEM-WP(C) ENERG10C--ctn Mid-C_042010 2010GRC" xfId="1239"/>
    <cellStyle name="_Costs not in AURORA 06GRC_PCA 9 -  Exhibit D April 2010 (3)" xfId="1240"/>
    <cellStyle name="_Costs not in AURORA 06GRC_PCA 9 -  Exhibit D April 2010 (3) 2" xfId="1241"/>
    <cellStyle name="_Costs not in AURORA 06GRC_PCA 9 -  Exhibit D April 2010 (3)_DEM-WP(C) ENERG10C--ctn Mid-C_042010 2010GRC" xfId="1242"/>
    <cellStyle name="_Costs not in AURORA 06GRC_Power Costs - Comparison bx Rbtl-Staff-Jt-PC" xfId="1243"/>
    <cellStyle name="_Costs not in AURORA 06GRC_Power Costs - Comparison bx Rbtl-Staff-Jt-PC 2" xfId="1244"/>
    <cellStyle name="_Costs not in AURORA 06GRC_Power Costs - Comparison bx Rbtl-Staff-Jt-PC_Adj Bench DR 3 for Initial Briefs (Electric)" xfId="1245"/>
    <cellStyle name="_Costs not in AURORA 06GRC_Power Costs - Comparison bx Rbtl-Staff-Jt-PC_Adj Bench DR 3 for Initial Briefs (Electric) 2" xfId="1246"/>
    <cellStyle name="_Costs not in AURORA 06GRC_Power Costs - Comparison bx Rbtl-Staff-Jt-PC_Adj Bench DR 3 for Initial Briefs (Electric)_DEM-WP(C) ENERG10C--ctn Mid-C_042010 2010GRC" xfId="1247"/>
    <cellStyle name="_Costs not in AURORA 06GRC_Power Costs - Comparison bx Rbtl-Staff-Jt-PC_DEM-WP(C) ENERG10C--ctn Mid-C_042010 2010GRC" xfId="1248"/>
    <cellStyle name="_Costs not in AURORA 06GRC_Power Costs - Comparison bx Rbtl-Staff-Jt-PC_Electric Rev Req Model (2009 GRC) Rebuttal" xfId="1249"/>
    <cellStyle name="_Costs not in AURORA 06GRC_Power Costs - Comparison bx Rbtl-Staff-Jt-PC_Electric Rev Req Model (2009 GRC) Rebuttal REmoval of New  WH Solar AdjustMI" xfId="1250"/>
    <cellStyle name="_Costs not in AURORA 06GRC_Power Costs - Comparison bx Rbtl-Staff-Jt-PC_Electric Rev Req Model (2009 GRC) Rebuttal REmoval of New  WH Solar AdjustMI 2" xfId="1251"/>
    <cellStyle name="_Costs not in AURORA 06GRC_Power Costs - Comparison bx Rbtl-Staff-Jt-PC_Electric Rev Req Model (2009 GRC) Rebuttal REmoval of New  WH Solar AdjustMI_DEM-WP(C) ENERG10C--ctn Mid-C_042010 2010GRC" xfId="1252"/>
    <cellStyle name="_Costs not in AURORA 06GRC_Power Costs - Comparison bx Rbtl-Staff-Jt-PC_Electric Rev Req Model (2009 GRC) Revised 01-18-2010" xfId="1253"/>
    <cellStyle name="_Costs not in AURORA 06GRC_Power Costs - Comparison bx Rbtl-Staff-Jt-PC_Electric Rev Req Model (2009 GRC) Revised 01-18-2010 2" xfId="1254"/>
    <cellStyle name="_Costs not in AURORA 06GRC_Power Costs - Comparison bx Rbtl-Staff-Jt-PC_Electric Rev Req Model (2009 GRC) Revised 01-18-2010_DEM-WP(C) ENERG10C--ctn Mid-C_042010 2010GRC" xfId="1255"/>
    <cellStyle name="_Costs not in AURORA 06GRC_Power Costs - Comparison bx Rbtl-Staff-Jt-PC_Final Order Electric EXHIBIT A-1" xfId="1256"/>
    <cellStyle name="_Costs not in AURORA 06GRC_Rebuttal Power Costs" xfId="1257"/>
    <cellStyle name="_Costs not in AURORA 06GRC_Rebuttal Power Costs 2" xfId="1258"/>
    <cellStyle name="_Costs not in AURORA 06GRC_Rebuttal Power Costs_Adj Bench DR 3 for Initial Briefs (Electric)" xfId="1259"/>
    <cellStyle name="_Costs not in AURORA 06GRC_Rebuttal Power Costs_Adj Bench DR 3 for Initial Briefs (Electric) 2" xfId="1260"/>
    <cellStyle name="_Costs not in AURORA 06GRC_Rebuttal Power Costs_Adj Bench DR 3 for Initial Briefs (Electric)_DEM-WP(C) ENERG10C--ctn Mid-C_042010 2010GRC" xfId="1261"/>
    <cellStyle name="_Costs not in AURORA 06GRC_Rebuttal Power Costs_DEM-WP(C) ENERG10C--ctn Mid-C_042010 2010GRC" xfId="1262"/>
    <cellStyle name="_Costs not in AURORA 06GRC_Rebuttal Power Costs_Electric Rev Req Model (2009 GRC) Rebuttal" xfId="1263"/>
    <cellStyle name="_Costs not in AURORA 06GRC_Rebuttal Power Costs_Electric Rev Req Model (2009 GRC) Rebuttal REmoval of New  WH Solar AdjustMI" xfId="1264"/>
    <cellStyle name="_Costs not in AURORA 06GRC_Rebuttal Power Costs_Electric Rev Req Model (2009 GRC) Rebuttal REmoval of New  WH Solar AdjustMI 2" xfId="1265"/>
    <cellStyle name="_Costs not in AURORA 06GRC_Rebuttal Power Costs_Electric Rev Req Model (2009 GRC) Rebuttal REmoval of New  WH Solar AdjustMI_DEM-WP(C) ENERG10C--ctn Mid-C_042010 2010GRC" xfId="1266"/>
    <cellStyle name="_Costs not in AURORA 06GRC_Rebuttal Power Costs_Electric Rev Req Model (2009 GRC) Revised 01-18-2010" xfId="1267"/>
    <cellStyle name="_Costs not in AURORA 06GRC_Rebuttal Power Costs_Electric Rev Req Model (2009 GRC) Revised 01-18-2010 2" xfId="1268"/>
    <cellStyle name="_Costs not in AURORA 06GRC_Rebuttal Power Costs_Electric Rev Req Model (2009 GRC) Revised 01-18-2010_DEM-WP(C) ENERG10C--ctn Mid-C_042010 2010GRC" xfId="1269"/>
    <cellStyle name="_Costs not in AURORA 06GRC_Rebuttal Power Costs_Final Order Electric EXHIBIT A-1" xfId="1270"/>
    <cellStyle name="_Costs not in AURORA 06GRC_Transmission Workbook for May BOD" xfId="1271"/>
    <cellStyle name="_Costs not in AURORA 06GRC_Transmission Workbook for May BOD 2" xfId="1272"/>
    <cellStyle name="_Costs not in AURORA 06GRC_Transmission Workbook for May BOD_DEM-WP(C) ENERG10C--ctn Mid-C_042010 2010GRC" xfId="1273"/>
    <cellStyle name="_Costs not in AURORA 06GRC_Wind Integration 10GRC" xfId="1274"/>
    <cellStyle name="_Costs not in AURORA 06GRC_Wind Integration 10GRC 2" xfId="1275"/>
    <cellStyle name="_Costs not in AURORA 06GRC_Wind Integration 10GRC_DEM-WP(C) ENERG10C--ctn Mid-C_042010 2010GRC" xfId="1276"/>
    <cellStyle name="_Costs not in AURORA 2006GRC 6.15.06" xfId="1277"/>
    <cellStyle name="_Costs not in AURORA 2006GRC 6.15.06 2" xfId="1278"/>
    <cellStyle name="_Costs not in AURORA 2006GRC 6.15.06 2 2" xfId="1279"/>
    <cellStyle name="_Costs not in AURORA 2006GRC 6.15.06 3" xfId="1280"/>
    <cellStyle name="_Costs not in AURORA 2006GRC 6.15.06 4" xfId="1281"/>
    <cellStyle name="_Costs not in AURORA 2006GRC 6.15.06 4 2" xfId="1282"/>
    <cellStyle name="_Costs not in AURORA 2006GRC 6.15.06 5" xfId="1283"/>
    <cellStyle name="_Costs not in AURORA 2006GRC 6.15.06 6" xfId="1284"/>
    <cellStyle name="_Costs not in AURORA 2006GRC 6.15.06 6 2" xfId="1285"/>
    <cellStyle name="_Costs not in AURORA 2006GRC 6.15.06 7" xfId="1286"/>
    <cellStyle name="_Costs not in AURORA 2006GRC 6.15.06 7 2" xfId="1287"/>
    <cellStyle name="_Costs not in AURORA 2006GRC 6.15.06_04 07E Wild Horse Wind Expansion (C) (2)" xfId="1288"/>
    <cellStyle name="_Costs not in AURORA 2006GRC 6.15.06_04 07E Wild Horse Wind Expansion (C) (2) 2" xfId="1289"/>
    <cellStyle name="_Costs not in AURORA 2006GRC 6.15.06_04 07E Wild Horse Wind Expansion (C) (2)_Adj Bench DR 3 for Initial Briefs (Electric)" xfId="1290"/>
    <cellStyle name="_Costs not in AURORA 2006GRC 6.15.06_04 07E Wild Horse Wind Expansion (C) (2)_Adj Bench DR 3 for Initial Briefs (Electric) 2" xfId="1291"/>
    <cellStyle name="_Costs not in AURORA 2006GRC 6.15.06_04 07E Wild Horse Wind Expansion (C) (2)_Adj Bench DR 3 for Initial Briefs (Electric)_DEM-WP(C) ENERG10C--ctn Mid-C_042010 2010GRC" xfId="1292"/>
    <cellStyle name="_Costs not in AURORA 2006GRC 6.15.06_04 07E Wild Horse Wind Expansion (C) (2)_DEM-WP(C) ENERG10C--ctn Mid-C_042010 2010GRC" xfId="1293"/>
    <cellStyle name="_Costs not in AURORA 2006GRC 6.15.06_04 07E Wild Horse Wind Expansion (C) (2)_Electric Rev Req Model (2009 GRC) " xfId="1294"/>
    <cellStyle name="_Costs not in AURORA 2006GRC 6.15.06_04 07E Wild Horse Wind Expansion (C) (2)_Electric Rev Req Model (2009 GRC)  2" xfId="1295"/>
    <cellStyle name="_Costs not in AURORA 2006GRC 6.15.06_04 07E Wild Horse Wind Expansion (C) (2)_Electric Rev Req Model (2009 GRC) _DEM-WP(C) ENERG10C--ctn Mid-C_042010 2010GRC" xfId="1296"/>
    <cellStyle name="_Costs not in AURORA 2006GRC 6.15.06_04 07E Wild Horse Wind Expansion (C) (2)_Electric Rev Req Model (2009 GRC) Rebuttal" xfId="1297"/>
    <cellStyle name="_Costs not in AURORA 2006GRC 6.15.06_04 07E Wild Horse Wind Expansion (C) (2)_Electric Rev Req Model (2009 GRC) Rebuttal REmoval of New  WH Solar AdjustMI" xfId="1298"/>
    <cellStyle name="_Costs not in AURORA 2006GRC 6.15.06_04 07E Wild Horse Wind Expansion (C) (2)_Electric Rev Req Model (2009 GRC) Rebuttal REmoval of New  WH Solar AdjustMI 2" xfId="1299"/>
    <cellStyle name="_Costs not in AURORA 2006GRC 6.15.06_04 07E Wild Horse Wind Expansion (C) (2)_Electric Rev Req Model (2009 GRC) Rebuttal REmoval of New  WH Solar AdjustMI_DEM-WP(C) ENERG10C--ctn Mid-C_042010 2010GRC" xfId="1300"/>
    <cellStyle name="_Costs not in AURORA 2006GRC 6.15.06_04 07E Wild Horse Wind Expansion (C) (2)_Electric Rev Req Model (2009 GRC) Revised 01-18-2010" xfId="1301"/>
    <cellStyle name="_Costs not in AURORA 2006GRC 6.15.06_04 07E Wild Horse Wind Expansion (C) (2)_Electric Rev Req Model (2009 GRC) Revised 01-18-2010 2" xfId="1302"/>
    <cellStyle name="_Costs not in AURORA 2006GRC 6.15.06_04 07E Wild Horse Wind Expansion (C) (2)_Electric Rev Req Model (2009 GRC) Revised 01-18-2010_DEM-WP(C) ENERG10C--ctn Mid-C_042010 2010GRC" xfId="1303"/>
    <cellStyle name="_Costs not in AURORA 2006GRC 6.15.06_04 07E Wild Horse Wind Expansion (C) (2)_Final Order Electric EXHIBIT A-1" xfId="1304"/>
    <cellStyle name="_Costs not in AURORA 2006GRC 6.15.06_04 07E Wild Horse Wind Expansion (C) (2)_TENASKA REGULATORY ASSET" xfId="1305"/>
    <cellStyle name="_Costs not in AURORA 2006GRC 6.15.06_16.37E Wild Horse Expansion DeferralRevwrkingfile SF" xfId="1306"/>
    <cellStyle name="_Costs not in AURORA 2006GRC 6.15.06_16.37E Wild Horse Expansion DeferralRevwrkingfile SF 2" xfId="1307"/>
    <cellStyle name="_Costs not in AURORA 2006GRC 6.15.06_16.37E Wild Horse Expansion DeferralRevwrkingfile SF_DEM-WP(C) ENERG10C--ctn Mid-C_042010 2010GRC" xfId="1308"/>
    <cellStyle name="_Costs not in AURORA 2006GRC 6.15.06_2009 GRC Compl Filing - Exhibit D" xfId="1309"/>
    <cellStyle name="_Costs not in AURORA 2006GRC 6.15.06_2009 GRC Compl Filing - Exhibit D 2" xfId="1310"/>
    <cellStyle name="_Costs not in AURORA 2006GRC 6.15.06_2009 GRC Compl Filing - Exhibit D_DEM-WP(C) ENERG10C--ctn Mid-C_042010 2010GRC" xfId="1311"/>
    <cellStyle name="_Costs not in AURORA 2006GRC 6.15.06_4 31 Regulatory Assets and Liabilities  7 06- Exhibit D" xfId="1312"/>
    <cellStyle name="_Costs not in AURORA 2006GRC 6.15.06_4 31 Regulatory Assets and Liabilities  7 06- Exhibit D 2" xfId="1313"/>
    <cellStyle name="_Costs not in AURORA 2006GRC 6.15.06_4 31 Regulatory Assets and Liabilities  7 06- Exhibit D_DEM-WP(C) ENERG10C--ctn Mid-C_042010 2010GRC" xfId="1314"/>
    <cellStyle name="_Costs not in AURORA 2006GRC 6.15.06_4 31 Regulatory Assets and Liabilities  7 06- Exhibit D_NIM Summary" xfId="1315"/>
    <cellStyle name="_Costs not in AURORA 2006GRC 6.15.06_4 31 Regulatory Assets and Liabilities  7 06- Exhibit D_NIM Summary 2" xfId="1316"/>
    <cellStyle name="_Costs not in AURORA 2006GRC 6.15.06_4 31 Regulatory Assets and Liabilities  7 06- Exhibit D_NIM Summary_DEM-WP(C) ENERG10C--ctn Mid-C_042010 2010GRC" xfId="1317"/>
    <cellStyle name="_Costs not in AURORA 2006GRC 6.15.06_4 31E Reg Asset  Liab and EXH D" xfId="1318"/>
    <cellStyle name="_Costs not in AURORA 2006GRC 6.15.06_4 31E Reg Asset  Liab and EXH D _ Aug 10 Filing (2)" xfId="1319"/>
    <cellStyle name="_Costs not in AURORA 2006GRC 6.15.06_4 31E Reg Asset  Liab and EXH D _ Aug 10 Filing (2) 2" xfId="1320"/>
    <cellStyle name="_Costs not in AURORA 2006GRC 6.15.06_4 31E Reg Asset  Liab and EXH D 2" xfId="1321"/>
    <cellStyle name="_Costs not in AURORA 2006GRC 6.15.06_4 31E Reg Asset  Liab and EXH D 3" xfId="1322"/>
    <cellStyle name="_Costs not in AURORA 2006GRC 6.15.06_4 32 Regulatory Assets and Liabilities  7 06- Exhibit D" xfId="1323"/>
    <cellStyle name="_Costs not in AURORA 2006GRC 6.15.06_4 32 Regulatory Assets and Liabilities  7 06- Exhibit D 2" xfId="1324"/>
    <cellStyle name="_Costs not in AURORA 2006GRC 6.15.06_4 32 Regulatory Assets and Liabilities  7 06- Exhibit D_DEM-WP(C) ENERG10C--ctn Mid-C_042010 2010GRC" xfId="1325"/>
    <cellStyle name="_Costs not in AURORA 2006GRC 6.15.06_4 32 Regulatory Assets and Liabilities  7 06- Exhibit D_NIM Summary" xfId="1326"/>
    <cellStyle name="_Costs not in AURORA 2006GRC 6.15.06_4 32 Regulatory Assets and Liabilities  7 06- Exhibit D_NIM Summary 2" xfId="1327"/>
    <cellStyle name="_Costs not in AURORA 2006GRC 6.15.06_4 32 Regulatory Assets and Liabilities  7 06- Exhibit D_NIM Summary_DEM-WP(C) ENERG10C--ctn Mid-C_042010 2010GRC" xfId="1328"/>
    <cellStyle name="_Costs not in AURORA 2006GRC 6.15.06_AURORA Total New" xfId="1329"/>
    <cellStyle name="_Costs not in AURORA 2006GRC 6.15.06_AURORA Total New 2" xfId="1330"/>
    <cellStyle name="_Costs not in AURORA 2006GRC 6.15.06_Book2" xfId="1331"/>
    <cellStyle name="_Costs not in AURORA 2006GRC 6.15.06_Book2 2" xfId="1332"/>
    <cellStyle name="_Costs not in AURORA 2006GRC 6.15.06_Book2_Adj Bench DR 3 for Initial Briefs (Electric)" xfId="1333"/>
    <cellStyle name="_Costs not in AURORA 2006GRC 6.15.06_Book2_Adj Bench DR 3 for Initial Briefs (Electric) 2" xfId="1334"/>
    <cellStyle name="_Costs not in AURORA 2006GRC 6.15.06_Book2_Adj Bench DR 3 for Initial Briefs (Electric)_DEM-WP(C) ENERG10C--ctn Mid-C_042010 2010GRC" xfId="1335"/>
    <cellStyle name="_Costs not in AURORA 2006GRC 6.15.06_Book2_DEM-WP(C) ENERG10C--ctn Mid-C_042010 2010GRC" xfId="1336"/>
    <cellStyle name="_Costs not in AURORA 2006GRC 6.15.06_Book2_Electric Rev Req Model (2009 GRC) Rebuttal" xfId="1337"/>
    <cellStyle name="_Costs not in AURORA 2006GRC 6.15.06_Book2_Electric Rev Req Model (2009 GRC) Rebuttal REmoval of New  WH Solar AdjustMI" xfId="1338"/>
    <cellStyle name="_Costs not in AURORA 2006GRC 6.15.06_Book2_Electric Rev Req Model (2009 GRC) Rebuttal REmoval of New  WH Solar AdjustMI 2" xfId="1339"/>
    <cellStyle name="_Costs not in AURORA 2006GRC 6.15.06_Book2_Electric Rev Req Model (2009 GRC) Rebuttal REmoval of New  WH Solar AdjustMI_DEM-WP(C) ENERG10C--ctn Mid-C_042010 2010GRC" xfId="1340"/>
    <cellStyle name="_Costs not in AURORA 2006GRC 6.15.06_Book2_Electric Rev Req Model (2009 GRC) Revised 01-18-2010" xfId="1341"/>
    <cellStyle name="_Costs not in AURORA 2006GRC 6.15.06_Book2_Electric Rev Req Model (2009 GRC) Revised 01-18-2010 2" xfId="1342"/>
    <cellStyle name="_Costs not in AURORA 2006GRC 6.15.06_Book2_Electric Rev Req Model (2009 GRC) Revised 01-18-2010_DEM-WP(C) ENERG10C--ctn Mid-C_042010 2010GRC" xfId="1343"/>
    <cellStyle name="_Costs not in AURORA 2006GRC 6.15.06_Book2_Final Order Electric EXHIBIT A-1" xfId="1344"/>
    <cellStyle name="_Costs not in AURORA 2006GRC 6.15.06_Book4" xfId="1345"/>
    <cellStyle name="_Costs not in AURORA 2006GRC 6.15.06_Book4 2" xfId="1346"/>
    <cellStyle name="_Costs not in AURORA 2006GRC 6.15.06_Book4_DEM-WP(C) ENERG10C--ctn Mid-C_042010 2010GRC" xfId="1347"/>
    <cellStyle name="_Costs not in AURORA 2006GRC 6.15.06_Book9" xfId="1348"/>
    <cellStyle name="_Costs not in AURORA 2006GRC 6.15.06_Book9 2" xfId="1349"/>
    <cellStyle name="_Costs not in AURORA 2006GRC 6.15.06_Book9_DEM-WP(C) ENERG10C--ctn Mid-C_042010 2010GRC" xfId="1350"/>
    <cellStyle name="_Costs not in AURORA 2006GRC 6.15.06_Chelan PUD Power Costs (8-10)" xfId="1351"/>
    <cellStyle name="_Costs not in AURORA 2006GRC 6.15.06_DEM-WP(C) Chelan Power Costs" xfId="1352"/>
    <cellStyle name="_Costs not in AURORA 2006GRC 6.15.06_DEM-WP(C) Chelan Power Costs 2" xfId="1353"/>
    <cellStyle name="_Costs not in AURORA 2006GRC 6.15.06_DEM-WP(C) ENERG10C--ctn Mid-C_042010 2010GRC" xfId="1354"/>
    <cellStyle name="_Costs not in AURORA 2006GRC 6.15.06_DEM-WP(C) Gas Transport 2010GRC" xfId="1355"/>
    <cellStyle name="_Costs not in AURORA 2006GRC 6.15.06_DEM-WP(C) Gas Transport 2010GRC 2" xfId="1356"/>
    <cellStyle name="_Costs not in AURORA 2006GRC 6.15.06_NIM Summary" xfId="1357"/>
    <cellStyle name="_Costs not in AURORA 2006GRC 6.15.06_NIM Summary 09GRC" xfId="1358"/>
    <cellStyle name="_Costs not in AURORA 2006GRC 6.15.06_NIM Summary 09GRC 2" xfId="1359"/>
    <cellStyle name="_Costs not in AURORA 2006GRC 6.15.06_NIM Summary 09GRC_DEM-WP(C) ENERG10C--ctn Mid-C_042010 2010GRC" xfId="1360"/>
    <cellStyle name="_Costs not in AURORA 2006GRC 6.15.06_NIM Summary 2" xfId="1361"/>
    <cellStyle name="_Costs not in AURORA 2006GRC 6.15.06_NIM Summary 3" xfId="1362"/>
    <cellStyle name="_Costs not in AURORA 2006GRC 6.15.06_NIM Summary 4" xfId="1363"/>
    <cellStyle name="_Costs not in AURORA 2006GRC 6.15.06_NIM Summary 5" xfId="1364"/>
    <cellStyle name="_Costs not in AURORA 2006GRC 6.15.06_NIM Summary 6" xfId="1365"/>
    <cellStyle name="_Costs not in AURORA 2006GRC 6.15.06_NIM Summary 7" xfId="1366"/>
    <cellStyle name="_Costs not in AURORA 2006GRC 6.15.06_NIM Summary 8" xfId="1367"/>
    <cellStyle name="_Costs not in AURORA 2006GRC 6.15.06_NIM Summary 9" xfId="1368"/>
    <cellStyle name="_Costs not in AURORA 2006GRC 6.15.06_NIM Summary_DEM-WP(C) ENERG10C--ctn Mid-C_042010 2010GRC" xfId="1369"/>
    <cellStyle name="_Costs not in AURORA 2006GRC 6.15.06_PCA 9 -  Exhibit D April 2010 (3)" xfId="1370"/>
    <cellStyle name="_Costs not in AURORA 2006GRC 6.15.06_PCA 9 -  Exhibit D April 2010 (3) 2" xfId="1371"/>
    <cellStyle name="_Costs not in AURORA 2006GRC 6.15.06_PCA 9 -  Exhibit D April 2010 (3)_DEM-WP(C) ENERG10C--ctn Mid-C_042010 2010GRC" xfId="1372"/>
    <cellStyle name="_Costs not in AURORA 2006GRC 6.15.06_Power Costs - Comparison bx Rbtl-Staff-Jt-PC" xfId="1373"/>
    <cellStyle name="_Costs not in AURORA 2006GRC 6.15.06_Power Costs - Comparison bx Rbtl-Staff-Jt-PC 2" xfId="1374"/>
    <cellStyle name="_Costs not in AURORA 2006GRC 6.15.06_Power Costs - Comparison bx Rbtl-Staff-Jt-PC_Adj Bench DR 3 for Initial Briefs (Electric)" xfId="1375"/>
    <cellStyle name="_Costs not in AURORA 2006GRC 6.15.06_Power Costs - Comparison bx Rbtl-Staff-Jt-PC_Adj Bench DR 3 for Initial Briefs (Electric) 2" xfId="1376"/>
    <cellStyle name="_Costs not in AURORA 2006GRC 6.15.06_Power Costs - Comparison bx Rbtl-Staff-Jt-PC_Adj Bench DR 3 for Initial Briefs (Electric)_DEM-WP(C) ENERG10C--ctn Mid-C_042010 2010GRC" xfId="1377"/>
    <cellStyle name="_Costs not in AURORA 2006GRC 6.15.06_Power Costs - Comparison bx Rbtl-Staff-Jt-PC_DEM-WP(C) ENERG10C--ctn Mid-C_042010 2010GRC" xfId="1378"/>
    <cellStyle name="_Costs not in AURORA 2006GRC 6.15.06_Power Costs - Comparison bx Rbtl-Staff-Jt-PC_Electric Rev Req Model (2009 GRC) Rebuttal" xfId="1379"/>
    <cellStyle name="_Costs not in AURORA 2006GRC 6.15.06_Power Costs - Comparison bx Rbtl-Staff-Jt-PC_Electric Rev Req Model (2009 GRC) Rebuttal REmoval of New  WH Solar AdjustMI" xfId="1380"/>
    <cellStyle name="_Costs not in AURORA 2006GRC 6.15.06_Power Costs - Comparison bx Rbtl-Staff-Jt-PC_Electric Rev Req Model (2009 GRC) Rebuttal REmoval of New  WH Solar AdjustMI 2" xfId="1381"/>
    <cellStyle name="_Costs not in AURORA 2006GRC 6.15.06_Power Costs - Comparison bx Rbtl-Staff-Jt-PC_Electric Rev Req Model (2009 GRC) Rebuttal REmoval of New  WH Solar AdjustMI_DEM-WP(C) ENERG10C--ctn Mid-C_042010 2010GRC" xfId="1382"/>
    <cellStyle name="_Costs not in AURORA 2006GRC 6.15.06_Power Costs - Comparison bx Rbtl-Staff-Jt-PC_Electric Rev Req Model (2009 GRC) Revised 01-18-2010" xfId="1383"/>
    <cellStyle name="_Costs not in AURORA 2006GRC 6.15.06_Power Costs - Comparison bx Rbtl-Staff-Jt-PC_Electric Rev Req Model (2009 GRC) Revised 01-18-2010 2" xfId="1384"/>
    <cellStyle name="_Costs not in AURORA 2006GRC 6.15.06_Power Costs - Comparison bx Rbtl-Staff-Jt-PC_Electric Rev Req Model (2009 GRC) Revised 01-18-2010_DEM-WP(C) ENERG10C--ctn Mid-C_042010 2010GRC" xfId="1385"/>
    <cellStyle name="_Costs not in AURORA 2006GRC 6.15.06_Power Costs - Comparison bx Rbtl-Staff-Jt-PC_Final Order Electric EXHIBIT A-1" xfId="1386"/>
    <cellStyle name="_Costs not in AURORA 2006GRC 6.15.06_Rebuttal Power Costs" xfId="1387"/>
    <cellStyle name="_Costs not in AURORA 2006GRC 6.15.06_Rebuttal Power Costs 2" xfId="1388"/>
    <cellStyle name="_Costs not in AURORA 2006GRC 6.15.06_Rebuttal Power Costs_Adj Bench DR 3 for Initial Briefs (Electric)" xfId="1389"/>
    <cellStyle name="_Costs not in AURORA 2006GRC 6.15.06_Rebuttal Power Costs_Adj Bench DR 3 for Initial Briefs (Electric) 2" xfId="1390"/>
    <cellStyle name="_Costs not in AURORA 2006GRC 6.15.06_Rebuttal Power Costs_Adj Bench DR 3 for Initial Briefs (Electric)_DEM-WP(C) ENERG10C--ctn Mid-C_042010 2010GRC" xfId="1391"/>
    <cellStyle name="_Costs not in AURORA 2006GRC 6.15.06_Rebuttal Power Costs_DEM-WP(C) ENERG10C--ctn Mid-C_042010 2010GRC" xfId="1392"/>
    <cellStyle name="_Costs not in AURORA 2006GRC 6.15.06_Rebuttal Power Costs_Electric Rev Req Model (2009 GRC) Rebuttal" xfId="1393"/>
    <cellStyle name="_Costs not in AURORA 2006GRC 6.15.06_Rebuttal Power Costs_Electric Rev Req Model (2009 GRC) Rebuttal REmoval of New  WH Solar AdjustMI" xfId="1394"/>
    <cellStyle name="_Costs not in AURORA 2006GRC 6.15.06_Rebuttal Power Costs_Electric Rev Req Model (2009 GRC) Rebuttal REmoval of New  WH Solar AdjustMI 2" xfId="1395"/>
    <cellStyle name="_Costs not in AURORA 2006GRC 6.15.06_Rebuttal Power Costs_Electric Rev Req Model (2009 GRC) Rebuttal REmoval of New  WH Solar AdjustMI_DEM-WP(C) ENERG10C--ctn Mid-C_042010 2010GRC" xfId="1396"/>
    <cellStyle name="_Costs not in AURORA 2006GRC 6.15.06_Rebuttal Power Costs_Electric Rev Req Model (2009 GRC) Revised 01-18-2010" xfId="1397"/>
    <cellStyle name="_Costs not in AURORA 2006GRC 6.15.06_Rebuttal Power Costs_Electric Rev Req Model (2009 GRC) Revised 01-18-2010 2" xfId="1398"/>
    <cellStyle name="_Costs not in AURORA 2006GRC 6.15.06_Rebuttal Power Costs_Electric Rev Req Model (2009 GRC) Revised 01-18-2010_DEM-WP(C) ENERG10C--ctn Mid-C_042010 2010GRC" xfId="1399"/>
    <cellStyle name="_Costs not in AURORA 2006GRC 6.15.06_Rebuttal Power Costs_Final Order Electric EXHIBIT A-1" xfId="1400"/>
    <cellStyle name="_Costs not in AURORA 2006GRC 6.15.06_Wind Integration 10GRC" xfId="1401"/>
    <cellStyle name="_Costs not in AURORA 2006GRC 6.15.06_Wind Integration 10GRC 2" xfId="1402"/>
    <cellStyle name="_Costs not in AURORA 2006GRC 6.15.06_Wind Integration 10GRC_DEM-WP(C) ENERG10C--ctn Mid-C_042010 2010GRC" xfId="1403"/>
    <cellStyle name="_Costs not in AURORA 2006GRC w gas price updated" xfId="1404"/>
    <cellStyle name="_Costs not in AURORA 2006GRC w gas price updated 2" xfId="1405"/>
    <cellStyle name="_Costs not in AURORA 2006GRC w gas price updated 2 2" xfId="1406"/>
    <cellStyle name="_Costs not in AURORA 2006GRC w gas price updated 3" xfId="1407"/>
    <cellStyle name="_Costs not in AURORA 2006GRC w gas price updated_Adj Bench DR 3 for Initial Briefs (Electric)" xfId="1408"/>
    <cellStyle name="_Costs not in AURORA 2006GRC w gas price updated_Adj Bench DR 3 for Initial Briefs (Electric) 2" xfId="1409"/>
    <cellStyle name="_Costs not in AURORA 2006GRC w gas price updated_Adj Bench DR 3 for Initial Briefs (Electric)_DEM-WP(C) ENERG10C--ctn Mid-C_042010 2010GRC" xfId="1410"/>
    <cellStyle name="_Costs not in AURORA 2006GRC w gas price updated_Book2" xfId="1411"/>
    <cellStyle name="_Costs not in AURORA 2006GRC w gas price updated_Book2 2" xfId="1412"/>
    <cellStyle name="_Costs not in AURORA 2006GRC w gas price updated_Book2_Adj Bench DR 3 for Initial Briefs (Electric)" xfId="1413"/>
    <cellStyle name="_Costs not in AURORA 2006GRC w gas price updated_Book2_Adj Bench DR 3 for Initial Briefs (Electric) 2" xfId="1414"/>
    <cellStyle name="_Costs not in AURORA 2006GRC w gas price updated_Book2_Adj Bench DR 3 for Initial Briefs (Electric)_DEM-WP(C) ENERG10C--ctn Mid-C_042010 2010GRC" xfId="1415"/>
    <cellStyle name="_Costs not in AURORA 2006GRC w gas price updated_Book2_DEM-WP(C) ENERG10C--ctn Mid-C_042010 2010GRC" xfId="1416"/>
    <cellStyle name="_Costs not in AURORA 2006GRC w gas price updated_Book2_Electric Rev Req Model (2009 GRC) Rebuttal" xfId="1417"/>
    <cellStyle name="_Costs not in AURORA 2006GRC w gas price updated_Book2_Electric Rev Req Model (2009 GRC) Rebuttal REmoval of New  WH Solar AdjustMI" xfId="1418"/>
    <cellStyle name="_Costs not in AURORA 2006GRC w gas price updated_Book2_Electric Rev Req Model (2009 GRC) Rebuttal REmoval of New  WH Solar AdjustMI 2" xfId="1419"/>
    <cellStyle name="_Costs not in AURORA 2006GRC w gas price updated_Book2_Electric Rev Req Model (2009 GRC) Rebuttal REmoval of New  WH Solar AdjustMI_DEM-WP(C) ENERG10C--ctn Mid-C_042010 2010GRC" xfId="1420"/>
    <cellStyle name="_Costs not in AURORA 2006GRC w gas price updated_Book2_Electric Rev Req Model (2009 GRC) Revised 01-18-2010" xfId="1421"/>
    <cellStyle name="_Costs not in AURORA 2006GRC w gas price updated_Book2_Electric Rev Req Model (2009 GRC) Revised 01-18-2010 2" xfId="1422"/>
    <cellStyle name="_Costs not in AURORA 2006GRC w gas price updated_Book2_Electric Rev Req Model (2009 GRC) Revised 01-18-2010_DEM-WP(C) ENERG10C--ctn Mid-C_042010 2010GRC" xfId="1423"/>
    <cellStyle name="_Costs not in AURORA 2006GRC w gas price updated_Book2_Final Order Electric EXHIBIT A-1" xfId="1424"/>
    <cellStyle name="_Costs not in AURORA 2006GRC w gas price updated_Chelan PUD Power Costs (8-10)" xfId="1425"/>
    <cellStyle name="_Costs not in AURORA 2006GRC w gas price updated_Confidential Material" xfId="1426"/>
    <cellStyle name="_Costs not in AURORA 2006GRC w gas price updated_DEM-WP(C) Colstrip 12 Coal Cost Forecast 2010GRC" xfId="1427"/>
    <cellStyle name="_Costs not in AURORA 2006GRC w gas price updated_DEM-WP(C) ENERG10C--ctn Mid-C_042010 2010GRC" xfId="1428"/>
    <cellStyle name="_Costs not in AURORA 2006GRC w gas price updated_DEM-WP(C) Production O&amp;M 2010GRC As-Filed" xfId="1429"/>
    <cellStyle name="_Costs not in AURORA 2006GRC w gas price updated_DEM-WP(C) Production O&amp;M 2010GRC As-Filed 2" xfId="1430"/>
    <cellStyle name="_Costs not in AURORA 2006GRC w gas price updated_DEM-WP(C) Production O&amp;M 2010GRC As-Filed 3" xfId="1431"/>
    <cellStyle name="_Costs not in AURORA 2006GRC w gas price updated_Electric Rev Req Model (2009 GRC) " xfId="1432"/>
    <cellStyle name="_Costs not in AURORA 2006GRC w gas price updated_Electric Rev Req Model (2009 GRC)  2" xfId="1433"/>
    <cellStyle name="_Costs not in AURORA 2006GRC w gas price updated_Electric Rev Req Model (2009 GRC) _DEM-WP(C) ENERG10C--ctn Mid-C_042010 2010GRC" xfId="1434"/>
    <cellStyle name="_Costs not in AURORA 2006GRC w gas price updated_Electric Rev Req Model (2009 GRC) Rebuttal" xfId="1435"/>
    <cellStyle name="_Costs not in AURORA 2006GRC w gas price updated_Electric Rev Req Model (2009 GRC) Rebuttal REmoval of New  WH Solar AdjustMI" xfId="1436"/>
    <cellStyle name="_Costs not in AURORA 2006GRC w gas price updated_Electric Rev Req Model (2009 GRC) Rebuttal REmoval of New  WH Solar AdjustMI 2" xfId="1437"/>
    <cellStyle name="_Costs not in AURORA 2006GRC w gas price updated_Electric Rev Req Model (2009 GRC) Rebuttal REmoval of New  WH Solar AdjustMI_DEM-WP(C) ENERG10C--ctn Mid-C_042010 2010GRC" xfId="1438"/>
    <cellStyle name="_Costs not in AURORA 2006GRC w gas price updated_Electric Rev Req Model (2009 GRC) Revised 01-18-2010" xfId="1439"/>
    <cellStyle name="_Costs not in AURORA 2006GRC w gas price updated_Electric Rev Req Model (2009 GRC) Revised 01-18-2010 2" xfId="1440"/>
    <cellStyle name="_Costs not in AURORA 2006GRC w gas price updated_Electric Rev Req Model (2009 GRC) Revised 01-18-2010_DEM-WP(C) ENERG10C--ctn Mid-C_042010 2010GRC" xfId="1441"/>
    <cellStyle name="_Costs not in AURORA 2006GRC w gas price updated_Final Order Electric EXHIBIT A-1" xfId="1442"/>
    <cellStyle name="_Costs not in AURORA 2006GRC w gas price updated_NIM Summary" xfId="1443"/>
    <cellStyle name="_Costs not in AURORA 2006GRC w gas price updated_NIM Summary 2" xfId="1444"/>
    <cellStyle name="_Costs not in AURORA 2006GRC w gas price updated_NIM Summary_DEM-WP(C) ENERG10C--ctn Mid-C_042010 2010GRC" xfId="1445"/>
    <cellStyle name="_Costs not in AURORA 2006GRC w gas price updated_Rebuttal Power Costs" xfId="1446"/>
    <cellStyle name="_Costs not in AURORA 2006GRC w gas price updated_Rebuttal Power Costs 2" xfId="1447"/>
    <cellStyle name="_Costs not in AURORA 2006GRC w gas price updated_Rebuttal Power Costs_Adj Bench DR 3 for Initial Briefs (Electric)" xfId="1448"/>
    <cellStyle name="_Costs not in AURORA 2006GRC w gas price updated_Rebuttal Power Costs_Adj Bench DR 3 for Initial Briefs (Electric) 2" xfId="1449"/>
    <cellStyle name="_Costs not in AURORA 2006GRC w gas price updated_Rebuttal Power Costs_Adj Bench DR 3 for Initial Briefs (Electric)_DEM-WP(C) ENERG10C--ctn Mid-C_042010 2010GRC" xfId="1450"/>
    <cellStyle name="_Costs not in AURORA 2006GRC w gas price updated_Rebuttal Power Costs_DEM-WP(C) ENERG10C--ctn Mid-C_042010 2010GRC" xfId="1451"/>
    <cellStyle name="_Costs not in AURORA 2006GRC w gas price updated_Rebuttal Power Costs_Electric Rev Req Model (2009 GRC) Rebuttal" xfId="1452"/>
    <cellStyle name="_Costs not in AURORA 2006GRC w gas price updated_Rebuttal Power Costs_Electric Rev Req Model (2009 GRC) Rebuttal REmoval of New  WH Solar AdjustMI" xfId="1453"/>
    <cellStyle name="_Costs not in AURORA 2006GRC w gas price updated_Rebuttal Power Costs_Electric Rev Req Model (2009 GRC) Rebuttal REmoval of New  WH Solar AdjustMI 2" xfId="1454"/>
    <cellStyle name="_Costs not in AURORA 2006GRC w gas price updated_Rebuttal Power Costs_Electric Rev Req Model (2009 GRC) Rebuttal REmoval of New  WH Solar AdjustMI_DEM-WP(C) ENERG10C--ctn Mid-C_042010 2010GRC" xfId="1455"/>
    <cellStyle name="_Costs not in AURORA 2006GRC w gas price updated_Rebuttal Power Costs_Electric Rev Req Model (2009 GRC) Revised 01-18-2010" xfId="1456"/>
    <cellStyle name="_Costs not in AURORA 2006GRC w gas price updated_Rebuttal Power Costs_Electric Rev Req Model (2009 GRC) Revised 01-18-2010 2" xfId="1457"/>
    <cellStyle name="_Costs not in AURORA 2006GRC w gas price updated_Rebuttal Power Costs_Electric Rev Req Model (2009 GRC) Revised 01-18-2010_DEM-WP(C) ENERG10C--ctn Mid-C_042010 2010GRC" xfId="1458"/>
    <cellStyle name="_Costs not in AURORA 2006GRC w gas price updated_Rebuttal Power Costs_Final Order Electric EXHIBIT A-1" xfId="1459"/>
    <cellStyle name="_Costs not in AURORA 2006GRC w gas price updated_TENASKA REGULATORY ASSET" xfId="1460"/>
    <cellStyle name="_Costs not in AURORA 2007 Rate Case" xfId="1461"/>
    <cellStyle name="_Costs not in AURORA 2007 Rate Case 2" xfId="1462"/>
    <cellStyle name="_Costs not in AURORA 2007 Rate Case 2 2" xfId="1463"/>
    <cellStyle name="_Costs not in AURORA 2007 Rate Case 3" xfId="1464"/>
    <cellStyle name="_Costs not in AURORA 2007 Rate Case 4" xfId="1465"/>
    <cellStyle name="_Costs not in AURORA 2007 Rate Case 4 2" xfId="1466"/>
    <cellStyle name="_Costs not in AURORA 2007 Rate Case 5" xfId="1467"/>
    <cellStyle name="_Costs not in AURORA 2007 Rate Case 6" xfId="1468"/>
    <cellStyle name="_Costs not in AURORA 2007 Rate Case 6 2" xfId="1469"/>
    <cellStyle name="_Costs not in AURORA 2007 Rate Case 7" xfId="1470"/>
    <cellStyle name="_Costs not in AURORA 2007 Rate Case 7 2" xfId="1471"/>
    <cellStyle name="_Costs not in AURORA 2007 Rate Case_(C) WHE Proforma with ITC cash grant 10 Yr Amort_for deferral_102809" xfId="1472"/>
    <cellStyle name="_Costs not in AURORA 2007 Rate Case_(C) WHE Proforma with ITC cash grant 10 Yr Amort_for deferral_102809 2" xfId="1473"/>
    <cellStyle name="_Costs not in AURORA 2007 Rate Case_(C) WHE Proforma with ITC cash grant 10 Yr Amort_for deferral_102809_16.07E Wild Horse Wind Expansionwrkingfile" xfId="1474"/>
    <cellStyle name="_Costs not in AURORA 2007 Rate Case_(C) WHE Proforma with ITC cash grant 10 Yr Amort_for deferral_102809_16.07E Wild Horse Wind Expansionwrkingfile 2" xfId="1475"/>
    <cellStyle name="_Costs not in AURORA 2007 Rate Case_(C) WHE Proforma with ITC cash grant 10 Yr Amort_for deferral_102809_16.07E Wild Horse Wind Expansionwrkingfile SF" xfId="1476"/>
    <cellStyle name="_Costs not in AURORA 2007 Rate Case_(C) WHE Proforma with ITC cash grant 10 Yr Amort_for deferral_102809_16.07E Wild Horse Wind Expansionwrkingfile SF 2" xfId="1477"/>
    <cellStyle name="_Costs not in AURORA 2007 Rate Case_(C) WHE Proforma with ITC cash grant 10 Yr Amort_for deferral_102809_16.07E Wild Horse Wind Expansionwrkingfile SF_DEM-WP(C) ENERG10C--ctn Mid-C_042010 2010GRC" xfId="1478"/>
    <cellStyle name="_Costs not in AURORA 2007 Rate Case_(C) WHE Proforma with ITC cash grant 10 Yr Amort_for deferral_102809_16.07E Wild Horse Wind Expansionwrkingfile_DEM-WP(C) ENERG10C--ctn Mid-C_042010 2010GRC" xfId="1479"/>
    <cellStyle name="_Costs not in AURORA 2007 Rate Case_(C) WHE Proforma with ITC cash grant 10 Yr Amort_for deferral_102809_16.37E Wild Horse Expansion DeferralRevwrkingfile SF" xfId="1480"/>
    <cellStyle name="_Costs not in AURORA 2007 Rate Case_(C) WHE Proforma with ITC cash grant 10 Yr Amort_for deferral_102809_16.37E Wild Horse Expansion DeferralRevwrkingfile SF 2" xfId="1481"/>
    <cellStyle name="_Costs not in AURORA 2007 Rate Case_(C) WHE Proforma with ITC cash grant 10 Yr Amort_for deferral_102809_16.37E Wild Horse Expansion DeferralRevwrkingfile SF_DEM-WP(C) ENERG10C--ctn Mid-C_042010 2010GRC" xfId="1482"/>
    <cellStyle name="_Costs not in AURORA 2007 Rate Case_(C) WHE Proforma with ITC cash grant 10 Yr Amort_for deferral_102809_DEM-WP(C) ENERG10C--ctn Mid-C_042010 2010GRC" xfId="1483"/>
    <cellStyle name="_Costs not in AURORA 2007 Rate Case_(C) WHE Proforma with ITC cash grant 10 Yr Amort_for rebuttal_120709" xfId="1484"/>
    <cellStyle name="_Costs not in AURORA 2007 Rate Case_(C) WHE Proforma with ITC cash grant 10 Yr Amort_for rebuttal_120709 2" xfId="1485"/>
    <cellStyle name="_Costs not in AURORA 2007 Rate Case_(C) WHE Proforma with ITC cash grant 10 Yr Amort_for rebuttal_120709_DEM-WP(C) ENERG10C--ctn Mid-C_042010 2010GRC" xfId="1486"/>
    <cellStyle name="_Costs not in AURORA 2007 Rate Case_04.07E Wild Horse Wind Expansion" xfId="1487"/>
    <cellStyle name="_Costs not in AURORA 2007 Rate Case_04.07E Wild Horse Wind Expansion 2" xfId="1488"/>
    <cellStyle name="_Costs not in AURORA 2007 Rate Case_04.07E Wild Horse Wind Expansion_16.07E Wild Horse Wind Expansionwrkingfile" xfId="1489"/>
    <cellStyle name="_Costs not in AURORA 2007 Rate Case_04.07E Wild Horse Wind Expansion_16.07E Wild Horse Wind Expansionwrkingfile 2" xfId="1490"/>
    <cellStyle name="_Costs not in AURORA 2007 Rate Case_04.07E Wild Horse Wind Expansion_16.07E Wild Horse Wind Expansionwrkingfile SF" xfId="1491"/>
    <cellStyle name="_Costs not in AURORA 2007 Rate Case_04.07E Wild Horse Wind Expansion_16.07E Wild Horse Wind Expansionwrkingfile SF 2" xfId="1492"/>
    <cellStyle name="_Costs not in AURORA 2007 Rate Case_04.07E Wild Horse Wind Expansion_16.07E Wild Horse Wind Expansionwrkingfile SF_DEM-WP(C) ENERG10C--ctn Mid-C_042010 2010GRC" xfId="1493"/>
    <cellStyle name="_Costs not in AURORA 2007 Rate Case_04.07E Wild Horse Wind Expansion_16.07E Wild Horse Wind Expansionwrkingfile_DEM-WP(C) ENERG10C--ctn Mid-C_042010 2010GRC" xfId="1494"/>
    <cellStyle name="_Costs not in AURORA 2007 Rate Case_04.07E Wild Horse Wind Expansion_16.37E Wild Horse Expansion DeferralRevwrkingfile SF" xfId="1495"/>
    <cellStyle name="_Costs not in AURORA 2007 Rate Case_04.07E Wild Horse Wind Expansion_16.37E Wild Horse Expansion DeferralRevwrkingfile SF 2" xfId="1496"/>
    <cellStyle name="_Costs not in AURORA 2007 Rate Case_04.07E Wild Horse Wind Expansion_16.37E Wild Horse Expansion DeferralRevwrkingfile SF_DEM-WP(C) ENERG10C--ctn Mid-C_042010 2010GRC" xfId="1497"/>
    <cellStyle name="_Costs not in AURORA 2007 Rate Case_04.07E Wild Horse Wind Expansion_DEM-WP(C) ENERG10C--ctn Mid-C_042010 2010GRC" xfId="1498"/>
    <cellStyle name="_Costs not in AURORA 2007 Rate Case_16.07E Wild Horse Wind Expansionwrkingfile" xfId="1499"/>
    <cellStyle name="_Costs not in AURORA 2007 Rate Case_16.07E Wild Horse Wind Expansionwrkingfile 2" xfId="1500"/>
    <cellStyle name="_Costs not in AURORA 2007 Rate Case_16.07E Wild Horse Wind Expansionwrkingfile SF" xfId="1501"/>
    <cellStyle name="_Costs not in AURORA 2007 Rate Case_16.07E Wild Horse Wind Expansionwrkingfile SF 2" xfId="1502"/>
    <cellStyle name="_Costs not in AURORA 2007 Rate Case_16.07E Wild Horse Wind Expansionwrkingfile SF_DEM-WP(C) ENERG10C--ctn Mid-C_042010 2010GRC" xfId="1503"/>
    <cellStyle name="_Costs not in AURORA 2007 Rate Case_16.07E Wild Horse Wind Expansionwrkingfile_DEM-WP(C) ENERG10C--ctn Mid-C_042010 2010GRC" xfId="1504"/>
    <cellStyle name="_Costs not in AURORA 2007 Rate Case_16.37E Wild Horse Expansion DeferralRevwrkingfile SF" xfId="1505"/>
    <cellStyle name="_Costs not in AURORA 2007 Rate Case_16.37E Wild Horse Expansion DeferralRevwrkingfile SF 2" xfId="1506"/>
    <cellStyle name="_Costs not in AURORA 2007 Rate Case_16.37E Wild Horse Expansion DeferralRevwrkingfile SF_DEM-WP(C) ENERG10C--ctn Mid-C_042010 2010GRC" xfId="1507"/>
    <cellStyle name="_Costs not in AURORA 2007 Rate Case_2009 GRC Compl Filing - Exhibit D" xfId="1508"/>
    <cellStyle name="_Costs not in AURORA 2007 Rate Case_2009 GRC Compl Filing - Exhibit D 2" xfId="1509"/>
    <cellStyle name="_Costs not in AURORA 2007 Rate Case_2009 GRC Compl Filing - Exhibit D_DEM-WP(C) ENERG10C--ctn Mid-C_042010 2010GRC" xfId="1510"/>
    <cellStyle name="_Costs not in AURORA 2007 Rate Case_4 31 Regulatory Assets and Liabilities  7 06- Exhibit D" xfId="1511"/>
    <cellStyle name="_Costs not in AURORA 2007 Rate Case_4 31 Regulatory Assets and Liabilities  7 06- Exhibit D 2" xfId="1512"/>
    <cellStyle name="_Costs not in AURORA 2007 Rate Case_4 31 Regulatory Assets and Liabilities  7 06- Exhibit D_DEM-WP(C) ENERG10C--ctn Mid-C_042010 2010GRC" xfId="1513"/>
    <cellStyle name="_Costs not in AURORA 2007 Rate Case_4 31 Regulatory Assets and Liabilities  7 06- Exhibit D_NIM Summary" xfId="1514"/>
    <cellStyle name="_Costs not in AURORA 2007 Rate Case_4 31 Regulatory Assets and Liabilities  7 06- Exhibit D_NIM Summary 2" xfId="1515"/>
    <cellStyle name="_Costs not in AURORA 2007 Rate Case_4 31 Regulatory Assets and Liabilities  7 06- Exhibit D_NIM Summary_DEM-WP(C) ENERG10C--ctn Mid-C_042010 2010GRC" xfId="1516"/>
    <cellStyle name="_Costs not in AURORA 2007 Rate Case_4 31E Reg Asset  Liab and EXH D" xfId="1517"/>
    <cellStyle name="_Costs not in AURORA 2007 Rate Case_4 31E Reg Asset  Liab and EXH D _ Aug 10 Filing (2)" xfId="1518"/>
    <cellStyle name="_Costs not in AURORA 2007 Rate Case_4 31E Reg Asset  Liab and EXH D _ Aug 10 Filing (2) 2" xfId="1519"/>
    <cellStyle name="_Costs not in AURORA 2007 Rate Case_4 31E Reg Asset  Liab and EXH D 2" xfId="1520"/>
    <cellStyle name="_Costs not in AURORA 2007 Rate Case_4 31E Reg Asset  Liab and EXH D 3" xfId="1521"/>
    <cellStyle name="_Costs not in AURORA 2007 Rate Case_4 32 Regulatory Assets and Liabilities  7 06- Exhibit D" xfId="1522"/>
    <cellStyle name="_Costs not in AURORA 2007 Rate Case_4 32 Regulatory Assets and Liabilities  7 06- Exhibit D 2" xfId="1523"/>
    <cellStyle name="_Costs not in AURORA 2007 Rate Case_4 32 Regulatory Assets and Liabilities  7 06- Exhibit D_DEM-WP(C) ENERG10C--ctn Mid-C_042010 2010GRC" xfId="1524"/>
    <cellStyle name="_Costs not in AURORA 2007 Rate Case_4 32 Regulatory Assets and Liabilities  7 06- Exhibit D_NIM Summary" xfId="1525"/>
    <cellStyle name="_Costs not in AURORA 2007 Rate Case_4 32 Regulatory Assets and Liabilities  7 06- Exhibit D_NIM Summary 2" xfId="1526"/>
    <cellStyle name="_Costs not in AURORA 2007 Rate Case_4 32 Regulatory Assets and Liabilities  7 06- Exhibit D_NIM Summary_DEM-WP(C) ENERG10C--ctn Mid-C_042010 2010GRC" xfId="1527"/>
    <cellStyle name="_Costs not in AURORA 2007 Rate Case_AURORA Total New" xfId="1528"/>
    <cellStyle name="_Costs not in AURORA 2007 Rate Case_AURORA Total New 2" xfId="1529"/>
    <cellStyle name="_Costs not in AURORA 2007 Rate Case_Book1" xfId="1530"/>
    <cellStyle name="_Costs not in AURORA 2007 Rate Case_Book2" xfId="1531"/>
    <cellStyle name="_Costs not in AURORA 2007 Rate Case_Book2 2" xfId="1532"/>
    <cellStyle name="_Costs not in AURORA 2007 Rate Case_Book2_Adj Bench DR 3 for Initial Briefs (Electric)" xfId="1533"/>
    <cellStyle name="_Costs not in AURORA 2007 Rate Case_Book2_Adj Bench DR 3 for Initial Briefs (Electric) 2" xfId="1534"/>
    <cellStyle name="_Costs not in AURORA 2007 Rate Case_Book2_Adj Bench DR 3 for Initial Briefs (Electric)_DEM-WP(C) ENERG10C--ctn Mid-C_042010 2010GRC" xfId="1535"/>
    <cellStyle name="_Costs not in AURORA 2007 Rate Case_Book2_DEM-WP(C) ENERG10C--ctn Mid-C_042010 2010GRC" xfId="1536"/>
    <cellStyle name="_Costs not in AURORA 2007 Rate Case_Book2_Electric Rev Req Model (2009 GRC) Rebuttal" xfId="1537"/>
    <cellStyle name="_Costs not in AURORA 2007 Rate Case_Book2_Electric Rev Req Model (2009 GRC) Rebuttal REmoval of New  WH Solar AdjustMI" xfId="1538"/>
    <cellStyle name="_Costs not in AURORA 2007 Rate Case_Book2_Electric Rev Req Model (2009 GRC) Rebuttal REmoval of New  WH Solar AdjustMI 2" xfId="1539"/>
    <cellStyle name="_Costs not in AURORA 2007 Rate Case_Book2_Electric Rev Req Model (2009 GRC) Rebuttal REmoval of New  WH Solar AdjustMI_DEM-WP(C) ENERG10C--ctn Mid-C_042010 2010GRC" xfId="1540"/>
    <cellStyle name="_Costs not in AURORA 2007 Rate Case_Book2_Electric Rev Req Model (2009 GRC) Revised 01-18-2010" xfId="1541"/>
    <cellStyle name="_Costs not in AURORA 2007 Rate Case_Book2_Electric Rev Req Model (2009 GRC) Revised 01-18-2010 2" xfId="1542"/>
    <cellStyle name="_Costs not in AURORA 2007 Rate Case_Book2_Electric Rev Req Model (2009 GRC) Revised 01-18-2010_DEM-WP(C) ENERG10C--ctn Mid-C_042010 2010GRC" xfId="1543"/>
    <cellStyle name="_Costs not in AURORA 2007 Rate Case_Book2_Final Order Electric EXHIBIT A-1" xfId="1544"/>
    <cellStyle name="_Costs not in AURORA 2007 Rate Case_Book4" xfId="1545"/>
    <cellStyle name="_Costs not in AURORA 2007 Rate Case_Book4 2" xfId="1546"/>
    <cellStyle name="_Costs not in AURORA 2007 Rate Case_Book4_DEM-WP(C) ENERG10C--ctn Mid-C_042010 2010GRC" xfId="1547"/>
    <cellStyle name="_Costs not in AURORA 2007 Rate Case_Book9" xfId="1548"/>
    <cellStyle name="_Costs not in AURORA 2007 Rate Case_Book9 2" xfId="1549"/>
    <cellStyle name="_Costs not in AURORA 2007 Rate Case_Book9_DEM-WP(C) ENERG10C--ctn Mid-C_042010 2010GRC" xfId="1550"/>
    <cellStyle name="_Costs not in AURORA 2007 Rate Case_Chelan PUD Power Costs (8-10)" xfId="1551"/>
    <cellStyle name="_Costs not in AURORA 2007 Rate Case_DEM-WP(C) Chelan Power Costs" xfId="1552"/>
    <cellStyle name="_Costs not in AURORA 2007 Rate Case_DEM-WP(C) Chelan Power Costs 2" xfId="1553"/>
    <cellStyle name="_Costs not in AURORA 2007 Rate Case_DEM-WP(C) ENERG10C--ctn Mid-C_042010 2010GRC" xfId="1554"/>
    <cellStyle name="_Costs not in AURORA 2007 Rate Case_DEM-WP(C) Gas Transport 2010GRC" xfId="1555"/>
    <cellStyle name="_Costs not in AURORA 2007 Rate Case_DEM-WP(C) Gas Transport 2010GRC 2" xfId="1556"/>
    <cellStyle name="_Costs not in AURORA 2007 Rate Case_LSRWEP LGIA like Acctg Petition Aug 2010" xfId="1557"/>
    <cellStyle name="_Costs not in AURORA 2007 Rate Case_NIM Summary" xfId="1558"/>
    <cellStyle name="_Costs not in AURORA 2007 Rate Case_NIM Summary 09GRC" xfId="1559"/>
    <cellStyle name="_Costs not in AURORA 2007 Rate Case_NIM Summary 09GRC 2" xfId="1560"/>
    <cellStyle name="_Costs not in AURORA 2007 Rate Case_NIM Summary 09GRC_DEM-WP(C) ENERG10C--ctn Mid-C_042010 2010GRC" xfId="1561"/>
    <cellStyle name="_Costs not in AURORA 2007 Rate Case_NIM Summary 2" xfId="1562"/>
    <cellStyle name="_Costs not in AURORA 2007 Rate Case_NIM Summary 3" xfId="1563"/>
    <cellStyle name="_Costs not in AURORA 2007 Rate Case_NIM Summary 4" xfId="1564"/>
    <cellStyle name="_Costs not in AURORA 2007 Rate Case_NIM Summary 5" xfId="1565"/>
    <cellStyle name="_Costs not in AURORA 2007 Rate Case_NIM Summary 6" xfId="1566"/>
    <cellStyle name="_Costs not in AURORA 2007 Rate Case_NIM Summary 7" xfId="1567"/>
    <cellStyle name="_Costs not in AURORA 2007 Rate Case_NIM Summary 8" xfId="1568"/>
    <cellStyle name="_Costs not in AURORA 2007 Rate Case_NIM Summary 9" xfId="1569"/>
    <cellStyle name="_Costs not in AURORA 2007 Rate Case_NIM Summary_DEM-WP(C) ENERG10C--ctn Mid-C_042010 2010GRC" xfId="1570"/>
    <cellStyle name="_Costs not in AURORA 2007 Rate Case_PCA 9 -  Exhibit D April 2010 (3)" xfId="1571"/>
    <cellStyle name="_Costs not in AURORA 2007 Rate Case_PCA 9 -  Exhibit D April 2010 (3) 2" xfId="1572"/>
    <cellStyle name="_Costs not in AURORA 2007 Rate Case_PCA 9 -  Exhibit D April 2010 (3)_DEM-WP(C) ENERG10C--ctn Mid-C_042010 2010GRC" xfId="1573"/>
    <cellStyle name="_Costs not in AURORA 2007 Rate Case_Power Costs - Comparison bx Rbtl-Staff-Jt-PC" xfId="1574"/>
    <cellStyle name="_Costs not in AURORA 2007 Rate Case_Power Costs - Comparison bx Rbtl-Staff-Jt-PC 2" xfId="1575"/>
    <cellStyle name="_Costs not in AURORA 2007 Rate Case_Power Costs - Comparison bx Rbtl-Staff-Jt-PC_Adj Bench DR 3 for Initial Briefs (Electric)" xfId="1576"/>
    <cellStyle name="_Costs not in AURORA 2007 Rate Case_Power Costs - Comparison bx Rbtl-Staff-Jt-PC_Adj Bench DR 3 for Initial Briefs (Electric) 2" xfId="1577"/>
    <cellStyle name="_Costs not in AURORA 2007 Rate Case_Power Costs - Comparison bx Rbtl-Staff-Jt-PC_Adj Bench DR 3 for Initial Briefs (Electric)_DEM-WP(C) ENERG10C--ctn Mid-C_042010 2010GRC" xfId="1578"/>
    <cellStyle name="_Costs not in AURORA 2007 Rate Case_Power Costs - Comparison bx Rbtl-Staff-Jt-PC_DEM-WP(C) ENERG10C--ctn Mid-C_042010 2010GRC" xfId="1579"/>
    <cellStyle name="_Costs not in AURORA 2007 Rate Case_Power Costs - Comparison bx Rbtl-Staff-Jt-PC_Electric Rev Req Model (2009 GRC) Rebuttal" xfId="1580"/>
    <cellStyle name="_Costs not in AURORA 2007 Rate Case_Power Costs - Comparison bx Rbtl-Staff-Jt-PC_Electric Rev Req Model (2009 GRC) Rebuttal REmoval of New  WH Solar AdjustMI" xfId="1581"/>
    <cellStyle name="_Costs not in AURORA 2007 Rate Case_Power Costs - Comparison bx Rbtl-Staff-Jt-PC_Electric Rev Req Model (2009 GRC) Rebuttal REmoval of New  WH Solar AdjustMI 2" xfId="1582"/>
    <cellStyle name="_Costs not in AURORA 2007 Rate Case_Power Costs - Comparison bx Rbtl-Staff-Jt-PC_Electric Rev Req Model (2009 GRC) Rebuttal REmoval of New  WH Solar AdjustMI_DEM-WP(C) ENERG10C--ctn Mid-C_042010 2010GRC" xfId="1583"/>
    <cellStyle name="_Costs not in AURORA 2007 Rate Case_Power Costs - Comparison bx Rbtl-Staff-Jt-PC_Electric Rev Req Model (2009 GRC) Revised 01-18-2010" xfId="1584"/>
    <cellStyle name="_Costs not in AURORA 2007 Rate Case_Power Costs - Comparison bx Rbtl-Staff-Jt-PC_Electric Rev Req Model (2009 GRC) Revised 01-18-2010 2" xfId="1585"/>
    <cellStyle name="_Costs not in AURORA 2007 Rate Case_Power Costs - Comparison bx Rbtl-Staff-Jt-PC_Electric Rev Req Model (2009 GRC) Revised 01-18-2010_DEM-WP(C) ENERG10C--ctn Mid-C_042010 2010GRC" xfId="1586"/>
    <cellStyle name="_Costs not in AURORA 2007 Rate Case_Power Costs - Comparison bx Rbtl-Staff-Jt-PC_Final Order Electric EXHIBIT A-1" xfId="1587"/>
    <cellStyle name="_Costs not in AURORA 2007 Rate Case_Rebuttal Power Costs" xfId="1588"/>
    <cellStyle name="_Costs not in AURORA 2007 Rate Case_Rebuttal Power Costs 2" xfId="1589"/>
    <cellStyle name="_Costs not in AURORA 2007 Rate Case_Rebuttal Power Costs_Adj Bench DR 3 for Initial Briefs (Electric)" xfId="1590"/>
    <cellStyle name="_Costs not in AURORA 2007 Rate Case_Rebuttal Power Costs_Adj Bench DR 3 for Initial Briefs (Electric) 2" xfId="1591"/>
    <cellStyle name="_Costs not in AURORA 2007 Rate Case_Rebuttal Power Costs_Adj Bench DR 3 for Initial Briefs (Electric)_DEM-WP(C) ENERG10C--ctn Mid-C_042010 2010GRC" xfId="1592"/>
    <cellStyle name="_Costs not in AURORA 2007 Rate Case_Rebuttal Power Costs_DEM-WP(C) ENERG10C--ctn Mid-C_042010 2010GRC" xfId="1593"/>
    <cellStyle name="_Costs not in AURORA 2007 Rate Case_Rebuttal Power Costs_Electric Rev Req Model (2009 GRC) Rebuttal" xfId="1594"/>
    <cellStyle name="_Costs not in AURORA 2007 Rate Case_Rebuttal Power Costs_Electric Rev Req Model (2009 GRC) Rebuttal REmoval of New  WH Solar AdjustMI" xfId="1595"/>
    <cellStyle name="_Costs not in AURORA 2007 Rate Case_Rebuttal Power Costs_Electric Rev Req Model (2009 GRC) Rebuttal REmoval of New  WH Solar AdjustMI 2" xfId="1596"/>
    <cellStyle name="_Costs not in AURORA 2007 Rate Case_Rebuttal Power Costs_Electric Rev Req Model (2009 GRC) Rebuttal REmoval of New  WH Solar AdjustMI_DEM-WP(C) ENERG10C--ctn Mid-C_042010 2010GRC" xfId="1597"/>
    <cellStyle name="_Costs not in AURORA 2007 Rate Case_Rebuttal Power Costs_Electric Rev Req Model (2009 GRC) Revised 01-18-2010" xfId="1598"/>
    <cellStyle name="_Costs not in AURORA 2007 Rate Case_Rebuttal Power Costs_Electric Rev Req Model (2009 GRC) Revised 01-18-2010 2" xfId="1599"/>
    <cellStyle name="_Costs not in AURORA 2007 Rate Case_Rebuttal Power Costs_Electric Rev Req Model (2009 GRC) Revised 01-18-2010_DEM-WP(C) ENERG10C--ctn Mid-C_042010 2010GRC" xfId="1600"/>
    <cellStyle name="_Costs not in AURORA 2007 Rate Case_Rebuttal Power Costs_Final Order Electric EXHIBIT A-1" xfId="1601"/>
    <cellStyle name="_Costs not in AURORA 2007 Rate Case_Transmission Workbook for May BOD" xfId="1602"/>
    <cellStyle name="_Costs not in AURORA 2007 Rate Case_Transmission Workbook for May BOD 2" xfId="1603"/>
    <cellStyle name="_Costs not in AURORA 2007 Rate Case_Transmission Workbook for May BOD_DEM-WP(C) ENERG10C--ctn Mid-C_042010 2010GRC" xfId="1604"/>
    <cellStyle name="_Costs not in AURORA 2007 Rate Case_Wind Integration 10GRC" xfId="1605"/>
    <cellStyle name="_Costs not in AURORA 2007 Rate Case_Wind Integration 10GRC 2" xfId="1606"/>
    <cellStyle name="_Costs not in AURORA 2007 Rate Case_Wind Integration 10GRC_DEM-WP(C) ENERG10C--ctn Mid-C_042010 2010GRC" xfId="1607"/>
    <cellStyle name="_Costs not in KWI3000 '06Budget" xfId="1608"/>
    <cellStyle name="_Costs not in KWI3000 '06Budget 2" xfId="1609"/>
    <cellStyle name="_Costs not in KWI3000 '06Budget 2 2" xfId="1610"/>
    <cellStyle name="_Costs not in KWI3000 '06Budget 3" xfId="1611"/>
    <cellStyle name="_Costs not in KWI3000 '06Budget 4" xfId="1612"/>
    <cellStyle name="_Costs not in KWI3000 '06Budget 4 2" xfId="1613"/>
    <cellStyle name="_Costs not in KWI3000 '06Budget 5" xfId="1614"/>
    <cellStyle name="_Costs not in KWI3000 '06Budget 5 2" xfId="1615"/>
    <cellStyle name="_Costs not in KWI3000 '06Budget 6" xfId="1616"/>
    <cellStyle name="_Costs not in KWI3000 '06Budget 7" xfId="1617"/>
    <cellStyle name="_Costs not in KWI3000 '06Budget 7 2" xfId="1618"/>
    <cellStyle name="_Costs not in KWI3000 '06Budget 8" xfId="1619"/>
    <cellStyle name="_Costs not in KWI3000 '06Budget 8 2" xfId="1620"/>
    <cellStyle name="_Costs not in KWI3000 '06Budget_(C) WHE Proforma with ITC cash grant 10 Yr Amort_for deferral_102809" xfId="1621"/>
    <cellStyle name="_Costs not in KWI3000 '06Budget_(C) WHE Proforma with ITC cash grant 10 Yr Amort_for deferral_102809 2" xfId="1622"/>
    <cellStyle name="_Costs not in KWI3000 '06Budget_(C) WHE Proforma with ITC cash grant 10 Yr Amort_for deferral_102809_16.07E Wild Horse Wind Expansionwrkingfile" xfId="1623"/>
    <cellStyle name="_Costs not in KWI3000 '06Budget_(C) WHE Proforma with ITC cash grant 10 Yr Amort_for deferral_102809_16.07E Wild Horse Wind Expansionwrkingfile 2" xfId="1624"/>
    <cellStyle name="_Costs not in KWI3000 '06Budget_(C) WHE Proforma with ITC cash grant 10 Yr Amort_for deferral_102809_16.07E Wild Horse Wind Expansionwrkingfile SF" xfId="1625"/>
    <cellStyle name="_Costs not in KWI3000 '06Budget_(C) WHE Proforma with ITC cash grant 10 Yr Amort_for deferral_102809_16.07E Wild Horse Wind Expansionwrkingfile SF 2" xfId="1626"/>
    <cellStyle name="_Costs not in KWI3000 '06Budget_(C) WHE Proforma with ITC cash grant 10 Yr Amort_for deferral_102809_16.07E Wild Horse Wind Expansionwrkingfile SF_DEM-WP(C) ENERG10C--ctn Mid-C_042010 2010GRC" xfId="1627"/>
    <cellStyle name="_Costs not in KWI3000 '06Budget_(C) WHE Proforma with ITC cash grant 10 Yr Amort_for deferral_102809_16.07E Wild Horse Wind Expansionwrkingfile_DEM-WP(C) ENERG10C--ctn Mid-C_042010 2010GRC" xfId="1628"/>
    <cellStyle name="_Costs not in KWI3000 '06Budget_(C) WHE Proforma with ITC cash grant 10 Yr Amort_for deferral_102809_16.37E Wild Horse Expansion DeferralRevwrkingfile SF" xfId="1629"/>
    <cellStyle name="_Costs not in KWI3000 '06Budget_(C) WHE Proforma with ITC cash grant 10 Yr Amort_for deferral_102809_16.37E Wild Horse Expansion DeferralRevwrkingfile SF 2" xfId="1630"/>
    <cellStyle name="_Costs not in KWI3000 '06Budget_(C) WHE Proforma with ITC cash grant 10 Yr Amort_for deferral_102809_16.37E Wild Horse Expansion DeferralRevwrkingfile SF_DEM-WP(C) ENERG10C--ctn Mid-C_042010 2010GRC" xfId="1631"/>
    <cellStyle name="_Costs not in KWI3000 '06Budget_(C) WHE Proforma with ITC cash grant 10 Yr Amort_for deferral_102809_DEM-WP(C) ENERG10C--ctn Mid-C_042010 2010GRC" xfId="1632"/>
    <cellStyle name="_Costs not in KWI3000 '06Budget_(C) WHE Proforma with ITC cash grant 10 Yr Amort_for rebuttal_120709" xfId="1633"/>
    <cellStyle name="_Costs not in KWI3000 '06Budget_(C) WHE Proforma with ITC cash grant 10 Yr Amort_for rebuttal_120709 2" xfId="1634"/>
    <cellStyle name="_Costs not in KWI3000 '06Budget_(C) WHE Proforma with ITC cash grant 10 Yr Amort_for rebuttal_120709_DEM-WP(C) ENERG10C--ctn Mid-C_042010 2010GRC" xfId="1635"/>
    <cellStyle name="_Costs not in KWI3000 '06Budget_04.07E Wild Horse Wind Expansion" xfId="1636"/>
    <cellStyle name="_Costs not in KWI3000 '06Budget_04.07E Wild Horse Wind Expansion 2" xfId="1637"/>
    <cellStyle name="_Costs not in KWI3000 '06Budget_04.07E Wild Horse Wind Expansion_16.07E Wild Horse Wind Expansionwrkingfile" xfId="1638"/>
    <cellStyle name="_Costs not in KWI3000 '06Budget_04.07E Wild Horse Wind Expansion_16.07E Wild Horse Wind Expansionwrkingfile 2" xfId="1639"/>
    <cellStyle name="_Costs not in KWI3000 '06Budget_04.07E Wild Horse Wind Expansion_16.07E Wild Horse Wind Expansionwrkingfile SF" xfId="1640"/>
    <cellStyle name="_Costs not in KWI3000 '06Budget_04.07E Wild Horse Wind Expansion_16.07E Wild Horse Wind Expansionwrkingfile SF 2" xfId="1641"/>
    <cellStyle name="_Costs not in KWI3000 '06Budget_04.07E Wild Horse Wind Expansion_16.07E Wild Horse Wind Expansionwrkingfile SF_DEM-WP(C) ENERG10C--ctn Mid-C_042010 2010GRC" xfId="1642"/>
    <cellStyle name="_Costs not in KWI3000 '06Budget_04.07E Wild Horse Wind Expansion_16.07E Wild Horse Wind Expansionwrkingfile_DEM-WP(C) ENERG10C--ctn Mid-C_042010 2010GRC" xfId="1643"/>
    <cellStyle name="_Costs not in KWI3000 '06Budget_04.07E Wild Horse Wind Expansion_16.37E Wild Horse Expansion DeferralRevwrkingfile SF" xfId="1644"/>
    <cellStyle name="_Costs not in KWI3000 '06Budget_04.07E Wild Horse Wind Expansion_16.37E Wild Horse Expansion DeferralRevwrkingfile SF 2" xfId="1645"/>
    <cellStyle name="_Costs not in KWI3000 '06Budget_04.07E Wild Horse Wind Expansion_16.37E Wild Horse Expansion DeferralRevwrkingfile SF_DEM-WP(C) ENERG10C--ctn Mid-C_042010 2010GRC" xfId="1646"/>
    <cellStyle name="_Costs not in KWI3000 '06Budget_04.07E Wild Horse Wind Expansion_DEM-WP(C) ENERG10C--ctn Mid-C_042010 2010GRC" xfId="1647"/>
    <cellStyle name="_Costs not in KWI3000 '06Budget_16.07E Wild Horse Wind Expansionwrkingfile" xfId="1648"/>
    <cellStyle name="_Costs not in KWI3000 '06Budget_16.07E Wild Horse Wind Expansionwrkingfile 2" xfId="1649"/>
    <cellStyle name="_Costs not in KWI3000 '06Budget_16.07E Wild Horse Wind Expansionwrkingfile SF" xfId="1650"/>
    <cellStyle name="_Costs not in KWI3000 '06Budget_16.07E Wild Horse Wind Expansionwrkingfile SF 2" xfId="1651"/>
    <cellStyle name="_Costs not in KWI3000 '06Budget_16.07E Wild Horse Wind Expansionwrkingfile SF_DEM-WP(C) ENERG10C--ctn Mid-C_042010 2010GRC" xfId="1652"/>
    <cellStyle name="_Costs not in KWI3000 '06Budget_16.07E Wild Horse Wind Expansionwrkingfile_DEM-WP(C) ENERG10C--ctn Mid-C_042010 2010GRC" xfId="1653"/>
    <cellStyle name="_Costs not in KWI3000 '06Budget_16.37E Wild Horse Expansion DeferralRevwrkingfile SF" xfId="1654"/>
    <cellStyle name="_Costs not in KWI3000 '06Budget_16.37E Wild Horse Expansion DeferralRevwrkingfile SF 2" xfId="1655"/>
    <cellStyle name="_Costs not in KWI3000 '06Budget_16.37E Wild Horse Expansion DeferralRevwrkingfile SF_DEM-WP(C) ENERG10C--ctn Mid-C_042010 2010GRC" xfId="1656"/>
    <cellStyle name="_Costs not in KWI3000 '06Budget_2009 GRC Compl Filing - Exhibit D" xfId="1657"/>
    <cellStyle name="_Costs not in KWI3000 '06Budget_2009 GRC Compl Filing - Exhibit D 2" xfId="1658"/>
    <cellStyle name="_Costs not in KWI3000 '06Budget_2009 GRC Compl Filing - Exhibit D_DEM-WP(C) ENERG10C--ctn Mid-C_042010 2010GRC" xfId="1659"/>
    <cellStyle name="_Costs not in KWI3000 '06Budget_4 31 Regulatory Assets and Liabilities  7 06- Exhibit D" xfId="1660"/>
    <cellStyle name="_Costs not in KWI3000 '06Budget_4 31 Regulatory Assets and Liabilities  7 06- Exhibit D 2" xfId="1661"/>
    <cellStyle name="_Costs not in KWI3000 '06Budget_4 31 Regulatory Assets and Liabilities  7 06- Exhibit D_DEM-WP(C) ENERG10C--ctn Mid-C_042010 2010GRC" xfId="1662"/>
    <cellStyle name="_Costs not in KWI3000 '06Budget_4 31 Regulatory Assets and Liabilities  7 06- Exhibit D_NIM Summary" xfId="1663"/>
    <cellStyle name="_Costs not in KWI3000 '06Budget_4 31 Regulatory Assets and Liabilities  7 06- Exhibit D_NIM Summary 2" xfId="1664"/>
    <cellStyle name="_Costs not in KWI3000 '06Budget_4 31 Regulatory Assets and Liabilities  7 06- Exhibit D_NIM Summary_DEM-WP(C) ENERG10C--ctn Mid-C_042010 2010GRC" xfId="1665"/>
    <cellStyle name="_Costs not in KWI3000 '06Budget_4 31 Regulatory Assets and Liabilities  7 06- Exhibit D_NIM+O&amp;M" xfId="1666"/>
    <cellStyle name="_Costs not in KWI3000 '06Budget_4 31 Regulatory Assets and Liabilities  7 06- Exhibit D_NIM+O&amp;M Monthly" xfId="1667"/>
    <cellStyle name="_Costs not in KWI3000 '06Budget_4 31E Reg Asset  Liab and EXH D" xfId="1668"/>
    <cellStyle name="_Costs not in KWI3000 '06Budget_4 31E Reg Asset  Liab and EXH D _ Aug 10 Filing (2)" xfId="1669"/>
    <cellStyle name="_Costs not in KWI3000 '06Budget_4 31E Reg Asset  Liab and EXH D _ Aug 10 Filing (2) 2" xfId="1670"/>
    <cellStyle name="_Costs not in KWI3000 '06Budget_4 31E Reg Asset  Liab and EXH D 2" xfId="1671"/>
    <cellStyle name="_Costs not in KWI3000 '06Budget_4 31E Reg Asset  Liab and EXH D 3" xfId="1672"/>
    <cellStyle name="_Costs not in KWI3000 '06Budget_4 32 Regulatory Assets and Liabilities  7 06- Exhibit D" xfId="1673"/>
    <cellStyle name="_Costs not in KWI3000 '06Budget_4 32 Regulatory Assets and Liabilities  7 06- Exhibit D 2" xfId="1674"/>
    <cellStyle name="_Costs not in KWI3000 '06Budget_4 32 Regulatory Assets and Liabilities  7 06- Exhibit D_DEM-WP(C) ENERG10C--ctn Mid-C_042010 2010GRC" xfId="1675"/>
    <cellStyle name="_Costs not in KWI3000 '06Budget_4 32 Regulatory Assets and Liabilities  7 06- Exhibit D_NIM Summary" xfId="1676"/>
    <cellStyle name="_Costs not in KWI3000 '06Budget_4 32 Regulatory Assets and Liabilities  7 06- Exhibit D_NIM Summary 2" xfId="1677"/>
    <cellStyle name="_Costs not in KWI3000 '06Budget_4 32 Regulatory Assets and Liabilities  7 06- Exhibit D_NIM Summary_DEM-WP(C) ENERG10C--ctn Mid-C_042010 2010GRC" xfId="1678"/>
    <cellStyle name="_Costs not in KWI3000 '06Budget_4 32 Regulatory Assets and Liabilities  7 06- Exhibit D_NIM+O&amp;M" xfId="1679"/>
    <cellStyle name="_Costs not in KWI3000 '06Budget_4 32 Regulatory Assets and Liabilities  7 06- Exhibit D_NIM+O&amp;M Monthly" xfId="1680"/>
    <cellStyle name="_Costs not in KWI3000 '06Budget_AURORA Total New" xfId="1681"/>
    <cellStyle name="_Costs not in KWI3000 '06Budget_AURORA Total New 2" xfId="1682"/>
    <cellStyle name="_Costs not in KWI3000 '06Budget_Book1" xfId="1683"/>
    <cellStyle name="_Costs not in KWI3000 '06Budget_Book2" xfId="1684"/>
    <cellStyle name="_Costs not in KWI3000 '06Budget_Book2 2" xfId="1685"/>
    <cellStyle name="_Costs not in KWI3000 '06Budget_Book2_Adj Bench DR 3 for Initial Briefs (Electric)" xfId="1686"/>
    <cellStyle name="_Costs not in KWI3000 '06Budget_Book2_Adj Bench DR 3 for Initial Briefs (Electric) 2" xfId="1687"/>
    <cellStyle name="_Costs not in KWI3000 '06Budget_Book2_Adj Bench DR 3 for Initial Briefs (Electric)_DEM-WP(C) ENERG10C--ctn Mid-C_042010 2010GRC" xfId="1688"/>
    <cellStyle name="_Costs not in KWI3000 '06Budget_Book2_DEM-WP(C) ENERG10C--ctn Mid-C_042010 2010GRC" xfId="1689"/>
    <cellStyle name="_Costs not in KWI3000 '06Budget_Book2_Electric Rev Req Model (2009 GRC) Rebuttal" xfId="1690"/>
    <cellStyle name="_Costs not in KWI3000 '06Budget_Book2_Electric Rev Req Model (2009 GRC) Rebuttal REmoval of New  WH Solar AdjustMI" xfId="1691"/>
    <cellStyle name="_Costs not in KWI3000 '06Budget_Book2_Electric Rev Req Model (2009 GRC) Rebuttal REmoval of New  WH Solar AdjustMI 2" xfId="1692"/>
    <cellStyle name="_Costs not in KWI3000 '06Budget_Book2_Electric Rev Req Model (2009 GRC) Rebuttal REmoval of New  WH Solar AdjustMI_DEM-WP(C) ENERG10C--ctn Mid-C_042010 2010GRC" xfId="1693"/>
    <cellStyle name="_Costs not in KWI3000 '06Budget_Book2_Electric Rev Req Model (2009 GRC) Revised 01-18-2010" xfId="1694"/>
    <cellStyle name="_Costs not in KWI3000 '06Budget_Book2_Electric Rev Req Model (2009 GRC) Revised 01-18-2010 2" xfId="1695"/>
    <cellStyle name="_Costs not in KWI3000 '06Budget_Book2_Electric Rev Req Model (2009 GRC) Revised 01-18-2010_DEM-WP(C) ENERG10C--ctn Mid-C_042010 2010GRC" xfId="1696"/>
    <cellStyle name="_Costs not in KWI3000 '06Budget_Book2_Final Order Electric EXHIBIT A-1" xfId="1697"/>
    <cellStyle name="_Costs not in KWI3000 '06Budget_Book4" xfId="1698"/>
    <cellStyle name="_Costs not in KWI3000 '06Budget_Book4 2" xfId="1699"/>
    <cellStyle name="_Costs not in KWI3000 '06Budget_Book4_DEM-WP(C) ENERG10C--ctn Mid-C_042010 2010GRC" xfId="1700"/>
    <cellStyle name="_Costs not in KWI3000 '06Budget_Book9" xfId="1701"/>
    <cellStyle name="_Costs not in KWI3000 '06Budget_Book9 2" xfId="1702"/>
    <cellStyle name="_Costs not in KWI3000 '06Budget_Book9_DEM-WP(C) ENERG10C--ctn Mid-C_042010 2010GRC" xfId="1703"/>
    <cellStyle name="_Costs not in KWI3000 '06Budget_Chelan PUD Power Costs (8-10)" xfId="1704"/>
    <cellStyle name="_Costs not in KWI3000 '06Budget_DEM-WP(C) Chelan Power Costs" xfId="1705"/>
    <cellStyle name="_Costs not in KWI3000 '06Budget_DEM-WP(C) Chelan Power Costs 2" xfId="1706"/>
    <cellStyle name="_Costs not in KWI3000 '06Budget_DEM-WP(C) ENERG10C--ctn Mid-C_042010 2010GRC" xfId="1707"/>
    <cellStyle name="_Costs not in KWI3000 '06Budget_DEM-WP(C) Gas Transport 2010GRC" xfId="1708"/>
    <cellStyle name="_Costs not in KWI3000 '06Budget_DEM-WP(C) Gas Transport 2010GRC 2" xfId="1709"/>
    <cellStyle name="_Costs not in KWI3000 '06Budget_Exhibit D fr R Gho 12-31-08" xfId="1710"/>
    <cellStyle name="_Costs not in KWI3000 '06Budget_Exhibit D fr R Gho 12-31-08 2" xfId="1711"/>
    <cellStyle name="_Costs not in KWI3000 '06Budget_Exhibit D fr R Gho 12-31-08 v2" xfId="1712"/>
    <cellStyle name="_Costs not in KWI3000 '06Budget_Exhibit D fr R Gho 12-31-08 v2 2" xfId="1713"/>
    <cellStyle name="_Costs not in KWI3000 '06Budget_Exhibit D fr R Gho 12-31-08 v2_DEM-WP(C) ENERG10C--ctn Mid-C_042010 2010GRC" xfId="1714"/>
    <cellStyle name="_Costs not in KWI3000 '06Budget_Exhibit D fr R Gho 12-31-08 v2_NIM Summary" xfId="1715"/>
    <cellStyle name="_Costs not in KWI3000 '06Budget_Exhibit D fr R Gho 12-31-08 v2_NIM Summary 2" xfId="1716"/>
    <cellStyle name="_Costs not in KWI3000 '06Budget_Exhibit D fr R Gho 12-31-08 v2_NIM Summary_DEM-WP(C) ENERG10C--ctn Mid-C_042010 2010GRC" xfId="1717"/>
    <cellStyle name="_Costs not in KWI3000 '06Budget_Exhibit D fr R Gho 12-31-08_DEM-WP(C) ENERG10C--ctn Mid-C_042010 2010GRC" xfId="1718"/>
    <cellStyle name="_Costs not in KWI3000 '06Budget_Exhibit D fr R Gho 12-31-08_NIM Summary" xfId="1719"/>
    <cellStyle name="_Costs not in KWI3000 '06Budget_Exhibit D fr R Gho 12-31-08_NIM Summary 2" xfId="1720"/>
    <cellStyle name="_Costs not in KWI3000 '06Budget_Exhibit D fr R Gho 12-31-08_NIM Summary_DEM-WP(C) ENERG10C--ctn Mid-C_042010 2010GRC" xfId="1721"/>
    <cellStyle name="_Costs not in KWI3000 '06Budget_Hopkins Ridge Prepaid Tran - Interest Earned RY 12ME Feb  '11" xfId="1722"/>
    <cellStyle name="_Costs not in KWI3000 '06Budget_Hopkins Ridge Prepaid Tran - Interest Earned RY 12ME Feb  '11 2" xfId="1723"/>
    <cellStyle name="_Costs not in KWI3000 '06Budget_Hopkins Ridge Prepaid Tran - Interest Earned RY 12ME Feb  '11_DEM-WP(C) ENERG10C--ctn Mid-C_042010 2010GRC" xfId="1724"/>
    <cellStyle name="_Costs not in KWI3000 '06Budget_Hopkins Ridge Prepaid Tran - Interest Earned RY 12ME Feb  '11_NIM Summary" xfId="1725"/>
    <cellStyle name="_Costs not in KWI3000 '06Budget_Hopkins Ridge Prepaid Tran - Interest Earned RY 12ME Feb  '11_NIM Summary 2" xfId="1726"/>
    <cellStyle name="_Costs not in KWI3000 '06Budget_Hopkins Ridge Prepaid Tran - Interest Earned RY 12ME Feb  '11_NIM Summary_DEM-WP(C) ENERG10C--ctn Mid-C_042010 2010GRC" xfId="1727"/>
    <cellStyle name="_Costs not in KWI3000 '06Budget_Hopkins Ridge Prepaid Tran - Interest Earned RY 12ME Feb  '11_Transmission Workbook for May BOD" xfId="1728"/>
    <cellStyle name="_Costs not in KWI3000 '06Budget_Hopkins Ridge Prepaid Tran - Interest Earned RY 12ME Feb  '11_Transmission Workbook for May BOD 2" xfId="1729"/>
    <cellStyle name="_Costs not in KWI3000 '06Budget_Hopkins Ridge Prepaid Tran - Interest Earned RY 12ME Feb  '11_Transmission Workbook for May BOD_DEM-WP(C) ENERG10C--ctn Mid-C_042010 2010GRC" xfId="1730"/>
    <cellStyle name="_Costs not in KWI3000 '06Budget_LSRWEP LGIA like Acctg Petition Aug 2010" xfId="1731"/>
    <cellStyle name="_Costs not in KWI3000 '06Budget_NIM Summary" xfId="1732"/>
    <cellStyle name="_Costs not in KWI3000 '06Budget_NIM Summary 09GRC" xfId="1733"/>
    <cellStyle name="_Costs not in KWI3000 '06Budget_NIM Summary 09GRC 2" xfId="1734"/>
    <cellStyle name="_Costs not in KWI3000 '06Budget_NIM Summary 09GRC_DEM-WP(C) ENERG10C--ctn Mid-C_042010 2010GRC" xfId="1735"/>
    <cellStyle name="_Costs not in KWI3000 '06Budget_NIM Summary 2" xfId="1736"/>
    <cellStyle name="_Costs not in KWI3000 '06Budget_NIM Summary 3" xfId="1737"/>
    <cellStyle name="_Costs not in KWI3000 '06Budget_NIM Summary 4" xfId="1738"/>
    <cellStyle name="_Costs not in KWI3000 '06Budget_NIM Summary 5" xfId="1739"/>
    <cellStyle name="_Costs not in KWI3000 '06Budget_NIM Summary 6" xfId="1740"/>
    <cellStyle name="_Costs not in KWI3000 '06Budget_NIM Summary 7" xfId="1741"/>
    <cellStyle name="_Costs not in KWI3000 '06Budget_NIM Summary 8" xfId="1742"/>
    <cellStyle name="_Costs not in KWI3000 '06Budget_NIM Summary 9" xfId="1743"/>
    <cellStyle name="_Costs not in KWI3000 '06Budget_NIM Summary_DEM-WP(C) ENERG10C--ctn Mid-C_042010 2010GRC" xfId="1744"/>
    <cellStyle name="_Costs not in KWI3000 '06Budget_NIM+O&amp;M" xfId="1745"/>
    <cellStyle name="_Costs not in KWI3000 '06Budget_NIM+O&amp;M 2" xfId="1746"/>
    <cellStyle name="_Costs not in KWI3000 '06Budget_NIM+O&amp;M Monthly" xfId="1747"/>
    <cellStyle name="_Costs not in KWI3000 '06Budget_NIM+O&amp;M Monthly 2" xfId="1748"/>
    <cellStyle name="_Costs not in KWI3000 '06Budget_PCA 7 - Exhibit D update 11_30_08 (2)" xfId="1749"/>
    <cellStyle name="_Costs not in KWI3000 '06Budget_PCA 7 - Exhibit D update 11_30_08 (2) 2" xfId="1750"/>
    <cellStyle name="_Costs not in KWI3000 '06Budget_PCA 7 - Exhibit D update 11_30_08 (2) 2 2" xfId="1751"/>
    <cellStyle name="_Costs not in KWI3000 '06Budget_PCA 7 - Exhibit D update 11_30_08 (2) 3" xfId="1752"/>
    <cellStyle name="_Costs not in KWI3000 '06Budget_PCA 7 - Exhibit D update 11_30_08 (2)_DEM-WP(C) ENERG10C--ctn Mid-C_042010 2010GRC" xfId="1753"/>
    <cellStyle name="_Costs not in KWI3000 '06Budget_PCA 7 - Exhibit D update 11_30_08 (2)_NIM Summary" xfId="1754"/>
    <cellStyle name="_Costs not in KWI3000 '06Budget_PCA 7 - Exhibit D update 11_30_08 (2)_NIM Summary 2" xfId="1755"/>
    <cellStyle name="_Costs not in KWI3000 '06Budget_PCA 7 - Exhibit D update 11_30_08 (2)_NIM Summary_DEM-WP(C) ENERG10C--ctn Mid-C_042010 2010GRC" xfId="1756"/>
    <cellStyle name="_Costs not in KWI3000 '06Budget_PCA 9 -  Exhibit D April 2010 (3)" xfId="1757"/>
    <cellStyle name="_Costs not in KWI3000 '06Budget_PCA 9 -  Exhibit D April 2010 (3) 2" xfId="1758"/>
    <cellStyle name="_Costs not in KWI3000 '06Budget_PCA 9 -  Exhibit D April 2010 (3)_DEM-WP(C) ENERG10C--ctn Mid-C_042010 2010GRC" xfId="1759"/>
    <cellStyle name="_Costs not in KWI3000 '06Budget_Power Costs - Comparison bx Rbtl-Staff-Jt-PC" xfId="1760"/>
    <cellStyle name="_Costs not in KWI3000 '06Budget_Power Costs - Comparison bx Rbtl-Staff-Jt-PC 2" xfId="1761"/>
    <cellStyle name="_Costs not in KWI3000 '06Budget_Power Costs - Comparison bx Rbtl-Staff-Jt-PC_Adj Bench DR 3 for Initial Briefs (Electric)" xfId="1762"/>
    <cellStyle name="_Costs not in KWI3000 '06Budget_Power Costs - Comparison bx Rbtl-Staff-Jt-PC_Adj Bench DR 3 for Initial Briefs (Electric) 2" xfId="1763"/>
    <cellStyle name="_Costs not in KWI3000 '06Budget_Power Costs - Comparison bx Rbtl-Staff-Jt-PC_Adj Bench DR 3 for Initial Briefs (Electric)_DEM-WP(C) ENERG10C--ctn Mid-C_042010 2010GRC" xfId="1764"/>
    <cellStyle name="_Costs not in KWI3000 '06Budget_Power Costs - Comparison bx Rbtl-Staff-Jt-PC_DEM-WP(C) ENERG10C--ctn Mid-C_042010 2010GRC" xfId="1765"/>
    <cellStyle name="_Costs not in KWI3000 '06Budget_Power Costs - Comparison bx Rbtl-Staff-Jt-PC_Electric Rev Req Model (2009 GRC) Rebuttal" xfId="1766"/>
    <cellStyle name="_Costs not in KWI3000 '06Budget_Power Costs - Comparison bx Rbtl-Staff-Jt-PC_Electric Rev Req Model (2009 GRC) Rebuttal REmoval of New  WH Solar AdjustMI" xfId="1767"/>
    <cellStyle name="_Costs not in KWI3000 '06Budget_Power Costs - Comparison bx Rbtl-Staff-Jt-PC_Electric Rev Req Model (2009 GRC) Rebuttal REmoval of New  WH Solar AdjustMI 2" xfId="1768"/>
    <cellStyle name="_Costs not in KWI3000 '06Budget_Power Costs - Comparison bx Rbtl-Staff-Jt-PC_Electric Rev Req Model (2009 GRC) Rebuttal REmoval of New  WH Solar AdjustMI_DEM-WP(C) ENERG10C--ctn Mid-C_042010 2010GRC" xfId="1769"/>
    <cellStyle name="_Costs not in KWI3000 '06Budget_Power Costs - Comparison bx Rbtl-Staff-Jt-PC_Electric Rev Req Model (2009 GRC) Revised 01-18-2010" xfId="1770"/>
    <cellStyle name="_Costs not in KWI3000 '06Budget_Power Costs - Comparison bx Rbtl-Staff-Jt-PC_Electric Rev Req Model (2009 GRC) Revised 01-18-2010 2" xfId="1771"/>
    <cellStyle name="_Costs not in KWI3000 '06Budget_Power Costs - Comparison bx Rbtl-Staff-Jt-PC_Electric Rev Req Model (2009 GRC) Revised 01-18-2010_DEM-WP(C) ENERG10C--ctn Mid-C_042010 2010GRC" xfId="1772"/>
    <cellStyle name="_Costs not in KWI3000 '06Budget_Power Costs - Comparison bx Rbtl-Staff-Jt-PC_Final Order Electric EXHIBIT A-1" xfId="1773"/>
    <cellStyle name="_Costs not in KWI3000 '06Budget_Rebuttal Power Costs" xfId="1774"/>
    <cellStyle name="_Costs not in KWI3000 '06Budget_Rebuttal Power Costs 2" xfId="1775"/>
    <cellStyle name="_Costs not in KWI3000 '06Budget_Rebuttal Power Costs_Adj Bench DR 3 for Initial Briefs (Electric)" xfId="1776"/>
    <cellStyle name="_Costs not in KWI3000 '06Budget_Rebuttal Power Costs_Adj Bench DR 3 for Initial Briefs (Electric) 2" xfId="1777"/>
    <cellStyle name="_Costs not in KWI3000 '06Budget_Rebuttal Power Costs_Adj Bench DR 3 for Initial Briefs (Electric)_DEM-WP(C) ENERG10C--ctn Mid-C_042010 2010GRC" xfId="1778"/>
    <cellStyle name="_Costs not in KWI3000 '06Budget_Rebuttal Power Costs_DEM-WP(C) ENERG10C--ctn Mid-C_042010 2010GRC" xfId="1779"/>
    <cellStyle name="_Costs not in KWI3000 '06Budget_Rebuttal Power Costs_Electric Rev Req Model (2009 GRC) Rebuttal" xfId="1780"/>
    <cellStyle name="_Costs not in KWI3000 '06Budget_Rebuttal Power Costs_Electric Rev Req Model (2009 GRC) Rebuttal REmoval of New  WH Solar AdjustMI" xfId="1781"/>
    <cellStyle name="_Costs not in KWI3000 '06Budget_Rebuttal Power Costs_Electric Rev Req Model (2009 GRC) Rebuttal REmoval of New  WH Solar AdjustMI 2" xfId="1782"/>
    <cellStyle name="_Costs not in KWI3000 '06Budget_Rebuttal Power Costs_Electric Rev Req Model (2009 GRC) Rebuttal REmoval of New  WH Solar AdjustMI_DEM-WP(C) ENERG10C--ctn Mid-C_042010 2010GRC" xfId="1783"/>
    <cellStyle name="_Costs not in KWI3000 '06Budget_Rebuttal Power Costs_Electric Rev Req Model (2009 GRC) Revised 01-18-2010" xfId="1784"/>
    <cellStyle name="_Costs not in KWI3000 '06Budget_Rebuttal Power Costs_Electric Rev Req Model (2009 GRC) Revised 01-18-2010 2" xfId="1785"/>
    <cellStyle name="_Costs not in KWI3000 '06Budget_Rebuttal Power Costs_Electric Rev Req Model (2009 GRC) Revised 01-18-2010_DEM-WP(C) ENERG10C--ctn Mid-C_042010 2010GRC" xfId="1786"/>
    <cellStyle name="_Costs not in KWI3000 '06Budget_Rebuttal Power Costs_Final Order Electric EXHIBIT A-1" xfId="1787"/>
    <cellStyle name="_Costs not in KWI3000 '06Budget_Transmission Workbook for May BOD" xfId="1788"/>
    <cellStyle name="_Costs not in KWI3000 '06Budget_Transmission Workbook for May BOD 2" xfId="1789"/>
    <cellStyle name="_Costs not in KWI3000 '06Budget_Transmission Workbook for May BOD_DEM-WP(C) ENERG10C--ctn Mid-C_042010 2010GRC" xfId="1790"/>
    <cellStyle name="_Costs not in KWI3000 '06Budget_Wind Integration 10GRC" xfId="1791"/>
    <cellStyle name="_Costs not in KWI3000 '06Budget_Wind Integration 10GRC 2" xfId="1792"/>
    <cellStyle name="_Costs not in KWI3000 '06Budget_Wind Integration 10GRC_DEM-WP(C) ENERG10C--ctn Mid-C_042010 2010GRC" xfId="1793"/>
    <cellStyle name="_DEM-08C Power Cost Comparison" xfId="1794"/>
    <cellStyle name="_DEM-WP (C) Costs not in AURORA 2006GRC Order 11.30.06 Gas" xfId="1795"/>
    <cellStyle name="_DEM-WP (C) Costs not in AURORA 2006GRC Order 11.30.06 Gas 2" xfId="1796"/>
    <cellStyle name="_DEM-WP (C) Costs not in AURORA 2006GRC Order 11.30.06 Gas_Chelan PUD Power Costs (8-10)" xfId="1797"/>
    <cellStyle name="_DEM-WP (C) Costs not in AURORA 2006GRC Order 11.30.06 Gas_DEM-WP(C) ENERG10C--ctn Mid-C_042010 2010GRC" xfId="1798"/>
    <cellStyle name="_DEM-WP (C) Costs not in AURORA 2006GRC Order 11.30.06 Gas_NIM Summary" xfId="1799"/>
    <cellStyle name="_DEM-WP (C) Costs not in AURORA 2006GRC Order 11.30.06 Gas_NIM Summary 2" xfId="1800"/>
    <cellStyle name="_DEM-WP (C) Costs not in AURORA 2006GRC Order 11.30.06 Gas_NIM Summary_DEM-WP(C) ENERG10C--ctn Mid-C_042010 2010GRC" xfId="1801"/>
    <cellStyle name="_DEM-WP (C) Power Cost 2006GRC Order" xfId="1802"/>
    <cellStyle name="_DEM-WP (C) Power Cost 2006GRC Order 2" xfId="1803"/>
    <cellStyle name="_DEM-WP (C) Power Cost 2006GRC Order 2 2" xfId="1804"/>
    <cellStyle name="_DEM-WP (C) Power Cost 2006GRC Order 3" xfId="1805"/>
    <cellStyle name="_DEM-WP (C) Power Cost 2006GRC Order 4" xfId="1806"/>
    <cellStyle name="_DEM-WP (C) Power Cost 2006GRC Order 4 2" xfId="1807"/>
    <cellStyle name="_DEM-WP (C) Power Cost 2006GRC Order 5" xfId="1808"/>
    <cellStyle name="_DEM-WP (C) Power Cost 2006GRC Order 5 2" xfId="1809"/>
    <cellStyle name="_DEM-WP (C) Power Cost 2006GRC Order 6" xfId="1810"/>
    <cellStyle name="_DEM-WP (C) Power Cost 2006GRC Order 7" xfId="1811"/>
    <cellStyle name="_DEM-WP (C) Power Cost 2006GRC Order 7 2" xfId="1812"/>
    <cellStyle name="_DEM-WP (C) Power Cost 2006GRC Order 8" xfId="1813"/>
    <cellStyle name="_DEM-WP (C) Power Cost 2006GRC Order 8 2" xfId="1814"/>
    <cellStyle name="_DEM-WP (C) Power Cost 2006GRC Order_04 07E Wild Horse Wind Expansion (C) (2)" xfId="1815"/>
    <cellStyle name="_DEM-WP (C) Power Cost 2006GRC Order_04 07E Wild Horse Wind Expansion (C) (2) 2" xfId="1816"/>
    <cellStyle name="_DEM-WP (C) Power Cost 2006GRC Order_04 07E Wild Horse Wind Expansion (C) (2)_Adj Bench DR 3 for Initial Briefs (Electric)" xfId="1817"/>
    <cellStyle name="_DEM-WP (C) Power Cost 2006GRC Order_04 07E Wild Horse Wind Expansion (C) (2)_Adj Bench DR 3 for Initial Briefs (Electric) 2" xfId="1818"/>
    <cellStyle name="_DEM-WP (C) Power Cost 2006GRC Order_04 07E Wild Horse Wind Expansion (C) (2)_Adj Bench DR 3 for Initial Briefs (Electric)_DEM-WP(C) ENERG10C--ctn Mid-C_042010 2010GRC" xfId="1819"/>
    <cellStyle name="_DEM-WP (C) Power Cost 2006GRC Order_04 07E Wild Horse Wind Expansion (C) (2)_DEM-WP(C) ENERG10C--ctn Mid-C_042010 2010GRC" xfId="1820"/>
    <cellStyle name="_DEM-WP (C) Power Cost 2006GRC Order_04 07E Wild Horse Wind Expansion (C) (2)_Electric Rev Req Model (2009 GRC) " xfId="1821"/>
    <cellStyle name="_DEM-WP (C) Power Cost 2006GRC Order_04 07E Wild Horse Wind Expansion (C) (2)_Electric Rev Req Model (2009 GRC)  2" xfId="1822"/>
    <cellStyle name="_DEM-WP (C) Power Cost 2006GRC Order_04 07E Wild Horse Wind Expansion (C) (2)_Electric Rev Req Model (2009 GRC) _DEM-WP(C) ENERG10C--ctn Mid-C_042010 2010GRC" xfId="1823"/>
    <cellStyle name="_DEM-WP (C) Power Cost 2006GRC Order_04 07E Wild Horse Wind Expansion (C) (2)_Electric Rev Req Model (2009 GRC) Rebuttal" xfId="1824"/>
    <cellStyle name="_DEM-WP (C) Power Cost 2006GRC Order_04 07E Wild Horse Wind Expansion (C) (2)_Electric Rev Req Model (2009 GRC) Rebuttal REmoval of New  WH Solar AdjustMI" xfId="1825"/>
    <cellStyle name="_DEM-WP (C) Power Cost 2006GRC Order_04 07E Wild Horse Wind Expansion (C) (2)_Electric Rev Req Model (2009 GRC) Rebuttal REmoval of New  WH Solar AdjustMI 2" xfId="1826"/>
    <cellStyle name="_DEM-WP (C) Power Cost 2006GRC Order_04 07E Wild Horse Wind Expansion (C) (2)_Electric Rev Req Model (2009 GRC) Rebuttal REmoval of New  WH Solar AdjustMI_DEM-WP(C) ENERG10C--ctn Mid-C_042010 2010GRC" xfId="1827"/>
    <cellStyle name="_DEM-WP (C) Power Cost 2006GRC Order_04 07E Wild Horse Wind Expansion (C) (2)_Electric Rev Req Model (2009 GRC) Revised 01-18-2010" xfId="1828"/>
    <cellStyle name="_DEM-WP (C) Power Cost 2006GRC Order_04 07E Wild Horse Wind Expansion (C) (2)_Electric Rev Req Model (2009 GRC) Revised 01-18-2010 2" xfId="1829"/>
    <cellStyle name="_DEM-WP (C) Power Cost 2006GRC Order_04 07E Wild Horse Wind Expansion (C) (2)_Electric Rev Req Model (2009 GRC) Revised 01-18-2010_DEM-WP(C) ENERG10C--ctn Mid-C_042010 2010GRC" xfId="1830"/>
    <cellStyle name="_DEM-WP (C) Power Cost 2006GRC Order_04 07E Wild Horse Wind Expansion (C) (2)_Final Order Electric EXHIBIT A-1" xfId="1831"/>
    <cellStyle name="_DEM-WP (C) Power Cost 2006GRC Order_04 07E Wild Horse Wind Expansion (C) (2)_TENASKA REGULATORY ASSET" xfId="1832"/>
    <cellStyle name="_DEM-WP (C) Power Cost 2006GRC Order_16.37E Wild Horse Expansion DeferralRevwrkingfile SF" xfId="1833"/>
    <cellStyle name="_DEM-WP (C) Power Cost 2006GRC Order_16.37E Wild Horse Expansion DeferralRevwrkingfile SF 2" xfId="1834"/>
    <cellStyle name="_DEM-WP (C) Power Cost 2006GRC Order_16.37E Wild Horse Expansion DeferralRevwrkingfile SF_DEM-WP(C) ENERG10C--ctn Mid-C_042010 2010GRC" xfId="1835"/>
    <cellStyle name="_DEM-WP (C) Power Cost 2006GRC Order_2009 GRC Compl Filing - Exhibit D" xfId="1836"/>
    <cellStyle name="_DEM-WP (C) Power Cost 2006GRC Order_2009 GRC Compl Filing - Exhibit D 2" xfId="1837"/>
    <cellStyle name="_DEM-WP (C) Power Cost 2006GRC Order_2009 GRC Compl Filing - Exhibit D_DEM-WP(C) ENERG10C--ctn Mid-C_042010 2010GRC" xfId="1838"/>
    <cellStyle name="_DEM-WP (C) Power Cost 2006GRC Order_4 31 Regulatory Assets and Liabilities  7 06- Exhibit D" xfId="1839"/>
    <cellStyle name="_DEM-WP (C) Power Cost 2006GRC Order_4 31 Regulatory Assets and Liabilities  7 06- Exhibit D 2" xfId="1840"/>
    <cellStyle name="_DEM-WP (C) Power Cost 2006GRC Order_4 31 Regulatory Assets and Liabilities  7 06- Exhibit D_DEM-WP(C) ENERG10C--ctn Mid-C_042010 2010GRC" xfId="1841"/>
    <cellStyle name="_DEM-WP (C) Power Cost 2006GRC Order_4 31 Regulatory Assets and Liabilities  7 06- Exhibit D_NIM Summary" xfId="1842"/>
    <cellStyle name="_DEM-WP (C) Power Cost 2006GRC Order_4 31 Regulatory Assets and Liabilities  7 06- Exhibit D_NIM Summary 2" xfId="1843"/>
    <cellStyle name="_DEM-WP (C) Power Cost 2006GRC Order_4 31 Regulatory Assets and Liabilities  7 06- Exhibit D_NIM Summary_DEM-WP(C) ENERG10C--ctn Mid-C_042010 2010GRC" xfId="1844"/>
    <cellStyle name="_DEM-WP (C) Power Cost 2006GRC Order_4 31 Regulatory Assets and Liabilities  7 06- Exhibit D_NIM+O&amp;M" xfId="1845"/>
    <cellStyle name="_DEM-WP (C) Power Cost 2006GRC Order_4 31 Regulatory Assets and Liabilities  7 06- Exhibit D_NIM+O&amp;M Monthly" xfId="1846"/>
    <cellStyle name="_DEM-WP (C) Power Cost 2006GRC Order_4 31E Reg Asset  Liab and EXH D" xfId="1847"/>
    <cellStyle name="_DEM-WP (C) Power Cost 2006GRC Order_4 31E Reg Asset  Liab and EXH D _ Aug 10 Filing (2)" xfId="1848"/>
    <cellStyle name="_DEM-WP (C) Power Cost 2006GRC Order_4 31E Reg Asset  Liab and EXH D _ Aug 10 Filing (2) 2" xfId="1849"/>
    <cellStyle name="_DEM-WP (C) Power Cost 2006GRC Order_4 31E Reg Asset  Liab and EXH D 2" xfId="1850"/>
    <cellStyle name="_DEM-WP (C) Power Cost 2006GRC Order_4 31E Reg Asset  Liab and EXH D 3" xfId="1851"/>
    <cellStyle name="_DEM-WP (C) Power Cost 2006GRC Order_4 32 Regulatory Assets and Liabilities  7 06- Exhibit D" xfId="1852"/>
    <cellStyle name="_DEM-WP (C) Power Cost 2006GRC Order_4 32 Regulatory Assets and Liabilities  7 06- Exhibit D 2" xfId="1853"/>
    <cellStyle name="_DEM-WP (C) Power Cost 2006GRC Order_4 32 Regulatory Assets and Liabilities  7 06- Exhibit D_DEM-WP(C) ENERG10C--ctn Mid-C_042010 2010GRC" xfId="1854"/>
    <cellStyle name="_DEM-WP (C) Power Cost 2006GRC Order_4 32 Regulatory Assets and Liabilities  7 06- Exhibit D_NIM Summary" xfId="1855"/>
    <cellStyle name="_DEM-WP (C) Power Cost 2006GRC Order_4 32 Regulatory Assets and Liabilities  7 06- Exhibit D_NIM Summary 2" xfId="1856"/>
    <cellStyle name="_DEM-WP (C) Power Cost 2006GRC Order_4 32 Regulatory Assets and Liabilities  7 06- Exhibit D_NIM Summary_DEM-WP(C) ENERG10C--ctn Mid-C_042010 2010GRC" xfId="1857"/>
    <cellStyle name="_DEM-WP (C) Power Cost 2006GRC Order_4 32 Regulatory Assets and Liabilities  7 06- Exhibit D_NIM+O&amp;M" xfId="1858"/>
    <cellStyle name="_DEM-WP (C) Power Cost 2006GRC Order_4 32 Regulatory Assets and Liabilities  7 06- Exhibit D_NIM+O&amp;M Monthly" xfId="1859"/>
    <cellStyle name="_DEM-WP (C) Power Cost 2006GRC Order_AURORA Total New" xfId="1860"/>
    <cellStyle name="_DEM-WP (C) Power Cost 2006GRC Order_AURORA Total New 2" xfId="1861"/>
    <cellStyle name="_DEM-WP (C) Power Cost 2006GRC Order_Book2" xfId="1862"/>
    <cellStyle name="_DEM-WP (C) Power Cost 2006GRC Order_Book2 2" xfId="1863"/>
    <cellStyle name="_DEM-WP (C) Power Cost 2006GRC Order_Book2_Adj Bench DR 3 for Initial Briefs (Electric)" xfId="1864"/>
    <cellStyle name="_DEM-WP (C) Power Cost 2006GRC Order_Book2_Adj Bench DR 3 for Initial Briefs (Electric) 2" xfId="1865"/>
    <cellStyle name="_DEM-WP (C) Power Cost 2006GRC Order_Book2_Adj Bench DR 3 for Initial Briefs (Electric)_DEM-WP(C) ENERG10C--ctn Mid-C_042010 2010GRC" xfId="1866"/>
    <cellStyle name="_DEM-WP (C) Power Cost 2006GRC Order_Book2_DEM-WP(C) ENERG10C--ctn Mid-C_042010 2010GRC" xfId="1867"/>
    <cellStyle name="_DEM-WP (C) Power Cost 2006GRC Order_Book2_Electric Rev Req Model (2009 GRC) Rebuttal" xfId="1868"/>
    <cellStyle name="_DEM-WP (C) Power Cost 2006GRC Order_Book2_Electric Rev Req Model (2009 GRC) Rebuttal REmoval of New  WH Solar AdjustMI" xfId="1869"/>
    <cellStyle name="_DEM-WP (C) Power Cost 2006GRC Order_Book2_Electric Rev Req Model (2009 GRC) Rebuttal REmoval of New  WH Solar AdjustMI 2" xfId="1870"/>
    <cellStyle name="_DEM-WP (C) Power Cost 2006GRC Order_Book2_Electric Rev Req Model (2009 GRC) Rebuttal REmoval of New  WH Solar AdjustMI_DEM-WP(C) ENERG10C--ctn Mid-C_042010 2010GRC" xfId="1871"/>
    <cellStyle name="_DEM-WP (C) Power Cost 2006GRC Order_Book2_Electric Rev Req Model (2009 GRC) Revised 01-18-2010" xfId="1872"/>
    <cellStyle name="_DEM-WP (C) Power Cost 2006GRC Order_Book2_Electric Rev Req Model (2009 GRC) Revised 01-18-2010 2" xfId="1873"/>
    <cellStyle name="_DEM-WP (C) Power Cost 2006GRC Order_Book2_Electric Rev Req Model (2009 GRC) Revised 01-18-2010_DEM-WP(C) ENERG10C--ctn Mid-C_042010 2010GRC" xfId="1874"/>
    <cellStyle name="_DEM-WP (C) Power Cost 2006GRC Order_Book2_Final Order Electric EXHIBIT A-1" xfId="1875"/>
    <cellStyle name="_DEM-WP (C) Power Cost 2006GRC Order_Book4" xfId="1876"/>
    <cellStyle name="_DEM-WP (C) Power Cost 2006GRC Order_Book4 2" xfId="1877"/>
    <cellStyle name="_DEM-WP (C) Power Cost 2006GRC Order_Book4_DEM-WP(C) ENERG10C--ctn Mid-C_042010 2010GRC" xfId="1878"/>
    <cellStyle name="_DEM-WP (C) Power Cost 2006GRC Order_Book9" xfId="1879"/>
    <cellStyle name="_DEM-WP (C) Power Cost 2006GRC Order_Book9 2" xfId="1880"/>
    <cellStyle name="_DEM-WP (C) Power Cost 2006GRC Order_Book9_DEM-WP(C) ENERG10C--ctn Mid-C_042010 2010GRC" xfId="1881"/>
    <cellStyle name="_DEM-WP (C) Power Cost 2006GRC Order_Chelan PUD Power Costs (8-10)" xfId="1882"/>
    <cellStyle name="_DEM-WP (C) Power Cost 2006GRC Order_DEM-WP(C) Chelan Power Costs" xfId="1883"/>
    <cellStyle name="_DEM-WP (C) Power Cost 2006GRC Order_DEM-WP(C) Chelan Power Costs 2" xfId="1884"/>
    <cellStyle name="_DEM-WP (C) Power Cost 2006GRC Order_DEM-WP(C) ENERG10C--ctn Mid-C_042010 2010GRC" xfId="1885"/>
    <cellStyle name="_DEM-WP (C) Power Cost 2006GRC Order_DEM-WP(C) Gas Transport 2010GRC" xfId="1886"/>
    <cellStyle name="_DEM-WP (C) Power Cost 2006GRC Order_DEM-WP(C) Gas Transport 2010GRC 2" xfId="1887"/>
    <cellStyle name="_DEM-WP (C) Power Cost 2006GRC Order_NIM Summary" xfId="1888"/>
    <cellStyle name="_DEM-WP (C) Power Cost 2006GRC Order_NIM Summary 09GRC" xfId="1889"/>
    <cellStyle name="_DEM-WP (C) Power Cost 2006GRC Order_NIM Summary 09GRC 2" xfId="1890"/>
    <cellStyle name="_DEM-WP (C) Power Cost 2006GRC Order_NIM Summary 09GRC_DEM-WP(C) ENERG10C--ctn Mid-C_042010 2010GRC" xfId="1891"/>
    <cellStyle name="_DEM-WP (C) Power Cost 2006GRC Order_NIM Summary 2" xfId="1892"/>
    <cellStyle name="_DEM-WP (C) Power Cost 2006GRC Order_NIM Summary 3" xfId="1893"/>
    <cellStyle name="_DEM-WP (C) Power Cost 2006GRC Order_NIM Summary 4" xfId="1894"/>
    <cellStyle name="_DEM-WP (C) Power Cost 2006GRC Order_NIM Summary 5" xfId="1895"/>
    <cellStyle name="_DEM-WP (C) Power Cost 2006GRC Order_NIM Summary 6" xfId="1896"/>
    <cellStyle name="_DEM-WP (C) Power Cost 2006GRC Order_NIM Summary 7" xfId="1897"/>
    <cellStyle name="_DEM-WP (C) Power Cost 2006GRC Order_NIM Summary 8" xfId="1898"/>
    <cellStyle name="_DEM-WP (C) Power Cost 2006GRC Order_NIM Summary 9" xfId="1899"/>
    <cellStyle name="_DEM-WP (C) Power Cost 2006GRC Order_NIM Summary_DEM-WP(C) ENERG10C--ctn Mid-C_042010 2010GRC" xfId="1900"/>
    <cellStyle name="_DEM-WP (C) Power Cost 2006GRC Order_NIM+O&amp;M" xfId="1901"/>
    <cellStyle name="_DEM-WP (C) Power Cost 2006GRC Order_NIM+O&amp;M 2" xfId="1902"/>
    <cellStyle name="_DEM-WP (C) Power Cost 2006GRC Order_NIM+O&amp;M Monthly" xfId="1903"/>
    <cellStyle name="_DEM-WP (C) Power Cost 2006GRC Order_NIM+O&amp;M Monthly 2" xfId="1904"/>
    <cellStyle name="_DEM-WP (C) Power Cost 2006GRC Order_PCA 9 -  Exhibit D April 2010 (3)" xfId="1905"/>
    <cellStyle name="_DEM-WP (C) Power Cost 2006GRC Order_PCA 9 -  Exhibit D April 2010 (3) 2" xfId="1906"/>
    <cellStyle name="_DEM-WP (C) Power Cost 2006GRC Order_PCA 9 -  Exhibit D April 2010 (3)_DEM-WP(C) ENERG10C--ctn Mid-C_042010 2010GRC" xfId="1907"/>
    <cellStyle name="_DEM-WP (C) Power Cost 2006GRC Order_Power Costs - Comparison bx Rbtl-Staff-Jt-PC" xfId="1908"/>
    <cellStyle name="_DEM-WP (C) Power Cost 2006GRC Order_Power Costs - Comparison bx Rbtl-Staff-Jt-PC 2" xfId="1909"/>
    <cellStyle name="_DEM-WP (C) Power Cost 2006GRC Order_Power Costs - Comparison bx Rbtl-Staff-Jt-PC_Adj Bench DR 3 for Initial Briefs (Electric)" xfId="1910"/>
    <cellStyle name="_DEM-WP (C) Power Cost 2006GRC Order_Power Costs - Comparison bx Rbtl-Staff-Jt-PC_Adj Bench DR 3 for Initial Briefs (Electric) 2" xfId="1911"/>
    <cellStyle name="_DEM-WP (C) Power Cost 2006GRC Order_Power Costs - Comparison bx Rbtl-Staff-Jt-PC_Adj Bench DR 3 for Initial Briefs (Electric)_DEM-WP(C) ENERG10C--ctn Mid-C_042010 2010GRC" xfId="1912"/>
    <cellStyle name="_DEM-WP (C) Power Cost 2006GRC Order_Power Costs - Comparison bx Rbtl-Staff-Jt-PC_DEM-WP(C) ENERG10C--ctn Mid-C_042010 2010GRC" xfId="1913"/>
    <cellStyle name="_DEM-WP (C) Power Cost 2006GRC Order_Power Costs - Comparison bx Rbtl-Staff-Jt-PC_Electric Rev Req Model (2009 GRC) Rebuttal" xfId="1914"/>
    <cellStyle name="_DEM-WP (C) Power Cost 2006GRC Order_Power Costs - Comparison bx Rbtl-Staff-Jt-PC_Electric Rev Req Model (2009 GRC) Rebuttal REmoval of New  WH Solar AdjustMI" xfId="1915"/>
    <cellStyle name="_DEM-WP (C) Power Cost 2006GRC Order_Power Costs - Comparison bx Rbtl-Staff-Jt-PC_Electric Rev Req Model (2009 GRC) Rebuttal REmoval of New  WH Solar AdjustMI 2" xfId="1916"/>
    <cellStyle name="_DEM-WP (C) Power Cost 2006GRC Order_Power Costs - Comparison bx Rbtl-Staff-Jt-PC_Electric Rev Req Model (2009 GRC) Rebuttal REmoval of New  WH Solar AdjustMI_DEM-WP(C) ENERG10C--ctn Mid-C_042010 2010GRC" xfId="1917"/>
    <cellStyle name="_DEM-WP (C) Power Cost 2006GRC Order_Power Costs - Comparison bx Rbtl-Staff-Jt-PC_Electric Rev Req Model (2009 GRC) Revised 01-18-2010" xfId="1918"/>
    <cellStyle name="_DEM-WP (C) Power Cost 2006GRC Order_Power Costs - Comparison bx Rbtl-Staff-Jt-PC_Electric Rev Req Model (2009 GRC) Revised 01-18-2010 2" xfId="1919"/>
    <cellStyle name="_DEM-WP (C) Power Cost 2006GRC Order_Power Costs - Comparison bx Rbtl-Staff-Jt-PC_Electric Rev Req Model (2009 GRC) Revised 01-18-2010_DEM-WP(C) ENERG10C--ctn Mid-C_042010 2010GRC" xfId="1920"/>
    <cellStyle name="_DEM-WP (C) Power Cost 2006GRC Order_Power Costs - Comparison bx Rbtl-Staff-Jt-PC_Final Order Electric EXHIBIT A-1" xfId="1921"/>
    <cellStyle name="_DEM-WP (C) Power Cost 2006GRC Order_Rebuttal Power Costs" xfId="1922"/>
    <cellStyle name="_DEM-WP (C) Power Cost 2006GRC Order_Rebuttal Power Costs 2" xfId="1923"/>
    <cellStyle name="_DEM-WP (C) Power Cost 2006GRC Order_Rebuttal Power Costs_Adj Bench DR 3 for Initial Briefs (Electric)" xfId="1924"/>
    <cellStyle name="_DEM-WP (C) Power Cost 2006GRC Order_Rebuttal Power Costs_Adj Bench DR 3 for Initial Briefs (Electric) 2" xfId="1925"/>
    <cellStyle name="_DEM-WP (C) Power Cost 2006GRC Order_Rebuttal Power Costs_Adj Bench DR 3 for Initial Briefs (Electric)_DEM-WP(C) ENERG10C--ctn Mid-C_042010 2010GRC" xfId="1926"/>
    <cellStyle name="_DEM-WP (C) Power Cost 2006GRC Order_Rebuttal Power Costs_DEM-WP(C) ENERG10C--ctn Mid-C_042010 2010GRC" xfId="1927"/>
    <cellStyle name="_DEM-WP (C) Power Cost 2006GRC Order_Rebuttal Power Costs_Electric Rev Req Model (2009 GRC) Rebuttal" xfId="1928"/>
    <cellStyle name="_DEM-WP (C) Power Cost 2006GRC Order_Rebuttal Power Costs_Electric Rev Req Model (2009 GRC) Rebuttal REmoval of New  WH Solar AdjustMI" xfId="1929"/>
    <cellStyle name="_DEM-WP (C) Power Cost 2006GRC Order_Rebuttal Power Costs_Electric Rev Req Model (2009 GRC) Rebuttal REmoval of New  WH Solar AdjustMI 2" xfId="1930"/>
    <cellStyle name="_DEM-WP (C) Power Cost 2006GRC Order_Rebuttal Power Costs_Electric Rev Req Model (2009 GRC) Rebuttal REmoval of New  WH Solar AdjustMI_DEM-WP(C) ENERG10C--ctn Mid-C_042010 2010GRC" xfId="1931"/>
    <cellStyle name="_DEM-WP (C) Power Cost 2006GRC Order_Rebuttal Power Costs_Electric Rev Req Model (2009 GRC) Revised 01-18-2010" xfId="1932"/>
    <cellStyle name="_DEM-WP (C) Power Cost 2006GRC Order_Rebuttal Power Costs_Electric Rev Req Model (2009 GRC) Revised 01-18-2010 2" xfId="1933"/>
    <cellStyle name="_DEM-WP (C) Power Cost 2006GRC Order_Rebuttal Power Costs_Electric Rev Req Model (2009 GRC) Revised 01-18-2010_DEM-WP(C) ENERG10C--ctn Mid-C_042010 2010GRC" xfId="1934"/>
    <cellStyle name="_DEM-WP (C) Power Cost 2006GRC Order_Rebuttal Power Costs_Final Order Electric EXHIBIT A-1" xfId="1935"/>
    <cellStyle name="_DEM-WP (C) Power Cost 2006GRC Order_Wind Integration 10GRC" xfId="1936"/>
    <cellStyle name="_DEM-WP (C) Power Cost 2006GRC Order_Wind Integration 10GRC 2" xfId="1937"/>
    <cellStyle name="_DEM-WP (C) Power Cost 2006GRC Order_Wind Integration 10GRC_DEM-WP(C) ENERG10C--ctn Mid-C_042010 2010GRC" xfId="1938"/>
    <cellStyle name="_DEM-WP Revised (HC) Wild Horse 2006GRC" xfId="1939"/>
    <cellStyle name="_DEM-WP Revised (HC) Wild Horse 2006GRC 2" xfId="1940"/>
    <cellStyle name="_DEM-WP Revised (HC) Wild Horse 2006GRC_16.37E Wild Horse Expansion DeferralRevwrkingfile SF" xfId="1941"/>
    <cellStyle name="_DEM-WP Revised (HC) Wild Horse 2006GRC_16.37E Wild Horse Expansion DeferralRevwrkingfile SF 2" xfId="1942"/>
    <cellStyle name="_DEM-WP Revised (HC) Wild Horse 2006GRC_16.37E Wild Horse Expansion DeferralRevwrkingfile SF_DEM-WP(C) ENERG10C--ctn Mid-C_042010 2010GRC" xfId="1943"/>
    <cellStyle name="_DEM-WP Revised (HC) Wild Horse 2006GRC_2009 GRC Compl Filing - Exhibit D" xfId="1944"/>
    <cellStyle name="_DEM-WP Revised (HC) Wild Horse 2006GRC_2009 GRC Compl Filing - Exhibit D 2" xfId="1945"/>
    <cellStyle name="_DEM-WP Revised (HC) Wild Horse 2006GRC_2009 GRC Compl Filing - Exhibit D_DEM-WP(C) ENERG10C--ctn Mid-C_042010 2010GRC" xfId="1946"/>
    <cellStyle name="_DEM-WP Revised (HC) Wild Horse 2006GRC_Adj Bench DR 3 for Initial Briefs (Electric)" xfId="1947"/>
    <cellStyle name="_DEM-WP Revised (HC) Wild Horse 2006GRC_Adj Bench DR 3 for Initial Briefs (Electric) 2" xfId="1948"/>
    <cellStyle name="_DEM-WP Revised (HC) Wild Horse 2006GRC_Adj Bench DR 3 for Initial Briefs (Electric)_DEM-WP(C) ENERG10C--ctn Mid-C_042010 2010GRC" xfId="1949"/>
    <cellStyle name="_DEM-WP Revised (HC) Wild Horse 2006GRC_Book2" xfId="1950"/>
    <cellStyle name="_DEM-WP Revised (HC) Wild Horse 2006GRC_Book2 2" xfId="1951"/>
    <cellStyle name="_DEM-WP Revised (HC) Wild Horse 2006GRC_Book2_DEM-WP(C) ENERG10C--ctn Mid-C_042010 2010GRC" xfId="1952"/>
    <cellStyle name="_DEM-WP Revised (HC) Wild Horse 2006GRC_Book4" xfId="1953"/>
    <cellStyle name="_DEM-WP Revised (HC) Wild Horse 2006GRC_Book4 2" xfId="1954"/>
    <cellStyle name="_DEM-WP Revised (HC) Wild Horse 2006GRC_Book4_DEM-WP(C) ENERG10C--ctn Mid-C_042010 2010GRC" xfId="1955"/>
    <cellStyle name="_DEM-WP Revised (HC) Wild Horse 2006GRC_DEM-WP(C) ENERG10C--ctn Mid-C_042010 2010GRC" xfId="1956"/>
    <cellStyle name="_DEM-WP Revised (HC) Wild Horse 2006GRC_Electric Rev Req Model (2009 GRC) " xfId="1957"/>
    <cellStyle name="_DEM-WP Revised (HC) Wild Horse 2006GRC_Electric Rev Req Model (2009 GRC)  2" xfId="1958"/>
    <cellStyle name="_DEM-WP Revised (HC) Wild Horse 2006GRC_Electric Rev Req Model (2009 GRC) _DEM-WP(C) ENERG10C--ctn Mid-C_042010 2010GRC" xfId="1959"/>
    <cellStyle name="_DEM-WP Revised (HC) Wild Horse 2006GRC_Electric Rev Req Model (2009 GRC) Rebuttal" xfId="1960"/>
    <cellStyle name="_DEM-WP Revised (HC) Wild Horse 2006GRC_Electric Rev Req Model (2009 GRC) Rebuttal REmoval of New  WH Solar AdjustMI" xfId="1961"/>
    <cellStyle name="_DEM-WP Revised (HC) Wild Horse 2006GRC_Electric Rev Req Model (2009 GRC) Rebuttal REmoval of New  WH Solar AdjustMI 2" xfId="1962"/>
    <cellStyle name="_DEM-WP Revised (HC) Wild Horse 2006GRC_Electric Rev Req Model (2009 GRC) Rebuttal REmoval of New  WH Solar AdjustMI_DEM-WP(C) ENERG10C--ctn Mid-C_042010 2010GRC" xfId="1963"/>
    <cellStyle name="_DEM-WP Revised (HC) Wild Horse 2006GRC_Electric Rev Req Model (2009 GRC) Revised 01-18-2010" xfId="1964"/>
    <cellStyle name="_DEM-WP Revised (HC) Wild Horse 2006GRC_Electric Rev Req Model (2009 GRC) Revised 01-18-2010 2" xfId="1965"/>
    <cellStyle name="_DEM-WP Revised (HC) Wild Horse 2006GRC_Electric Rev Req Model (2009 GRC) Revised 01-18-2010_DEM-WP(C) ENERG10C--ctn Mid-C_042010 2010GRC" xfId="1966"/>
    <cellStyle name="_DEM-WP Revised (HC) Wild Horse 2006GRC_Final Order Electric EXHIBIT A-1" xfId="1967"/>
    <cellStyle name="_DEM-WP Revised (HC) Wild Horse 2006GRC_NIM Summary" xfId="1968"/>
    <cellStyle name="_DEM-WP Revised (HC) Wild Horse 2006GRC_NIM Summary 2" xfId="1969"/>
    <cellStyle name="_DEM-WP Revised (HC) Wild Horse 2006GRC_NIM Summary_DEM-WP(C) ENERG10C--ctn Mid-C_042010 2010GRC" xfId="1970"/>
    <cellStyle name="_DEM-WP Revised (HC) Wild Horse 2006GRC_Power Costs - Comparison bx Rbtl-Staff-Jt-PC" xfId="1971"/>
    <cellStyle name="_DEM-WP Revised (HC) Wild Horse 2006GRC_Power Costs - Comparison bx Rbtl-Staff-Jt-PC 2" xfId="1972"/>
    <cellStyle name="_DEM-WP Revised (HC) Wild Horse 2006GRC_Power Costs - Comparison bx Rbtl-Staff-Jt-PC_DEM-WP(C) ENERG10C--ctn Mid-C_042010 2010GRC" xfId="1973"/>
    <cellStyle name="_DEM-WP Revised (HC) Wild Horse 2006GRC_Rebuttal Power Costs" xfId="1974"/>
    <cellStyle name="_DEM-WP Revised (HC) Wild Horse 2006GRC_Rebuttal Power Costs 2" xfId="1975"/>
    <cellStyle name="_DEM-WP Revised (HC) Wild Horse 2006GRC_Rebuttal Power Costs_DEM-WP(C) ENERG10C--ctn Mid-C_042010 2010GRC" xfId="1976"/>
    <cellStyle name="_DEM-WP Revised (HC) Wild Horse 2006GRC_TENASKA REGULATORY ASSET" xfId="1977"/>
    <cellStyle name="_x0013__DEM-WP(C) Colstrip 12 Coal Cost Forecast 2010GRC" xfId="1978"/>
    <cellStyle name="_DEM-WP(C) Colstrip FOR" xfId="1979"/>
    <cellStyle name="_DEM-WP(C) Colstrip FOR 2" xfId="1980"/>
    <cellStyle name="_DEM-WP(C) Colstrip FOR 2 2" xfId="1981"/>
    <cellStyle name="_DEM-WP(C) Colstrip FOR 3" xfId="1982"/>
    <cellStyle name="_DEM-WP(C) Colstrip FOR_(C) WHE Proforma with ITC cash grant 10 Yr Amort_for rebuttal_120709" xfId="1983"/>
    <cellStyle name="_DEM-WP(C) Colstrip FOR_(C) WHE Proforma with ITC cash grant 10 Yr Amort_for rebuttal_120709 2" xfId="1984"/>
    <cellStyle name="_DEM-WP(C) Colstrip FOR_(C) WHE Proforma with ITC cash grant 10 Yr Amort_for rebuttal_120709_DEM-WP(C) ENERG10C--ctn Mid-C_042010 2010GRC" xfId="1985"/>
    <cellStyle name="_DEM-WP(C) Colstrip FOR_16.07E Wild Horse Wind Expansionwrkingfile" xfId="1986"/>
    <cellStyle name="_DEM-WP(C) Colstrip FOR_16.07E Wild Horse Wind Expansionwrkingfile 2" xfId="1987"/>
    <cellStyle name="_DEM-WP(C) Colstrip FOR_16.07E Wild Horse Wind Expansionwrkingfile SF" xfId="1988"/>
    <cellStyle name="_DEM-WP(C) Colstrip FOR_16.07E Wild Horse Wind Expansionwrkingfile SF 2" xfId="1989"/>
    <cellStyle name="_DEM-WP(C) Colstrip FOR_16.07E Wild Horse Wind Expansionwrkingfile SF_DEM-WP(C) ENERG10C--ctn Mid-C_042010 2010GRC" xfId="1990"/>
    <cellStyle name="_DEM-WP(C) Colstrip FOR_16.07E Wild Horse Wind Expansionwrkingfile_DEM-WP(C) ENERG10C--ctn Mid-C_042010 2010GRC" xfId="1991"/>
    <cellStyle name="_DEM-WP(C) Colstrip FOR_16.37E Wild Horse Expansion DeferralRevwrkingfile SF" xfId="1992"/>
    <cellStyle name="_DEM-WP(C) Colstrip FOR_16.37E Wild Horse Expansion DeferralRevwrkingfile SF 2" xfId="1993"/>
    <cellStyle name="_DEM-WP(C) Colstrip FOR_16.37E Wild Horse Expansion DeferralRevwrkingfile SF_DEM-WP(C) ENERG10C--ctn Mid-C_042010 2010GRC" xfId="1994"/>
    <cellStyle name="_DEM-WP(C) Colstrip FOR_Adj Bench DR 3 for Initial Briefs (Electric)" xfId="1995"/>
    <cellStyle name="_DEM-WP(C) Colstrip FOR_Adj Bench DR 3 for Initial Briefs (Electric) 2" xfId="1996"/>
    <cellStyle name="_DEM-WP(C) Colstrip FOR_Adj Bench DR 3 for Initial Briefs (Electric)_DEM-WP(C) ENERG10C--ctn Mid-C_042010 2010GRC" xfId="1997"/>
    <cellStyle name="_DEM-WP(C) Colstrip FOR_Book2" xfId="1998"/>
    <cellStyle name="_DEM-WP(C) Colstrip FOR_Book2 2" xfId="1999"/>
    <cellStyle name="_DEM-WP(C) Colstrip FOR_Book2_Adj Bench DR 3 for Initial Briefs (Electric)" xfId="2000"/>
    <cellStyle name="_DEM-WP(C) Colstrip FOR_Book2_Adj Bench DR 3 for Initial Briefs (Electric) 2" xfId="2001"/>
    <cellStyle name="_DEM-WP(C) Colstrip FOR_Book2_Adj Bench DR 3 for Initial Briefs (Electric)_DEM-WP(C) ENERG10C--ctn Mid-C_042010 2010GRC" xfId="2002"/>
    <cellStyle name="_DEM-WP(C) Colstrip FOR_Book2_DEM-WP(C) ENERG10C--ctn Mid-C_042010 2010GRC" xfId="2003"/>
    <cellStyle name="_DEM-WP(C) Colstrip FOR_Book2_Electric Rev Req Model (2009 GRC) Rebuttal" xfId="2004"/>
    <cellStyle name="_DEM-WP(C) Colstrip FOR_Book2_Electric Rev Req Model (2009 GRC) Rebuttal REmoval of New  WH Solar AdjustMI" xfId="2005"/>
    <cellStyle name="_DEM-WP(C) Colstrip FOR_Book2_Electric Rev Req Model (2009 GRC) Rebuttal REmoval of New  WH Solar AdjustMI 2" xfId="2006"/>
    <cellStyle name="_DEM-WP(C) Colstrip FOR_Book2_Electric Rev Req Model (2009 GRC) Rebuttal REmoval of New  WH Solar AdjustMI_DEM-WP(C) ENERG10C--ctn Mid-C_042010 2010GRC" xfId="2007"/>
    <cellStyle name="_DEM-WP(C) Colstrip FOR_Book2_Electric Rev Req Model (2009 GRC) Revised 01-18-2010" xfId="2008"/>
    <cellStyle name="_DEM-WP(C) Colstrip FOR_Book2_Electric Rev Req Model (2009 GRC) Revised 01-18-2010 2" xfId="2009"/>
    <cellStyle name="_DEM-WP(C) Colstrip FOR_Book2_Electric Rev Req Model (2009 GRC) Revised 01-18-2010_DEM-WP(C) ENERG10C--ctn Mid-C_042010 2010GRC" xfId="2010"/>
    <cellStyle name="_DEM-WP(C) Colstrip FOR_Book2_Final Order Electric EXHIBIT A-1" xfId="2011"/>
    <cellStyle name="_DEM-WP(C) Colstrip FOR_Confidential Material" xfId="2012"/>
    <cellStyle name="_DEM-WP(C) Colstrip FOR_DEM-WP(C) Colstrip 12 Coal Cost Forecast 2010GRC" xfId="2013"/>
    <cellStyle name="_DEM-WP(C) Colstrip FOR_DEM-WP(C) ENERG10C--ctn Mid-C_042010 2010GRC" xfId="2014"/>
    <cellStyle name="_DEM-WP(C) Colstrip FOR_DEM-WP(C) Production O&amp;M 2010GRC As-Filed" xfId="2015"/>
    <cellStyle name="_DEM-WP(C) Colstrip FOR_DEM-WP(C) Production O&amp;M 2010GRC As-Filed 2" xfId="2016"/>
    <cellStyle name="_DEM-WP(C) Colstrip FOR_DEM-WP(C) Production O&amp;M 2010GRC As-Filed 3" xfId="2017"/>
    <cellStyle name="_DEM-WP(C) Colstrip FOR_Electric Rev Req Model (2009 GRC) Rebuttal" xfId="2018"/>
    <cellStyle name="_DEM-WP(C) Colstrip FOR_Electric Rev Req Model (2009 GRC) Rebuttal REmoval of New  WH Solar AdjustMI" xfId="2019"/>
    <cellStyle name="_DEM-WP(C) Colstrip FOR_Electric Rev Req Model (2009 GRC) Rebuttal REmoval of New  WH Solar AdjustMI 2" xfId="2020"/>
    <cellStyle name="_DEM-WP(C) Colstrip FOR_Electric Rev Req Model (2009 GRC) Rebuttal REmoval of New  WH Solar AdjustMI_DEM-WP(C) ENERG10C--ctn Mid-C_042010 2010GRC" xfId="2021"/>
    <cellStyle name="_DEM-WP(C) Colstrip FOR_Electric Rev Req Model (2009 GRC) Revised 01-18-2010" xfId="2022"/>
    <cellStyle name="_DEM-WP(C) Colstrip FOR_Electric Rev Req Model (2009 GRC) Revised 01-18-2010 2" xfId="2023"/>
    <cellStyle name="_DEM-WP(C) Colstrip FOR_Electric Rev Req Model (2009 GRC) Revised 01-18-2010_DEM-WP(C) ENERG10C--ctn Mid-C_042010 2010GRC" xfId="2024"/>
    <cellStyle name="_DEM-WP(C) Colstrip FOR_Final Order Electric EXHIBIT A-1" xfId="2025"/>
    <cellStyle name="_DEM-WP(C) Colstrip FOR_Rebuttal Power Costs" xfId="2026"/>
    <cellStyle name="_DEM-WP(C) Colstrip FOR_Rebuttal Power Costs 2" xfId="2027"/>
    <cellStyle name="_DEM-WP(C) Colstrip FOR_Rebuttal Power Costs_Adj Bench DR 3 for Initial Briefs (Electric)" xfId="2028"/>
    <cellStyle name="_DEM-WP(C) Colstrip FOR_Rebuttal Power Costs_Adj Bench DR 3 for Initial Briefs (Electric) 2" xfId="2029"/>
    <cellStyle name="_DEM-WP(C) Colstrip FOR_Rebuttal Power Costs_Adj Bench DR 3 for Initial Briefs (Electric)_DEM-WP(C) ENERG10C--ctn Mid-C_042010 2010GRC" xfId="2030"/>
    <cellStyle name="_DEM-WP(C) Colstrip FOR_Rebuttal Power Costs_DEM-WP(C) ENERG10C--ctn Mid-C_042010 2010GRC" xfId="2031"/>
    <cellStyle name="_DEM-WP(C) Colstrip FOR_Rebuttal Power Costs_Electric Rev Req Model (2009 GRC) Rebuttal" xfId="2032"/>
    <cellStyle name="_DEM-WP(C) Colstrip FOR_Rebuttal Power Costs_Electric Rev Req Model (2009 GRC) Rebuttal REmoval of New  WH Solar AdjustMI" xfId="2033"/>
    <cellStyle name="_DEM-WP(C) Colstrip FOR_Rebuttal Power Costs_Electric Rev Req Model (2009 GRC) Rebuttal REmoval of New  WH Solar AdjustMI 2" xfId="2034"/>
    <cellStyle name="_DEM-WP(C) Colstrip FOR_Rebuttal Power Costs_Electric Rev Req Model (2009 GRC) Rebuttal REmoval of New  WH Solar AdjustMI_DEM-WP(C) ENERG10C--ctn Mid-C_042010 2010GRC" xfId="2035"/>
    <cellStyle name="_DEM-WP(C) Colstrip FOR_Rebuttal Power Costs_Electric Rev Req Model (2009 GRC) Revised 01-18-2010" xfId="2036"/>
    <cellStyle name="_DEM-WP(C) Colstrip FOR_Rebuttal Power Costs_Electric Rev Req Model (2009 GRC) Revised 01-18-2010 2" xfId="2037"/>
    <cellStyle name="_DEM-WP(C) Colstrip FOR_Rebuttal Power Costs_Electric Rev Req Model (2009 GRC) Revised 01-18-2010_DEM-WP(C) ENERG10C--ctn Mid-C_042010 2010GRC" xfId="2038"/>
    <cellStyle name="_DEM-WP(C) Colstrip FOR_Rebuttal Power Costs_Final Order Electric EXHIBIT A-1" xfId="2039"/>
    <cellStyle name="_DEM-WP(C) Colstrip FOR_TENASKA REGULATORY ASSET" xfId="2040"/>
    <cellStyle name="_DEM-WP(C) Costs not in AURORA 2006GRC" xfId="2041"/>
    <cellStyle name="_DEM-WP(C) Costs not in AURORA 2006GRC 2" xfId="2042"/>
    <cellStyle name="_DEM-WP(C) Costs not in AURORA 2006GRC 2 2" xfId="2043"/>
    <cellStyle name="_DEM-WP(C) Costs not in AURORA 2006GRC 3" xfId="2044"/>
    <cellStyle name="_DEM-WP(C) Costs not in AURORA 2006GRC 4" xfId="2045"/>
    <cellStyle name="_DEM-WP(C) Costs not in AURORA 2006GRC 4 2" xfId="2046"/>
    <cellStyle name="_DEM-WP(C) Costs not in AURORA 2006GRC 5" xfId="2047"/>
    <cellStyle name="_DEM-WP(C) Costs not in AURORA 2006GRC 6" xfId="2048"/>
    <cellStyle name="_DEM-WP(C) Costs not in AURORA 2006GRC 6 2" xfId="2049"/>
    <cellStyle name="_DEM-WP(C) Costs not in AURORA 2006GRC 7" xfId="2050"/>
    <cellStyle name="_DEM-WP(C) Costs not in AURORA 2006GRC 7 2" xfId="2051"/>
    <cellStyle name="_DEM-WP(C) Costs not in AURORA 2006GRC_(C) WHE Proforma with ITC cash grant 10 Yr Amort_for deferral_102809" xfId="2052"/>
    <cellStyle name="_DEM-WP(C) Costs not in AURORA 2006GRC_(C) WHE Proforma with ITC cash grant 10 Yr Amort_for deferral_102809 2" xfId="2053"/>
    <cellStyle name="_DEM-WP(C) Costs not in AURORA 2006GRC_(C) WHE Proforma with ITC cash grant 10 Yr Amort_for deferral_102809_16.07E Wild Horse Wind Expansionwrkingfile" xfId="2054"/>
    <cellStyle name="_DEM-WP(C) Costs not in AURORA 2006GRC_(C) WHE Proforma with ITC cash grant 10 Yr Amort_for deferral_102809_16.07E Wild Horse Wind Expansionwrkingfile 2" xfId="2055"/>
    <cellStyle name="_DEM-WP(C) Costs not in AURORA 2006GRC_(C) WHE Proforma with ITC cash grant 10 Yr Amort_for deferral_102809_16.07E Wild Horse Wind Expansionwrkingfile SF" xfId="2056"/>
    <cellStyle name="_DEM-WP(C) Costs not in AURORA 2006GRC_(C) WHE Proforma with ITC cash grant 10 Yr Amort_for deferral_102809_16.07E Wild Horse Wind Expansionwrkingfile SF 2" xfId="2057"/>
    <cellStyle name="_DEM-WP(C) Costs not in AURORA 2006GRC_(C) WHE Proforma with ITC cash grant 10 Yr Amort_for deferral_102809_16.07E Wild Horse Wind Expansionwrkingfile SF_DEM-WP(C) ENERG10C--ctn Mid-C_042010 2010GRC" xfId="2058"/>
    <cellStyle name="_DEM-WP(C) Costs not in AURORA 2006GRC_(C) WHE Proforma with ITC cash grant 10 Yr Amort_for deferral_102809_16.07E Wild Horse Wind Expansionwrkingfile_DEM-WP(C) ENERG10C--ctn Mid-C_042010 2010GRC" xfId="2059"/>
    <cellStyle name="_DEM-WP(C) Costs not in AURORA 2006GRC_(C) WHE Proforma with ITC cash grant 10 Yr Amort_for deferral_102809_16.37E Wild Horse Expansion DeferralRevwrkingfile SF" xfId="2060"/>
    <cellStyle name="_DEM-WP(C) Costs not in AURORA 2006GRC_(C) WHE Proforma with ITC cash grant 10 Yr Amort_for deferral_102809_16.37E Wild Horse Expansion DeferralRevwrkingfile SF 2" xfId="2061"/>
    <cellStyle name="_DEM-WP(C) Costs not in AURORA 2006GRC_(C) WHE Proforma with ITC cash grant 10 Yr Amort_for deferral_102809_16.37E Wild Horse Expansion DeferralRevwrkingfile SF_DEM-WP(C) ENERG10C--ctn Mid-C_042010 2010GRC" xfId="2062"/>
    <cellStyle name="_DEM-WP(C) Costs not in AURORA 2006GRC_(C) WHE Proforma with ITC cash grant 10 Yr Amort_for deferral_102809_DEM-WP(C) ENERG10C--ctn Mid-C_042010 2010GRC" xfId="2063"/>
    <cellStyle name="_DEM-WP(C) Costs not in AURORA 2006GRC_(C) WHE Proforma with ITC cash grant 10 Yr Amort_for rebuttal_120709" xfId="2064"/>
    <cellStyle name="_DEM-WP(C) Costs not in AURORA 2006GRC_(C) WHE Proforma with ITC cash grant 10 Yr Amort_for rebuttal_120709 2" xfId="2065"/>
    <cellStyle name="_DEM-WP(C) Costs not in AURORA 2006GRC_(C) WHE Proforma with ITC cash grant 10 Yr Amort_for rebuttal_120709_DEM-WP(C) ENERG10C--ctn Mid-C_042010 2010GRC" xfId="2066"/>
    <cellStyle name="_DEM-WP(C) Costs not in AURORA 2006GRC_04.07E Wild Horse Wind Expansion" xfId="2067"/>
    <cellStyle name="_DEM-WP(C) Costs not in AURORA 2006GRC_04.07E Wild Horse Wind Expansion 2" xfId="2068"/>
    <cellStyle name="_DEM-WP(C) Costs not in AURORA 2006GRC_04.07E Wild Horse Wind Expansion_16.07E Wild Horse Wind Expansionwrkingfile" xfId="2069"/>
    <cellStyle name="_DEM-WP(C) Costs not in AURORA 2006GRC_04.07E Wild Horse Wind Expansion_16.07E Wild Horse Wind Expansionwrkingfile 2" xfId="2070"/>
    <cellStyle name="_DEM-WP(C) Costs not in AURORA 2006GRC_04.07E Wild Horse Wind Expansion_16.07E Wild Horse Wind Expansionwrkingfile SF" xfId="2071"/>
    <cellStyle name="_DEM-WP(C) Costs not in AURORA 2006GRC_04.07E Wild Horse Wind Expansion_16.07E Wild Horse Wind Expansionwrkingfile SF 2" xfId="2072"/>
    <cellStyle name="_DEM-WP(C) Costs not in AURORA 2006GRC_04.07E Wild Horse Wind Expansion_16.07E Wild Horse Wind Expansionwrkingfile SF_DEM-WP(C) ENERG10C--ctn Mid-C_042010 2010GRC" xfId="2073"/>
    <cellStyle name="_DEM-WP(C) Costs not in AURORA 2006GRC_04.07E Wild Horse Wind Expansion_16.07E Wild Horse Wind Expansionwrkingfile_DEM-WP(C) ENERG10C--ctn Mid-C_042010 2010GRC" xfId="2074"/>
    <cellStyle name="_DEM-WP(C) Costs not in AURORA 2006GRC_04.07E Wild Horse Wind Expansion_16.37E Wild Horse Expansion DeferralRevwrkingfile SF" xfId="2075"/>
    <cellStyle name="_DEM-WP(C) Costs not in AURORA 2006GRC_04.07E Wild Horse Wind Expansion_16.37E Wild Horse Expansion DeferralRevwrkingfile SF 2" xfId="2076"/>
    <cellStyle name="_DEM-WP(C) Costs not in AURORA 2006GRC_04.07E Wild Horse Wind Expansion_16.37E Wild Horse Expansion DeferralRevwrkingfile SF_DEM-WP(C) ENERG10C--ctn Mid-C_042010 2010GRC" xfId="2077"/>
    <cellStyle name="_DEM-WP(C) Costs not in AURORA 2006GRC_04.07E Wild Horse Wind Expansion_DEM-WP(C) ENERG10C--ctn Mid-C_042010 2010GRC" xfId="2078"/>
    <cellStyle name="_DEM-WP(C) Costs not in AURORA 2006GRC_16.07E Wild Horse Wind Expansionwrkingfile" xfId="2079"/>
    <cellStyle name="_DEM-WP(C) Costs not in AURORA 2006GRC_16.07E Wild Horse Wind Expansionwrkingfile 2" xfId="2080"/>
    <cellStyle name="_DEM-WP(C) Costs not in AURORA 2006GRC_16.07E Wild Horse Wind Expansionwrkingfile SF" xfId="2081"/>
    <cellStyle name="_DEM-WP(C) Costs not in AURORA 2006GRC_16.07E Wild Horse Wind Expansionwrkingfile SF 2" xfId="2082"/>
    <cellStyle name="_DEM-WP(C) Costs not in AURORA 2006GRC_16.07E Wild Horse Wind Expansionwrkingfile SF_DEM-WP(C) ENERG10C--ctn Mid-C_042010 2010GRC" xfId="2083"/>
    <cellStyle name="_DEM-WP(C) Costs not in AURORA 2006GRC_16.07E Wild Horse Wind Expansionwrkingfile_DEM-WP(C) ENERG10C--ctn Mid-C_042010 2010GRC" xfId="2084"/>
    <cellStyle name="_DEM-WP(C) Costs not in AURORA 2006GRC_16.37E Wild Horse Expansion DeferralRevwrkingfile SF" xfId="2085"/>
    <cellStyle name="_DEM-WP(C) Costs not in AURORA 2006GRC_16.37E Wild Horse Expansion DeferralRevwrkingfile SF 2" xfId="2086"/>
    <cellStyle name="_DEM-WP(C) Costs not in AURORA 2006GRC_16.37E Wild Horse Expansion DeferralRevwrkingfile SF_DEM-WP(C) ENERG10C--ctn Mid-C_042010 2010GRC" xfId="2087"/>
    <cellStyle name="_DEM-WP(C) Costs not in AURORA 2006GRC_2009 GRC Compl Filing - Exhibit D" xfId="2088"/>
    <cellStyle name="_DEM-WP(C) Costs not in AURORA 2006GRC_2009 GRC Compl Filing - Exhibit D 2" xfId="2089"/>
    <cellStyle name="_DEM-WP(C) Costs not in AURORA 2006GRC_2009 GRC Compl Filing - Exhibit D_DEM-WP(C) ENERG10C--ctn Mid-C_042010 2010GRC" xfId="2090"/>
    <cellStyle name="_DEM-WP(C) Costs not in AURORA 2006GRC_4 31 Regulatory Assets and Liabilities  7 06- Exhibit D" xfId="2091"/>
    <cellStyle name="_DEM-WP(C) Costs not in AURORA 2006GRC_4 31 Regulatory Assets and Liabilities  7 06- Exhibit D 2" xfId="2092"/>
    <cellStyle name="_DEM-WP(C) Costs not in AURORA 2006GRC_4 31 Regulatory Assets and Liabilities  7 06- Exhibit D_DEM-WP(C) ENERG10C--ctn Mid-C_042010 2010GRC" xfId="2093"/>
    <cellStyle name="_DEM-WP(C) Costs not in AURORA 2006GRC_4 31 Regulatory Assets and Liabilities  7 06- Exhibit D_NIM Summary" xfId="2094"/>
    <cellStyle name="_DEM-WP(C) Costs not in AURORA 2006GRC_4 31 Regulatory Assets and Liabilities  7 06- Exhibit D_NIM Summary 2" xfId="2095"/>
    <cellStyle name="_DEM-WP(C) Costs not in AURORA 2006GRC_4 31 Regulatory Assets and Liabilities  7 06- Exhibit D_NIM Summary_DEM-WP(C) ENERG10C--ctn Mid-C_042010 2010GRC" xfId="2096"/>
    <cellStyle name="_DEM-WP(C) Costs not in AURORA 2006GRC_4 31E Reg Asset  Liab and EXH D" xfId="2097"/>
    <cellStyle name="_DEM-WP(C) Costs not in AURORA 2006GRC_4 31E Reg Asset  Liab and EXH D _ Aug 10 Filing (2)" xfId="2098"/>
    <cellStyle name="_DEM-WP(C) Costs not in AURORA 2006GRC_4 31E Reg Asset  Liab and EXH D _ Aug 10 Filing (2) 2" xfId="2099"/>
    <cellStyle name="_DEM-WP(C) Costs not in AURORA 2006GRC_4 31E Reg Asset  Liab and EXH D 2" xfId="2100"/>
    <cellStyle name="_DEM-WP(C) Costs not in AURORA 2006GRC_4 31E Reg Asset  Liab and EXH D 3" xfId="2101"/>
    <cellStyle name="_DEM-WP(C) Costs not in AURORA 2006GRC_4 32 Regulatory Assets and Liabilities  7 06- Exhibit D" xfId="2102"/>
    <cellStyle name="_DEM-WP(C) Costs not in AURORA 2006GRC_4 32 Regulatory Assets and Liabilities  7 06- Exhibit D 2" xfId="2103"/>
    <cellStyle name="_DEM-WP(C) Costs not in AURORA 2006GRC_4 32 Regulatory Assets and Liabilities  7 06- Exhibit D_DEM-WP(C) ENERG10C--ctn Mid-C_042010 2010GRC" xfId="2104"/>
    <cellStyle name="_DEM-WP(C) Costs not in AURORA 2006GRC_4 32 Regulatory Assets and Liabilities  7 06- Exhibit D_NIM Summary" xfId="2105"/>
    <cellStyle name="_DEM-WP(C) Costs not in AURORA 2006GRC_4 32 Regulatory Assets and Liabilities  7 06- Exhibit D_NIM Summary 2" xfId="2106"/>
    <cellStyle name="_DEM-WP(C) Costs not in AURORA 2006GRC_4 32 Regulatory Assets and Liabilities  7 06- Exhibit D_NIM Summary_DEM-WP(C) ENERG10C--ctn Mid-C_042010 2010GRC" xfId="2107"/>
    <cellStyle name="_DEM-WP(C) Costs not in AURORA 2006GRC_AURORA Total New" xfId="2108"/>
    <cellStyle name="_DEM-WP(C) Costs not in AURORA 2006GRC_AURORA Total New 2" xfId="2109"/>
    <cellStyle name="_DEM-WP(C) Costs not in AURORA 2006GRC_Book1" xfId="2110"/>
    <cellStyle name="_DEM-WP(C) Costs not in AURORA 2006GRC_Book2" xfId="2111"/>
    <cellStyle name="_DEM-WP(C) Costs not in AURORA 2006GRC_Book2 2" xfId="2112"/>
    <cellStyle name="_DEM-WP(C) Costs not in AURORA 2006GRC_Book2_Adj Bench DR 3 for Initial Briefs (Electric)" xfId="2113"/>
    <cellStyle name="_DEM-WP(C) Costs not in AURORA 2006GRC_Book2_Adj Bench DR 3 for Initial Briefs (Electric) 2" xfId="2114"/>
    <cellStyle name="_DEM-WP(C) Costs not in AURORA 2006GRC_Book2_Adj Bench DR 3 for Initial Briefs (Electric)_DEM-WP(C) ENERG10C--ctn Mid-C_042010 2010GRC" xfId="2115"/>
    <cellStyle name="_DEM-WP(C) Costs not in AURORA 2006GRC_Book2_DEM-WP(C) ENERG10C--ctn Mid-C_042010 2010GRC" xfId="2116"/>
    <cellStyle name="_DEM-WP(C) Costs not in AURORA 2006GRC_Book2_Electric Rev Req Model (2009 GRC) Rebuttal" xfId="2117"/>
    <cellStyle name="_DEM-WP(C) Costs not in AURORA 2006GRC_Book2_Electric Rev Req Model (2009 GRC) Rebuttal REmoval of New  WH Solar AdjustMI" xfId="2118"/>
    <cellStyle name="_DEM-WP(C) Costs not in AURORA 2006GRC_Book2_Electric Rev Req Model (2009 GRC) Rebuttal REmoval of New  WH Solar AdjustMI 2" xfId="2119"/>
    <cellStyle name="_DEM-WP(C) Costs not in AURORA 2006GRC_Book2_Electric Rev Req Model (2009 GRC) Rebuttal REmoval of New  WH Solar AdjustMI_DEM-WP(C) ENERG10C--ctn Mid-C_042010 2010GRC" xfId="2120"/>
    <cellStyle name="_DEM-WP(C) Costs not in AURORA 2006GRC_Book2_Electric Rev Req Model (2009 GRC) Revised 01-18-2010" xfId="2121"/>
    <cellStyle name="_DEM-WP(C) Costs not in AURORA 2006GRC_Book2_Electric Rev Req Model (2009 GRC) Revised 01-18-2010 2" xfId="2122"/>
    <cellStyle name="_DEM-WP(C) Costs not in AURORA 2006GRC_Book2_Electric Rev Req Model (2009 GRC) Revised 01-18-2010_DEM-WP(C) ENERG10C--ctn Mid-C_042010 2010GRC" xfId="2123"/>
    <cellStyle name="_DEM-WP(C) Costs not in AURORA 2006GRC_Book2_Final Order Electric EXHIBIT A-1" xfId="2124"/>
    <cellStyle name="_DEM-WP(C) Costs not in AURORA 2006GRC_Book4" xfId="2125"/>
    <cellStyle name="_DEM-WP(C) Costs not in AURORA 2006GRC_Book4 2" xfId="2126"/>
    <cellStyle name="_DEM-WP(C) Costs not in AURORA 2006GRC_Book4_DEM-WP(C) ENERG10C--ctn Mid-C_042010 2010GRC" xfId="2127"/>
    <cellStyle name="_DEM-WP(C) Costs not in AURORA 2006GRC_Book9" xfId="2128"/>
    <cellStyle name="_DEM-WP(C) Costs not in AURORA 2006GRC_Book9 2" xfId="2129"/>
    <cellStyle name="_DEM-WP(C) Costs not in AURORA 2006GRC_Book9_DEM-WP(C) ENERG10C--ctn Mid-C_042010 2010GRC" xfId="2130"/>
    <cellStyle name="_DEM-WP(C) Costs not in AURORA 2006GRC_Chelan PUD Power Costs (8-10)" xfId="2131"/>
    <cellStyle name="_DEM-WP(C) Costs not in AURORA 2006GRC_DEM-WP(C) Chelan Power Costs" xfId="2132"/>
    <cellStyle name="_DEM-WP(C) Costs not in AURORA 2006GRC_DEM-WP(C) Chelan Power Costs 2" xfId="2133"/>
    <cellStyle name="_DEM-WP(C) Costs not in AURORA 2006GRC_DEM-WP(C) ENERG10C--ctn Mid-C_042010 2010GRC" xfId="2134"/>
    <cellStyle name="_DEM-WP(C) Costs not in AURORA 2006GRC_DEM-WP(C) Gas Transport 2010GRC" xfId="2135"/>
    <cellStyle name="_DEM-WP(C) Costs not in AURORA 2006GRC_DEM-WP(C) Gas Transport 2010GRC 2" xfId="2136"/>
    <cellStyle name="_DEM-WP(C) Costs not in AURORA 2006GRC_LSRWEP LGIA like Acctg Petition Aug 2010" xfId="2137"/>
    <cellStyle name="_DEM-WP(C) Costs not in AURORA 2006GRC_NIM Summary" xfId="2138"/>
    <cellStyle name="_DEM-WP(C) Costs not in AURORA 2006GRC_NIM Summary 09GRC" xfId="2139"/>
    <cellStyle name="_DEM-WP(C) Costs not in AURORA 2006GRC_NIM Summary 09GRC 2" xfId="2140"/>
    <cellStyle name="_DEM-WP(C) Costs not in AURORA 2006GRC_NIM Summary 09GRC_DEM-WP(C) ENERG10C--ctn Mid-C_042010 2010GRC" xfId="2141"/>
    <cellStyle name="_DEM-WP(C) Costs not in AURORA 2006GRC_NIM Summary 2" xfId="2142"/>
    <cellStyle name="_DEM-WP(C) Costs not in AURORA 2006GRC_NIM Summary 3" xfId="2143"/>
    <cellStyle name="_DEM-WP(C) Costs not in AURORA 2006GRC_NIM Summary 4" xfId="2144"/>
    <cellStyle name="_DEM-WP(C) Costs not in AURORA 2006GRC_NIM Summary 5" xfId="2145"/>
    <cellStyle name="_DEM-WP(C) Costs not in AURORA 2006GRC_NIM Summary 6" xfId="2146"/>
    <cellStyle name="_DEM-WP(C) Costs not in AURORA 2006GRC_NIM Summary 7" xfId="2147"/>
    <cellStyle name="_DEM-WP(C) Costs not in AURORA 2006GRC_NIM Summary 8" xfId="2148"/>
    <cellStyle name="_DEM-WP(C) Costs not in AURORA 2006GRC_NIM Summary 9" xfId="2149"/>
    <cellStyle name="_DEM-WP(C) Costs not in AURORA 2006GRC_NIM Summary_DEM-WP(C) ENERG10C--ctn Mid-C_042010 2010GRC" xfId="2150"/>
    <cellStyle name="_DEM-WP(C) Costs not in AURORA 2006GRC_PCA 9 -  Exhibit D April 2010 (3)" xfId="2151"/>
    <cellStyle name="_DEM-WP(C) Costs not in AURORA 2006GRC_PCA 9 -  Exhibit D April 2010 (3) 2" xfId="2152"/>
    <cellStyle name="_DEM-WP(C) Costs not in AURORA 2006GRC_PCA 9 -  Exhibit D April 2010 (3)_DEM-WP(C) ENERG10C--ctn Mid-C_042010 2010GRC" xfId="2153"/>
    <cellStyle name="_DEM-WP(C) Costs not in AURORA 2006GRC_Power Costs - Comparison bx Rbtl-Staff-Jt-PC" xfId="2154"/>
    <cellStyle name="_DEM-WP(C) Costs not in AURORA 2006GRC_Power Costs - Comparison bx Rbtl-Staff-Jt-PC 2" xfId="2155"/>
    <cellStyle name="_DEM-WP(C) Costs not in AURORA 2006GRC_Power Costs - Comparison bx Rbtl-Staff-Jt-PC_Adj Bench DR 3 for Initial Briefs (Electric)" xfId="2156"/>
    <cellStyle name="_DEM-WP(C) Costs not in AURORA 2006GRC_Power Costs - Comparison bx Rbtl-Staff-Jt-PC_Adj Bench DR 3 for Initial Briefs (Electric) 2" xfId="2157"/>
    <cellStyle name="_DEM-WP(C) Costs not in AURORA 2006GRC_Power Costs - Comparison bx Rbtl-Staff-Jt-PC_Adj Bench DR 3 for Initial Briefs (Electric)_DEM-WP(C) ENERG10C--ctn Mid-C_042010 2010GRC" xfId="2158"/>
    <cellStyle name="_DEM-WP(C) Costs not in AURORA 2006GRC_Power Costs - Comparison bx Rbtl-Staff-Jt-PC_DEM-WP(C) ENERG10C--ctn Mid-C_042010 2010GRC" xfId="2159"/>
    <cellStyle name="_DEM-WP(C) Costs not in AURORA 2006GRC_Power Costs - Comparison bx Rbtl-Staff-Jt-PC_Electric Rev Req Model (2009 GRC) Rebuttal" xfId="2160"/>
    <cellStyle name="_DEM-WP(C) Costs not in AURORA 2006GRC_Power Costs - Comparison bx Rbtl-Staff-Jt-PC_Electric Rev Req Model (2009 GRC) Rebuttal REmoval of New  WH Solar AdjustMI" xfId="2161"/>
    <cellStyle name="_DEM-WP(C) Costs not in AURORA 2006GRC_Power Costs - Comparison bx Rbtl-Staff-Jt-PC_Electric Rev Req Model (2009 GRC) Rebuttal REmoval of New  WH Solar AdjustMI 2" xfId="2162"/>
    <cellStyle name="_DEM-WP(C) Costs not in AURORA 2006GRC_Power Costs - Comparison bx Rbtl-Staff-Jt-PC_Electric Rev Req Model (2009 GRC) Rebuttal REmoval of New  WH Solar AdjustMI_DEM-WP(C) ENERG10C--ctn Mid-C_042010 2010GRC" xfId="2163"/>
    <cellStyle name="_DEM-WP(C) Costs not in AURORA 2006GRC_Power Costs - Comparison bx Rbtl-Staff-Jt-PC_Electric Rev Req Model (2009 GRC) Revised 01-18-2010" xfId="2164"/>
    <cellStyle name="_DEM-WP(C) Costs not in AURORA 2006GRC_Power Costs - Comparison bx Rbtl-Staff-Jt-PC_Electric Rev Req Model (2009 GRC) Revised 01-18-2010 2" xfId="2165"/>
    <cellStyle name="_DEM-WP(C) Costs not in AURORA 2006GRC_Power Costs - Comparison bx Rbtl-Staff-Jt-PC_Electric Rev Req Model (2009 GRC) Revised 01-18-2010_DEM-WP(C) ENERG10C--ctn Mid-C_042010 2010GRC" xfId="2166"/>
    <cellStyle name="_DEM-WP(C) Costs not in AURORA 2006GRC_Power Costs - Comparison bx Rbtl-Staff-Jt-PC_Final Order Electric EXHIBIT A-1" xfId="2167"/>
    <cellStyle name="_DEM-WP(C) Costs not in AURORA 2006GRC_Rebuttal Power Costs" xfId="2168"/>
    <cellStyle name="_DEM-WP(C) Costs not in AURORA 2006GRC_Rebuttal Power Costs 2" xfId="2169"/>
    <cellStyle name="_DEM-WP(C) Costs not in AURORA 2006GRC_Rebuttal Power Costs_Adj Bench DR 3 for Initial Briefs (Electric)" xfId="2170"/>
    <cellStyle name="_DEM-WP(C) Costs not in AURORA 2006GRC_Rebuttal Power Costs_Adj Bench DR 3 for Initial Briefs (Electric) 2" xfId="2171"/>
    <cellStyle name="_DEM-WP(C) Costs not in AURORA 2006GRC_Rebuttal Power Costs_Adj Bench DR 3 for Initial Briefs (Electric)_DEM-WP(C) ENERG10C--ctn Mid-C_042010 2010GRC" xfId="2172"/>
    <cellStyle name="_DEM-WP(C) Costs not in AURORA 2006GRC_Rebuttal Power Costs_DEM-WP(C) ENERG10C--ctn Mid-C_042010 2010GRC" xfId="2173"/>
    <cellStyle name="_DEM-WP(C) Costs not in AURORA 2006GRC_Rebuttal Power Costs_Electric Rev Req Model (2009 GRC) Rebuttal" xfId="2174"/>
    <cellStyle name="_DEM-WP(C) Costs not in AURORA 2006GRC_Rebuttal Power Costs_Electric Rev Req Model (2009 GRC) Rebuttal REmoval of New  WH Solar AdjustMI" xfId="2175"/>
    <cellStyle name="_DEM-WP(C) Costs not in AURORA 2006GRC_Rebuttal Power Costs_Electric Rev Req Model (2009 GRC) Rebuttal REmoval of New  WH Solar AdjustMI 2" xfId="2176"/>
    <cellStyle name="_DEM-WP(C) Costs not in AURORA 2006GRC_Rebuttal Power Costs_Electric Rev Req Model (2009 GRC) Rebuttal REmoval of New  WH Solar AdjustMI_DEM-WP(C) ENERG10C--ctn Mid-C_042010 2010GRC" xfId="2177"/>
    <cellStyle name="_DEM-WP(C) Costs not in AURORA 2006GRC_Rebuttal Power Costs_Electric Rev Req Model (2009 GRC) Revised 01-18-2010" xfId="2178"/>
    <cellStyle name="_DEM-WP(C) Costs not in AURORA 2006GRC_Rebuttal Power Costs_Electric Rev Req Model (2009 GRC) Revised 01-18-2010 2" xfId="2179"/>
    <cellStyle name="_DEM-WP(C) Costs not in AURORA 2006GRC_Rebuttal Power Costs_Electric Rev Req Model (2009 GRC) Revised 01-18-2010_DEM-WP(C) ENERG10C--ctn Mid-C_042010 2010GRC" xfId="2180"/>
    <cellStyle name="_DEM-WP(C) Costs not in AURORA 2006GRC_Rebuttal Power Costs_Final Order Electric EXHIBIT A-1" xfId="2181"/>
    <cellStyle name="_DEM-WP(C) Costs not in AURORA 2006GRC_Transmission Workbook for May BOD" xfId="2182"/>
    <cellStyle name="_DEM-WP(C) Costs not in AURORA 2006GRC_Transmission Workbook for May BOD 2" xfId="2183"/>
    <cellStyle name="_DEM-WP(C) Costs not in AURORA 2006GRC_Transmission Workbook for May BOD_DEM-WP(C) ENERG10C--ctn Mid-C_042010 2010GRC" xfId="2184"/>
    <cellStyle name="_DEM-WP(C) Costs not in AURORA 2006GRC_Wind Integration 10GRC" xfId="2185"/>
    <cellStyle name="_DEM-WP(C) Costs not in AURORA 2006GRC_Wind Integration 10GRC 2" xfId="2186"/>
    <cellStyle name="_DEM-WP(C) Costs not in AURORA 2006GRC_Wind Integration 10GRC_DEM-WP(C) ENERG10C--ctn Mid-C_042010 2010GRC" xfId="2187"/>
    <cellStyle name="_DEM-WP(C) Costs not in AURORA 2007GRC" xfId="2188"/>
    <cellStyle name="_DEM-WP(C) Costs not in AURORA 2007GRC 2" xfId="2189"/>
    <cellStyle name="_DEM-WP(C) Costs not in AURORA 2007GRC 2 2" xfId="2190"/>
    <cellStyle name="_DEM-WP(C) Costs not in AURORA 2007GRC Update" xfId="2191"/>
    <cellStyle name="_DEM-WP(C) Costs not in AURORA 2007GRC Update 2" xfId="2192"/>
    <cellStyle name="_DEM-WP(C) Costs not in AURORA 2007GRC Update_DEM-WP(C) ENERG10C--ctn Mid-C_042010 2010GRC" xfId="2193"/>
    <cellStyle name="_DEM-WP(C) Costs not in AURORA 2007GRC Update_NIM Summary" xfId="2194"/>
    <cellStyle name="_DEM-WP(C) Costs not in AURORA 2007GRC Update_NIM Summary 2" xfId="2195"/>
    <cellStyle name="_DEM-WP(C) Costs not in AURORA 2007GRC Update_NIM Summary_DEM-WP(C) ENERG10C--ctn Mid-C_042010 2010GRC" xfId="2196"/>
    <cellStyle name="_DEM-WP(C) Costs not in AURORA 2007GRC_16.37E Wild Horse Expansion DeferralRevwrkingfile SF" xfId="2197"/>
    <cellStyle name="_DEM-WP(C) Costs not in AURORA 2007GRC_16.37E Wild Horse Expansion DeferralRevwrkingfile SF 2" xfId="2198"/>
    <cellStyle name="_DEM-WP(C) Costs not in AURORA 2007GRC_16.37E Wild Horse Expansion DeferralRevwrkingfile SF_DEM-WP(C) ENERG10C--ctn Mid-C_042010 2010GRC" xfId="2199"/>
    <cellStyle name="_DEM-WP(C) Costs not in AURORA 2007GRC_2009 GRC Compl Filing - Exhibit D" xfId="2200"/>
    <cellStyle name="_DEM-WP(C) Costs not in AURORA 2007GRC_2009 GRC Compl Filing - Exhibit D 2" xfId="2201"/>
    <cellStyle name="_DEM-WP(C) Costs not in AURORA 2007GRC_2009 GRC Compl Filing - Exhibit D_DEM-WP(C) ENERG10C--ctn Mid-C_042010 2010GRC" xfId="2202"/>
    <cellStyle name="_DEM-WP(C) Costs not in AURORA 2007GRC_Adj Bench DR 3 for Initial Briefs (Electric)" xfId="2203"/>
    <cellStyle name="_DEM-WP(C) Costs not in AURORA 2007GRC_Adj Bench DR 3 for Initial Briefs (Electric) 2" xfId="2204"/>
    <cellStyle name="_DEM-WP(C) Costs not in AURORA 2007GRC_Adj Bench DR 3 for Initial Briefs (Electric)_DEM-WP(C) ENERG10C--ctn Mid-C_042010 2010GRC" xfId="2205"/>
    <cellStyle name="_DEM-WP(C) Costs not in AURORA 2007GRC_Book2" xfId="2206"/>
    <cellStyle name="_DEM-WP(C) Costs not in AURORA 2007GRC_Book2 2" xfId="2207"/>
    <cellStyle name="_DEM-WP(C) Costs not in AURORA 2007GRC_Book2_DEM-WP(C) ENERG10C--ctn Mid-C_042010 2010GRC" xfId="2208"/>
    <cellStyle name="_DEM-WP(C) Costs not in AURORA 2007GRC_Book4" xfId="2209"/>
    <cellStyle name="_DEM-WP(C) Costs not in AURORA 2007GRC_Book4 2" xfId="2210"/>
    <cellStyle name="_DEM-WP(C) Costs not in AURORA 2007GRC_Book4_DEM-WP(C) ENERG10C--ctn Mid-C_042010 2010GRC" xfId="2211"/>
    <cellStyle name="_DEM-WP(C) Costs not in AURORA 2007GRC_DEM-WP(C) ENERG10C--ctn Mid-C_042010 2010GRC" xfId="2212"/>
    <cellStyle name="_DEM-WP(C) Costs not in AURORA 2007GRC_Electric Rev Req Model (2009 GRC) " xfId="2213"/>
    <cellStyle name="_DEM-WP(C) Costs not in AURORA 2007GRC_Electric Rev Req Model (2009 GRC)  2" xfId="2214"/>
    <cellStyle name="_DEM-WP(C) Costs not in AURORA 2007GRC_Electric Rev Req Model (2009 GRC) _DEM-WP(C) ENERG10C--ctn Mid-C_042010 2010GRC" xfId="2215"/>
    <cellStyle name="_DEM-WP(C) Costs not in AURORA 2007GRC_Electric Rev Req Model (2009 GRC) Rebuttal" xfId="2216"/>
    <cellStyle name="_DEM-WP(C) Costs not in AURORA 2007GRC_Electric Rev Req Model (2009 GRC) Rebuttal REmoval of New  WH Solar AdjustMI" xfId="2217"/>
    <cellStyle name="_DEM-WP(C) Costs not in AURORA 2007GRC_Electric Rev Req Model (2009 GRC) Rebuttal REmoval of New  WH Solar AdjustMI 2" xfId="2218"/>
    <cellStyle name="_DEM-WP(C) Costs not in AURORA 2007GRC_Electric Rev Req Model (2009 GRC) Rebuttal REmoval of New  WH Solar AdjustMI_DEM-WP(C) ENERG10C--ctn Mid-C_042010 2010GRC" xfId="2219"/>
    <cellStyle name="_DEM-WP(C) Costs not in AURORA 2007GRC_Electric Rev Req Model (2009 GRC) Revised 01-18-2010" xfId="2220"/>
    <cellStyle name="_DEM-WP(C) Costs not in AURORA 2007GRC_Electric Rev Req Model (2009 GRC) Revised 01-18-2010 2" xfId="2221"/>
    <cellStyle name="_DEM-WP(C) Costs not in AURORA 2007GRC_Electric Rev Req Model (2009 GRC) Revised 01-18-2010_DEM-WP(C) ENERG10C--ctn Mid-C_042010 2010GRC" xfId="2222"/>
    <cellStyle name="_DEM-WP(C) Costs not in AURORA 2007GRC_Final Order Electric EXHIBIT A-1" xfId="2223"/>
    <cellStyle name="_DEM-WP(C) Costs not in AURORA 2007GRC_NIM Summary" xfId="2224"/>
    <cellStyle name="_DEM-WP(C) Costs not in AURORA 2007GRC_NIM Summary 2" xfId="2225"/>
    <cellStyle name="_DEM-WP(C) Costs not in AURORA 2007GRC_NIM Summary_DEM-WP(C) ENERG10C--ctn Mid-C_042010 2010GRC" xfId="2226"/>
    <cellStyle name="_DEM-WP(C) Costs not in AURORA 2007GRC_NIM+O&amp;M Monthly" xfId="2227"/>
    <cellStyle name="_DEM-WP(C) Costs not in AURORA 2007GRC_Power Costs - Comparison bx Rbtl-Staff-Jt-PC" xfId="2228"/>
    <cellStyle name="_DEM-WP(C) Costs not in AURORA 2007GRC_Power Costs - Comparison bx Rbtl-Staff-Jt-PC 2" xfId="2229"/>
    <cellStyle name="_DEM-WP(C) Costs not in AURORA 2007GRC_Power Costs - Comparison bx Rbtl-Staff-Jt-PC_DEM-WP(C) ENERG10C--ctn Mid-C_042010 2010GRC" xfId="2230"/>
    <cellStyle name="_DEM-WP(C) Costs not in AURORA 2007GRC_Rebuttal Power Costs" xfId="2231"/>
    <cellStyle name="_DEM-WP(C) Costs not in AURORA 2007GRC_Rebuttal Power Costs 2" xfId="2232"/>
    <cellStyle name="_DEM-WP(C) Costs not in AURORA 2007GRC_Rebuttal Power Costs_DEM-WP(C) ENERG10C--ctn Mid-C_042010 2010GRC" xfId="2233"/>
    <cellStyle name="_DEM-WP(C) Costs not in AURORA 2007GRC_TENASKA REGULATORY ASSET" xfId="2234"/>
    <cellStyle name="_DEM-WP(C) Costs not in AURORA 2007PCORC" xfId="2235"/>
    <cellStyle name="_DEM-WP(C) Costs not in AURORA 2007PCORC 2" xfId="2236"/>
    <cellStyle name="_DEM-WP(C) Costs not in AURORA 2007PCORC_Chelan PUD Power Costs (8-10)" xfId="2237"/>
    <cellStyle name="_DEM-WP(C) Costs not in AURORA 2007PCORC_DEM-WP(C) ENERG10C--ctn Mid-C_042010 2010GRC" xfId="2238"/>
    <cellStyle name="_DEM-WP(C) Costs not in AURORA 2007PCORC_NIM Summary" xfId="2239"/>
    <cellStyle name="_DEM-WP(C) Costs not in AURORA 2007PCORC_NIM Summary 2" xfId="2240"/>
    <cellStyle name="_DEM-WP(C) Costs not in AURORA 2007PCORC_NIM Summary_DEM-WP(C) ENERG10C--ctn Mid-C_042010 2010GRC" xfId="2241"/>
    <cellStyle name="_DEM-WP(C) Costs not in AURORA 2007PCORC-5.07Update" xfId="2242"/>
    <cellStyle name="_DEM-WP(C) Costs not in AURORA 2007PCORC-5.07Update 2" xfId="2243"/>
    <cellStyle name="_DEM-WP(C) Costs not in AURORA 2007PCORC-5.07Update 2 2" xfId="2244"/>
    <cellStyle name="_DEM-WP(C) Costs not in AURORA 2007PCORC-5.07Update 3" xfId="2245"/>
    <cellStyle name="_DEM-WP(C) Costs not in AURORA 2007PCORC-5.07Update_16.37E Wild Horse Expansion DeferralRevwrkingfile SF" xfId="2246"/>
    <cellStyle name="_DEM-WP(C) Costs not in AURORA 2007PCORC-5.07Update_16.37E Wild Horse Expansion DeferralRevwrkingfile SF 2" xfId="2247"/>
    <cellStyle name="_DEM-WP(C) Costs not in AURORA 2007PCORC-5.07Update_16.37E Wild Horse Expansion DeferralRevwrkingfile SF_DEM-WP(C) ENERG10C--ctn Mid-C_042010 2010GRC" xfId="2248"/>
    <cellStyle name="_DEM-WP(C) Costs not in AURORA 2007PCORC-5.07Update_2009 GRC Compl Filing - Exhibit D" xfId="2249"/>
    <cellStyle name="_DEM-WP(C) Costs not in AURORA 2007PCORC-5.07Update_2009 GRC Compl Filing - Exhibit D 2" xfId="2250"/>
    <cellStyle name="_DEM-WP(C) Costs not in AURORA 2007PCORC-5.07Update_2009 GRC Compl Filing - Exhibit D_DEM-WP(C) ENERG10C--ctn Mid-C_042010 2010GRC" xfId="2251"/>
    <cellStyle name="_DEM-WP(C) Costs not in AURORA 2007PCORC-5.07Update_Adj Bench DR 3 for Initial Briefs (Electric)" xfId="2252"/>
    <cellStyle name="_DEM-WP(C) Costs not in AURORA 2007PCORC-5.07Update_Adj Bench DR 3 for Initial Briefs (Electric) 2" xfId="2253"/>
    <cellStyle name="_DEM-WP(C) Costs not in AURORA 2007PCORC-5.07Update_Adj Bench DR 3 for Initial Briefs (Electric)_DEM-WP(C) ENERG10C--ctn Mid-C_042010 2010GRC" xfId="2254"/>
    <cellStyle name="_DEM-WP(C) Costs not in AURORA 2007PCORC-5.07Update_Book1" xfId="2255"/>
    <cellStyle name="_DEM-WP(C) Costs not in AURORA 2007PCORC-5.07Update_Book2" xfId="2256"/>
    <cellStyle name="_DEM-WP(C) Costs not in AURORA 2007PCORC-5.07Update_Book2 2" xfId="2257"/>
    <cellStyle name="_DEM-WP(C) Costs not in AURORA 2007PCORC-5.07Update_Book2_DEM-WP(C) ENERG10C--ctn Mid-C_042010 2010GRC" xfId="2258"/>
    <cellStyle name="_DEM-WP(C) Costs not in AURORA 2007PCORC-5.07Update_Book4" xfId="2259"/>
    <cellStyle name="_DEM-WP(C) Costs not in AURORA 2007PCORC-5.07Update_Book4 2" xfId="2260"/>
    <cellStyle name="_DEM-WP(C) Costs not in AURORA 2007PCORC-5.07Update_Book4_DEM-WP(C) ENERG10C--ctn Mid-C_042010 2010GRC" xfId="2261"/>
    <cellStyle name="_DEM-WP(C) Costs not in AURORA 2007PCORC-5.07Update_Chelan PUD Power Costs (8-10)" xfId="2262"/>
    <cellStyle name="_DEM-WP(C) Costs not in AURORA 2007PCORC-5.07Update_Confidential Material" xfId="2263"/>
    <cellStyle name="_DEM-WP(C) Costs not in AURORA 2007PCORC-5.07Update_DEM-WP(C) Colstrip 12 Coal Cost Forecast 2010GRC" xfId="2264"/>
    <cellStyle name="_DEM-WP(C) Costs not in AURORA 2007PCORC-5.07Update_DEM-WP(C) ENERG10C--ctn Mid-C_042010 2010GRC" xfId="2265"/>
    <cellStyle name="_DEM-WP(C) Costs not in AURORA 2007PCORC-5.07Update_DEM-WP(C) Production O&amp;M 2009GRC Rebuttal" xfId="2266"/>
    <cellStyle name="_DEM-WP(C) Costs not in AURORA 2007PCORC-5.07Update_DEM-WP(C) Production O&amp;M 2009GRC Rebuttal 2" xfId="2267"/>
    <cellStyle name="_DEM-WP(C) Costs not in AURORA 2007PCORC-5.07Update_DEM-WP(C) Production O&amp;M 2009GRC Rebuttal_Adj Bench DR 3 for Initial Briefs (Electric)" xfId="2268"/>
    <cellStyle name="_DEM-WP(C) Costs not in AURORA 2007PCORC-5.07Update_DEM-WP(C) Production O&amp;M 2009GRC Rebuttal_Adj Bench DR 3 for Initial Briefs (Electric) 2" xfId="2269"/>
    <cellStyle name="_DEM-WP(C) Costs not in AURORA 2007PCORC-5.07Update_DEM-WP(C) Production O&amp;M 2009GRC Rebuttal_Adj Bench DR 3 for Initial Briefs (Electric)_DEM-WP(C) ENERG10C--ctn Mid-C_042010 2010GRC" xfId="2270"/>
    <cellStyle name="_DEM-WP(C) Costs not in AURORA 2007PCORC-5.07Update_DEM-WP(C) Production O&amp;M 2009GRC Rebuttal_Book2" xfId="2271"/>
    <cellStyle name="_DEM-WP(C) Costs not in AURORA 2007PCORC-5.07Update_DEM-WP(C) Production O&amp;M 2009GRC Rebuttal_Book2 2" xfId="2272"/>
    <cellStyle name="_DEM-WP(C) Costs not in AURORA 2007PCORC-5.07Update_DEM-WP(C) Production O&amp;M 2009GRC Rebuttal_Book2_Adj Bench DR 3 for Initial Briefs (Electric)" xfId="2273"/>
    <cellStyle name="_DEM-WP(C) Costs not in AURORA 2007PCORC-5.07Update_DEM-WP(C) Production O&amp;M 2009GRC Rebuttal_Book2_Adj Bench DR 3 for Initial Briefs (Electric) 2" xfId="2274"/>
    <cellStyle name="_DEM-WP(C) Costs not in AURORA 2007PCORC-5.07Update_DEM-WP(C) Production O&amp;M 2009GRC Rebuttal_Book2_Adj Bench DR 3 for Initial Briefs (Electric)_DEM-WP(C) ENERG10C--ctn Mid-C_042010 2010GRC" xfId="2275"/>
    <cellStyle name="_DEM-WP(C) Costs not in AURORA 2007PCORC-5.07Update_DEM-WP(C) Production O&amp;M 2009GRC Rebuttal_Book2_DEM-WP(C) ENERG10C--ctn Mid-C_042010 2010GRC" xfId="2276"/>
    <cellStyle name="_DEM-WP(C) Costs not in AURORA 2007PCORC-5.07Update_DEM-WP(C) Production O&amp;M 2009GRC Rebuttal_Book2_Electric Rev Req Model (2009 GRC) Rebuttal" xfId="2277"/>
    <cellStyle name="_DEM-WP(C) Costs not in AURORA 2007PCORC-5.07Update_DEM-WP(C) Production O&amp;M 2009GRC Rebuttal_Book2_Electric Rev Req Model (2009 GRC) Rebuttal REmoval of New  WH Solar AdjustMI" xfId="2278"/>
    <cellStyle name="_DEM-WP(C) Costs not in AURORA 2007PCORC-5.07Update_DEM-WP(C) Production O&amp;M 2009GRC Rebuttal_Book2_Electric Rev Req Model (2009 GRC) Rebuttal REmoval of New  WH Solar AdjustMI 2" xfId="2279"/>
    <cellStyle name="_DEM-WP(C) Costs not in AURORA 2007PCORC-5.07Update_DEM-WP(C) Production O&amp;M 2009GRC Rebuttal_Book2_Electric Rev Req Model (2009 GRC) Rebuttal REmoval of New  WH Solar AdjustMI_DEM-WP(C) ENERG10C--ctn Mid-C_042010 2010GRC" xfId="2280"/>
    <cellStyle name="_DEM-WP(C) Costs not in AURORA 2007PCORC-5.07Update_DEM-WP(C) Production O&amp;M 2009GRC Rebuttal_Book2_Electric Rev Req Model (2009 GRC) Revised 01-18-2010" xfId="2281"/>
    <cellStyle name="_DEM-WP(C) Costs not in AURORA 2007PCORC-5.07Update_DEM-WP(C) Production O&amp;M 2009GRC Rebuttal_Book2_Electric Rev Req Model (2009 GRC) Revised 01-18-2010 2" xfId="2282"/>
    <cellStyle name="_DEM-WP(C) Costs not in AURORA 2007PCORC-5.07Update_DEM-WP(C) Production O&amp;M 2009GRC Rebuttal_Book2_Electric Rev Req Model (2009 GRC) Revised 01-18-2010_DEM-WP(C) ENERG10C--ctn Mid-C_042010 2010GRC" xfId="2283"/>
    <cellStyle name="_DEM-WP(C) Costs not in AURORA 2007PCORC-5.07Update_DEM-WP(C) Production O&amp;M 2009GRC Rebuttal_Book2_Final Order Electric EXHIBIT A-1" xfId="2284"/>
    <cellStyle name="_DEM-WP(C) Costs not in AURORA 2007PCORC-5.07Update_DEM-WP(C) Production O&amp;M 2009GRC Rebuttal_DEM-WP(C) ENERG10C--ctn Mid-C_042010 2010GRC" xfId="2285"/>
    <cellStyle name="_DEM-WP(C) Costs not in AURORA 2007PCORC-5.07Update_DEM-WP(C) Production O&amp;M 2009GRC Rebuttal_Electric Rev Req Model (2009 GRC) Rebuttal" xfId="2286"/>
    <cellStyle name="_DEM-WP(C) Costs not in AURORA 2007PCORC-5.07Update_DEM-WP(C) Production O&amp;M 2009GRC Rebuttal_Electric Rev Req Model (2009 GRC) Rebuttal REmoval of New  WH Solar AdjustMI" xfId="2287"/>
    <cellStyle name="_DEM-WP(C) Costs not in AURORA 2007PCORC-5.07Update_DEM-WP(C) Production O&amp;M 2009GRC Rebuttal_Electric Rev Req Model (2009 GRC) Rebuttal REmoval of New  WH Solar AdjustMI 2" xfId="2288"/>
    <cellStyle name="_DEM-WP(C) Costs not in AURORA 2007PCORC-5.07Update_DEM-WP(C) Production O&amp;M 2009GRC Rebuttal_Electric Rev Req Model (2009 GRC) Rebuttal REmoval of New  WH Solar AdjustMI_DEM-WP(C) ENERG10C--ctn Mid-C_042010 2010GRC" xfId="2289"/>
    <cellStyle name="_DEM-WP(C) Costs not in AURORA 2007PCORC-5.07Update_DEM-WP(C) Production O&amp;M 2009GRC Rebuttal_Electric Rev Req Model (2009 GRC) Revised 01-18-2010" xfId="2290"/>
    <cellStyle name="_DEM-WP(C) Costs not in AURORA 2007PCORC-5.07Update_DEM-WP(C) Production O&amp;M 2009GRC Rebuttal_Electric Rev Req Model (2009 GRC) Revised 01-18-2010 2" xfId="2291"/>
    <cellStyle name="_DEM-WP(C) Costs not in AURORA 2007PCORC-5.07Update_DEM-WP(C) Production O&amp;M 2009GRC Rebuttal_Electric Rev Req Model (2009 GRC) Revised 01-18-2010_DEM-WP(C) ENERG10C--ctn Mid-C_042010 2010GRC" xfId="2292"/>
    <cellStyle name="_DEM-WP(C) Costs not in AURORA 2007PCORC-5.07Update_DEM-WP(C) Production O&amp;M 2009GRC Rebuttal_Final Order Electric EXHIBIT A-1" xfId="2293"/>
    <cellStyle name="_DEM-WP(C) Costs not in AURORA 2007PCORC-5.07Update_DEM-WP(C) Production O&amp;M 2009GRC Rebuttal_Rebuttal Power Costs" xfId="2294"/>
    <cellStyle name="_DEM-WP(C) Costs not in AURORA 2007PCORC-5.07Update_DEM-WP(C) Production O&amp;M 2009GRC Rebuttal_Rebuttal Power Costs 2" xfId="2295"/>
    <cellStyle name="_DEM-WP(C) Costs not in AURORA 2007PCORC-5.07Update_DEM-WP(C) Production O&amp;M 2009GRC Rebuttal_Rebuttal Power Costs_Adj Bench DR 3 for Initial Briefs (Electric)" xfId="2296"/>
    <cellStyle name="_DEM-WP(C) Costs not in AURORA 2007PCORC-5.07Update_DEM-WP(C) Production O&amp;M 2009GRC Rebuttal_Rebuttal Power Costs_Adj Bench DR 3 for Initial Briefs (Electric) 2" xfId="2297"/>
    <cellStyle name="_DEM-WP(C) Costs not in AURORA 2007PCORC-5.07Update_DEM-WP(C) Production O&amp;M 2009GRC Rebuttal_Rebuttal Power Costs_Adj Bench DR 3 for Initial Briefs (Electric)_DEM-WP(C) ENERG10C--ctn Mid-C_042010 2010GRC" xfId="2298"/>
    <cellStyle name="_DEM-WP(C) Costs not in AURORA 2007PCORC-5.07Update_DEM-WP(C) Production O&amp;M 2009GRC Rebuttal_Rebuttal Power Costs_DEM-WP(C) ENERG10C--ctn Mid-C_042010 2010GRC" xfId="2299"/>
    <cellStyle name="_DEM-WP(C) Costs not in AURORA 2007PCORC-5.07Update_DEM-WP(C) Production O&amp;M 2009GRC Rebuttal_Rebuttal Power Costs_Electric Rev Req Model (2009 GRC) Rebuttal" xfId="2300"/>
    <cellStyle name="_DEM-WP(C) Costs not in AURORA 2007PCORC-5.07Update_DEM-WP(C) Production O&amp;M 2009GRC Rebuttal_Rebuttal Power Costs_Electric Rev Req Model (2009 GRC) Rebuttal REmoval of New  WH Solar AdjustMI" xfId="2301"/>
    <cellStyle name="_DEM-WP(C) Costs not in AURORA 2007PCORC-5.07Update_DEM-WP(C) Production O&amp;M 2009GRC Rebuttal_Rebuttal Power Costs_Electric Rev Req Model (2009 GRC) Rebuttal REmoval of New  WH Solar AdjustMI 2" xfId="2302"/>
    <cellStyle name="_DEM-WP(C) Costs not in AURORA 2007PCORC-5.07Update_DEM-WP(C) Production O&amp;M 2009GRC Rebuttal_Rebuttal Power Costs_Electric Rev Req Model (2009 GRC) Rebuttal REmoval of New  WH Solar AdjustMI_DEM-WP(C) ENERG10C--ctn Mid-C_042010 2010GRC" xfId="2303"/>
    <cellStyle name="_DEM-WP(C) Costs not in AURORA 2007PCORC-5.07Update_DEM-WP(C) Production O&amp;M 2009GRC Rebuttal_Rebuttal Power Costs_Electric Rev Req Model (2009 GRC) Revised 01-18-2010" xfId="2304"/>
    <cellStyle name="_DEM-WP(C) Costs not in AURORA 2007PCORC-5.07Update_DEM-WP(C) Production O&amp;M 2009GRC Rebuttal_Rebuttal Power Costs_Electric Rev Req Model (2009 GRC) Revised 01-18-2010 2" xfId="2305"/>
    <cellStyle name="_DEM-WP(C) Costs not in AURORA 2007PCORC-5.07Update_DEM-WP(C) Production O&amp;M 2009GRC Rebuttal_Rebuttal Power Costs_Electric Rev Req Model (2009 GRC) Revised 01-18-2010_DEM-WP(C) ENERG10C--ctn Mid-C_042010 2010GRC" xfId="2306"/>
    <cellStyle name="_DEM-WP(C) Costs not in AURORA 2007PCORC-5.07Update_DEM-WP(C) Production O&amp;M 2009GRC Rebuttal_Rebuttal Power Costs_Final Order Electric EXHIBIT A-1" xfId="2307"/>
    <cellStyle name="_DEM-WP(C) Costs not in AURORA 2007PCORC-5.07Update_DEM-WP(C) Production O&amp;M 2010GRC As-Filed" xfId="2308"/>
    <cellStyle name="_DEM-WP(C) Costs not in AURORA 2007PCORC-5.07Update_DEM-WP(C) Production O&amp;M 2010GRC As-Filed 2" xfId="2309"/>
    <cellStyle name="_DEM-WP(C) Costs not in AURORA 2007PCORC-5.07Update_DEM-WP(C) Production O&amp;M 2010GRC As-Filed 3" xfId="2310"/>
    <cellStyle name="_DEM-WP(C) Costs not in AURORA 2007PCORC-5.07Update_Electric Rev Req Model (2009 GRC) " xfId="2311"/>
    <cellStyle name="_DEM-WP(C) Costs not in AURORA 2007PCORC-5.07Update_Electric Rev Req Model (2009 GRC)  2" xfId="2312"/>
    <cellStyle name="_DEM-WP(C) Costs not in AURORA 2007PCORC-5.07Update_Electric Rev Req Model (2009 GRC) _DEM-WP(C) ENERG10C--ctn Mid-C_042010 2010GRC" xfId="2313"/>
    <cellStyle name="_DEM-WP(C) Costs not in AURORA 2007PCORC-5.07Update_Electric Rev Req Model (2009 GRC) Rebuttal" xfId="2314"/>
    <cellStyle name="_DEM-WP(C) Costs not in AURORA 2007PCORC-5.07Update_Electric Rev Req Model (2009 GRC) Rebuttal REmoval of New  WH Solar AdjustMI" xfId="2315"/>
    <cellStyle name="_DEM-WP(C) Costs not in AURORA 2007PCORC-5.07Update_Electric Rev Req Model (2009 GRC) Rebuttal REmoval of New  WH Solar AdjustMI 2" xfId="2316"/>
    <cellStyle name="_DEM-WP(C) Costs not in AURORA 2007PCORC-5.07Update_Electric Rev Req Model (2009 GRC) Rebuttal REmoval of New  WH Solar AdjustMI_DEM-WP(C) ENERG10C--ctn Mid-C_042010 2010GRC" xfId="2317"/>
    <cellStyle name="_DEM-WP(C) Costs not in AURORA 2007PCORC-5.07Update_Electric Rev Req Model (2009 GRC) Revised 01-18-2010" xfId="2318"/>
    <cellStyle name="_DEM-WP(C) Costs not in AURORA 2007PCORC-5.07Update_Electric Rev Req Model (2009 GRC) Revised 01-18-2010 2" xfId="2319"/>
    <cellStyle name="_DEM-WP(C) Costs not in AURORA 2007PCORC-5.07Update_Electric Rev Req Model (2009 GRC) Revised 01-18-2010_DEM-WP(C) ENERG10C--ctn Mid-C_042010 2010GRC" xfId="2320"/>
    <cellStyle name="_DEM-WP(C) Costs not in AURORA 2007PCORC-5.07Update_Final Order Electric EXHIBIT A-1" xfId="2321"/>
    <cellStyle name="_DEM-WP(C) Costs not in AURORA 2007PCORC-5.07Update_NIM Summary" xfId="2322"/>
    <cellStyle name="_DEM-WP(C) Costs not in AURORA 2007PCORC-5.07Update_NIM Summary 09GRC" xfId="2323"/>
    <cellStyle name="_DEM-WP(C) Costs not in AURORA 2007PCORC-5.07Update_NIM Summary 09GRC 2" xfId="2324"/>
    <cellStyle name="_DEM-WP(C) Costs not in AURORA 2007PCORC-5.07Update_NIM Summary 09GRC_DEM-WP(C) ENERG10C--ctn Mid-C_042010 2010GRC" xfId="2325"/>
    <cellStyle name="_DEM-WP(C) Costs not in AURORA 2007PCORC-5.07Update_NIM Summary 09GRC_NIM Summary" xfId="2326"/>
    <cellStyle name="_DEM-WP(C) Costs not in AURORA 2007PCORC-5.07Update_NIM Summary 09GRC_NIM Summary 2" xfId="2327"/>
    <cellStyle name="_DEM-WP(C) Costs not in AURORA 2007PCORC-5.07Update_NIM Summary 09GRC_NIM Summary_DEM-WP(C) ENERG10C--ctn Mid-C_042010 2010GRC" xfId="2328"/>
    <cellStyle name="_DEM-WP(C) Costs not in AURORA 2007PCORC-5.07Update_NIM Summary 2" xfId="2329"/>
    <cellStyle name="_DEM-WP(C) Costs not in AURORA 2007PCORC-5.07Update_NIM Summary 3" xfId="2330"/>
    <cellStyle name="_DEM-WP(C) Costs not in AURORA 2007PCORC-5.07Update_NIM Summary 4" xfId="2331"/>
    <cellStyle name="_DEM-WP(C) Costs not in AURORA 2007PCORC-5.07Update_NIM Summary 5" xfId="2332"/>
    <cellStyle name="_DEM-WP(C) Costs not in AURORA 2007PCORC-5.07Update_NIM Summary 6" xfId="2333"/>
    <cellStyle name="_DEM-WP(C) Costs not in AURORA 2007PCORC-5.07Update_NIM Summary 7" xfId="2334"/>
    <cellStyle name="_DEM-WP(C) Costs not in AURORA 2007PCORC-5.07Update_NIM Summary 8" xfId="2335"/>
    <cellStyle name="_DEM-WP(C) Costs not in AURORA 2007PCORC-5.07Update_NIM Summary 9" xfId="2336"/>
    <cellStyle name="_DEM-WP(C) Costs not in AURORA 2007PCORC-5.07Update_NIM Summary_DEM-WP(C) ENERG10C--ctn Mid-C_042010 2010GRC" xfId="2337"/>
    <cellStyle name="_DEM-WP(C) Costs not in AURORA 2007PCORC-5.07Update_NIM+O&amp;M Monthly" xfId="2338"/>
    <cellStyle name="_DEM-WP(C) Costs not in AURORA 2007PCORC-5.07Update_Power Costs - Comparison bx Rbtl-Staff-Jt-PC" xfId="2339"/>
    <cellStyle name="_DEM-WP(C) Costs not in AURORA 2007PCORC-5.07Update_Power Costs - Comparison bx Rbtl-Staff-Jt-PC 2" xfId="2340"/>
    <cellStyle name="_DEM-WP(C) Costs not in AURORA 2007PCORC-5.07Update_Power Costs - Comparison bx Rbtl-Staff-Jt-PC_DEM-WP(C) ENERG10C--ctn Mid-C_042010 2010GRC" xfId="2341"/>
    <cellStyle name="_DEM-WP(C) Costs not in AURORA 2007PCORC-5.07Update_Rebuttal Power Costs" xfId="2342"/>
    <cellStyle name="_DEM-WP(C) Costs not in AURORA 2007PCORC-5.07Update_Rebuttal Power Costs 2" xfId="2343"/>
    <cellStyle name="_DEM-WP(C) Costs not in AURORA 2007PCORC-5.07Update_Rebuttal Power Costs_DEM-WP(C) ENERG10C--ctn Mid-C_042010 2010GRC" xfId="2344"/>
    <cellStyle name="_DEM-WP(C) Costs not in AURORA 2007PCORC-5.07Update_TENASKA REGULATORY ASSET" xfId="2345"/>
    <cellStyle name="_DEM-WP(C) Costs Not In AURORA 2009GRC" xfId="2346"/>
    <cellStyle name="_x0013__DEM-WP(C) ENERG10C--ctn Mid-C_042010 2010GRC" xfId="2347"/>
    <cellStyle name="_DEM-WP(C) Prod O&amp;M 2007GRC" xfId="2348"/>
    <cellStyle name="_DEM-WP(C) Prod O&amp;M 2007GRC 2" xfId="2349"/>
    <cellStyle name="_DEM-WP(C) Prod O&amp;M 2007GRC 3" xfId="2350"/>
    <cellStyle name="_DEM-WP(C) Prod O&amp;M 2007GRC_Adj Bench DR 3 for Initial Briefs (Electric)" xfId="2351"/>
    <cellStyle name="_DEM-WP(C) Prod O&amp;M 2007GRC_Adj Bench DR 3 for Initial Briefs (Electric) 2" xfId="2352"/>
    <cellStyle name="_DEM-WP(C) Prod O&amp;M 2007GRC_Adj Bench DR 3 for Initial Briefs (Electric)_DEM-WP(C) ENERG10C--ctn Mid-C_042010 2010GRC" xfId="2353"/>
    <cellStyle name="_DEM-WP(C) Prod O&amp;M 2007GRC_Book2" xfId="2354"/>
    <cellStyle name="_DEM-WP(C) Prod O&amp;M 2007GRC_Book2 2" xfId="2355"/>
    <cellStyle name="_DEM-WP(C) Prod O&amp;M 2007GRC_Book2_Adj Bench DR 3 for Initial Briefs (Electric)" xfId="2356"/>
    <cellStyle name="_DEM-WP(C) Prod O&amp;M 2007GRC_Book2_Adj Bench DR 3 for Initial Briefs (Electric) 2" xfId="2357"/>
    <cellStyle name="_DEM-WP(C) Prod O&amp;M 2007GRC_Book2_Adj Bench DR 3 for Initial Briefs (Electric)_DEM-WP(C) ENERG10C--ctn Mid-C_042010 2010GRC" xfId="2358"/>
    <cellStyle name="_DEM-WP(C) Prod O&amp;M 2007GRC_Book2_DEM-WP(C) ENERG10C--ctn Mid-C_042010 2010GRC" xfId="2359"/>
    <cellStyle name="_DEM-WP(C) Prod O&amp;M 2007GRC_Book2_Electric Rev Req Model (2009 GRC) Rebuttal" xfId="2360"/>
    <cellStyle name="_DEM-WP(C) Prod O&amp;M 2007GRC_Book2_Electric Rev Req Model (2009 GRC) Rebuttal REmoval of New  WH Solar AdjustMI" xfId="2361"/>
    <cellStyle name="_DEM-WP(C) Prod O&amp;M 2007GRC_Book2_Electric Rev Req Model (2009 GRC) Rebuttal REmoval of New  WH Solar AdjustMI 2" xfId="2362"/>
    <cellStyle name="_DEM-WP(C) Prod O&amp;M 2007GRC_Book2_Electric Rev Req Model (2009 GRC) Rebuttal REmoval of New  WH Solar AdjustMI_DEM-WP(C) ENERG10C--ctn Mid-C_042010 2010GRC" xfId="2363"/>
    <cellStyle name="_DEM-WP(C) Prod O&amp;M 2007GRC_Book2_Electric Rev Req Model (2009 GRC) Revised 01-18-2010" xfId="2364"/>
    <cellStyle name="_DEM-WP(C) Prod O&amp;M 2007GRC_Book2_Electric Rev Req Model (2009 GRC) Revised 01-18-2010 2" xfId="2365"/>
    <cellStyle name="_DEM-WP(C) Prod O&amp;M 2007GRC_Book2_Electric Rev Req Model (2009 GRC) Revised 01-18-2010_DEM-WP(C) ENERG10C--ctn Mid-C_042010 2010GRC" xfId="2366"/>
    <cellStyle name="_DEM-WP(C) Prod O&amp;M 2007GRC_Book2_Final Order Electric EXHIBIT A-1" xfId="2367"/>
    <cellStyle name="_DEM-WP(C) Prod O&amp;M 2007GRC_Confidential Material" xfId="2368"/>
    <cellStyle name="_DEM-WP(C) Prod O&amp;M 2007GRC_DEM-WP(C) Colstrip 12 Coal Cost Forecast 2010GRC" xfId="2369"/>
    <cellStyle name="_DEM-WP(C) Prod O&amp;M 2007GRC_DEM-WP(C) ENERG10C--ctn Mid-C_042010 2010GRC" xfId="2370"/>
    <cellStyle name="_DEM-WP(C) Prod O&amp;M 2007GRC_DEM-WP(C) Production O&amp;M 2010GRC As-Filed" xfId="2371"/>
    <cellStyle name="_DEM-WP(C) Prod O&amp;M 2007GRC_DEM-WP(C) Production O&amp;M 2010GRC As-Filed 2" xfId="2372"/>
    <cellStyle name="_DEM-WP(C) Prod O&amp;M 2007GRC_DEM-WP(C) Production O&amp;M 2010GRC As-Filed 3" xfId="2373"/>
    <cellStyle name="_DEM-WP(C) Prod O&amp;M 2007GRC_Electric Rev Req Model (2009 GRC) Rebuttal" xfId="2374"/>
    <cellStyle name="_DEM-WP(C) Prod O&amp;M 2007GRC_Electric Rev Req Model (2009 GRC) Rebuttal REmoval of New  WH Solar AdjustMI" xfId="2375"/>
    <cellStyle name="_DEM-WP(C) Prod O&amp;M 2007GRC_Electric Rev Req Model (2009 GRC) Rebuttal REmoval of New  WH Solar AdjustMI 2" xfId="2376"/>
    <cellStyle name="_DEM-WP(C) Prod O&amp;M 2007GRC_Electric Rev Req Model (2009 GRC) Rebuttal REmoval of New  WH Solar AdjustMI_DEM-WP(C) ENERG10C--ctn Mid-C_042010 2010GRC" xfId="2377"/>
    <cellStyle name="_DEM-WP(C) Prod O&amp;M 2007GRC_Electric Rev Req Model (2009 GRC) Revised 01-18-2010" xfId="2378"/>
    <cellStyle name="_DEM-WP(C) Prod O&amp;M 2007GRC_Electric Rev Req Model (2009 GRC) Revised 01-18-2010 2" xfId="2379"/>
    <cellStyle name="_DEM-WP(C) Prod O&amp;M 2007GRC_Electric Rev Req Model (2009 GRC) Revised 01-18-2010_DEM-WP(C) ENERG10C--ctn Mid-C_042010 2010GRC" xfId="2380"/>
    <cellStyle name="_DEM-WP(C) Prod O&amp;M 2007GRC_Final Order Electric EXHIBIT A-1" xfId="2381"/>
    <cellStyle name="_DEM-WP(C) Prod O&amp;M 2007GRC_Rebuttal Power Costs" xfId="2382"/>
    <cellStyle name="_DEM-WP(C) Prod O&amp;M 2007GRC_Rebuttal Power Costs 2" xfId="2383"/>
    <cellStyle name="_DEM-WP(C) Prod O&amp;M 2007GRC_Rebuttal Power Costs_Adj Bench DR 3 for Initial Briefs (Electric)" xfId="2384"/>
    <cellStyle name="_DEM-WP(C) Prod O&amp;M 2007GRC_Rebuttal Power Costs_Adj Bench DR 3 for Initial Briefs (Electric) 2" xfId="2385"/>
    <cellStyle name="_DEM-WP(C) Prod O&amp;M 2007GRC_Rebuttal Power Costs_Adj Bench DR 3 for Initial Briefs (Electric)_DEM-WP(C) ENERG10C--ctn Mid-C_042010 2010GRC" xfId="2386"/>
    <cellStyle name="_DEM-WP(C) Prod O&amp;M 2007GRC_Rebuttal Power Costs_DEM-WP(C) ENERG10C--ctn Mid-C_042010 2010GRC" xfId="2387"/>
    <cellStyle name="_DEM-WP(C) Prod O&amp;M 2007GRC_Rebuttal Power Costs_Electric Rev Req Model (2009 GRC) Rebuttal" xfId="2388"/>
    <cellStyle name="_DEM-WP(C) Prod O&amp;M 2007GRC_Rebuttal Power Costs_Electric Rev Req Model (2009 GRC) Rebuttal REmoval of New  WH Solar AdjustMI" xfId="2389"/>
    <cellStyle name="_DEM-WP(C) Prod O&amp;M 2007GRC_Rebuttal Power Costs_Electric Rev Req Model (2009 GRC) Rebuttal REmoval of New  WH Solar AdjustMI 2" xfId="2390"/>
    <cellStyle name="_DEM-WP(C) Prod O&amp;M 2007GRC_Rebuttal Power Costs_Electric Rev Req Model (2009 GRC) Rebuttal REmoval of New  WH Solar AdjustMI_DEM-WP(C) ENERG10C--ctn Mid-C_042010 2010GRC" xfId="2391"/>
    <cellStyle name="_DEM-WP(C) Prod O&amp;M 2007GRC_Rebuttal Power Costs_Electric Rev Req Model (2009 GRC) Revised 01-18-2010" xfId="2392"/>
    <cellStyle name="_DEM-WP(C) Prod O&amp;M 2007GRC_Rebuttal Power Costs_Electric Rev Req Model (2009 GRC) Revised 01-18-2010 2" xfId="2393"/>
    <cellStyle name="_DEM-WP(C) Prod O&amp;M 2007GRC_Rebuttal Power Costs_Electric Rev Req Model (2009 GRC) Revised 01-18-2010_DEM-WP(C) ENERG10C--ctn Mid-C_042010 2010GRC" xfId="2394"/>
    <cellStyle name="_DEM-WP(C) Prod O&amp;M 2007GRC_Rebuttal Power Costs_Final Order Electric EXHIBIT A-1" xfId="2395"/>
    <cellStyle name="_x0013__DEM-WP(C) Production O&amp;M 2010GRC As-Filed" xfId="2396"/>
    <cellStyle name="_x0013__DEM-WP(C) Production O&amp;M 2010GRC As-Filed 2" xfId="2397"/>
    <cellStyle name="_x0013__DEM-WP(C) Production O&amp;M 2010GRC As-Filed 3" xfId="2398"/>
    <cellStyle name="_DEM-WP(C) Rate Year Sumas by Month Update Corrected" xfId="2399"/>
    <cellStyle name="_DEM-WP(C) ST Power Contracts 3102008" xfId="2400"/>
    <cellStyle name="_DEM-WP(C) ST Power Contracts 3102008 2" xfId="2401"/>
    <cellStyle name="_DEM-WP(C) ST Power Contracts 3102008 3" xfId="2402"/>
    <cellStyle name="_DEM-WP(C) ST Power Contracts 3102008 3 2" xfId="2403"/>
    <cellStyle name="_DEM-WP(C) Sumas Proforma 11.14.07" xfId="2404"/>
    <cellStyle name="_DEM-WP(C) Sumas Proforma 11.5.07" xfId="2405"/>
    <cellStyle name="_DEM-WP(C) Wells_Power_Cost" xfId="2406"/>
    <cellStyle name="_DEM-WP(C) Wells_Power_Cost 2" xfId="2407"/>
    <cellStyle name="_DEM-WP(C) Wells_Power_Cost 2 2" xfId="2408"/>
    <cellStyle name="_DEM-WP(C) Westside Hydro Data_051007" xfId="2409"/>
    <cellStyle name="_DEM-WP(C) Westside Hydro Data_051007 2" xfId="2410"/>
    <cellStyle name="_DEM-WP(C) Westside Hydro Data_051007_16.37E Wild Horse Expansion DeferralRevwrkingfile SF" xfId="2411"/>
    <cellStyle name="_DEM-WP(C) Westside Hydro Data_051007_16.37E Wild Horse Expansion DeferralRevwrkingfile SF 2" xfId="2412"/>
    <cellStyle name="_DEM-WP(C) Westside Hydro Data_051007_16.37E Wild Horse Expansion DeferralRevwrkingfile SF_DEM-WP(C) ENERG10C--ctn Mid-C_042010 2010GRC" xfId="2413"/>
    <cellStyle name="_DEM-WP(C) Westside Hydro Data_051007_2009 GRC Compl Filing - Exhibit D" xfId="2414"/>
    <cellStyle name="_DEM-WP(C) Westside Hydro Data_051007_2009 GRC Compl Filing - Exhibit D 2" xfId="2415"/>
    <cellStyle name="_DEM-WP(C) Westside Hydro Data_051007_2009 GRC Compl Filing - Exhibit D_DEM-WP(C) ENERG10C--ctn Mid-C_042010 2010GRC" xfId="2416"/>
    <cellStyle name="_DEM-WP(C) Westside Hydro Data_051007_Adj Bench DR 3 for Initial Briefs (Electric)" xfId="2417"/>
    <cellStyle name="_DEM-WP(C) Westside Hydro Data_051007_Adj Bench DR 3 for Initial Briefs (Electric) 2" xfId="2418"/>
    <cellStyle name="_DEM-WP(C) Westside Hydro Data_051007_Adj Bench DR 3 for Initial Briefs (Electric)_DEM-WP(C) ENERG10C--ctn Mid-C_042010 2010GRC" xfId="2419"/>
    <cellStyle name="_DEM-WP(C) Westside Hydro Data_051007_Book2" xfId="2420"/>
    <cellStyle name="_DEM-WP(C) Westside Hydro Data_051007_Book2 2" xfId="2421"/>
    <cellStyle name="_DEM-WP(C) Westside Hydro Data_051007_Book2_DEM-WP(C) ENERG10C--ctn Mid-C_042010 2010GRC" xfId="2422"/>
    <cellStyle name="_DEM-WP(C) Westside Hydro Data_051007_Book4" xfId="2423"/>
    <cellStyle name="_DEM-WP(C) Westside Hydro Data_051007_Book4 2" xfId="2424"/>
    <cellStyle name="_DEM-WP(C) Westside Hydro Data_051007_Book4_DEM-WP(C) ENERG10C--ctn Mid-C_042010 2010GRC" xfId="2425"/>
    <cellStyle name="_DEM-WP(C) Westside Hydro Data_051007_DEM-WP(C) ENERG10C--ctn Mid-C_042010 2010GRC" xfId="2426"/>
    <cellStyle name="_DEM-WP(C) Westside Hydro Data_051007_Electric Rev Req Model (2009 GRC) " xfId="2427"/>
    <cellStyle name="_DEM-WP(C) Westside Hydro Data_051007_Electric Rev Req Model (2009 GRC)  2" xfId="2428"/>
    <cellStyle name="_DEM-WP(C) Westside Hydro Data_051007_Electric Rev Req Model (2009 GRC) _DEM-WP(C) ENERG10C--ctn Mid-C_042010 2010GRC" xfId="2429"/>
    <cellStyle name="_DEM-WP(C) Westside Hydro Data_051007_Electric Rev Req Model (2009 GRC) Rebuttal" xfId="2430"/>
    <cellStyle name="_DEM-WP(C) Westside Hydro Data_051007_Electric Rev Req Model (2009 GRC) Rebuttal REmoval of New  WH Solar AdjustMI" xfId="2431"/>
    <cellStyle name="_DEM-WP(C) Westside Hydro Data_051007_Electric Rev Req Model (2009 GRC) Rebuttal REmoval of New  WH Solar AdjustMI 2" xfId="2432"/>
    <cellStyle name="_DEM-WP(C) Westside Hydro Data_051007_Electric Rev Req Model (2009 GRC) Rebuttal REmoval of New  WH Solar AdjustMI_DEM-WP(C) ENERG10C--ctn Mid-C_042010 2010GRC" xfId="2433"/>
    <cellStyle name="_DEM-WP(C) Westside Hydro Data_051007_Electric Rev Req Model (2009 GRC) Revised 01-18-2010" xfId="2434"/>
    <cellStyle name="_DEM-WP(C) Westside Hydro Data_051007_Electric Rev Req Model (2009 GRC) Revised 01-18-2010 2" xfId="2435"/>
    <cellStyle name="_DEM-WP(C) Westside Hydro Data_051007_Electric Rev Req Model (2009 GRC) Revised 01-18-2010_DEM-WP(C) ENERG10C--ctn Mid-C_042010 2010GRC" xfId="2436"/>
    <cellStyle name="_DEM-WP(C) Westside Hydro Data_051007_Final Order Electric EXHIBIT A-1" xfId="2437"/>
    <cellStyle name="_DEM-WP(C) Westside Hydro Data_051007_NIM Summary" xfId="2438"/>
    <cellStyle name="_DEM-WP(C) Westside Hydro Data_051007_NIM Summary 2" xfId="2439"/>
    <cellStyle name="_DEM-WP(C) Westside Hydro Data_051007_NIM Summary_DEM-WP(C) ENERG10C--ctn Mid-C_042010 2010GRC" xfId="2440"/>
    <cellStyle name="_DEM-WP(C) Westside Hydro Data_051007_Power Costs - Comparison bx Rbtl-Staff-Jt-PC" xfId="2441"/>
    <cellStyle name="_DEM-WP(C) Westside Hydro Data_051007_Power Costs - Comparison bx Rbtl-Staff-Jt-PC 2" xfId="2442"/>
    <cellStyle name="_DEM-WP(C) Westside Hydro Data_051007_Power Costs - Comparison bx Rbtl-Staff-Jt-PC_DEM-WP(C) ENERG10C--ctn Mid-C_042010 2010GRC" xfId="2443"/>
    <cellStyle name="_DEM-WP(C) Westside Hydro Data_051007_Rebuttal Power Costs" xfId="2444"/>
    <cellStyle name="_DEM-WP(C) Westside Hydro Data_051007_Rebuttal Power Costs 2" xfId="2445"/>
    <cellStyle name="_DEM-WP(C) Westside Hydro Data_051007_Rebuttal Power Costs_DEM-WP(C) ENERG10C--ctn Mid-C_042010 2010GRC" xfId="2446"/>
    <cellStyle name="_DEM-WP(C) Westside Hydro Data_051007_TENASKA REGULATORY ASSET" xfId="2447"/>
    <cellStyle name="_Elec Peak Capacity Need_2008-2029_032709_Wind 5% Cap" xfId="2448"/>
    <cellStyle name="_Elec Peak Capacity Need_2008-2029_032709_Wind 5% Cap 2" xfId="2449"/>
    <cellStyle name="_Elec Peak Capacity Need_2008-2029_032709_Wind 5% Cap 2 2" xfId="2450"/>
    <cellStyle name="_Elec Peak Capacity Need_2008-2029_032709_Wind 5% Cap_DEM-WP(C) ENERG10C--ctn Mid-C_042010 2010GRC" xfId="2451"/>
    <cellStyle name="_Elec Peak Capacity Need_2008-2029_032709_Wind 5% Cap_NIM Summary" xfId="2452"/>
    <cellStyle name="_Elec Peak Capacity Need_2008-2029_032709_Wind 5% Cap_NIM Summary 2" xfId="2453"/>
    <cellStyle name="_Elec Peak Capacity Need_2008-2029_032709_Wind 5% Cap_NIM Summary_DEM-WP(C) ENERG10C--ctn Mid-C_042010 2010GRC" xfId="2454"/>
    <cellStyle name="_Elec Peak Capacity Need_2008-2029_032709_Wind 5% Cap-ST-Adj-PJP1" xfId="2455"/>
    <cellStyle name="_Elec Peak Capacity Need_2008-2029_032709_Wind 5% Cap-ST-Adj-PJP1 2" xfId="2456"/>
    <cellStyle name="_Elec Peak Capacity Need_2008-2029_032709_Wind 5% Cap-ST-Adj-PJP1 2 2" xfId="2457"/>
    <cellStyle name="_Elec Peak Capacity Need_2008-2029_032709_Wind 5% Cap-ST-Adj-PJP1_DEM-WP(C) ENERG10C--ctn Mid-C_042010 2010GRC" xfId="2458"/>
    <cellStyle name="_Elec Peak Capacity Need_2008-2029_032709_Wind 5% Cap-ST-Adj-PJP1_NIM Summary" xfId="2459"/>
    <cellStyle name="_Elec Peak Capacity Need_2008-2029_032709_Wind 5% Cap-ST-Adj-PJP1_NIM Summary 2" xfId="2460"/>
    <cellStyle name="_Elec Peak Capacity Need_2008-2029_032709_Wind 5% Cap-ST-Adj-PJP1_NIM Summary_DEM-WP(C) ENERG10C--ctn Mid-C_042010 2010GRC" xfId="2461"/>
    <cellStyle name="_Elec Peak Capacity Need_2008-2029_120908_Wind 5% Cap_Low" xfId="2462"/>
    <cellStyle name="_Elec Peak Capacity Need_2008-2029_120908_Wind 5% Cap_Low 2" xfId="2463"/>
    <cellStyle name="_Elec Peak Capacity Need_2008-2029_120908_Wind 5% Cap_Low 2 2" xfId="2464"/>
    <cellStyle name="_Elec Peak Capacity Need_2008-2029_120908_Wind 5% Cap_Low_DEM-WP(C) ENERG10C--ctn Mid-C_042010 2010GRC" xfId="2465"/>
    <cellStyle name="_Elec Peak Capacity Need_2008-2029_120908_Wind 5% Cap_Low_NIM Summary" xfId="2466"/>
    <cellStyle name="_Elec Peak Capacity Need_2008-2029_120908_Wind 5% Cap_Low_NIM Summary 2" xfId="2467"/>
    <cellStyle name="_Elec Peak Capacity Need_2008-2029_120908_Wind 5% Cap_Low_NIM Summary_DEM-WP(C) ENERG10C--ctn Mid-C_042010 2010GRC" xfId="2468"/>
    <cellStyle name="_Elec Peak Capacity Need_2008-2029_Wind 5% Cap_050809" xfId="2469"/>
    <cellStyle name="_Elec Peak Capacity Need_2008-2029_Wind 5% Cap_050809 2" xfId="2470"/>
    <cellStyle name="_Elec Peak Capacity Need_2008-2029_Wind 5% Cap_050809 2 2" xfId="2471"/>
    <cellStyle name="_Elec Peak Capacity Need_2008-2029_Wind 5% Cap_050809_DEM-WP(C) ENERG10C--ctn Mid-C_042010 2010GRC" xfId="2472"/>
    <cellStyle name="_Elec Peak Capacity Need_2008-2029_Wind 5% Cap_050809_NIM Summary" xfId="2473"/>
    <cellStyle name="_Elec Peak Capacity Need_2008-2029_Wind 5% Cap_050809_NIM Summary 2" xfId="2474"/>
    <cellStyle name="_Elec Peak Capacity Need_2008-2029_Wind 5% Cap_050809_NIM Summary_DEM-WP(C) ENERG10C--ctn Mid-C_042010 2010GRC" xfId="2475"/>
    <cellStyle name="_x0013__Electric Rev Req Model (2009 GRC) " xfId="2476"/>
    <cellStyle name="_x0013__Electric Rev Req Model (2009 GRC)  2" xfId="2477"/>
    <cellStyle name="_x0013__Electric Rev Req Model (2009 GRC) _DEM-WP(C) ENERG10C--ctn Mid-C_042010 2010GRC" xfId="2478"/>
    <cellStyle name="_x0013__Electric Rev Req Model (2009 GRC) Rebuttal" xfId="2479"/>
    <cellStyle name="_x0013__Electric Rev Req Model (2009 GRC) Rebuttal REmoval of New  WH Solar AdjustMI" xfId="2480"/>
    <cellStyle name="_x0013__Electric Rev Req Model (2009 GRC) Rebuttal REmoval of New  WH Solar AdjustMI 2" xfId="2481"/>
    <cellStyle name="_x0013__Electric Rev Req Model (2009 GRC) Rebuttal REmoval of New  WH Solar AdjustMI_DEM-WP(C) ENERG10C--ctn Mid-C_042010 2010GRC" xfId="2482"/>
    <cellStyle name="_x0013__Electric Rev Req Model (2009 GRC) Revised 01-18-2010" xfId="2483"/>
    <cellStyle name="_x0013__Electric Rev Req Model (2009 GRC) Revised 01-18-2010 2" xfId="2484"/>
    <cellStyle name="_x0013__Electric Rev Req Model (2009 GRC) Revised 01-18-2010_DEM-WP(C) ENERG10C--ctn Mid-C_042010 2010GRC" xfId="2485"/>
    <cellStyle name="_ENCOGEN_WBOOK" xfId="2486"/>
    <cellStyle name="_ENCOGEN_WBOOK 2" xfId="2487"/>
    <cellStyle name="_ENCOGEN_WBOOK_DEM-WP(C) ENERG10C--ctn Mid-C_042010 2010GRC" xfId="2488"/>
    <cellStyle name="_ENCOGEN_WBOOK_NIM Summary" xfId="2489"/>
    <cellStyle name="_ENCOGEN_WBOOK_NIM Summary 2" xfId="2490"/>
    <cellStyle name="_ENCOGEN_WBOOK_NIM Summary_DEM-WP(C) ENERG10C--ctn Mid-C_042010 2010GRC" xfId="2491"/>
    <cellStyle name="_x0013__Final Order Electric EXHIBIT A-1" xfId="2492"/>
    <cellStyle name="_Fixed Gas Transport 1 19 09" xfId="2493"/>
    <cellStyle name="_Fixed Gas Transport 1 19 09 2" xfId="2494"/>
    <cellStyle name="_Fixed Gas Transport 1 19 09 2 2" xfId="2495"/>
    <cellStyle name="_Fixed Gas Transport 1 19 09_DEM-WP(C) ENERG10C--ctn Mid-C_042010 2010GRC" xfId="2496"/>
    <cellStyle name="_Fuel Prices 4-14" xfId="2497"/>
    <cellStyle name="_Fuel Prices 4-14 2" xfId="2498"/>
    <cellStyle name="_Fuel Prices 4-14 2 2" xfId="2499"/>
    <cellStyle name="_Fuel Prices 4-14 3" xfId="2500"/>
    <cellStyle name="_Fuel Prices 4-14 4" xfId="2501"/>
    <cellStyle name="_Fuel Prices 4-14 4 2" xfId="2502"/>
    <cellStyle name="_Fuel Prices 4-14 5" xfId="2503"/>
    <cellStyle name="_Fuel Prices 4-14 5 2" xfId="2504"/>
    <cellStyle name="_Fuel Prices 4-14 6" xfId="2505"/>
    <cellStyle name="_Fuel Prices 4-14 7" xfId="2506"/>
    <cellStyle name="_Fuel Prices 4-14 7 2" xfId="2507"/>
    <cellStyle name="_Fuel Prices 4-14 8" xfId="2508"/>
    <cellStyle name="_Fuel Prices 4-14 8 2" xfId="2509"/>
    <cellStyle name="_Fuel Prices 4-14_04 07E Wild Horse Wind Expansion (C) (2)" xfId="2510"/>
    <cellStyle name="_Fuel Prices 4-14_04 07E Wild Horse Wind Expansion (C) (2) 2" xfId="2511"/>
    <cellStyle name="_Fuel Prices 4-14_04 07E Wild Horse Wind Expansion (C) (2)_Adj Bench DR 3 for Initial Briefs (Electric)" xfId="2512"/>
    <cellStyle name="_Fuel Prices 4-14_04 07E Wild Horse Wind Expansion (C) (2)_Adj Bench DR 3 for Initial Briefs (Electric) 2" xfId="2513"/>
    <cellStyle name="_Fuel Prices 4-14_04 07E Wild Horse Wind Expansion (C) (2)_Adj Bench DR 3 for Initial Briefs (Electric)_DEM-WP(C) ENERG10C--ctn Mid-C_042010 2010GRC" xfId="2514"/>
    <cellStyle name="_Fuel Prices 4-14_04 07E Wild Horse Wind Expansion (C) (2)_DEM-WP(C) ENERG10C--ctn Mid-C_042010 2010GRC" xfId="2515"/>
    <cellStyle name="_Fuel Prices 4-14_04 07E Wild Horse Wind Expansion (C) (2)_Electric Rev Req Model (2009 GRC) " xfId="2516"/>
    <cellStyle name="_Fuel Prices 4-14_04 07E Wild Horse Wind Expansion (C) (2)_Electric Rev Req Model (2009 GRC)  2" xfId="2517"/>
    <cellStyle name="_Fuel Prices 4-14_04 07E Wild Horse Wind Expansion (C) (2)_Electric Rev Req Model (2009 GRC) _DEM-WP(C) ENERG10C--ctn Mid-C_042010 2010GRC" xfId="2518"/>
    <cellStyle name="_Fuel Prices 4-14_04 07E Wild Horse Wind Expansion (C) (2)_Electric Rev Req Model (2009 GRC) Rebuttal" xfId="2519"/>
    <cellStyle name="_Fuel Prices 4-14_04 07E Wild Horse Wind Expansion (C) (2)_Electric Rev Req Model (2009 GRC) Rebuttal REmoval of New  WH Solar AdjustMI" xfId="2520"/>
    <cellStyle name="_Fuel Prices 4-14_04 07E Wild Horse Wind Expansion (C) (2)_Electric Rev Req Model (2009 GRC) Rebuttal REmoval of New  WH Solar AdjustMI 2" xfId="2521"/>
    <cellStyle name="_Fuel Prices 4-14_04 07E Wild Horse Wind Expansion (C) (2)_Electric Rev Req Model (2009 GRC) Rebuttal REmoval of New  WH Solar AdjustMI_DEM-WP(C) ENERG10C--ctn Mid-C_042010 2010GRC" xfId="2522"/>
    <cellStyle name="_Fuel Prices 4-14_04 07E Wild Horse Wind Expansion (C) (2)_Electric Rev Req Model (2009 GRC) Revised 01-18-2010" xfId="2523"/>
    <cellStyle name="_Fuel Prices 4-14_04 07E Wild Horse Wind Expansion (C) (2)_Electric Rev Req Model (2009 GRC) Revised 01-18-2010 2" xfId="2524"/>
    <cellStyle name="_Fuel Prices 4-14_04 07E Wild Horse Wind Expansion (C) (2)_Electric Rev Req Model (2009 GRC) Revised 01-18-2010_DEM-WP(C) ENERG10C--ctn Mid-C_042010 2010GRC" xfId="2525"/>
    <cellStyle name="_Fuel Prices 4-14_04 07E Wild Horse Wind Expansion (C) (2)_Final Order Electric EXHIBIT A-1" xfId="2526"/>
    <cellStyle name="_Fuel Prices 4-14_04 07E Wild Horse Wind Expansion (C) (2)_TENASKA REGULATORY ASSET" xfId="2527"/>
    <cellStyle name="_Fuel Prices 4-14_16.37E Wild Horse Expansion DeferralRevwrkingfile SF" xfId="2528"/>
    <cellStyle name="_Fuel Prices 4-14_16.37E Wild Horse Expansion DeferralRevwrkingfile SF 2" xfId="2529"/>
    <cellStyle name="_Fuel Prices 4-14_16.37E Wild Horse Expansion DeferralRevwrkingfile SF_DEM-WP(C) ENERG10C--ctn Mid-C_042010 2010GRC" xfId="2530"/>
    <cellStyle name="_Fuel Prices 4-14_2009 GRC Compl Filing - Exhibit D" xfId="2531"/>
    <cellStyle name="_Fuel Prices 4-14_2009 GRC Compl Filing - Exhibit D 2" xfId="2532"/>
    <cellStyle name="_Fuel Prices 4-14_2009 GRC Compl Filing - Exhibit D_DEM-WP(C) ENERG10C--ctn Mid-C_042010 2010GRC" xfId="2533"/>
    <cellStyle name="_Fuel Prices 4-14_4 31 Regulatory Assets and Liabilities  7 06- Exhibit D" xfId="2534"/>
    <cellStyle name="_Fuel Prices 4-14_4 31 Regulatory Assets and Liabilities  7 06- Exhibit D 2" xfId="2535"/>
    <cellStyle name="_Fuel Prices 4-14_4 31 Regulatory Assets and Liabilities  7 06- Exhibit D_DEM-WP(C) ENERG10C--ctn Mid-C_042010 2010GRC" xfId="2536"/>
    <cellStyle name="_Fuel Prices 4-14_4 31 Regulatory Assets and Liabilities  7 06- Exhibit D_NIM Summary" xfId="2537"/>
    <cellStyle name="_Fuel Prices 4-14_4 31 Regulatory Assets and Liabilities  7 06- Exhibit D_NIM Summary 2" xfId="2538"/>
    <cellStyle name="_Fuel Prices 4-14_4 31 Regulatory Assets and Liabilities  7 06- Exhibit D_NIM Summary_DEM-WP(C) ENERG10C--ctn Mid-C_042010 2010GRC" xfId="2539"/>
    <cellStyle name="_Fuel Prices 4-14_4 31 Regulatory Assets and Liabilities  7 06- Exhibit D_NIM+O&amp;M" xfId="2540"/>
    <cellStyle name="_Fuel Prices 4-14_4 31 Regulatory Assets and Liabilities  7 06- Exhibit D_NIM+O&amp;M Monthly" xfId="2541"/>
    <cellStyle name="_Fuel Prices 4-14_4 31E Reg Asset  Liab and EXH D" xfId="2542"/>
    <cellStyle name="_Fuel Prices 4-14_4 31E Reg Asset  Liab and EXH D _ Aug 10 Filing (2)" xfId="2543"/>
    <cellStyle name="_Fuel Prices 4-14_4 31E Reg Asset  Liab and EXH D _ Aug 10 Filing (2) 2" xfId="2544"/>
    <cellStyle name="_Fuel Prices 4-14_4 31E Reg Asset  Liab and EXH D 2" xfId="2545"/>
    <cellStyle name="_Fuel Prices 4-14_4 31E Reg Asset  Liab and EXH D 3" xfId="2546"/>
    <cellStyle name="_Fuel Prices 4-14_4 32 Regulatory Assets and Liabilities  7 06- Exhibit D" xfId="2547"/>
    <cellStyle name="_Fuel Prices 4-14_4 32 Regulatory Assets and Liabilities  7 06- Exhibit D 2" xfId="2548"/>
    <cellStyle name="_Fuel Prices 4-14_4 32 Regulatory Assets and Liabilities  7 06- Exhibit D_DEM-WP(C) ENERG10C--ctn Mid-C_042010 2010GRC" xfId="2549"/>
    <cellStyle name="_Fuel Prices 4-14_4 32 Regulatory Assets and Liabilities  7 06- Exhibit D_NIM Summary" xfId="2550"/>
    <cellStyle name="_Fuel Prices 4-14_4 32 Regulatory Assets and Liabilities  7 06- Exhibit D_NIM Summary 2" xfId="2551"/>
    <cellStyle name="_Fuel Prices 4-14_4 32 Regulatory Assets and Liabilities  7 06- Exhibit D_NIM Summary_DEM-WP(C) ENERG10C--ctn Mid-C_042010 2010GRC" xfId="2552"/>
    <cellStyle name="_Fuel Prices 4-14_4 32 Regulatory Assets and Liabilities  7 06- Exhibit D_NIM+O&amp;M" xfId="2553"/>
    <cellStyle name="_Fuel Prices 4-14_4 32 Regulatory Assets and Liabilities  7 06- Exhibit D_NIM+O&amp;M Monthly" xfId="2554"/>
    <cellStyle name="_Fuel Prices 4-14_AURORA Total New" xfId="2555"/>
    <cellStyle name="_Fuel Prices 4-14_AURORA Total New 2" xfId="2556"/>
    <cellStyle name="_Fuel Prices 4-14_Book2" xfId="2557"/>
    <cellStyle name="_Fuel Prices 4-14_Book2 2" xfId="2558"/>
    <cellStyle name="_Fuel Prices 4-14_Book2_Adj Bench DR 3 for Initial Briefs (Electric)" xfId="2559"/>
    <cellStyle name="_Fuel Prices 4-14_Book2_Adj Bench DR 3 for Initial Briefs (Electric) 2" xfId="2560"/>
    <cellStyle name="_Fuel Prices 4-14_Book2_Adj Bench DR 3 for Initial Briefs (Electric)_DEM-WP(C) ENERG10C--ctn Mid-C_042010 2010GRC" xfId="2561"/>
    <cellStyle name="_Fuel Prices 4-14_Book2_DEM-WP(C) ENERG10C--ctn Mid-C_042010 2010GRC" xfId="2562"/>
    <cellStyle name="_Fuel Prices 4-14_Book2_Electric Rev Req Model (2009 GRC) Rebuttal" xfId="2563"/>
    <cellStyle name="_Fuel Prices 4-14_Book2_Electric Rev Req Model (2009 GRC) Rebuttal REmoval of New  WH Solar AdjustMI" xfId="2564"/>
    <cellStyle name="_Fuel Prices 4-14_Book2_Electric Rev Req Model (2009 GRC) Rebuttal REmoval of New  WH Solar AdjustMI 2" xfId="2565"/>
    <cellStyle name="_Fuel Prices 4-14_Book2_Electric Rev Req Model (2009 GRC) Rebuttal REmoval of New  WH Solar AdjustMI_DEM-WP(C) ENERG10C--ctn Mid-C_042010 2010GRC" xfId="2566"/>
    <cellStyle name="_Fuel Prices 4-14_Book2_Electric Rev Req Model (2009 GRC) Revised 01-18-2010" xfId="2567"/>
    <cellStyle name="_Fuel Prices 4-14_Book2_Electric Rev Req Model (2009 GRC) Revised 01-18-2010 2" xfId="2568"/>
    <cellStyle name="_Fuel Prices 4-14_Book2_Electric Rev Req Model (2009 GRC) Revised 01-18-2010_DEM-WP(C) ENERG10C--ctn Mid-C_042010 2010GRC" xfId="2569"/>
    <cellStyle name="_Fuel Prices 4-14_Book2_Final Order Electric EXHIBIT A-1" xfId="2570"/>
    <cellStyle name="_Fuel Prices 4-14_Book4" xfId="2571"/>
    <cellStyle name="_Fuel Prices 4-14_Book4 2" xfId="2572"/>
    <cellStyle name="_Fuel Prices 4-14_Book4_DEM-WP(C) ENERG10C--ctn Mid-C_042010 2010GRC" xfId="2573"/>
    <cellStyle name="_Fuel Prices 4-14_Book9" xfId="2574"/>
    <cellStyle name="_Fuel Prices 4-14_Book9 2" xfId="2575"/>
    <cellStyle name="_Fuel Prices 4-14_Book9_DEM-WP(C) ENERG10C--ctn Mid-C_042010 2010GRC" xfId="2576"/>
    <cellStyle name="_Fuel Prices 4-14_Chelan PUD Power Costs (8-10)" xfId="2577"/>
    <cellStyle name="_Fuel Prices 4-14_DEM-WP(C) Chelan Power Costs" xfId="2578"/>
    <cellStyle name="_Fuel Prices 4-14_DEM-WP(C) Chelan Power Costs 2" xfId="2579"/>
    <cellStyle name="_Fuel Prices 4-14_DEM-WP(C) ENERG10C--ctn Mid-C_042010 2010GRC" xfId="2580"/>
    <cellStyle name="_Fuel Prices 4-14_DEM-WP(C) Gas Transport 2010GRC" xfId="2581"/>
    <cellStyle name="_Fuel Prices 4-14_DEM-WP(C) Gas Transport 2010GRC 2" xfId="2582"/>
    <cellStyle name="_Fuel Prices 4-14_NIM Summary" xfId="2583"/>
    <cellStyle name="_Fuel Prices 4-14_NIM Summary 09GRC" xfId="2584"/>
    <cellStyle name="_Fuel Prices 4-14_NIM Summary 09GRC 2" xfId="2585"/>
    <cellStyle name="_Fuel Prices 4-14_NIM Summary 09GRC_DEM-WP(C) ENERG10C--ctn Mid-C_042010 2010GRC" xfId="2586"/>
    <cellStyle name="_Fuel Prices 4-14_NIM Summary 2" xfId="2587"/>
    <cellStyle name="_Fuel Prices 4-14_NIM Summary 3" xfId="2588"/>
    <cellStyle name="_Fuel Prices 4-14_NIM Summary 4" xfId="2589"/>
    <cellStyle name="_Fuel Prices 4-14_NIM Summary 5" xfId="2590"/>
    <cellStyle name="_Fuel Prices 4-14_NIM Summary 6" xfId="2591"/>
    <cellStyle name="_Fuel Prices 4-14_NIM Summary 7" xfId="2592"/>
    <cellStyle name="_Fuel Prices 4-14_NIM Summary 8" xfId="2593"/>
    <cellStyle name="_Fuel Prices 4-14_NIM Summary 9" xfId="2594"/>
    <cellStyle name="_Fuel Prices 4-14_NIM Summary_DEM-WP(C) ENERG10C--ctn Mid-C_042010 2010GRC" xfId="2595"/>
    <cellStyle name="_Fuel Prices 4-14_NIM+O&amp;M" xfId="2596"/>
    <cellStyle name="_Fuel Prices 4-14_NIM+O&amp;M 2" xfId="2597"/>
    <cellStyle name="_Fuel Prices 4-14_NIM+O&amp;M Monthly" xfId="2598"/>
    <cellStyle name="_Fuel Prices 4-14_NIM+O&amp;M Monthly 2" xfId="2599"/>
    <cellStyle name="_Fuel Prices 4-14_PCA 9 -  Exhibit D April 2010 (3)" xfId="2600"/>
    <cellStyle name="_Fuel Prices 4-14_PCA 9 -  Exhibit D April 2010 (3) 2" xfId="2601"/>
    <cellStyle name="_Fuel Prices 4-14_PCA 9 -  Exhibit D April 2010 (3)_DEM-WP(C) ENERG10C--ctn Mid-C_042010 2010GRC" xfId="2602"/>
    <cellStyle name="_Fuel Prices 4-14_Power Costs - Comparison bx Rbtl-Staff-Jt-PC" xfId="2603"/>
    <cellStyle name="_Fuel Prices 4-14_Power Costs - Comparison bx Rbtl-Staff-Jt-PC 2" xfId="2604"/>
    <cellStyle name="_Fuel Prices 4-14_Power Costs - Comparison bx Rbtl-Staff-Jt-PC_Adj Bench DR 3 for Initial Briefs (Electric)" xfId="2605"/>
    <cellStyle name="_Fuel Prices 4-14_Power Costs - Comparison bx Rbtl-Staff-Jt-PC_Adj Bench DR 3 for Initial Briefs (Electric) 2" xfId="2606"/>
    <cellStyle name="_Fuel Prices 4-14_Power Costs - Comparison bx Rbtl-Staff-Jt-PC_Adj Bench DR 3 for Initial Briefs (Electric)_DEM-WP(C) ENERG10C--ctn Mid-C_042010 2010GRC" xfId="2607"/>
    <cellStyle name="_Fuel Prices 4-14_Power Costs - Comparison bx Rbtl-Staff-Jt-PC_DEM-WP(C) ENERG10C--ctn Mid-C_042010 2010GRC" xfId="2608"/>
    <cellStyle name="_Fuel Prices 4-14_Power Costs - Comparison bx Rbtl-Staff-Jt-PC_Electric Rev Req Model (2009 GRC) Rebuttal" xfId="2609"/>
    <cellStyle name="_Fuel Prices 4-14_Power Costs - Comparison bx Rbtl-Staff-Jt-PC_Electric Rev Req Model (2009 GRC) Rebuttal REmoval of New  WH Solar AdjustMI" xfId="2610"/>
    <cellStyle name="_Fuel Prices 4-14_Power Costs - Comparison bx Rbtl-Staff-Jt-PC_Electric Rev Req Model (2009 GRC) Rebuttal REmoval of New  WH Solar AdjustMI 2" xfId="2611"/>
    <cellStyle name="_Fuel Prices 4-14_Power Costs - Comparison bx Rbtl-Staff-Jt-PC_Electric Rev Req Model (2009 GRC) Rebuttal REmoval of New  WH Solar AdjustMI_DEM-WP(C) ENERG10C--ctn Mid-C_042010 2010GRC" xfId="2612"/>
    <cellStyle name="_Fuel Prices 4-14_Power Costs - Comparison bx Rbtl-Staff-Jt-PC_Electric Rev Req Model (2009 GRC) Revised 01-18-2010" xfId="2613"/>
    <cellStyle name="_Fuel Prices 4-14_Power Costs - Comparison bx Rbtl-Staff-Jt-PC_Electric Rev Req Model (2009 GRC) Revised 01-18-2010 2" xfId="2614"/>
    <cellStyle name="_Fuel Prices 4-14_Power Costs - Comparison bx Rbtl-Staff-Jt-PC_Electric Rev Req Model (2009 GRC) Revised 01-18-2010_DEM-WP(C) ENERG10C--ctn Mid-C_042010 2010GRC" xfId="2615"/>
    <cellStyle name="_Fuel Prices 4-14_Power Costs - Comparison bx Rbtl-Staff-Jt-PC_Final Order Electric EXHIBIT A-1" xfId="2616"/>
    <cellStyle name="_Fuel Prices 4-14_Rebuttal Power Costs" xfId="2617"/>
    <cellStyle name="_Fuel Prices 4-14_Rebuttal Power Costs 2" xfId="2618"/>
    <cellStyle name="_Fuel Prices 4-14_Rebuttal Power Costs_Adj Bench DR 3 for Initial Briefs (Electric)" xfId="2619"/>
    <cellStyle name="_Fuel Prices 4-14_Rebuttal Power Costs_Adj Bench DR 3 for Initial Briefs (Electric) 2" xfId="2620"/>
    <cellStyle name="_Fuel Prices 4-14_Rebuttal Power Costs_Adj Bench DR 3 for Initial Briefs (Electric)_DEM-WP(C) ENERG10C--ctn Mid-C_042010 2010GRC" xfId="2621"/>
    <cellStyle name="_Fuel Prices 4-14_Rebuttal Power Costs_DEM-WP(C) ENERG10C--ctn Mid-C_042010 2010GRC" xfId="2622"/>
    <cellStyle name="_Fuel Prices 4-14_Rebuttal Power Costs_Electric Rev Req Model (2009 GRC) Rebuttal" xfId="2623"/>
    <cellStyle name="_Fuel Prices 4-14_Rebuttal Power Costs_Electric Rev Req Model (2009 GRC) Rebuttal REmoval of New  WH Solar AdjustMI" xfId="2624"/>
    <cellStyle name="_Fuel Prices 4-14_Rebuttal Power Costs_Electric Rev Req Model (2009 GRC) Rebuttal REmoval of New  WH Solar AdjustMI 2" xfId="2625"/>
    <cellStyle name="_Fuel Prices 4-14_Rebuttal Power Costs_Electric Rev Req Model (2009 GRC) Rebuttal REmoval of New  WH Solar AdjustMI_DEM-WP(C) ENERG10C--ctn Mid-C_042010 2010GRC" xfId="2626"/>
    <cellStyle name="_Fuel Prices 4-14_Rebuttal Power Costs_Electric Rev Req Model (2009 GRC) Revised 01-18-2010" xfId="2627"/>
    <cellStyle name="_Fuel Prices 4-14_Rebuttal Power Costs_Electric Rev Req Model (2009 GRC) Revised 01-18-2010 2" xfId="2628"/>
    <cellStyle name="_Fuel Prices 4-14_Rebuttal Power Costs_Electric Rev Req Model (2009 GRC) Revised 01-18-2010_DEM-WP(C) ENERG10C--ctn Mid-C_042010 2010GRC" xfId="2629"/>
    <cellStyle name="_Fuel Prices 4-14_Rebuttal Power Costs_Final Order Electric EXHIBIT A-1" xfId="2630"/>
    <cellStyle name="_Fuel Prices 4-14_Wind Integration 10GRC" xfId="2631"/>
    <cellStyle name="_Fuel Prices 4-14_Wind Integration 10GRC 2" xfId="2632"/>
    <cellStyle name="_Fuel Prices 4-14_Wind Integration 10GRC_DEM-WP(C) ENERG10C--ctn Mid-C_042010 2010GRC" xfId="2633"/>
    <cellStyle name="_Gas Transportation Charges_2009GRC_120308" xfId="2634"/>
    <cellStyle name="_Gas Transportation Charges_2009GRC_120308 2" xfId="2635"/>
    <cellStyle name="_Gas Transportation Charges_2009GRC_120308 2 2" xfId="2636"/>
    <cellStyle name="_Gas Transportation Charges_2009GRC_120308 3" xfId="2637"/>
    <cellStyle name="_Gas Transportation Charges_2009GRC_120308 4" xfId="2638"/>
    <cellStyle name="_Gas Transportation Charges_2009GRC_120308 4 2" xfId="2639"/>
    <cellStyle name="_Gas Transportation Charges_2009GRC_120308_4 31E Reg Asset  Liab and EXH D" xfId="2640"/>
    <cellStyle name="_Gas Transportation Charges_2009GRC_120308_4 31E Reg Asset  Liab and EXH D _ Aug 10 Filing (2)" xfId="2641"/>
    <cellStyle name="_Gas Transportation Charges_2009GRC_120308_4 31E Reg Asset  Liab and EXH D _ Aug 10 Filing (2) 2" xfId="2642"/>
    <cellStyle name="_Gas Transportation Charges_2009GRC_120308_4 31E Reg Asset  Liab and EXH D 2" xfId="2643"/>
    <cellStyle name="_Gas Transportation Charges_2009GRC_120308_4 31E Reg Asset  Liab and EXH D 3" xfId="2644"/>
    <cellStyle name="_Gas Transportation Charges_2009GRC_120308_Chelan PUD Power Costs (8-10)" xfId="2645"/>
    <cellStyle name="_Gas Transportation Charges_2009GRC_120308_DEM-WP(C) Chelan Power Costs" xfId="2646"/>
    <cellStyle name="_Gas Transportation Charges_2009GRC_120308_DEM-WP(C) Chelan Power Costs 2" xfId="2647"/>
    <cellStyle name="_Gas Transportation Charges_2009GRC_120308_DEM-WP(C) Costs Not In AURORA 2010GRC As Filed" xfId="2648"/>
    <cellStyle name="_Gas Transportation Charges_2009GRC_120308_DEM-WP(C) Costs Not In AURORA 2010GRC As Filed 2" xfId="2649"/>
    <cellStyle name="_Gas Transportation Charges_2009GRC_120308_DEM-WP(C) Costs Not In AURORA 2010GRC As Filed 3" xfId="2650"/>
    <cellStyle name="_Gas Transportation Charges_2009GRC_120308_DEM-WP(C) Costs Not In AURORA 2010GRC As Filed_DEM-WP(C) ENERG10C--ctn Mid-C_042010 2010GRC" xfId="2651"/>
    <cellStyle name="_Gas Transportation Charges_2009GRC_120308_DEM-WP(C) ENERG10C--ctn Mid-C_042010 2010GRC" xfId="2652"/>
    <cellStyle name="_Gas Transportation Charges_2009GRC_120308_DEM-WP(C) Gas Transport 2010GRC" xfId="2653"/>
    <cellStyle name="_Gas Transportation Charges_2009GRC_120308_DEM-WP(C) Gas Transport 2010GRC 2" xfId="2654"/>
    <cellStyle name="_Gas Transportation Charges_2009GRC_120308_NIM Summary" xfId="2655"/>
    <cellStyle name="_Gas Transportation Charges_2009GRC_120308_NIM Summary 09GRC" xfId="2656"/>
    <cellStyle name="_Gas Transportation Charges_2009GRC_120308_NIM Summary 09GRC 2" xfId="2657"/>
    <cellStyle name="_Gas Transportation Charges_2009GRC_120308_NIM Summary 09GRC_DEM-WP(C) ENERG10C--ctn Mid-C_042010 2010GRC" xfId="2658"/>
    <cellStyle name="_Gas Transportation Charges_2009GRC_120308_NIM Summary 2" xfId="2659"/>
    <cellStyle name="_Gas Transportation Charges_2009GRC_120308_NIM Summary 3" xfId="2660"/>
    <cellStyle name="_Gas Transportation Charges_2009GRC_120308_NIM Summary 4" xfId="2661"/>
    <cellStyle name="_Gas Transportation Charges_2009GRC_120308_NIM Summary 5" xfId="2662"/>
    <cellStyle name="_Gas Transportation Charges_2009GRC_120308_NIM Summary 6" xfId="2663"/>
    <cellStyle name="_Gas Transportation Charges_2009GRC_120308_NIM Summary 7" xfId="2664"/>
    <cellStyle name="_Gas Transportation Charges_2009GRC_120308_NIM Summary 8" xfId="2665"/>
    <cellStyle name="_Gas Transportation Charges_2009GRC_120308_NIM Summary 9" xfId="2666"/>
    <cellStyle name="_Gas Transportation Charges_2009GRC_120308_NIM Summary_DEM-WP(C) ENERG10C--ctn Mid-C_042010 2010GRC" xfId="2667"/>
    <cellStyle name="_Gas Transportation Charges_2009GRC_120308_NIM+O&amp;M" xfId="2668"/>
    <cellStyle name="_Gas Transportation Charges_2009GRC_120308_NIM+O&amp;M 2" xfId="2669"/>
    <cellStyle name="_Gas Transportation Charges_2009GRC_120308_NIM+O&amp;M Monthly" xfId="2670"/>
    <cellStyle name="_Gas Transportation Charges_2009GRC_120308_NIM+O&amp;M Monthly 2" xfId="2671"/>
    <cellStyle name="_Gas Transportation Charges_2009GRC_120308_PCA 9 -  Exhibit D April 2010 (3)" xfId="2672"/>
    <cellStyle name="_Gas Transportation Charges_2009GRC_120308_PCA 9 -  Exhibit D April 2010 (3) 2" xfId="2673"/>
    <cellStyle name="_Gas Transportation Charges_2009GRC_120308_PCA 9 -  Exhibit D April 2010 (3)_DEM-WP(C) ENERG10C--ctn Mid-C_042010 2010GRC" xfId="2674"/>
    <cellStyle name="_Gas Transportation Charges_2009GRC_120308_Reconciliation" xfId="2675"/>
    <cellStyle name="_Gas Transportation Charges_2009GRC_120308_Reconciliation 2" xfId="2676"/>
    <cellStyle name="_Gas Transportation Charges_2009GRC_120308_Reconciliation 3" xfId="2677"/>
    <cellStyle name="_Gas Transportation Charges_2009GRC_120308_Reconciliation_DEM-WP(C) ENERG10C--ctn Mid-C_042010 2010GRC" xfId="2678"/>
    <cellStyle name="_Gas Transportation Charges_2009GRC_120308_Wind Integration 10GRC" xfId="2679"/>
    <cellStyle name="_Gas Transportation Charges_2009GRC_120308_Wind Integration 10GRC 2" xfId="2680"/>
    <cellStyle name="_Gas Transportation Charges_2009GRC_120308_Wind Integration 10GRC_DEM-WP(C) ENERG10C--ctn Mid-C_042010 2010GRC" xfId="2681"/>
    <cellStyle name="_x0013__LSRWEP LGIA like Acctg Petition Aug 2010" xfId="2682"/>
    <cellStyle name="_Mid C 09GRC" xfId="2683"/>
    <cellStyle name="_Monthly Fixed Input" xfId="2684"/>
    <cellStyle name="_Monthly Fixed Input 2" xfId="2685"/>
    <cellStyle name="_Monthly Fixed Input_DEM-WP(C) ENERG10C--ctn Mid-C_042010 2010GRC" xfId="2686"/>
    <cellStyle name="_Monthly Fixed Input_NIM Summary" xfId="2687"/>
    <cellStyle name="_Monthly Fixed Input_NIM Summary 2" xfId="2688"/>
    <cellStyle name="_Monthly Fixed Input_NIM Summary_DEM-WP(C) ENERG10C--ctn Mid-C_042010 2010GRC" xfId="2689"/>
    <cellStyle name="_NIM 06 Base Case Current Trends" xfId="2690"/>
    <cellStyle name="_NIM 06 Base Case Current Trends 2" xfId="2691"/>
    <cellStyle name="_NIM 06 Base Case Current Trends 2 2" xfId="2692"/>
    <cellStyle name="_NIM 06 Base Case Current Trends 2 3" xfId="2693"/>
    <cellStyle name="_NIM 06 Base Case Current Trends 3" xfId="2694"/>
    <cellStyle name="_NIM 06 Base Case Current Trends_Adj Bench DR 3 for Initial Briefs (Electric)" xfId="2695"/>
    <cellStyle name="_NIM 06 Base Case Current Trends_Adj Bench DR 3 for Initial Briefs (Electric) 2" xfId="2696"/>
    <cellStyle name="_NIM 06 Base Case Current Trends_Adj Bench DR 3 for Initial Briefs (Electric)_DEM-WP(C) ENERG10C--ctn Mid-C_042010 2010GRC" xfId="2697"/>
    <cellStyle name="_NIM 06 Base Case Current Trends_Book2" xfId="2698"/>
    <cellStyle name="_NIM 06 Base Case Current Trends_Book2 2" xfId="2699"/>
    <cellStyle name="_NIM 06 Base Case Current Trends_Book2_Adj Bench DR 3 for Initial Briefs (Electric)" xfId="2700"/>
    <cellStyle name="_NIM 06 Base Case Current Trends_Book2_Adj Bench DR 3 for Initial Briefs (Electric) 2" xfId="2701"/>
    <cellStyle name="_NIM 06 Base Case Current Trends_Book2_Adj Bench DR 3 for Initial Briefs (Electric)_DEM-WP(C) ENERG10C--ctn Mid-C_042010 2010GRC" xfId="2702"/>
    <cellStyle name="_NIM 06 Base Case Current Trends_Book2_DEM-WP(C) ENERG10C--ctn Mid-C_042010 2010GRC" xfId="2703"/>
    <cellStyle name="_NIM 06 Base Case Current Trends_Book2_Electric Rev Req Model (2009 GRC) Rebuttal" xfId="2704"/>
    <cellStyle name="_NIM 06 Base Case Current Trends_Book2_Electric Rev Req Model (2009 GRC) Rebuttal REmoval of New  WH Solar AdjustMI" xfId="2705"/>
    <cellStyle name="_NIM 06 Base Case Current Trends_Book2_Electric Rev Req Model (2009 GRC) Rebuttal REmoval of New  WH Solar AdjustMI 2" xfId="2706"/>
    <cellStyle name="_NIM 06 Base Case Current Trends_Book2_Electric Rev Req Model (2009 GRC) Rebuttal REmoval of New  WH Solar AdjustMI_DEM-WP(C) ENERG10C--ctn Mid-C_042010 2010GRC" xfId="2707"/>
    <cellStyle name="_NIM 06 Base Case Current Trends_Book2_Electric Rev Req Model (2009 GRC) Revised 01-18-2010" xfId="2708"/>
    <cellStyle name="_NIM 06 Base Case Current Trends_Book2_Electric Rev Req Model (2009 GRC) Revised 01-18-2010 2" xfId="2709"/>
    <cellStyle name="_NIM 06 Base Case Current Trends_Book2_Electric Rev Req Model (2009 GRC) Revised 01-18-2010_DEM-WP(C) ENERG10C--ctn Mid-C_042010 2010GRC" xfId="2710"/>
    <cellStyle name="_NIM 06 Base Case Current Trends_Book2_Final Order Electric EXHIBIT A-1" xfId="2711"/>
    <cellStyle name="_NIM 06 Base Case Current Trends_Chelan PUD Power Costs (8-10)" xfId="2712"/>
    <cellStyle name="_NIM 06 Base Case Current Trends_Confidential Material" xfId="2713"/>
    <cellStyle name="_NIM 06 Base Case Current Trends_DEM-WP(C) Colstrip 12 Coal Cost Forecast 2010GRC" xfId="2714"/>
    <cellStyle name="_NIM 06 Base Case Current Trends_DEM-WP(C) ENERG10C--ctn Mid-C_042010 2010GRC" xfId="2715"/>
    <cellStyle name="_NIM 06 Base Case Current Trends_DEM-WP(C) Production O&amp;M 2010GRC As-Filed" xfId="2716"/>
    <cellStyle name="_NIM 06 Base Case Current Trends_DEM-WP(C) Production O&amp;M 2010GRC As-Filed 2" xfId="2717"/>
    <cellStyle name="_NIM 06 Base Case Current Trends_DEM-WP(C) Production O&amp;M 2010GRC As-Filed 3" xfId="2718"/>
    <cellStyle name="_NIM 06 Base Case Current Trends_Electric Rev Req Model (2009 GRC) " xfId="2719"/>
    <cellStyle name="_NIM 06 Base Case Current Trends_Electric Rev Req Model (2009 GRC)  2" xfId="2720"/>
    <cellStyle name="_NIM 06 Base Case Current Trends_Electric Rev Req Model (2009 GRC) _DEM-WP(C) ENERG10C--ctn Mid-C_042010 2010GRC" xfId="2721"/>
    <cellStyle name="_NIM 06 Base Case Current Trends_Electric Rev Req Model (2009 GRC) Rebuttal" xfId="2722"/>
    <cellStyle name="_NIM 06 Base Case Current Trends_Electric Rev Req Model (2009 GRC) Rebuttal REmoval of New  WH Solar AdjustMI" xfId="2723"/>
    <cellStyle name="_NIM 06 Base Case Current Trends_Electric Rev Req Model (2009 GRC) Rebuttal REmoval of New  WH Solar AdjustMI 2" xfId="2724"/>
    <cellStyle name="_NIM 06 Base Case Current Trends_Electric Rev Req Model (2009 GRC) Rebuttal REmoval of New  WH Solar AdjustMI_DEM-WP(C) ENERG10C--ctn Mid-C_042010 2010GRC" xfId="2725"/>
    <cellStyle name="_NIM 06 Base Case Current Trends_Electric Rev Req Model (2009 GRC) Revised 01-18-2010" xfId="2726"/>
    <cellStyle name="_NIM 06 Base Case Current Trends_Electric Rev Req Model (2009 GRC) Revised 01-18-2010 2" xfId="2727"/>
    <cellStyle name="_NIM 06 Base Case Current Trends_Electric Rev Req Model (2009 GRC) Revised 01-18-2010_DEM-WP(C) ENERG10C--ctn Mid-C_042010 2010GRC" xfId="2728"/>
    <cellStyle name="_NIM 06 Base Case Current Trends_Final Order Electric EXHIBIT A-1" xfId="2729"/>
    <cellStyle name="_NIM 06 Base Case Current Trends_NIM Summary" xfId="2730"/>
    <cellStyle name="_NIM 06 Base Case Current Trends_NIM Summary 2" xfId="2731"/>
    <cellStyle name="_NIM 06 Base Case Current Trends_NIM Summary_DEM-WP(C) ENERG10C--ctn Mid-C_042010 2010GRC" xfId="2732"/>
    <cellStyle name="_NIM 06 Base Case Current Trends_NIM+O&amp;M" xfId="2733"/>
    <cellStyle name="_NIM 06 Base Case Current Trends_NIM+O&amp;M 2" xfId="2734"/>
    <cellStyle name="_NIM 06 Base Case Current Trends_NIM+O&amp;M Monthly" xfId="2735"/>
    <cellStyle name="_NIM 06 Base Case Current Trends_NIM+O&amp;M Monthly 2" xfId="2736"/>
    <cellStyle name="_NIM 06 Base Case Current Trends_Rebuttal Power Costs" xfId="2737"/>
    <cellStyle name="_NIM 06 Base Case Current Trends_Rebuttal Power Costs 2" xfId="2738"/>
    <cellStyle name="_NIM 06 Base Case Current Trends_Rebuttal Power Costs_Adj Bench DR 3 for Initial Briefs (Electric)" xfId="2739"/>
    <cellStyle name="_NIM 06 Base Case Current Trends_Rebuttal Power Costs_Adj Bench DR 3 for Initial Briefs (Electric) 2" xfId="2740"/>
    <cellStyle name="_NIM 06 Base Case Current Trends_Rebuttal Power Costs_Adj Bench DR 3 for Initial Briefs (Electric)_DEM-WP(C) ENERG10C--ctn Mid-C_042010 2010GRC" xfId="2741"/>
    <cellStyle name="_NIM 06 Base Case Current Trends_Rebuttal Power Costs_DEM-WP(C) ENERG10C--ctn Mid-C_042010 2010GRC" xfId="2742"/>
    <cellStyle name="_NIM 06 Base Case Current Trends_Rebuttal Power Costs_Electric Rev Req Model (2009 GRC) Rebuttal" xfId="2743"/>
    <cellStyle name="_NIM 06 Base Case Current Trends_Rebuttal Power Costs_Electric Rev Req Model (2009 GRC) Rebuttal REmoval of New  WH Solar AdjustMI" xfId="2744"/>
    <cellStyle name="_NIM 06 Base Case Current Trends_Rebuttal Power Costs_Electric Rev Req Model (2009 GRC) Rebuttal REmoval of New  WH Solar AdjustMI 2" xfId="2745"/>
    <cellStyle name="_NIM 06 Base Case Current Trends_Rebuttal Power Costs_Electric Rev Req Model (2009 GRC) Rebuttal REmoval of New  WH Solar AdjustMI_DEM-WP(C) ENERG10C--ctn Mid-C_042010 2010GRC" xfId="2746"/>
    <cellStyle name="_NIM 06 Base Case Current Trends_Rebuttal Power Costs_Electric Rev Req Model (2009 GRC) Revised 01-18-2010" xfId="2747"/>
    <cellStyle name="_NIM 06 Base Case Current Trends_Rebuttal Power Costs_Electric Rev Req Model (2009 GRC) Revised 01-18-2010 2" xfId="2748"/>
    <cellStyle name="_NIM 06 Base Case Current Trends_Rebuttal Power Costs_Electric Rev Req Model (2009 GRC) Revised 01-18-2010_DEM-WP(C) ENERG10C--ctn Mid-C_042010 2010GRC" xfId="2749"/>
    <cellStyle name="_NIM 06 Base Case Current Trends_Rebuttal Power Costs_Final Order Electric EXHIBIT A-1" xfId="2750"/>
    <cellStyle name="_NIM 06 Base Case Current Trends_TENASKA REGULATORY ASSET" xfId="2751"/>
    <cellStyle name="_NIM Summary 09GRC" xfId="2752"/>
    <cellStyle name="_NIM Summary 09GRC 2" xfId="2753"/>
    <cellStyle name="_NIM Summary 09GRC_DEM-WP(C) ENERG10C--ctn Mid-C_042010 2010GRC" xfId="2754"/>
    <cellStyle name="_NIM Summary 09GRC_NIM Summary" xfId="2755"/>
    <cellStyle name="_NIM Summary 09GRC_NIM Summary 2" xfId="2756"/>
    <cellStyle name="_NIM Summary 09GRC_NIM Summary_DEM-WP(C) ENERG10C--ctn Mid-C_042010 2010GRC" xfId="2757"/>
    <cellStyle name="_PC DRAFT 10 15 07" xfId="2758"/>
    <cellStyle name="_PCA 7 - Exhibit D update 9_30_2008" xfId="2759"/>
    <cellStyle name="_PCA 7 - Exhibit D update 9_30_2008 2" xfId="2760"/>
    <cellStyle name="_PCA 7 - Exhibit D update 9_30_2008 2 2" xfId="2761"/>
    <cellStyle name="_PCA 7 - Exhibit D update 9_30_2008 3" xfId="2762"/>
    <cellStyle name="_PCA 7 - Exhibit D update 9_30_2008 4" xfId="2763"/>
    <cellStyle name="_PCA 7 - Exhibit D update 9_30_2008 4 2" xfId="2764"/>
    <cellStyle name="_PCA 7 - Exhibit D update 9_30_2008_Chelan PUD Power Costs (8-10)" xfId="2765"/>
    <cellStyle name="_PCA 7 - Exhibit D update 9_30_2008_DEM-WP(C) Chelan Power Costs" xfId="2766"/>
    <cellStyle name="_PCA 7 - Exhibit D update 9_30_2008_DEM-WP(C) Chelan Power Costs 2" xfId="2767"/>
    <cellStyle name="_PCA 7 - Exhibit D update 9_30_2008_DEM-WP(C) ENERG10C--ctn Mid-C_042010 2010GRC" xfId="2768"/>
    <cellStyle name="_PCA 7 - Exhibit D update 9_30_2008_DEM-WP(C) Gas Transport 2010GRC" xfId="2769"/>
    <cellStyle name="_PCA 7 - Exhibit D update 9_30_2008_DEM-WP(C) Gas Transport 2010GRC 2" xfId="2770"/>
    <cellStyle name="_PCA 7 - Exhibit D update 9_30_2008_NIM Summary" xfId="2771"/>
    <cellStyle name="_PCA 7 - Exhibit D update 9_30_2008_NIM Summary 2" xfId="2772"/>
    <cellStyle name="_PCA 7 - Exhibit D update 9_30_2008_NIM Summary_DEM-WP(C) ENERG10C--ctn Mid-C_042010 2010GRC" xfId="2773"/>
    <cellStyle name="_PCA 7 - Exhibit D update 9_30_2008_Transmission Workbook for May BOD" xfId="2774"/>
    <cellStyle name="_PCA 7 - Exhibit D update 9_30_2008_Transmission Workbook for May BOD 2" xfId="2775"/>
    <cellStyle name="_PCA 7 - Exhibit D update 9_30_2008_Transmission Workbook for May BOD_DEM-WP(C) ENERG10C--ctn Mid-C_042010 2010GRC" xfId="2776"/>
    <cellStyle name="_PCA 7 - Exhibit D update 9_30_2008_Wind Integration 10GRC" xfId="2777"/>
    <cellStyle name="_PCA 7 - Exhibit D update 9_30_2008_Wind Integration 10GRC 2" xfId="2778"/>
    <cellStyle name="_PCA 7 - Exhibit D update 9_30_2008_Wind Integration 10GRC_DEM-WP(C) ENERG10C--ctn Mid-C_042010 2010GRC" xfId="2779"/>
    <cellStyle name="_Portfolio SPlan Base Case.xls Chart 1" xfId="2780"/>
    <cellStyle name="_Portfolio SPlan Base Case.xls Chart 1 2" xfId="2781"/>
    <cellStyle name="_Portfolio SPlan Base Case.xls Chart 1 2 2" xfId="2782"/>
    <cellStyle name="_Portfolio SPlan Base Case.xls Chart 1 3" xfId="2783"/>
    <cellStyle name="_Portfolio SPlan Base Case.xls Chart 1_Adj Bench DR 3 for Initial Briefs (Electric)" xfId="2784"/>
    <cellStyle name="_Portfolio SPlan Base Case.xls Chart 1_Adj Bench DR 3 for Initial Briefs (Electric) 2" xfId="2785"/>
    <cellStyle name="_Portfolio SPlan Base Case.xls Chart 1_Adj Bench DR 3 for Initial Briefs (Electric)_DEM-WP(C) ENERG10C--ctn Mid-C_042010 2010GRC" xfId="2786"/>
    <cellStyle name="_Portfolio SPlan Base Case.xls Chart 1_Book2" xfId="2787"/>
    <cellStyle name="_Portfolio SPlan Base Case.xls Chart 1_Book2 2" xfId="2788"/>
    <cellStyle name="_Portfolio SPlan Base Case.xls Chart 1_Book2_Adj Bench DR 3 for Initial Briefs (Electric)" xfId="2789"/>
    <cellStyle name="_Portfolio SPlan Base Case.xls Chart 1_Book2_Adj Bench DR 3 for Initial Briefs (Electric) 2" xfId="2790"/>
    <cellStyle name="_Portfolio SPlan Base Case.xls Chart 1_Book2_Adj Bench DR 3 for Initial Briefs (Electric)_DEM-WP(C) ENERG10C--ctn Mid-C_042010 2010GRC" xfId="2791"/>
    <cellStyle name="_Portfolio SPlan Base Case.xls Chart 1_Book2_DEM-WP(C) ENERG10C--ctn Mid-C_042010 2010GRC" xfId="2792"/>
    <cellStyle name="_Portfolio SPlan Base Case.xls Chart 1_Book2_Electric Rev Req Model (2009 GRC) Rebuttal" xfId="2793"/>
    <cellStyle name="_Portfolio SPlan Base Case.xls Chart 1_Book2_Electric Rev Req Model (2009 GRC) Rebuttal REmoval of New  WH Solar AdjustMI" xfId="2794"/>
    <cellStyle name="_Portfolio SPlan Base Case.xls Chart 1_Book2_Electric Rev Req Model (2009 GRC) Rebuttal REmoval of New  WH Solar AdjustMI 2" xfId="2795"/>
    <cellStyle name="_Portfolio SPlan Base Case.xls Chart 1_Book2_Electric Rev Req Model (2009 GRC) Rebuttal REmoval of New  WH Solar AdjustMI_DEM-WP(C) ENERG10C--ctn Mid-C_042010 2010GRC" xfId="2796"/>
    <cellStyle name="_Portfolio SPlan Base Case.xls Chart 1_Book2_Electric Rev Req Model (2009 GRC) Revised 01-18-2010" xfId="2797"/>
    <cellStyle name="_Portfolio SPlan Base Case.xls Chart 1_Book2_Electric Rev Req Model (2009 GRC) Revised 01-18-2010 2" xfId="2798"/>
    <cellStyle name="_Portfolio SPlan Base Case.xls Chart 1_Book2_Electric Rev Req Model (2009 GRC) Revised 01-18-2010_DEM-WP(C) ENERG10C--ctn Mid-C_042010 2010GRC" xfId="2799"/>
    <cellStyle name="_Portfolio SPlan Base Case.xls Chart 1_Book2_Final Order Electric EXHIBIT A-1" xfId="2800"/>
    <cellStyle name="_Portfolio SPlan Base Case.xls Chart 1_Chelan PUD Power Costs (8-10)" xfId="2801"/>
    <cellStyle name="_Portfolio SPlan Base Case.xls Chart 1_Confidential Material" xfId="2802"/>
    <cellStyle name="_Portfolio SPlan Base Case.xls Chart 1_DEM-WP(C) Colstrip 12 Coal Cost Forecast 2010GRC" xfId="2803"/>
    <cellStyle name="_Portfolio SPlan Base Case.xls Chart 1_DEM-WP(C) ENERG10C--ctn Mid-C_042010 2010GRC" xfId="2804"/>
    <cellStyle name="_Portfolio SPlan Base Case.xls Chart 1_DEM-WP(C) Production O&amp;M 2010GRC As-Filed" xfId="2805"/>
    <cellStyle name="_Portfolio SPlan Base Case.xls Chart 1_DEM-WP(C) Production O&amp;M 2010GRC As-Filed 2" xfId="2806"/>
    <cellStyle name="_Portfolio SPlan Base Case.xls Chart 1_DEM-WP(C) Production O&amp;M 2010GRC As-Filed 3" xfId="2807"/>
    <cellStyle name="_Portfolio SPlan Base Case.xls Chart 1_Electric Rev Req Model (2009 GRC) " xfId="2808"/>
    <cellStyle name="_Portfolio SPlan Base Case.xls Chart 1_Electric Rev Req Model (2009 GRC)  2" xfId="2809"/>
    <cellStyle name="_Portfolio SPlan Base Case.xls Chart 1_Electric Rev Req Model (2009 GRC) _DEM-WP(C) ENERG10C--ctn Mid-C_042010 2010GRC" xfId="2810"/>
    <cellStyle name="_Portfolio SPlan Base Case.xls Chart 1_Electric Rev Req Model (2009 GRC) Rebuttal" xfId="2811"/>
    <cellStyle name="_Portfolio SPlan Base Case.xls Chart 1_Electric Rev Req Model (2009 GRC) Rebuttal REmoval of New  WH Solar AdjustMI" xfId="2812"/>
    <cellStyle name="_Portfolio SPlan Base Case.xls Chart 1_Electric Rev Req Model (2009 GRC) Rebuttal REmoval of New  WH Solar AdjustMI 2" xfId="2813"/>
    <cellStyle name="_Portfolio SPlan Base Case.xls Chart 1_Electric Rev Req Model (2009 GRC) Rebuttal REmoval of New  WH Solar AdjustMI_DEM-WP(C) ENERG10C--ctn Mid-C_042010 2010GRC" xfId="2814"/>
    <cellStyle name="_Portfolio SPlan Base Case.xls Chart 1_Electric Rev Req Model (2009 GRC) Revised 01-18-2010" xfId="2815"/>
    <cellStyle name="_Portfolio SPlan Base Case.xls Chart 1_Electric Rev Req Model (2009 GRC) Revised 01-18-2010 2" xfId="2816"/>
    <cellStyle name="_Portfolio SPlan Base Case.xls Chart 1_Electric Rev Req Model (2009 GRC) Revised 01-18-2010_DEM-WP(C) ENERG10C--ctn Mid-C_042010 2010GRC" xfId="2817"/>
    <cellStyle name="_Portfolio SPlan Base Case.xls Chart 1_Final Order Electric EXHIBIT A-1" xfId="2818"/>
    <cellStyle name="_Portfolio SPlan Base Case.xls Chart 1_NIM Summary" xfId="2819"/>
    <cellStyle name="_Portfolio SPlan Base Case.xls Chart 1_NIM Summary 2" xfId="2820"/>
    <cellStyle name="_Portfolio SPlan Base Case.xls Chart 1_NIM Summary_DEM-WP(C) ENERG10C--ctn Mid-C_042010 2010GRC" xfId="2821"/>
    <cellStyle name="_Portfolio SPlan Base Case.xls Chart 1_Rebuttal Power Costs" xfId="2822"/>
    <cellStyle name="_Portfolio SPlan Base Case.xls Chart 1_Rebuttal Power Costs 2" xfId="2823"/>
    <cellStyle name="_Portfolio SPlan Base Case.xls Chart 1_Rebuttal Power Costs_Adj Bench DR 3 for Initial Briefs (Electric)" xfId="2824"/>
    <cellStyle name="_Portfolio SPlan Base Case.xls Chart 1_Rebuttal Power Costs_Adj Bench DR 3 for Initial Briefs (Electric) 2" xfId="2825"/>
    <cellStyle name="_Portfolio SPlan Base Case.xls Chart 1_Rebuttal Power Costs_Adj Bench DR 3 for Initial Briefs (Electric)_DEM-WP(C) ENERG10C--ctn Mid-C_042010 2010GRC" xfId="2826"/>
    <cellStyle name="_Portfolio SPlan Base Case.xls Chart 1_Rebuttal Power Costs_DEM-WP(C) ENERG10C--ctn Mid-C_042010 2010GRC" xfId="2827"/>
    <cellStyle name="_Portfolio SPlan Base Case.xls Chart 1_Rebuttal Power Costs_Electric Rev Req Model (2009 GRC) Rebuttal" xfId="2828"/>
    <cellStyle name="_Portfolio SPlan Base Case.xls Chart 1_Rebuttal Power Costs_Electric Rev Req Model (2009 GRC) Rebuttal REmoval of New  WH Solar AdjustMI" xfId="2829"/>
    <cellStyle name="_Portfolio SPlan Base Case.xls Chart 1_Rebuttal Power Costs_Electric Rev Req Model (2009 GRC) Rebuttal REmoval of New  WH Solar AdjustMI 2" xfId="2830"/>
    <cellStyle name="_Portfolio SPlan Base Case.xls Chart 1_Rebuttal Power Costs_Electric Rev Req Model (2009 GRC) Rebuttal REmoval of New  WH Solar AdjustMI_DEM-WP(C) ENERG10C--ctn Mid-C_042010 2010GRC" xfId="2831"/>
    <cellStyle name="_Portfolio SPlan Base Case.xls Chart 1_Rebuttal Power Costs_Electric Rev Req Model (2009 GRC) Revised 01-18-2010" xfId="2832"/>
    <cellStyle name="_Portfolio SPlan Base Case.xls Chart 1_Rebuttal Power Costs_Electric Rev Req Model (2009 GRC) Revised 01-18-2010 2" xfId="2833"/>
    <cellStyle name="_Portfolio SPlan Base Case.xls Chart 1_Rebuttal Power Costs_Electric Rev Req Model (2009 GRC) Revised 01-18-2010_DEM-WP(C) ENERG10C--ctn Mid-C_042010 2010GRC" xfId="2834"/>
    <cellStyle name="_Portfolio SPlan Base Case.xls Chart 1_Rebuttal Power Costs_Final Order Electric EXHIBIT A-1" xfId="2835"/>
    <cellStyle name="_Portfolio SPlan Base Case.xls Chart 1_TENASKA REGULATORY ASSET" xfId="2836"/>
    <cellStyle name="_Portfolio SPlan Base Case.xls Chart 2" xfId="2837"/>
    <cellStyle name="_Portfolio SPlan Base Case.xls Chart 2 2" xfId="2838"/>
    <cellStyle name="_Portfolio SPlan Base Case.xls Chart 2 2 2" xfId="2839"/>
    <cellStyle name="_Portfolio SPlan Base Case.xls Chart 2 3" xfId="2840"/>
    <cellStyle name="_Portfolio SPlan Base Case.xls Chart 2_Adj Bench DR 3 for Initial Briefs (Electric)" xfId="2841"/>
    <cellStyle name="_Portfolio SPlan Base Case.xls Chart 2_Adj Bench DR 3 for Initial Briefs (Electric) 2" xfId="2842"/>
    <cellStyle name="_Portfolio SPlan Base Case.xls Chart 2_Adj Bench DR 3 for Initial Briefs (Electric)_DEM-WP(C) ENERG10C--ctn Mid-C_042010 2010GRC" xfId="2843"/>
    <cellStyle name="_Portfolio SPlan Base Case.xls Chart 2_Book2" xfId="2844"/>
    <cellStyle name="_Portfolio SPlan Base Case.xls Chart 2_Book2 2" xfId="2845"/>
    <cellStyle name="_Portfolio SPlan Base Case.xls Chart 2_Book2_Adj Bench DR 3 for Initial Briefs (Electric)" xfId="2846"/>
    <cellStyle name="_Portfolio SPlan Base Case.xls Chart 2_Book2_Adj Bench DR 3 for Initial Briefs (Electric) 2" xfId="2847"/>
    <cellStyle name="_Portfolio SPlan Base Case.xls Chart 2_Book2_Adj Bench DR 3 for Initial Briefs (Electric)_DEM-WP(C) ENERG10C--ctn Mid-C_042010 2010GRC" xfId="2848"/>
    <cellStyle name="_Portfolio SPlan Base Case.xls Chart 2_Book2_DEM-WP(C) ENERG10C--ctn Mid-C_042010 2010GRC" xfId="2849"/>
    <cellStyle name="_Portfolio SPlan Base Case.xls Chart 2_Book2_Electric Rev Req Model (2009 GRC) Rebuttal" xfId="2850"/>
    <cellStyle name="_Portfolio SPlan Base Case.xls Chart 2_Book2_Electric Rev Req Model (2009 GRC) Rebuttal REmoval of New  WH Solar AdjustMI" xfId="2851"/>
    <cellStyle name="_Portfolio SPlan Base Case.xls Chart 2_Book2_Electric Rev Req Model (2009 GRC) Rebuttal REmoval of New  WH Solar AdjustMI 2" xfId="2852"/>
    <cellStyle name="_Portfolio SPlan Base Case.xls Chart 2_Book2_Electric Rev Req Model (2009 GRC) Rebuttal REmoval of New  WH Solar AdjustMI_DEM-WP(C) ENERG10C--ctn Mid-C_042010 2010GRC" xfId="2853"/>
    <cellStyle name="_Portfolio SPlan Base Case.xls Chart 2_Book2_Electric Rev Req Model (2009 GRC) Revised 01-18-2010" xfId="2854"/>
    <cellStyle name="_Portfolio SPlan Base Case.xls Chart 2_Book2_Electric Rev Req Model (2009 GRC) Revised 01-18-2010 2" xfId="2855"/>
    <cellStyle name="_Portfolio SPlan Base Case.xls Chart 2_Book2_Electric Rev Req Model (2009 GRC) Revised 01-18-2010_DEM-WP(C) ENERG10C--ctn Mid-C_042010 2010GRC" xfId="2856"/>
    <cellStyle name="_Portfolio SPlan Base Case.xls Chart 2_Book2_Final Order Electric EXHIBIT A-1" xfId="2857"/>
    <cellStyle name="_Portfolio SPlan Base Case.xls Chart 2_Chelan PUD Power Costs (8-10)" xfId="2858"/>
    <cellStyle name="_Portfolio SPlan Base Case.xls Chart 2_Confidential Material" xfId="2859"/>
    <cellStyle name="_Portfolio SPlan Base Case.xls Chart 2_DEM-WP(C) Colstrip 12 Coal Cost Forecast 2010GRC" xfId="2860"/>
    <cellStyle name="_Portfolio SPlan Base Case.xls Chart 2_DEM-WP(C) ENERG10C--ctn Mid-C_042010 2010GRC" xfId="2861"/>
    <cellStyle name="_Portfolio SPlan Base Case.xls Chart 2_DEM-WP(C) Production O&amp;M 2010GRC As-Filed" xfId="2862"/>
    <cellStyle name="_Portfolio SPlan Base Case.xls Chart 2_DEM-WP(C) Production O&amp;M 2010GRC As-Filed 2" xfId="2863"/>
    <cellStyle name="_Portfolio SPlan Base Case.xls Chart 2_DEM-WP(C) Production O&amp;M 2010GRC As-Filed 3" xfId="2864"/>
    <cellStyle name="_Portfolio SPlan Base Case.xls Chart 2_Electric Rev Req Model (2009 GRC) " xfId="2865"/>
    <cellStyle name="_Portfolio SPlan Base Case.xls Chart 2_Electric Rev Req Model (2009 GRC)  2" xfId="2866"/>
    <cellStyle name="_Portfolio SPlan Base Case.xls Chart 2_Electric Rev Req Model (2009 GRC) _DEM-WP(C) ENERG10C--ctn Mid-C_042010 2010GRC" xfId="2867"/>
    <cellStyle name="_Portfolio SPlan Base Case.xls Chart 2_Electric Rev Req Model (2009 GRC) Rebuttal" xfId="2868"/>
    <cellStyle name="_Portfolio SPlan Base Case.xls Chart 2_Electric Rev Req Model (2009 GRC) Rebuttal REmoval of New  WH Solar AdjustMI" xfId="2869"/>
    <cellStyle name="_Portfolio SPlan Base Case.xls Chart 2_Electric Rev Req Model (2009 GRC) Rebuttal REmoval of New  WH Solar AdjustMI 2" xfId="2870"/>
    <cellStyle name="_Portfolio SPlan Base Case.xls Chart 2_Electric Rev Req Model (2009 GRC) Rebuttal REmoval of New  WH Solar AdjustMI_DEM-WP(C) ENERG10C--ctn Mid-C_042010 2010GRC" xfId="2871"/>
    <cellStyle name="_Portfolio SPlan Base Case.xls Chart 2_Electric Rev Req Model (2009 GRC) Revised 01-18-2010" xfId="2872"/>
    <cellStyle name="_Portfolio SPlan Base Case.xls Chart 2_Electric Rev Req Model (2009 GRC) Revised 01-18-2010 2" xfId="2873"/>
    <cellStyle name="_Portfolio SPlan Base Case.xls Chart 2_Electric Rev Req Model (2009 GRC) Revised 01-18-2010_DEM-WP(C) ENERG10C--ctn Mid-C_042010 2010GRC" xfId="2874"/>
    <cellStyle name="_Portfolio SPlan Base Case.xls Chart 2_Final Order Electric EXHIBIT A-1" xfId="2875"/>
    <cellStyle name="_Portfolio SPlan Base Case.xls Chart 2_NIM Summary" xfId="2876"/>
    <cellStyle name="_Portfolio SPlan Base Case.xls Chart 2_NIM Summary 2" xfId="2877"/>
    <cellStyle name="_Portfolio SPlan Base Case.xls Chart 2_NIM Summary_DEM-WP(C) ENERG10C--ctn Mid-C_042010 2010GRC" xfId="2878"/>
    <cellStyle name="_Portfolio SPlan Base Case.xls Chart 2_Rebuttal Power Costs" xfId="2879"/>
    <cellStyle name="_Portfolio SPlan Base Case.xls Chart 2_Rebuttal Power Costs 2" xfId="2880"/>
    <cellStyle name="_Portfolio SPlan Base Case.xls Chart 2_Rebuttal Power Costs_Adj Bench DR 3 for Initial Briefs (Electric)" xfId="2881"/>
    <cellStyle name="_Portfolio SPlan Base Case.xls Chart 2_Rebuttal Power Costs_Adj Bench DR 3 for Initial Briefs (Electric) 2" xfId="2882"/>
    <cellStyle name="_Portfolio SPlan Base Case.xls Chart 2_Rebuttal Power Costs_Adj Bench DR 3 for Initial Briefs (Electric)_DEM-WP(C) ENERG10C--ctn Mid-C_042010 2010GRC" xfId="2883"/>
    <cellStyle name="_Portfolio SPlan Base Case.xls Chart 2_Rebuttal Power Costs_DEM-WP(C) ENERG10C--ctn Mid-C_042010 2010GRC" xfId="2884"/>
    <cellStyle name="_Portfolio SPlan Base Case.xls Chart 2_Rebuttal Power Costs_Electric Rev Req Model (2009 GRC) Rebuttal" xfId="2885"/>
    <cellStyle name="_Portfolio SPlan Base Case.xls Chart 2_Rebuttal Power Costs_Electric Rev Req Model (2009 GRC) Rebuttal REmoval of New  WH Solar AdjustMI" xfId="2886"/>
    <cellStyle name="_Portfolio SPlan Base Case.xls Chart 2_Rebuttal Power Costs_Electric Rev Req Model (2009 GRC) Rebuttal REmoval of New  WH Solar AdjustMI 2" xfId="2887"/>
    <cellStyle name="_Portfolio SPlan Base Case.xls Chart 2_Rebuttal Power Costs_Electric Rev Req Model (2009 GRC) Rebuttal REmoval of New  WH Solar AdjustMI_DEM-WP(C) ENERG10C--ctn Mid-C_042010 2010GRC" xfId="2888"/>
    <cellStyle name="_Portfolio SPlan Base Case.xls Chart 2_Rebuttal Power Costs_Electric Rev Req Model (2009 GRC) Revised 01-18-2010" xfId="2889"/>
    <cellStyle name="_Portfolio SPlan Base Case.xls Chart 2_Rebuttal Power Costs_Electric Rev Req Model (2009 GRC) Revised 01-18-2010 2" xfId="2890"/>
    <cellStyle name="_Portfolio SPlan Base Case.xls Chart 2_Rebuttal Power Costs_Electric Rev Req Model (2009 GRC) Revised 01-18-2010_DEM-WP(C) ENERG10C--ctn Mid-C_042010 2010GRC" xfId="2891"/>
    <cellStyle name="_Portfolio SPlan Base Case.xls Chart 2_Rebuttal Power Costs_Final Order Electric EXHIBIT A-1" xfId="2892"/>
    <cellStyle name="_Portfolio SPlan Base Case.xls Chart 2_TENASKA REGULATORY ASSET" xfId="2893"/>
    <cellStyle name="_Portfolio SPlan Base Case.xls Chart 3" xfId="2894"/>
    <cellStyle name="_Portfolio SPlan Base Case.xls Chart 3 2" xfId="2895"/>
    <cellStyle name="_Portfolio SPlan Base Case.xls Chart 3 2 2" xfId="2896"/>
    <cellStyle name="_Portfolio SPlan Base Case.xls Chart 3 3" xfId="2897"/>
    <cellStyle name="_Portfolio SPlan Base Case.xls Chart 3_Adj Bench DR 3 for Initial Briefs (Electric)" xfId="2898"/>
    <cellStyle name="_Portfolio SPlan Base Case.xls Chart 3_Adj Bench DR 3 for Initial Briefs (Electric) 2" xfId="2899"/>
    <cellStyle name="_Portfolio SPlan Base Case.xls Chart 3_Adj Bench DR 3 for Initial Briefs (Electric)_DEM-WP(C) ENERG10C--ctn Mid-C_042010 2010GRC" xfId="2900"/>
    <cellStyle name="_Portfolio SPlan Base Case.xls Chart 3_Book2" xfId="2901"/>
    <cellStyle name="_Portfolio SPlan Base Case.xls Chart 3_Book2 2" xfId="2902"/>
    <cellStyle name="_Portfolio SPlan Base Case.xls Chart 3_Book2_Adj Bench DR 3 for Initial Briefs (Electric)" xfId="2903"/>
    <cellStyle name="_Portfolio SPlan Base Case.xls Chart 3_Book2_Adj Bench DR 3 for Initial Briefs (Electric) 2" xfId="2904"/>
    <cellStyle name="_Portfolio SPlan Base Case.xls Chart 3_Book2_Adj Bench DR 3 for Initial Briefs (Electric)_DEM-WP(C) ENERG10C--ctn Mid-C_042010 2010GRC" xfId="2905"/>
    <cellStyle name="_Portfolio SPlan Base Case.xls Chart 3_Book2_DEM-WP(C) ENERG10C--ctn Mid-C_042010 2010GRC" xfId="2906"/>
    <cellStyle name="_Portfolio SPlan Base Case.xls Chart 3_Book2_Electric Rev Req Model (2009 GRC) Rebuttal" xfId="2907"/>
    <cellStyle name="_Portfolio SPlan Base Case.xls Chart 3_Book2_Electric Rev Req Model (2009 GRC) Rebuttal REmoval of New  WH Solar AdjustMI" xfId="2908"/>
    <cellStyle name="_Portfolio SPlan Base Case.xls Chart 3_Book2_Electric Rev Req Model (2009 GRC) Rebuttal REmoval of New  WH Solar AdjustMI 2" xfId="2909"/>
    <cellStyle name="_Portfolio SPlan Base Case.xls Chart 3_Book2_Electric Rev Req Model (2009 GRC) Rebuttal REmoval of New  WH Solar AdjustMI_DEM-WP(C) ENERG10C--ctn Mid-C_042010 2010GRC" xfId="2910"/>
    <cellStyle name="_Portfolio SPlan Base Case.xls Chart 3_Book2_Electric Rev Req Model (2009 GRC) Revised 01-18-2010" xfId="2911"/>
    <cellStyle name="_Portfolio SPlan Base Case.xls Chart 3_Book2_Electric Rev Req Model (2009 GRC) Revised 01-18-2010 2" xfId="2912"/>
    <cellStyle name="_Portfolio SPlan Base Case.xls Chart 3_Book2_Electric Rev Req Model (2009 GRC) Revised 01-18-2010_DEM-WP(C) ENERG10C--ctn Mid-C_042010 2010GRC" xfId="2913"/>
    <cellStyle name="_Portfolio SPlan Base Case.xls Chart 3_Book2_Final Order Electric EXHIBIT A-1" xfId="2914"/>
    <cellStyle name="_Portfolio SPlan Base Case.xls Chart 3_Chelan PUD Power Costs (8-10)" xfId="2915"/>
    <cellStyle name="_Portfolio SPlan Base Case.xls Chart 3_Confidential Material" xfId="2916"/>
    <cellStyle name="_Portfolio SPlan Base Case.xls Chart 3_DEM-WP(C) Colstrip 12 Coal Cost Forecast 2010GRC" xfId="2917"/>
    <cellStyle name="_Portfolio SPlan Base Case.xls Chart 3_DEM-WP(C) ENERG10C--ctn Mid-C_042010 2010GRC" xfId="2918"/>
    <cellStyle name="_Portfolio SPlan Base Case.xls Chart 3_DEM-WP(C) Production O&amp;M 2010GRC As-Filed" xfId="2919"/>
    <cellStyle name="_Portfolio SPlan Base Case.xls Chart 3_DEM-WP(C) Production O&amp;M 2010GRC As-Filed 2" xfId="2920"/>
    <cellStyle name="_Portfolio SPlan Base Case.xls Chart 3_DEM-WP(C) Production O&amp;M 2010GRC As-Filed 3" xfId="2921"/>
    <cellStyle name="_Portfolio SPlan Base Case.xls Chart 3_Electric Rev Req Model (2009 GRC) " xfId="2922"/>
    <cellStyle name="_Portfolio SPlan Base Case.xls Chart 3_Electric Rev Req Model (2009 GRC)  2" xfId="2923"/>
    <cellStyle name="_Portfolio SPlan Base Case.xls Chart 3_Electric Rev Req Model (2009 GRC) _DEM-WP(C) ENERG10C--ctn Mid-C_042010 2010GRC" xfId="2924"/>
    <cellStyle name="_Portfolio SPlan Base Case.xls Chart 3_Electric Rev Req Model (2009 GRC) Rebuttal" xfId="2925"/>
    <cellStyle name="_Portfolio SPlan Base Case.xls Chart 3_Electric Rev Req Model (2009 GRC) Rebuttal REmoval of New  WH Solar AdjustMI" xfId="2926"/>
    <cellStyle name="_Portfolio SPlan Base Case.xls Chart 3_Electric Rev Req Model (2009 GRC) Rebuttal REmoval of New  WH Solar AdjustMI 2" xfId="2927"/>
    <cellStyle name="_Portfolio SPlan Base Case.xls Chart 3_Electric Rev Req Model (2009 GRC) Rebuttal REmoval of New  WH Solar AdjustMI_DEM-WP(C) ENERG10C--ctn Mid-C_042010 2010GRC" xfId="2928"/>
    <cellStyle name="_Portfolio SPlan Base Case.xls Chart 3_Electric Rev Req Model (2009 GRC) Revised 01-18-2010" xfId="2929"/>
    <cellStyle name="_Portfolio SPlan Base Case.xls Chart 3_Electric Rev Req Model (2009 GRC) Revised 01-18-2010 2" xfId="2930"/>
    <cellStyle name="_Portfolio SPlan Base Case.xls Chart 3_Electric Rev Req Model (2009 GRC) Revised 01-18-2010_DEM-WP(C) ENERG10C--ctn Mid-C_042010 2010GRC" xfId="2931"/>
    <cellStyle name="_Portfolio SPlan Base Case.xls Chart 3_Final Order Electric EXHIBIT A-1" xfId="2932"/>
    <cellStyle name="_Portfolio SPlan Base Case.xls Chart 3_NIM Summary" xfId="2933"/>
    <cellStyle name="_Portfolio SPlan Base Case.xls Chart 3_NIM Summary 2" xfId="2934"/>
    <cellStyle name="_Portfolio SPlan Base Case.xls Chart 3_NIM Summary_DEM-WP(C) ENERG10C--ctn Mid-C_042010 2010GRC" xfId="2935"/>
    <cellStyle name="_Portfolio SPlan Base Case.xls Chart 3_Rebuttal Power Costs" xfId="2936"/>
    <cellStyle name="_Portfolio SPlan Base Case.xls Chart 3_Rebuttal Power Costs 2" xfId="2937"/>
    <cellStyle name="_Portfolio SPlan Base Case.xls Chart 3_Rebuttal Power Costs_Adj Bench DR 3 for Initial Briefs (Electric)" xfId="2938"/>
    <cellStyle name="_Portfolio SPlan Base Case.xls Chart 3_Rebuttal Power Costs_Adj Bench DR 3 for Initial Briefs (Electric) 2" xfId="2939"/>
    <cellStyle name="_Portfolio SPlan Base Case.xls Chart 3_Rebuttal Power Costs_Adj Bench DR 3 for Initial Briefs (Electric)_DEM-WP(C) ENERG10C--ctn Mid-C_042010 2010GRC" xfId="2940"/>
    <cellStyle name="_Portfolio SPlan Base Case.xls Chart 3_Rebuttal Power Costs_DEM-WP(C) ENERG10C--ctn Mid-C_042010 2010GRC" xfId="2941"/>
    <cellStyle name="_Portfolio SPlan Base Case.xls Chart 3_Rebuttal Power Costs_Electric Rev Req Model (2009 GRC) Rebuttal" xfId="2942"/>
    <cellStyle name="_Portfolio SPlan Base Case.xls Chart 3_Rebuttal Power Costs_Electric Rev Req Model (2009 GRC) Rebuttal REmoval of New  WH Solar AdjustMI" xfId="2943"/>
    <cellStyle name="_Portfolio SPlan Base Case.xls Chart 3_Rebuttal Power Costs_Electric Rev Req Model (2009 GRC) Rebuttal REmoval of New  WH Solar AdjustMI 2" xfId="2944"/>
    <cellStyle name="_Portfolio SPlan Base Case.xls Chart 3_Rebuttal Power Costs_Electric Rev Req Model (2009 GRC) Rebuttal REmoval of New  WH Solar AdjustMI_DEM-WP(C) ENERG10C--ctn Mid-C_042010 2010GRC" xfId="2945"/>
    <cellStyle name="_Portfolio SPlan Base Case.xls Chart 3_Rebuttal Power Costs_Electric Rev Req Model (2009 GRC) Revised 01-18-2010" xfId="2946"/>
    <cellStyle name="_Portfolio SPlan Base Case.xls Chart 3_Rebuttal Power Costs_Electric Rev Req Model (2009 GRC) Revised 01-18-2010 2" xfId="2947"/>
    <cellStyle name="_Portfolio SPlan Base Case.xls Chart 3_Rebuttal Power Costs_Electric Rev Req Model (2009 GRC) Revised 01-18-2010_DEM-WP(C) ENERG10C--ctn Mid-C_042010 2010GRC" xfId="2948"/>
    <cellStyle name="_Portfolio SPlan Base Case.xls Chart 3_Rebuttal Power Costs_Final Order Electric EXHIBIT A-1" xfId="2949"/>
    <cellStyle name="_Portfolio SPlan Base Case.xls Chart 3_TENASKA REGULATORY ASSET" xfId="2950"/>
    <cellStyle name="_Power Cost Value Copy 11.30.05 gas 1.09.06 AURORA at 1.10.06" xfId="2951"/>
    <cellStyle name="_Power Cost Value Copy 11.30.05 gas 1.09.06 AURORA at 1.10.06 2" xfId="2952"/>
    <cellStyle name="_Power Cost Value Copy 11.30.05 gas 1.09.06 AURORA at 1.10.06 2 2" xfId="2953"/>
    <cellStyle name="_Power Cost Value Copy 11.30.05 gas 1.09.06 AURORA at 1.10.06 3" xfId="2954"/>
    <cellStyle name="_Power Cost Value Copy 11.30.05 gas 1.09.06 AURORA at 1.10.06 4" xfId="2955"/>
    <cellStyle name="_Power Cost Value Copy 11.30.05 gas 1.09.06 AURORA at 1.10.06 4 2" xfId="2956"/>
    <cellStyle name="_Power Cost Value Copy 11.30.05 gas 1.09.06 AURORA at 1.10.06 5" xfId="2957"/>
    <cellStyle name="_Power Cost Value Copy 11.30.05 gas 1.09.06 AURORA at 1.10.06 6" xfId="2958"/>
    <cellStyle name="_Power Cost Value Copy 11.30.05 gas 1.09.06 AURORA at 1.10.06 6 2" xfId="2959"/>
    <cellStyle name="_Power Cost Value Copy 11.30.05 gas 1.09.06 AURORA at 1.10.06 7" xfId="2960"/>
    <cellStyle name="_Power Cost Value Copy 11.30.05 gas 1.09.06 AURORA at 1.10.06 7 2" xfId="2961"/>
    <cellStyle name="_Power Cost Value Copy 11.30.05 gas 1.09.06 AURORA at 1.10.06_04 07E Wild Horse Wind Expansion (C) (2)" xfId="2962"/>
    <cellStyle name="_Power Cost Value Copy 11.30.05 gas 1.09.06 AURORA at 1.10.06_04 07E Wild Horse Wind Expansion (C) (2) 2" xfId="2963"/>
    <cellStyle name="_Power Cost Value Copy 11.30.05 gas 1.09.06 AURORA at 1.10.06_04 07E Wild Horse Wind Expansion (C) (2)_Adj Bench DR 3 for Initial Briefs (Electric)" xfId="2964"/>
    <cellStyle name="_Power Cost Value Copy 11.30.05 gas 1.09.06 AURORA at 1.10.06_04 07E Wild Horse Wind Expansion (C) (2)_Adj Bench DR 3 for Initial Briefs (Electric) 2" xfId="2965"/>
    <cellStyle name="_Power Cost Value Copy 11.30.05 gas 1.09.06 AURORA at 1.10.06_04 07E Wild Horse Wind Expansion (C) (2)_Adj Bench DR 3 for Initial Briefs (Electric)_DEM-WP(C) ENERG10C--ctn Mid-C_042010 2010GRC" xfId="2966"/>
    <cellStyle name="_Power Cost Value Copy 11.30.05 gas 1.09.06 AURORA at 1.10.06_04 07E Wild Horse Wind Expansion (C) (2)_DEM-WP(C) ENERG10C--ctn Mid-C_042010 2010GRC" xfId="2967"/>
    <cellStyle name="_Power Cost Value Copy 11.30.05 gas 1.09.06 AURORA at 1.10.06_04 07E Wild Horse Wind Expansion (C) (2)_Electric Rev Req Model (2009 GRC) " xfId="2968"/>
    <cellStyle name="_Power Cost Value Copy 11.30.05 gas 1.09.06 AURORA at 1.10.06_04 07E Wild Horse Wind Expansion (C) (2)_Electric Rev Req Model (2009 GRC)  2" xfId="2969"/>
    <cellStyle name="_Power Cost Value Copy 11.30.05 gas 1.09.06 AURORA at 1.10.06_04 07E Wild Horse Wind Expansion (C) (2)_Electric Rev Req Model (2009 GRC) _DEM-WP(C) ENERG10C--ctn Mid-C_042010 2010GRC" xfId="2970"/>
    <cellStyle name="_Power Cost Value Copy 11.30.05 gas 1.09.06 AURORA at 1.10.06_04 07E Wild Horse Wind Expansion (C) (2)_Electric Rev Req Model (2009 GRC) Rebuttal" xfId="2971"/>
    <cellStyle name="_Power Cost Value Copy 11.30.05 gas 1.09.06 AURORA at 1.10.06_04 07E Wild Horse Wind Expansion (C) (2)_Electric Rev Req Model (2009 GRC) Rebuttal REmoval of New  WH Solar AdjustMI" xfId="2972"/>
    <cellStyle name="_Power Cost Value Copy 11.30.05 gas 1.09.06 AURORA at 1.10.06_04 07E Wild Horse Wind Expansion (C) (2)_Electric Rev Req Model (2009 GRC) Rebuttal REmoval of New  WH Solar AdjustMI 2" xfId="2973"/>
    <cellStyle name="_Power Cost Value Copy 11.30.05 gas 1.09.06 AURORA at 1.10.06_04 07E Wild Horse Wind Expansion (C) (2)_Electric Rev Req Model (2009 GRC) Rebuttal REmoval of New  WH Solar AdjustMI_DEM-WP(C) ENERG10C--ctn Mid-C_042010 2010GRC" xfId="2974"/>
    <cellStyle name="_Power Cost Value Copy 11.30.05 gas 1.09.06 AURORA at 1.10.06_04 07E Wild Horse Wind Expansion (C) (2)_Electric Rev Req Model (2009 GRC) Revised 01-18-2010" xfId="2975"/>
    <cellStyle name="_Power Cost Value Copy 11.30.05 gas 1.09.06 AURORA at 1.10.06_04 07E Wild Horse Wind Expansion (C) (2)_Electric Rev Req Model (2009 GRC) Revised 01-18-2010 2" xfId="2976"/>
    <cellStyle name="_Power Cost Value Copy 11.30.05 gas 1.09.06 AURORA at 1.10.06_04 07E Wild Horse Wind Expansion (C) (2)_Electric Rev Req Model (2009 GRC) Revised 01-18-2010_DEM-WP(C) ENERG10C--ctn Mid-C_042010 2010GRC" xfId="2977"/>
    <cellStyle name="_Power Cost Value Copy 11.30.05 gas 1.09.06 AURORA at 1.10.06_04 07E Wild Horse Wind Expansion (C) (2)_Final Order Electric EXHIBIT A-1" xfId="2978"/>
    <cellStyle name="_Power Cost Value Copy 11.30.05 gas 1.09.06 AURORA at 1.10.06_04 07E Wild Horse Wind Expansion (C) (2)_TENASKA REGULATORY ASSET" xfId="2979"/>
    <cellStyle name="_Power Cost Value Copy 11.30.05 gas 1.09.06 AURORA at 1.10.06_16.37E Wild Horse Expansion DeferralRevwrkingfile SF" xfId="2980"/>
    <cellStyle name="_Power Cost Value Copy 11.30.05 gas 1.09.06 AURORA at 1.10.06_16.37E Wild Horse Expansion DeferralRevwrkingfile SF 2" xfId="2981"/>
    <cellStyle name="_Power Cost Value Copy 11.30.05 gas 1.09.06 AURORA at 1.10.06_16.37E Wild Horse Expansion DeferralRevwrkingfile SF_DEM-WP(C) ENERG10C--ctn Mid-C_042010 2010GRC" xfId="2982"/>
    <cellStyle name="_Power Cost Value Copy 11.30.05 gas 1.09.06 AURORA at 1.10.06_2009 GRC Compl Filing - Exhibit D" xfId="2983"/>
    <cellStyle name="_Power Cost Value Copy 11.30.05 gas 1.09.06 AURORA at 1.10.06_2009 GRC Compl Filing - Exhibit D 2" xfId="2984"/>
    <cellStyle name="_Power Cost Value Copy 11.30.05 gas 1.09.06 AURORA at 1.10.06_2009 GRC Compl Filing - Exhibit D_DEM-WP(C) ENERG10C--ctn Mid-C_042010 2010GRC" xfId="2985"/>
    <cellStyle name="_Power Cost Value Copy 11.30.05 gas 1.09.06 AURORA at 1.10.06_4 31 Regulatory Assets and Liabilities  7 06- Exhibit D" xfId="2986"/>
    <cellStyle name="_Power Cost Value Copy 11.30.05 gas 1.09.06 AURORA at 1.10.06_4 31 Regulatory Assets and Liabilities  7 06- Exhibit D 2" xfId="2987"/>
    <cellStyle name="_Power Cost Value Copy 11.30.05 gas 1.09.06 AURORA at 1.10.06_4 31 Regulatory Assets and Liabilities  7 06- Exhibit D_DEM-WP(C) ENERG10C--ctn Mid-C_042010 2010GRC" xfId="2988"/>
    <cellStyle name="_Power Cost Value Copy 11.30.05 gas 1.09.06 AURORA at 1.10.06_4 31 Regulatory Assets and Liabilities  7 06- Exhibit D_NIM Summary" xfId="2989"/>
    <cellStyle name="_Power Cost Value Copy 11.30.05 gas 1.09.06 AURORA at 1.10.06_4 31 Regulatory Assets and Liabilities  7 06- Exhibit D_NIM Summary 2" xfId="2990"/>
    <cellStyle name="_Power Cost Value Copy 11.30.05 gas 1.09.06 AURORA at 1.10.06_4 31 Regulatory Assets and Liabilities  7 06- Exhibit D_NIM Summary_DEM-WP(C) ENERG10C--ctn Mid-C_042010 2010GRC" xfId="2991"/>
    <cellStyle name="_Power Cost Value Copy 11.30.05 gas 1.09.06 AURORA at 1.10.06_4 31E Reg Asset  Liab and EXH D" xfId="2992"/>
    <cellStyle name="_Power Cost Value Copy 11.30.05 gas 1.09.06 AURORA at 1.10.06_4 31E Reg Asset  Liab and EXH D _ Aug 10 Filing (2)" xfId="2993"/>
    <cellStyle name="_Power Cost Value Copy 11.30.05 gas 1.09.06 AURORA at 1.10.06_4 31E Reg Asset  Liab and EXH D _ Aug 10 Filing (2) 2" xfId="2994"/>
    <cellStyle name="_Power Cost Value Copy 11.30.05 gas 1.09.06 AURORA at 1.10.06_4 31E Reg Asset  Liab and EXH D 2" xfId="2995"/>
    <cellStyle name="_Power Cost Value Copy 11.30.05 gas 1.09.06 AURORA at 1.10.06_4 31E Reg Asset  Liab and EXH D 3" xfId="2996"/>
    <cellStyle name="_Power Cost Value Copy 11.30.05 gas 1.09.06 AURORA at 1.10.06_4 32 Regulatory Assets and Liabilities  7 06- Exhibit D" xfId="2997"/>
    <cellStyle name="_Power Cost Value Copy 11.30.05 gas 1.09.06 AURORA at 1.10.06_4 32 Regulatory Assets and Liabilities  7 06- Exhibit D 2" xfId="2998"/>
    <cellStyle name="_Power Cost Value Copy 11.30.05 gas 1.09.06 AURORA at 1.10.06_4 32 Regulatory Assets and Liabilities  7 06- Exhibit D_DEM-WP(C) ENERG10C--ctn Mid-C_042010 2010GRC" xfId="2999"/>
    <cellStyle name="_Power Cost Value Copy 11.30.05 gas 1.09.06 AURORA at 1.10.06_4 32 Regulatory Assets and Liabilities  7 06- Exhibit D_NIM Summary" xfId="3000"/>
    <cellStyle name="_Power Cost Value Copy 11.30.05 gas 1.09.06 AURORA at 1.10.06_4 32 Regulatory Assets and Liabilities  7 06- Exhibit D_NIM Summary 2" xfId="3001"/>
    <cellStyle name="_Power Cost Value Copy 11.30.05 gas 1.09.06 AURORA at 1.10.06_4 32 Regulatory Assets and Liabilities  7 06- Exhibit D_NIM Summary_DEM-WP(C) ENERG10C--ctn Mid-C_042010 2010GRC" xfId="3002"/>
    <cellStyle name="_Power Cost Value Copy 11.30.05 gas 1.09.06 AURORA at 1.10.06_AURORA Total New" xfId="3003"/>
    <cellStyle name="_Power Cost Value Copy 11.30.05 gas 1.09.06 AURORA at 1.10.06_AURORA Total New 2" xfId="3004"/>
    <cellStyle name="_Power Cost Value Copy 11.30.05 gas 1.09.06 AURORA at 1.10.06_Book2" xfId="3005"/>
    <cellStyle name="_Power Cost Value Copy 11.30.05 gas 1.09.06 AURORA at 1.10.06_Book2 2" xfId="3006"/>
    <cellStyle name="_Power Cost Value Copy 11.30.05 gas 1.09.06 AURORA at 1.10.06_Book2_Adj Bench DR 3 for Initial Briefs (Electric)" xfId="3007"/>
    <cellStyle name="_Power Cost Value Copy 11.30.05 gas 1.09.06 AURORA at 1.10.06_Book2_Adj Bench DR 3 for Initial Briefs (Electric) 2" xfId="3008"/>
    <cellStyle name="_Power Cost Value Copy 11.30.05 gas 1.09.06 AURORA at 1.10.06_Book2_Adj Bench DR 3 for Initial Briefs (Electric)_DEM-WP(C) ENERG10C--ctn Mid-C_042010 2010GRC" xfId="3009"/>
    <cellStyle name="_Power Cost Value Copy 11.30.05 gas 1.09.06 AURORA at 1.10.06_Book2_DEM-WP(C) ENERG10C--ctn Mid-C_042010 2010GRC" xfId="3010"/>
    <cellStyle name="_Power Cost Value Copy 11.30.05 gas 1.09.06 AURORA at 1.10.06_Book2_Electric Rev Req Model (2009 GRC) Rebuttal" xfId="3011"/>
    <cellStyle name="_Power Cost Value Copy 11.30.05 gas 1.09.06 AURORA at 1.10.06_Book2_Electric Rev Req Model (2009 GRC) Rebuttal REmoval of New  WH Solar AdjustMI" xfId="3012"/>
    <cellStyle name="_Power Cost Value Copy 11.30.05 gas 1.09.06 AURORA at 1.10.06_Book2_Electric Rev Req Model (2009 GRC) Rebuttal REmoval of New  WH Solar AdjustMI 2" xfId="3013"/>
    <cellStyle name="_Power Cost Value Copy 11.30.05 gas 1.09.06 AURORA at 1.10.06_Book2_Electric Rev Req Model (2009 GRC) Rebuttal REmoval of New  WH Solar AdjustMI_DEM-WP(C) ENERG10C--ctn Mid-C_042010 2010GRC" xfId="3014"/>
    <cellStyle name="_Power Cost Value Copy 11.30.05 gas 1.09.06 AURORA at 1.10.06_Book2_Electric Rev Req Model (2009 GRC) Revised 01-18-2010" xfId="3015"/>
    <cellStyle name="_Power Cost Value Copy 11.30.05 gas 1.09.06 AURORA at 1.10.06_Book2_Electric Rev Req Model (2009 GRC) Revised 01-18-2010 2" xfId="3016"/>
    <cellStyle name="_Power Cost Value Copy 11.30.05 gas 1.09.06 AURORA at 1.10.06_Book2_Electric Rev Req Model (2009 GRC) Revised 01-18-2010_DEM-WP(C) ENERG10C--ctn Mid-C_042010 2010GRC" xfId="3017"/>
    <cellStyle name="_Power Cost Value Copy 11.30.05 gas 1.09.06 AURORA at 1.10.06_Book2_Final Order Electric EXHIBIT A-1" xfId="3018"/>
    <cellStyle name="_Power Cost Value Copy 11.30.05 gas 1.09.06 AURORA at 1.10.06_Book4" xfId="3019"/>
    <cellStyle name="_Power Cost Value Copy 11.30.05 gas 1.09.06 AURORA at 1.10.06_Book4 2" xfId="3020"/>
    <cellStyle name="_Power Cost Value Copy 11.30.05 gas 1.09.06 AURORA at 1.10.06_Book4_DEM-WP(C) ENERG10C--ctn Mid-C_042010 2010GRC" xfId="3021"/>
    <cellStyle name="_Power Cost Value Copy 11.30.05 gas 1.09.06 AURORA at 1.10.06_Book9" xfId="3022"/>
    <cellStyle name="_Power Cost Value Copy 11.30.05 gas 1.09.06 AURORA at 1.10.06_Book9 2" xfId="3023"/>
    <cellStyle name="_Power Cost Value Copy 11.30.05 gas 1.09.06 AURORA at 1.10.06_Book9_DEM-WP(C) ENERG10C--ctn Mid-C_042010 2010GRC" xfId="3024"/>
    <cellStyle name="_Power Cost Value Copy 11.30.05 gas 1.09.06 AURORA at 1.10.06_Chelan PUD Power Costs (8-10)" xfId="3025"/>
    <cellStyle name="_Power Cost Value Copy 11.30.05 gas 1.09.06 AURORA at 1.10.06_DEM-WP(C) Chelan Power Costs" xfId="3026"/>
    <cellStyle name="_Power Cost Value Copy 11.30.05 gas 1.09.06 AURORA at 1.10.06_DEM-WP(C) Chelan Power Costs 2" xfId="3027"/>
    <cellStyle name="_Power Cost Value Copy 11.30.05 gas 1.09.06 AURORA at 1.10.06_DEM-WP(C) ENERG10C--ctn Mid-C_042010 2010GRC" xfId="3028"/>
    <cellStyle name="_Power Cost Value Copy 11.30.05 gas 1.09.06 AURORA at 1.10.06_DEM-WP(C) Gas Transport 2010GRC" xfId="3029"/>
    <cellStyle name="_Power Cost Value Copy 11.30.05 gas 1.09.06 AURORA at 1.10.06_DEM-WP(C) Gas Transport 2010GRC 2" xfId="3030"/>
    <cellStyle name="_Power Cost Value Copy 11.30.05 gas 1.09.06 AURORA at 1.10.06_Exhibit D fr R Gho 12-31-08" xfId="3031"/>
    <cellStyle name="_Power Cost Value Copy 11.30.05 gas 1.09.06 AURORA at 1.10.06_Exhibit D fr R Gho 12-31-08 2" xfId="3032"/>
    <cellStyle name="_Power Cost Value Copy 11.30.05 gas 1.09.06 AURORA at 1.10.06_Exhibit D fr R Gho 12-31-08 v2" xfId="3033"/>
    <cellStyle name="_Power Cost Value Copy 11.30.05 gas 1.09.06 AURORA at 1.10.06_Exhibit D fr R Gho 12-31-08 v2 2" xfId="3034"/>
    <cellStyle name="_Power Cost Value Copy 11.30.05 gas 1.09.06 AURORA at 1.10.06_Exhibit D fr R Gho 12-31-08 v2_DEM-WP(C) ENERG10C--ctn Mid-C_042010 2010GRC" xfId="3035"/>
    <cellStyle name="_Power Cost Value Copy 11.30.05 gas 1.09.06 AURORA at 1.10.06_Exhibit D fr R Gho 12-31-08 v2_NIM Summary" xfId="3036"/>
    <cellStyle name="_Power Cost Value Copy 11.30.05 gas 1.09.06 AURORA at 1.10.06_Exhibit D fr R Gho 12-31-08 v2_NIM Summary 2" xfId="3037"/>
    <cellStyle name="_Power Cost Value Copy 11.30.05 gas 1.09.06 AURORA at 1.10.06_Exhibit D fr R Gho 12-31-08 v2_NIM Summary_DEM-WP(C) ENERG10C--ctn Mid-C_042010 2010GRC" xfId="3038"/>
    <cellStyle name="_Power Cost Value Copy 11.30.05 gas 1.09.06 AURORA at 1.10.06_Exhibit D fr R Gho 12-31-08_DEM-WP(C) ENERG10C--ctn Mid-C_042010 2010GRC" xfId="3039"/>
    <cellStyle name="_Power Cost Value Copy 11.30.05 gas 1.09.06 AURORA at 1.10.06_Exhibit D fr R Gho 12-31-08_NIM Summary" xfId="3040"/>
    <cellStyle name="_Power Cost Value Copy 11.30.05 gas 1.09.06 AURORA at 1.10.06_Exhibit D fr R Gho 12-31-08_NIM Summary 2" xfId="3041"/>
    <cellStyle name="_Power Cost Value Copy 11.30.05 gas 1.09.06 AURORA at 1.10.06_Exhibit D fr R Gho 12-31-08_NIM Summary_DEM-WP(C) ENERG10C--ctn Mid-C_042010 2010GRC" xfId="3042"/>
    <cellStyle name="_Power Cost Value Copy 11.30.05 gas 1.09.06 AURORA at 1.10.06_Hopkins Ridge Prepaid Tran - Interest Earned RY 12ME Feb  '11" xfId="3043"/>
    <cellStyle name="_Power Cost Value Copy 11.30.05 gas 1.09.06 AURORA at 1.10.06_Hopkins Ridge Prepaid Tran - Interest Earned RY 12ME Feb  '11 2" xfId="3044"/>
    <cellStyle name="_Power Cost Value Copy 11.30.05 gas 1.09.06 AURORA at 1.10.06_Hopkins Ridge Prepaid Tran - Interest Earned RY 12ME Feb  '11_DEM-WP(C) ENERG10C--ctn Mid-C_042010 2010GRC" xfId="3045"/>
    <cellStyle name="_Power Cost Value Copy 11.30.05 gas 1.09.06 AURORA at 1.10.06_Hopkins Ridge Prepaid Tran - Interest Earned RY 12ME Feb  '11_NIM Summary" xfId="3046"/>
    <cellStyle name="_Power Cost Value Copy 11.30.05 gas 1.09.06 AURORA at 1.10.06_Hopkins Ridge Prepaid Tran - Interest Earned RY 12ME Feb  '11_NIM Summary 2" xfId="3047"/>
    <cellStyle name="_Power Cost Value Copy 11.30.05 gas 1.09.06 AURORA at 1.10.06_Hopkins Ridge Prepaid Tran - Interest Earned RY 12ME Feb  '11_NIM Summary_DEM-WP(C) ENERG10C--ctn Mid-C_042010 2010GRC" xfId="3048"/>
    <cellStyle name="_Power Cost Value Copy 11.30.05 gas 1.09.06 AURORA at 1.10.06_Hopkins Ridge Prepaid Tran - Interest Earned RY 12ME Feb  '11_Transmission Workbook for May BOD" xfId="3049"/>
    <cellStyle name="_Power Cost Value Copy 11.30.05 gas 1.09.06 AURORA at 1.10.06_Hopkins Ridge Prepaid Tran - Interest Earned RY 12ME Feb  '11_Transmission Workbook for May BOD 2" xfId="3050"/>
    <cellStyle name="_Power Cost Value Copy 11.30.05 gas 1.09.06 AURORA at 1.10.06_Hopkins Ridge Prepaid Tran - Interest Earned RY 12ME Feb  '11_Transmission Workbook for May BOD_DEM-WP(C) ENERG10C--ctn Mid-C_042010 2010GRC" xfId="3051"/>
    <cellStyle name="_Power Cost Value Copy 11.30.05 gas 1.09.06 AURORA at 1.10.06_NIM Summary" xfId="3052"/>
    <cellStyle name="_Power Cost Value Copy 11.30.05 gas 1.09.06 AURORA at 1.10.06_NIM Summary 09GRC" xfId="3053"/>
    <cellStyle name="_Power Cost Value Copy 11.30.05 gas 1.09.06 AURORA at 1.10.06_NIM Summary 09GRC 2" xfId="3054"/>
    <cellStyle name="_Power Cost Value Copy 11.30.05 gas 1.09.06 AURORA at 1.10.06_NIM Summary 09GRC_DEM-WP(C) ENERG10C--ctn Mid-C_042010 2010GRC" xfId="3055"/>
    <cellStyle name="_Power Cost Value Copy 11.30.05 gas 1.09.06 AURORA at 1.10.06_NIM Summary 2" xfId="3056"/>
    <cellStyle name="_Power Cost Value Copy 11.30.05 gas 1.09.06 AURORA at 1.10.06_NIM Summary 3" xfId="3057"/>
    <cellStyle name="_Power Cost Value Copy 11.30.05 gas 1.09.06 AURORA at 1.10.06_NIM Summary 4" xfId="3058"/>
    <cellStyle name="_Power Cost Value Copy 11.30.05 gas 1.09.06 AURORA at 1.10.06_NIM Summary 5" xfId="3059"/>
    <cellStyle name="_Power Cost Value Copy 11.30.05 gas 1.09.06 AURORA at 1.10.06_NIM Summary 6" xfId="3060"/>
    <cellStyle name="_Power Cost Value Copy 11.30.05 gas 1.09.06 AURORA at 1.10.06_NIM Summary 7" xfId="3061"/>
    <cellStyle name="_Power Cost Value Copy 11.30.05 gas 1.09.06 AURORA at 1.10.06_NIM Summary 8" xfId="3062"/>
    <cellStyle name="_Power Cost Value Copy 11.30.05 gas 1.09.06 AURORA at 1.10.06_NIM Summary 9" xfId="3063"/>
    <cellStyle name="_Power Cost Value Copy 11.30.05 gas 1.09.06 AURORA at 1.10.06_NIM Summary_DEM-WP(C) ENERG10C--ctn Mid-C_042010 2010GRC" xfId="3064"/>
    <cellStyle name="_Power Cost Value Copy 11.30.05 gas 1.09.06 AURORA at 1.10.06_PCA 7 - Exhibit D update 11_30_08 (2)" xfId="3065"/>
    <cellStyle name="_Power Cost Value Copy 11.30.05 gas 1.09.06 AURORA at 1.10.06_PCA 7 - Exhibit D update 11_30_08 (2) 2" xfId="3066"/>
    <cellStyle name="_Power Cost Value Copy 11.30.05 gas 1.09.06 AURORA at 1.10.06_PCA 7 - Exhibit D update 11_30_08 (2) 2 2" xfId="3067"/>
    <cellStyle name="_Power Cost Value Copy 11.30.05 gas 1.09.06 AURORA at 1.10.06_PCA 7 - Exhibit D update 11_30_08 (2) 3" xfId="3068"/>
    <cellStyle name="_Power Cost Value Copy 11.30.05 gas 1.09.06 AURORA at 1.10.06_PCA 7 - Exhibit D update 11_30_08 (2)_DEM-WP(C) ENERG10C--ctn Mid-C_042010 2010GRC" xfId="3069"/>
    <cellStyle name="_Power Cost Value Copy 11.30.05 gas 1.09.06 AURORA at 1.10.06_PCA 7 - Exhibit D update 11_30_08 (2)_NIM Summary" xfId="3070"/>
    <cellStyle name="_Power Cost Value Copy 11.30.05 gas 1.09.06 AURORA at 1.10.06_PCA 7 - Exhibit D update 11_30_08 (2)_NIM Summary 2" xfId="3071"/>
    <cellStyle name="_Power Cost Value Copy 11.30.05 gas 1.09.06 AURORA at 1.10.06_PCA 7 - Exhibit D update 11_30_08 (2)_NIM Summary_DEM-WP(C) ENERG10C--ctn Mid-C_042010 2010GRC" xfId="3072"/>
    <cellStyle name="_Power Cost Value Copy 11.30.05 gas 1.09.06 AURORA at 1.10.06_PCA 9 -  Exhibit D April 2010 (3)" xfId="3073"/>
    <cellStyle name="_Power Cost Value Copy 11.30.05 gas 1.09.06 AURORA at 1.10.06_PCA 9 -  Exhibit D April 2010 (3) 2" xfId="3074"/>
    <cellStyle name="_Power Cost Value Copy 11.30.05 gas 1.09.06 AURORA at 1.10.06_PCA 9 -  Exhibit D April 2010 (3)_DEM-WP(C) ENERG10C--ctn Mid-C_042010 2010GRC" xfId="3075"/>
    <cellStyle name="_Power Cost Value Copy 11.30.05 gas 1.09.06 AURORA at 1.10.06_Power Costs - Comparison bx Rbtl-Staff-Jt-PC" xfId="3076"/>
    <cellStyle name="_Power Cost Value Copy 11.30.05 gas 1.09.06 AURORA at 1.10.06_Power Costs - Comparison bx Rbtl-Staff-Jt-PC 2" xfId="3077"/>
    <cellStyle name="_Power Cost Value Copy 11.30.05 gas 1.09.06 AURORA at 1.10.06_Power Costs - Comparison bx Rbtl-Staff-Jt-PC_Adj Bench DR 3 for Initial Briefs (Electric)" xfId="3078"/>
    <cellStyle name="_Power Cost Value Copy 11.30.05 gas 1.09.06 AURORA at 1.10.06_Power Costs - Comparison bx Rbtl-Staff-Jt-PC_Adj Bench DR 3 for Initial Briefs (Electric) 2" xfId="3079"/>
    <cellStyle name="_Power Cost Value Copy 11.30.05 gas 1.09.06 AURORA at 1.10.06_Power Costs - Comparison bx Rbtl-Staff-Jt-PC_Adj Bench DR 3 for Initial Briefs (Electric)_DEM-WP(C) ENERG10C--ctn Mid-C_042010 2010GRC" xfId="3080"/>
    <cellStyle name="_Power Cost Value Copy 11.30.05 gas 1.09.06 AURORA at 1.10.06_Power Costs - Comparison bx Rbtl-Staff-Jt-PC_DEM-WP(C) ENERG10C--ctn Mid-C_042010 2010GRC" xfId="3081"/>
    <cellStyle name="_Power Cost Value Copy 11.30.05 gas 1.09.06 AURORA at 1.10.06_Power Costs - Comparison bx Rbtl-Staff-Jt-PC_Electric Rev Req Model (2009 GRC) Rebuttal" xfId="3082"/>
    <cellStyle name="_Power Cost Value Copy 11.30.05 gas 1.09.06 AURORA at 1.10.06_Power Costs - Comparison bx Rbtl-Staff-Jt-PC_Electric Rev Req Model (2009 GRC) Rebuttal REmoval of New  WH Solar AdjustMI" xfId="3083"/>
    <cellStyle name="_Power Cost Value Copy 11.30.05 gas 1.09.06 AURORA at 1.10.06_Power Costs - Comparison bx Rbtl-Staff-Jt-PC_Electric Rev Req Model (2009 GRC) Rebuttal REmoval of New  WH Solar AdjustMI 2" xfId="3084"/>
    <cellStyle name="_Power Cost Value Copy 11.30.05 gas 1.09.06 AURORA at 1.10.06_Power Costs - Comparison bx Rbtl-Staff-Jt-PC_Electric Rev Req Model (2009 GRC) Rebuttal REmoval of New  WH Solar AdjustMI_DEM-WP(C) ENERG10C--ctn Mid-C_042010 2010GRC" xfId="3085"/>
    <cellStyle name="_Power Cost Value Copy 11.30.05 gas 1.09.06 AURORA at 1.10.06_Power Costs - Comparison bx Rbtl-Staff-Jt-PC_Electric Rev Req Model (2009 GRC) Revised 01-18-2010" xfId="3086"/>
    <cellStyle name="_Power Cost Value Copy 11.30.05 gas 1.09.06 AURORA at 1.10.06_Power Costs - Comparison bx Rbtl-Staff-Jt-PC_Electric Rev Req Model (2009 GRC) Revised 01-18-2010 2" xfId="3087"/>
    <cellStyle name="_Power Cost Value Copy 11.30.05 gas 1.09.06 AURORA at 1.10.06_Power Costs - Comparison bx Rbtl-Staff-Jt-PC_Electric Rev Req Model (2009 GRC) Revised 01-18-2010_DEM-WP(C) ENERG10C--ctn Mid-C_042010 2010GRC" xfId="3088"/>
    <cellStyle name="_Power Cost Value Copy 11.30.05 gas 1.09.06 AURORA at 1.10.06_Power Costs - Comparison bx Rbtl-Staff-Jt-PC_Final Order Electric EXHIBIT A-1" xfId="3089"/>
    <cellStyle name="_Power Cost Value Copy 11.30.05 gas 1.09.06 AURORA at 1.10.06_Rebuttal Power Costs" xfId="3090"/>
    <cellStyle name="_Power Cost Value Copy 11.30.05 gas 1.09.06 AURORA at 1.10.06_Rebuttal Power Costs 2" xfId="3091"/>
    <cellStyle name="_Power Cost Value Copy 11.30.05 gas 1.09.06 AURORA at 1.10.06_Rebuttal Power Costs_Adj Bench DR 3 for Initial Briefs (Electric)" xfId="3092"/>
    <cellStyle name="_Power Cost Value Copy 11.30.05 gas 1.09.06 AURORA at 1.10.06_Rebuttal Power Costs_Adj Bench DR 3 for Initial Briefs (Electric) 2" xfId="3093"/>
    <cellStyle name="_Power Cost Value Copy 11.30.05 gas 1.09.06 AURORA at 1.10.06_Rebuttal Power Costs_Adj Bench DR 3 for Initial Briefs (Electric)_DEM-WP(C) ENERG10C--ctn Mid-C_042010 2010GRC" xfId="3094"/>
    <cellStyle name="_Power Cost Value Copy 11.30.05 gas 1.09.06 AURORA at 1.10.06_Rebuttal Power Costs_DEM-WP(C) ENERG10C--ctn Mid-C_042010 2010GRC" xfId="3095"/>
    <cellStyle name="_Power Cost Value Copy 11.30.05 gas 1.09.06 AURORA at 1.10.06_Rebuttal Power Costs_Electric Rev Req Model (2009 GRC) Rebuttal" xfId="3096"/>
    <cellStyle name="_Power Cost Value Copy 11.30.05 gas 1.09.06 AURORA at 1.10.06_Rebuttal Power Costs_Electric Rev Req Model (2009 GRC) Rebuttal REmoval of New  WH Solar AdjustMI" xfId="3097"/>
    <cellStyle name="_Power Cost Value Copy 11.30.05 gas 1.09.06 AURORA at 1.10.06_Rebuttal Power Costs_Electric Rev Req Model (2009 GRC) Rebuttal REmoval of New  WH Solar AdjustMI 2" xfId="3098"/>
    <cellStyle name="_Power Cost Value Copy 11.30.05 gas 1.09.06 AURORA at 1.10.06_Rebuttal Power Costs_Electric Rev Req Model (2009 GRC) Rebuttal REmoval of New  WH Solar AdjustMI_DEM-WP(C) ENERG10C--ctn Mid-C_042010 2010GRC" xfId="3099"/>
    <cellStyle name="_Power Cost Value Copy 11.30.05 gas 1.09.06 AURORA at 1.10.06_Rebuttal Power Costs_Electric Rev Req Model (2009 GRC) Revised 01-18-2010" xfId="3100"/>
    <cellStyle name="_Power Cost Value Copy 11.30.05 gas 1.09.06 AURORA at 1.10.06_Rebuttal Power Costs_Electric Rev Req Model (2009 GRC) Revised 01-18-2010 2" xfId="3101"/>
    <cellStyle name="_Power Cost Value Copy 11.30.05 gas 1.09.06 AURORA at 1.10.06_Rebuttal Power Costs_Electric Rev Req Model (2009 GRC) Revised 01-18-2010_DEM-WP(C) ENERG10C--ctn Mid-C_042010 2010GRC" xfId="3102"/>
    <cellStyle name="_Power Cost Value Copy 11.30.05 gas 1.09.06 AURORA at 1.10.06_Rebuttal Power Costs_Final Order Electric EXHIBIT A-1" xfId="3103"/>
    <cellStyle name="_Power Cost Value Copy 11.30.05 gas 1.09.06 AURORA at 1.10.06_Transmission Workbook for May BOD" xfId="3104"/>
    <cellStyle name="_Power Cost Value Copy 11.30.05 gas 1.09.06 AURORA at 1.10.06_Transmission Workbook for May BOD 2" xfId="3105"/>
    <cellStyle name="_Power Cost Value Copy 11.30.05 gas 1.09.06 AURORA at 1.10.06_Transmission Workbook for May BOD_DEM-WP(C) ENERG10C--ctn Mid-C_042010 2010GRC" xfId="3106"/>
    <cellStyle name="_Power Cost Value Copy 11.30.05 gas 1.09.06 AURORA at 1.10.06_Wind Integration 10GRC" xfId="3107"/>
    <cellStyle name="_Power Cost Value Copy 11.30.05 gas 1.09.06 AURORA at 1.10.06_Wind Integration 10GRC 2" xfId="3108"/>
    <cellStyle name="_Power Cost Value Copy 11.30.05 gas 1.09.06 AURORA at 1.10.06_Wind Integration 10GRC_DEM-WP(C) ENERG10C--ctn Mid-C_042010 2010GRC" xfId="3109"/>
    <cellStyle name="_Power Costs Rate Year 11-13-07" xfId="3110"/>
    <cellStyle name="_Price Output" xfId="3111"/>
    <cellStyle name="_Price Output 2" xfId="3112"/>
    <cellStyle name="_Price Output 2 2" xfId="3113"/>
    <cellStyle name="_Price Output 3" xfId="3114"/>
    <cellStyle name="_Price Output 3 2" xfId="3115"/>
    <cellStyle name="_Price Output_DEM-WP(C) Chelan Power Costs" xfId="3116"/>
    <cellStyle name="_Price Output_DEM-WP(C) Chelan Power Costs 2" xfId="3117"/>
    <cellStyle name="_Price Output_DEM-WP(C) ENERG10C--ctn Mid-C_042010 2010GRC" xfId="3118"/>
    <cellStyle name="_Price Output_DEM-WP(C) Gas Transport 2010GRC" xfId="3119"/>
    <cellStyle name="_Price Output_DEM-WP(C) Gas Transport 2010GRC 2" xfId="3120"/>
    <cellStyle name="_Price Output_NIM Summary" xfId="3121"/>
    <cellStyle name="_Price Output_NIM Summary 2" xfId="3122"/>
    <cellStyle name="_Price Output_NIM Summary_DEM-WP(C) ENERG10C--ctn Mid-C_042010 2010GRC" xfId="3123"/>
    <cellStyle name="_Price Output_Wind Integration 10GRC" xfId="3124"/>
    <cellStyle name="_Price Output_Wind Integration 10GRC 2" xfId="3125"/>
    <cellStyle name="_Price Output_Wind Integration 10GRC_DEM-WP(C) ENERG10C--ctn Mid-C_042010 2010GRC" xfId="3126"/>
    <cellStyle name="_Prices" xfId="3127"/>
    <cellStyle name="_Prices 2" xfId="3128"/>
    <cellStyle name="_Prices 2 2" xfId="3129"/>
    <cellStyle name="_Prices 3" xfId="3130"/>
    <cellStyle name="_Prices 3 2" xfId="3131"/>
    <cellStyle name="_Prices_DEM-WP(C) Chelan Power Costs" xfId="3132"/>
    <cellStyle name="_Prices_DEM-WP(C) Chelan Power Costs 2" xfId="3133"/>
    <cellStyle name="_Prices_DEM-WP(C) ENERG10C--ctn Mid-C_042010 2010GRC" xfId="3134"/>
    <cellStyle name="_Prices_DEM-WP(C) Gas Transport 2010GRC" xfId="3135"/>
    <cellStyle name="_Prices_DEM-WP(C) Gas Transport 2010GRC 2" xfId="3136"/>
    <cellStyle name="_Prices_NIM Summary" xfId="3137"/>
    <cellStyle name="_Prices_NIM Summary 2" xfId="3138"/>
    <cellStyle name="_Prices_NIM Summary_DEM-WP(C) ENERG10C--ctn Mid-C_042010 2010GRC" xfId="3139"/>
    <cellStyle name="_Prices_Wind Integration 10GRC" xfId="3140"/>
    <cellStyle name="_Prices_Wind Integration 10GRC 2" xfId="3141"/>
    <cellStyle name="_Prices_Wind Integration 10GRC_DEM-WP(C) ENERG10C--ctn Mid-C_042010 2010GRC" xfId="3142"/>
    <cellStyle name="_Pro Forma Rev 07 GRC" xfId="3143"/>
    <cellStyle name="_x0013__Rebuttal Power Costs" xfId="3144"/>
    <cellStyle name="_x0013__Rebuttal Power Costs 2" xfId="3145"/>
    <cellStyle name="_x0013__Rebuttal Power Costs_Adj Bench DR 3 for Initial Briefs (Electric)" xfId="3146"/>
    <cellStyle name="_x0013__Rebuttal Power Costs_Adj Bench DR 3 for Initial Briefs (Electric) 2" xfId="3147"/>
    <cellStyle name="_x0013__Rebuttal Power Costs_Adj Bench DR 3 for Initial Briefs (Electric)_DEM-WP(C) ENERG10C--ctn Mid-C_042010 2010GRC" xfId="3148"/>
    <cellStyle name="_x0013__Rebuttal Power Costs_DEM-WP(C) ENERG10C--ctn Mid-C_042010 2010GRC" xfId="3149"/>
    <cellStyle name="_x0013__Rebuttal Power Costs_Electric Rev Req Model (2009 GRC) Rebuttal" xfId="3150"/>
    <cellStyle name="_x0013__Rebuttal Power Costs_Electric Rev Req Model (2009 GRC) Rebuttal REmoval of New  WH Solar AdjustMI" xfId="3151"/>
    <cellStyle name="_x0013__Rebuttal Power Costs_Electric Rev Req Model (2009 GRC) Rebuttal REmoval of New  WH Solar AdjustMI 2" xfId="3152"/>
    <cellStyle name="_x0013__Rebuttal Power Costs_Electric Rev Req Model (2009 GRC) Rebuttal REmoval of New  WH Solar AdjustMI_DEM-WP(C) ENERG10C--ctn Mid-C_042010 2010GRC" xfId="3153"/>
    <cellStyle name="_x0013__Rebuttal Power Costs_Electric Rev Req Model (2009 GRC) Revised 01-18-2010" xfId="3154"/>
    <cellStyle name="_x0013__Rebuttal Power Costs_Electric Rev Req Model (2009 GRC) Revised 01-18-2010 2" xfId="3155"/>
    <cellStyle name="_x0013__Rebuttal Power Costs_Electric Rev Req Model (2009 GRC) Revised 01-18-2010_DEM-WP(C) ENERG10C--ctn Mid-C_042010 2010GRC" xfId="3156"/>
    <cellStyle name="_x0013__Rebuttal Power Costs_Final Order Electric EXHIBIT A-1" xfId="3157"/>
    <cellStyle name="_recommendation" xfId="3158"/>
    <cellStyle name="_recommendation 2" xfId="3159"/>
    <cellStyle name="_recommendation 2 2" xfId="3160"/>
    <cellStyle name="_recommendation 3" xfId="3161"/>
    <cellStyle name="_recommendation 3 2" xfId="3162"/>
    <cellStyle name="_recommendation_DEM-WP(C) Chelan Power Costs" xfId="3163"/>
    <cellStyle name="_recommendation_DEM-WP(C) Chelan Power Costs 2" xfId="3164"/>
    <cellStyle name="_recommendation_DEM-WP(C) ENERG10C--ctn Mid-C_042010 2010GRC" xfId="3165"/>
    <cellStyle name="_recommendation_DEM-WP(C) Gas Transport 2010GRC" xfId="3166"/>
    <cellStyle name="_recommendation_DEM-WP(C) Gas Transport 2010GRC 2" xfId="3167"/>
    <cellStyle name="_recommendation_DEM-WP(C) Wind Integration Summary 2010GRC" xfId="3168"/>
    <cellStyle name="_recommendation_DEM-WP(C) Wind Integration Summary 2010GRC 2" xfId="3169"/>
    <cellStyle name="_recommendation_DEM-WP(C) Wind Integration Summary 2010GRC_DEM-WP(C) ENERG10C--ctn Mid-C_042010 2010GRC" xfId="3170"/>
    <cellStyle name="_recommendation_NIM Summary" xfId="3171"/>
    <cellStyle name="_recommendation_NIM Summary 2" xfId="3172"/>
    <cellStyle name="_recommendation_NIM Summary_DEM-WP(C) ENERG10C--ctn Mid-C_042010 2010GRC" xfId="3173"/>
    <cellStyle name="_Recon to Darrin's 5.11.05 proforma" xfId="3174"/>
    <cellStyle name="_Recon to Darrin's 5.11.05 proforma 2" xfId="3175"/>
    <cellStyle name="_Recon to Darrin's 5.11.05 proforma 2 2" xfId="3176"/>
    <cellStyle name="_Recon to Darrin's 5.11.05 proforma 3" xfId="3177"/>
    <cellStyle name="_Recon to Darrin's 5.11.05 proforma 4" xfId="3178"/>
    <cellStyle name="_Recon to Darrin's 5.11.05 proforma 4 2" xfId="3179"/>
    <cellStyle name="_Recon to Darrin's 5.11.05 proforma 5" xfId="3180"/>
    <cellStyle name="_Recon to Darrin's 5.11.05 proforma 5 2" xfId="3181"/>
    <cellStyle name="_Recon to Darrin's 5.11.05 proforma 6" xfId="3182"/>
    <cellStyle name="_Recon to Darrin's 5.11.05 proforma 7" xfId="3183"/>
    <cellStyle name="_Recon to Darrin's 5.11.05 proforma 7 2" xfId="3184"/>
    <cellStyle name="_Recon to Darrin's 5.11.05 proforma 8" xfId="3185"/>
    <cellStyle name="_Recon to Darrin's 5.11.05 proforma 8 2" xfId="3186"/>
    <cellStyle name="_Recon to Darrin's 5.11.05 proforma_(C) WHE Proforma with ITC cash grant 10 Yr Amort_for deferral_102809" xfId="3187"/>
    <cellStyle name="_Recon to Darrin's 5.11.05 proforma_(C) WHE Proforma with ITC cash grant 10 Yr Amort_for deferral_102809 2" xfId="3188"/>
    <cellStyle name="_Recon to Darrin's 5.11.05 proforma_(C) WHE Proforma with ITC cash grant 10 Yr Amort_for deferral_102809_16.07E Wild Horse Wind Expansionwrkingfile" xfId="3189"/>
    <cellStyle name="_Recon to Darrin's 5.11.05 proforma_(C) WHE Proforma with ITC cash grant 10 Yr Amort_for deferral_102809_16.07E Wild Horse Wind Expansionwrkingfile 2" xfId="3190"/>
    <cellStyle name="_Recon to Darrin's 5.11.05 proforma_(C) WHE Proforma with ITC cash grant 10 Yr Amort_for deferral_102809_16.07E Wild Horse Wind Expansionwrkingfile SF" xfId="3191"/>
    <cellStyle name="_Recon to Darrin's 5.11.05 proforma_(C) WHE Proforma with ITC cash grant 10 Yr Amort_for deferral_102809_16.07E Wild Horse Wind Expansionwrkingfile SF 2" xfId="3192"/>
    <cellStyle name="_Recon to Darrin's 5.11.05 proforma_(C) WHE Proforma with ITC cash grant 10 Yr Amort_for deferral_102809_16.07E Wild Horse Wind Expansionwrkingfile SF_DEM-WP(C) ENERG10C--ctn Mid-C_042010 2010GRC" xfId="3193"/>
    <cellStyle name="_Recon to Darrin's 5.11.05 proforma_(C) WHE Proforma with ITC cash grant 10 Yr Amort_for deferral_102809_16.07E Wild Horse Wind Expansionwrkingfile_DEM-WP(C) ENERG10C--ctn Mid-C_042010 2010GRC" xfId="3194"/>
    <cellStyle name="_Recon to Darrin's 5.11.05 proforma_(C) WHE Proforma with ITC cash grant 10 Yr Amort_for deferral_102809_16.37E Wild Horse Expansion DeferralRevwrkingfile SF" xfId="3195"/>
    <cellStyle name="_Recon to Darrin's 5.11.05 proforma_(C) WHE Proforma with ITC cash grant 10 Yr Amort_for deferral_102809_16.37E Wild Horse Expansion DeferralRevwrkingfile SF 2" xfId="3196"/>
    <cellStyle name="_Recon to Darrin's 5.11.05 proforma_(C) WHE Proforma with ITC cash grant 10 Yr Amort_for deferral_102809_16.37E Wild Horse Expansion DeferralRevwrkingfile SF_DEM-WP(C) ENERG10C--ctn Mid-C_042010 2010GRC" xfId="3197"/>
    <cellStyle name="_Recon to Darrin's 5.11.05 proforma_(C) WHE Proforma with ITC cash grant 10 Yr Amort_for deferral_102809_DEM-WP(C) ENERG10C--ctn Mid-C_042010 2010GRC" xfId="3198"/>
    <cellStyle name="_Recon to Darrin's 5.11.05 proforma_(C) WHE Proforma with ITC cash grant 10 Yr Amort_for rebuttal_120709" xfId="3199"/>
    <cellStyle name="_Recon to Darrin's 5.11.05 proforma_(C) WHE Proforma with ITC cash grant 10 Yr Amort_for rebuttal_120709 2" xfId="3200"/>
    <cellStyle name="_Recon to Darrin's 5.11.05 proforma_(C) WHE Proforma with ITC cash grant 10 Yr Amort_for rebuttal_120709_DEM-WP(C) ENERG10C--ctn Mid-C_042010 2010GRC" xfId="3201"/>
    <cellStyle name="_Recon to Darrin's 5.11.05 proforma_04.07E Wild Horse Wind Expansion" xfId="3202"/>
    <cellStyle name="_Recon to Darrin's 5.11.05 proforma_04.07E Wild Horse Wind Expansion 2" xfId="3203"/>
    <cellStyle name="_Recon to Darrin's 5.11.05 proforma_04.07E Wild Horse Wind Expansion_16.07E Wild Horse Wind Expansionwrkingfile" xfId="3204"/>
    <cellStyle name="_Recon to Darrin's 5.11.05 proforma_04.07E Wild Horse Wind Expansion_16.07E Wild Horse Wind Expansionwrkingfile 2" xfId="3205"/>
    <cellStyle name="_Recon to Darrin's 5.11.05 proforma_04.07E Wild Horse Wind Expansion_16.07E Wild Horse Wind Expansionwrkingfile SF" xfId="3206"/>
    <cellStyle name="_Recon to Darrin's 5.11.05 proforma_04.07E Wild Horse Wind Expansion_16.07E Wild Horse Wind Expansionwrkingfile SF 2" xfId="3207"/>
    <cellStyle name="_Recon to Darrin's 5.11.05 proforma_04.07E Wild Horse Wind Expansion_16.07E Wild Horse Wind Expansionwrkingfile SF_DEM-WP(C) ENERG10C--ctn Mid-C_042010 2010GRC" xfId="3208"/>
    <cellStyle name="_Recon to Darrin's 5.11.05 proforma_04.07E Wild Horse Wind Expansion_16.07E Wild Horse Wind Expansionwrkingfile_DEM-WP(C) ENERG10C--ctn Mid-C_042010 2010GRC" xfId="3209"/>
    <cellStyle name="_Recon to Darrin's 5.11.05 proforma_04.07E Wild Horse Wind Expansion_16.37E Wild Horse Expansion DeferralRevwrkingfile SF" xfId="3210"/>
    <cellStyle name="_Recon to Darrin's 5.11.05 proforma_04.07E Wild Horse Wind Expansion_16.37E Wild Horse Expansion DeferralRevwrkingfile SF 2" xfId="3211"/>
    <cellStyle name="_Recon to Darrin's 5.11.05 proforma_04.07E Wild Horse Wind Expansion_16.37E Wild Horse Expansion DeferralRevwrkingfile SF_DEM-WP(C) ENERG10C--ctn Mid-C_042010 2010GRC" xfId="3212"/>
    <cellStyle name="_Recon to Darrin's 5.11.05 proforma_04.07E Wild Horse Wind Expansion_DEM-WP(C) ENERG10C--ctn Mid-C_042010 2010GRC" xfId="3213"/>
    <cellStyle name="_Recon to Darrin's 5.11.05 proforma_16.07E Wild Horse Wind Expansionwrkingfile" xfId="3214"/>
    <cellStyle name="_Recon to Darrin's 5.11.05 proforma_16.07E Wild Horse Wind Expansionwrkingfile 2" xfId="3215"/>
    <cellStyle name="_Recon to Darrin's 5.11.05 proforma_16.07E Wild Horse Wind Expansionwrkingfile SF" xfId="3216"/>
    <cellStyle name="_Recon to Darrin's 5.11.05 proforma_16.07E Wild Horse Wind Expansionwrkingfile SF 2" xfId="3217"/>
    <cellStyle name="_Recon to Darrin's 5.11.05 proforma_16.07E Wild Horse Wind Expansionwrkingfile SF_DEM-WP(C) ENERG10C--ctn Mid-C_042010 2010GRC" xfId="3218"/>
    <cellStyle name="_Recon to Darrin's 5.11.05 proforma_16.07E Wild Horse Wind Expansionwrkingfile_DEM-WP(C) ENERG10C--ctn Mid-C_042010 2010GRC" xfId="3219"/>
    <cellStyle name="_Recon to Darrin's 5.11.05 proforma_16.37E Wild Horse Expansion DeferralRevwrkingfile SF" xfId="3220"/>
    <cellStyle name="_Recon to Darrin's 5.11.05 proforma_16.37E Wild Horse Expansion DeferralRevwrkingfile SF 2" xfId="3221"/>
    <cellStyle name="_Recon to Darrin's 5.11.05 proforma_16.37E Wild Horse Expansion DeferralRevwrkingfile SF_DEM-WP(C) ENERG10C--ctn Mid-C_042010 2010GRC" xfId="3222"/>
    <cellStyle name="_Recon to Darrin's 5.11.05 proforma_2009 GRC Compl Filing - Exhibit D" xfId="3223"/>
    <cellStyle name="_Recon to Darrin's 5.11.05 proforma_2009 GRC Compl Filing - Exhibit D 2" xfId="3224"/>
    <cellStyle name="_Recon to Darrin's 5.11.05 proforma_2009 GRC Compl Filing - Exhibit D_DEM-WP(C) ENERG10C--ctn Mid-C_042010 2010GRC" xfId="3225"/>
    <cellStyle name="_Recon to Darrin's 5.11.05 proforma_4 31 Regulatory Assets and Liabilities  7 06- Exhibit D" xfId="3226"/>
    <cellStyle name="_Recon to Darrin's 5.11.05 proforma_4 31 Regulatory Assets and Liabilities  7 06- Exhibit D 2" xfId="3227"/>
    <cellStyle name="_Recon to Darrin's 5.11.05 proforma_4 31 Regulatory Assets and Liabilities  7 06- Exhibit D_DEM-WP(C) ENERG10C--ctn Mid-C_042010 2010GRC" xfId="3228"/>
    <cellStyle name="_Recon to Darrin's 5.11.05 proforma_4 31 Regulatory Assets and Liabilities  7 06- Exhibit D_NIM Summary" xfId="3229"/>
    <cellStyle name="_Recon to Darrin's 5.11.05 proforma_4 31 Regulatory Assets and Liabilities  7 06- Exhibit D_NIM Summary 2" xfId="3230"/>
    <cellStyle name="_Recon to Darrin's 5.11.05 proforma_4 31 Regulatory Assets and Liabilities  7 06- Exhibit D_NIM Summary_DEM-WP(C) ENERG10C--ctn Mid-C_042010 2010GRC" xfId="3231"/>
    <cellStyle name="_Recon to Darrin's 5.11.05 proforma_4 31 Regulatory Assets and Liabilities  7 06- Exhibit D_NIM+O&amp;M" xfId="3232"/>
    <cellStyle name="_Recon to Darrin's 5.11.05 proforma_4 31 Regulatory Assets and Liabilities  7 06- Exhibit D_NIM+O&amp;M Monthly" xfId="3233"/>
    <cellStyle name="_Recon to Darrin's 5.11.05 proforma_4 31E Reg Asset  Liab and EXH D" xfId="3234"/>
    <cellStyle name="_Recon to Darrin's 5.11.05 proforma_4 31E Reg Asset  Liab and EXH D _ Aug 10 Filing (2)" xfId="3235"/>
    <cellStyle name="_Recon to Darrin's 5.11.05 proforma_4 31E Reg Asset  Liab and EXH D _ Aug 10 Filing (2) 2" xfId="3236"/>
    <cellStyle name="_Recon to Darrin's 5.11.05 proforma_4 31E Reg Asset  Liab and EXH D 2" xfId="3237"/>
    <cellStyle name="_Recon to Darrin's 5.11.05 proforma_4 31E Reg Asset  Liab and EXH D 3" xfId="3238"/>
    <cellStyle name="_Recon to Darrin's 5.11.05 proforma_4 32 Regulatory Assets and Liabilities  7 06- Exhibit D" xfId="3239"/>
    <cellStyle name="_Recon to Darrin's 5.11.05 proforma_4 32 Regulatory Assets and Liabilities  7 06- Exhibit D 2" xfId="3240"/>
    <cellStyle name="_Recon to Darrin's 5.11.05 proforma_4 32 Regulatory Assets and Liabilities  7 06- Exhibit D_DEM-WP(C) ENERG10C--ctn Mid-C_042010 2010GRC" xfId="3241"/>
    <cellStyle name="_Recon to Darrin's 5.11.05 proforma_4 32 Regulatory Assets and Liabilities  7 06- Exhibit D_NIM Summary" xfId="3242"/>
    <cellStyle name="_Recon to Darrin's 5.11.05 proforma_4 32 Regulatory Assets and Liabilities  7 06- Exhibit D_NIM Summary 2" xfId="3243"/>
    <cellStyle name="_Recon to Darrin's 5.11.05 proforma_4 32 Regulatory Assets and Liabilities  7 06- Exhibit D_NIM Summary_DEM-WP(C) ENERG10C--ctn Mid-C_042010 2010GRC" xfId="3244"/>
    <cellStyle name="_Recon to Darrin's 5.11.05 proforma_4 32 Regulatory Assets and Liabilities  7 06- Exhibit D_NIM+O&amp;M" xfId="3245"/>
    <cellStyle name="_Recon to Darrin's 5.11.05 proforma_4 32 Regulatory Assets and Liabilities  7 06- Exhibit D_NIM+O&amp;M Monthly" xfId="3246"/>
    <cellStyle name="_Recon to Darrin's 5.11.05 proforma_AURORA Total New" xfId="3247"/>
    <cellStyle name="_Recon to Darrin's 5.11.05 proforma_AURORA Total New 2" xfId="3248"/>
    <cellStyle name="_Recon to Darrin's 5.11.05 proforma_Book1" xfId="3249"/>
    <cellStyle name="_Recon to Darrin's 5.11.05 proforma_Book2" xfId="3250"/>
    <cellStyle name="_Recon to Darrin's 5.11.05 proforma_Book2 2" xfId="3251"/>
    <cellStyle name="_Recon to Darrin's 5.11.05 proforma_Book2_Adj Bench DR 3 for Initial Briefs (Electric)" xfId="3252"/>
    <cellStyle name="_Recon to Darrin's 5.11.05 proforma_Book2_Adj Bench DR 3 for Initial Briefs (Electric) 2" xfId="3253"/>
    <cellStyle name="_Recon to Darrin's 5.11.05 proforma_Book2_Adj Bench DR 3 for Initial Briefs (Electric)_DEM-WP(C) ENERG10C--ctn Mid-C_042010 2010GRC" xfId="3254"/>
    <cellStyle name="_Recon to Darrin's 5.11.05 proforma_Book2_DEM-WP(C) ENERG10C--ctn Mid-C_042010 2010GRC" xfId="3255"/>
    <cellStyle name="_Recon to Darrin's 5.11.05 proforma_Book2_Electric Rev Req Model (2009 GRC) Rebuttal" xfId="3256"/>
    <cellStyle name="_Recon to Darrin's 5.11.05 proforma_Book2_Electric Rev Req Model (2009 GRC) Rebuttal REmoval of New  WH Solar AdjustMI" xfId="3257"/>
    <cellStyle name="_Recon to Darrin's 5.11.05 proforma_Book2_Electric Rev Req Model (2009 GRC) Rebuttal REmoval of New  WH Solar AdjustMI 2" xfId="3258"/>
    <cellStyle name="_Recon to Darrin's 5.11.05 proforma_Book2_Electric Rev Req Model (2009 GRC) Rebuttal REmoval of New  WH Solar AdjustMI_DEM-WP(C) ENERG10C--ctn Mid-C_042010 2010GRC" xfId="3259"/>
    <cellStyle name="_Recon to Darrin's 5.11.05 proforma_Book2_Electric Rev Req Model (2009 GRC) Revised 01-18-2010" xfId="3260"/>
    <cellStyle name="_Recon to Darrin's 5.11.05 proforma_Book2_Electric Rev Req Model (2009 GRC) Revised 01-18-2010 2" xfId="3261"/>
    <cellStyle name="_Recon to Darrin's 5.11.05 proforma_Book2_Electric Rev Req Model (2009 GRC) Revised 01-18-2010_DEM-WP(C) ENERG10C--ctn Mid-C_042010 2010GRC" xfId="3262"/>
    <cellStyle name="_Recon to Darrin's 5.11.05 proforma_Book2_Final Order Electric EXHIBIT A-1" xfId="3263"/>
    <cellStyle name="_Recon to Darrin's 5.11.05 proforma_Book4" xfId="3264"/>
    <cellStyle name="_Recon to Darrin's 5.11.05 proforma_Book4 2" xfId="3265"/>
    <cellStyle name="_Recon to Darrin's 5.11.05 proforma_Book4_DEM-WP(C) ENERG10C--ctn Mid-C_042010 2010GRC" xfId="3266"/>
    <cellStyle name="_Recon to Darrin's 5.11.05 proforma_Book9" xfId="3267"/>
    <cellStyle name="_Recon to Darrin's 5.11.05 proforma_Book9 2" xfId="3268"/>
    <cellStyle name="_Recon to Darrin's 5.11.05 proforma_Book9_DEM-WP(C) ENERG10C--ctn Mid-C_042010 2010GRC" xfId="3269"/>
    <cellStyle name="_Recon to Darrin's 5.11.05 proforma_Chelan PUD Power Costs (8-10)" xfId="3270"/>
    <cellStyle name="_Recon to Darrin's 5.11.05 proforma_DEM-WP(C) Chelan Power Costs" xfId="3271"/>
    <cellStyle name="_Recon to Darrin's 5.11.05 proforma_DEM-WP(C) Chelan Power Costs 2" xfId="3272"/>
    <cellStyle name="_Recon to Darrin's 5.11.05 proforma_DEM-WP(C) ENERG10C--ctn Mid-C_042010 2010GRC" xfId="3273"/>
    <cellStyle name="_Recon to Darrin's 5.11.05 proforma_DEM-WP(C) Gas Transport 2010GRC" xfId="3274"/>
    <cellStyle name="_Recon to Darrin's 5.11.05 proforma_DEM-WP(C) Gas Transport 2010GRC 2" xfId="3275"/>
    <cellStyle name="_Recon to Darrin's 5.11.05 proforma_Exhibit D fr R Gho 12-31-08" xfId="3276"/>
    <cellStyle name="_Recon to Darrin's 5.11.05 proforma_Exhibit D fr R Gho 12-31-08 2" xfId="3277"/>
    <cellStyle name="_Recon to Darrin's 5.11.05 proforma_Exhibit D fr R Gho 12-31-08 v2" xfId="3278"/>
    <cellStyle name="_Recon to Darrin's 5.11.05 proforma_Exhibit D fr R Gho 12-31-08 v2 2" xfId="3279"/>
    <cellStyle name="_Recon to Darrin's 5.11.05 proforma_Exhibit D fr R Gho 12-31-08 v2_DEM-WP(C) ENERG10C--ctn Mid-C_042010 2010GRC" xfId="3280"/>
    <cellStyle name="_Recon to Darrin's 5.11.05 proforma_Exhibit D fr R Gho 12-31-08 v2_NIM Summary" xfId="3281"/>
    <cellStyle name="_Recon to Darrin's 5.11.05 proforma_Exhibit D fr R Gho 12-31-08 v2_NIM Summary 2" xfId="3282"/>
    <cellStyle name="_Recon to Darrin's 5.11.05 proforma_Exhibit D fr R Gho 12-31-08 v2_NIM Summary_DEM-WP(C) ENERG10C--ctn Mid-C_042010 2010GRC" xfId="3283"/>
    <cellStyle name="_Recon to Darrin's 5.11.05 proforma_Exhibit D fr R Gho 12-31-08_DEM-WP(C) ENERG10C--ctn Mid-C_042010 2010GRC" xfId="3284"/>
    <cellStyle name="_Recon to Darrin's 5.11.05 proforma_Exhibit D fr R Gho 12-31-08_NIM Summary" xfId="3285"/>
    <cellStyle name="_Recon to Darrin's 5.11.05 proforma_Exhibit D fr R Gho 12-31-08_NIM Summary 2" xfId="3286"/>
    <cellStyle name="_Recon to Darrin's 5.11.05 proforma_Exhibit D fr R Gho 12-31-08_NIM Summary_DEM-WP(C) ENERG10C--ctn Mid-C_042010 2010GRC" xfId="3287"/>
    <cellStyle name="_Recon to Darrin's 5.11.05 proforma_Hopkins Ridge Prepaid Tran - Interest Earned RY 12ME Feb  '11" xfId="3288"/>
    <cellStyle name="_Recon to Darrin's 5.11.05 proforma_Hopkins Ridge Prepaid Tran - Interest Earned RY 12ME Feb  '11 2" xfId="3289"/>
    <cellStyle name="_Recon to Darrin's 5.11.05 proforma_Hopkins Ridge Prepaid Tran - Interest Earned RY 12ME Feb  '11_DEM-WP(C) ENERG10C--ctn Mid-C_042010 2010GRC" xfId="3290"/>
    <cellStyle name="_Recon to Darrin's 5.11.05 proforma_Hopkins Ridge Prepaid Tran - Interest Earned RY 12ME Feb  '11_NIM Summary" xfId="3291"/>
    <cellStyle name="_Recon to Darrin's 5.11.05 proforma_Hopkins Ridge Prepaid Tran - Interest Earned RY 12ME Feb  '11_NIM Summary 2" xfId="3292"/>
    <cellStyle name="_Recon to Darrin's 5.11.05 proforma_Hopkins Ridge Prepaid Tran - Interest Earned RY 12ME Feb  '11_NIM Summary_DEM-WP(C) ENERG10C--ctn Mid-C_042010 2010GRC" xfId="3293"/>
    <cellStyle name="_Recon to Darrin's 5.11.05 proforma_Hopkins Ridge Prepaid Tran - Interest Earned RY 12ME Feb  '11_Transmission Workbook for May BOD" xfId="3294"/>
    <cellStyle name="_Recon to Darrin's 5.11.05 proforma_Hopkins Ridge Prepaid Tran - Interest Earned RY 12ME Feb  '11_Transmission Workbook for May BOD 2" xfId="3295"/>
    <cellStyle name="_Recon to Darrin's 5.11.05 proforma_Hopkins Ridge Prepaid Tran - Interest Earned RY 12ME Feb  '11_Transmission Workbook for May BOD_DEM-WP(C) ENERG10C--ctn Mid-C_042010 2010GRC" xfId="3296"/>
    <cellStyle name="_Recon to Darrin's 5.11.05 proforma_LSRWEP LGIA like Acctg Petition Aug 2010" xfId="3297"/>
    <cellStyle name="_Recon to Darrin's 5.11.05 proforma_NIM Summary" xfId="3298"/>
    <cellStyle name="_Recon to Darrin's 5.11.05 proforma_NIM Summary 09GRC" xfId="3299"/>
    <cellStyle name="_Recon to Darrin's 5.11.05 proforma_NIM Summary 09GRC 2" xfId="3300"/>
    <cellStyle name="_Recon to Darrin's 5.11.05 proforma_NIM Summary 09GRC_DEM-WP(C) ENERG10C--ctn Mid-C_042010 2010GRC" xfId="3301"/>
    <cellStyle name="_Recon to Darrin's 5.11.05 proforma_NIM Summary 2" xfId="3302"/>
    <cellStyle name="_Recon to Darrin's 5.11.05 proforma_NIM Summary 3" xfId="3303"/>
    <cellStyle name="_Recon to Darrin's 5.11.05 proforma_NIM Summary 4" xfId="3304"/>
    <cellStyle name="_Recon to Darrin's 5.11.05 proforma_NIM Summary 5" xfId="3305"/>
    <cellStyle name="_Recon to Darrin's 5.11.05 proforma_NIM Summary 6" xfId="3306"/>
    <cellStyle name="_Recon to Darrin's 5.11.05 proforma_NIM Summary 7" xfId="3307"/>
    <cellStyle name="_Recon to Darrin's 5.11.05 proforma_NIM Summary 8" xfId="3308"/>
    <cellStyle name="_Recon to Darrin's 5.11.05 proforma_NIM Summary 9" xfId="3309"/>
    <cellStyle name="_Recon to Darrin's 5.11.05 proforma_NIM Summary_DEM-WP(C) ENERG10C--ctn Mid-C_042010 2010GRC" xfId="3310"/>
    <cellStyle name="_Recon to Darrin's 5.11.05 proforma_NIM+O&amp;M" xfId="3311"/>
    <cellStyle name="_Recon to Darrin's 5.11.05 proforma_NIM+O&amp;M 2" xfId="3312"/>
    <cellStyle name="_Recon to Darrin's 5.11.05 proforma_NIM+O&amp;M Monthly" xfId="3313"/>
    <cellStyle name="_Recon to Darrin's 5.11.05 proforma_NIM+O&amp;M Monthly 2" xfId="3314"/>
    <cellStyle name="_Recon to Darrin's 5.11.05 proforma_PCA 7 - Exhibit D update 11_30_08 (2)" xfId="3315"/>
    <cellStyle name="_Recon to Darrin's 5.11.05 proforma_PCA 7 - Exhibit D update 11_30_08 (2) 2" xfId="3316"/>
    <cellStyle name="_Recon to Darrin's 5.11.05 proforma_PCA 7 - Exhibit D update 11_30_08 (2) 2 2" xfId="3317"/>
    <cellStyle name="_Recon to Darrin's 5.11.05 proforma_PCA 7 - Exhibit D update 11_30_08 (2) 3" xfId="3318"/>
    <cellStyle name="_Recon to Darrin's 5.11.05 proforma_PCA 7 - Exhibit D update 11_30_08 (2)_DEM-WP(C) ENERG10C--ctn Mid-C_042010 2010GRC" xfId="3319"/>
    <cellStyle name="_Recon to Darrin's 5.11.05 proforma_PCA 7 - Exhibit D update 11_30_08 (2)_NIM Summary" xfId="3320"/>
    <cellStyle name="_Recon to Darrin's 5.11.05 proforma_PCA 7 - Exhibit D update 11_30_08 (2)_NIM Summary 2" xfId="3321"/>
    <cellStyle name="_Recon to Darrin's 5.11.05 proforma_PCA 7 - Exhibit D update 11_30_08 (2)_NIM Summary_DEM-WP(C) ENERG10C--ctn Mid-C_042010 2010GRC" xfId="3322"/>
    <cellStyle name="_Recon to Darrin's 5.11.05 proforma_PCA 9 -  Exhibit D April 2010 (3)" xfId="3323"/>
    <cellStyle name="_Recon to Darrin's 5.11.05 proforma_PCA 9 -  Exhibit D April 2010 (3) 2" xfId="3324"/>
    <cellStyle name="_Recon to Darrin's 5.11.05 proforma_PCA 9 -  Exhibit D April 2010 (3)_DEM-WP(C) ENERG10C--ctn Mid-C_042010 2010GRC" xfId="3325"/>
    <cellStyle name="_Recon to Darrin's 5.11.05 proforma_Power Costs - Comparison bx Rbtl-Staff-Jt-PC" xfId="3326"/>
    <cellStyle name="_Recon to Darrin's 5.11.05 proforma_Power Costs - Comparison bx Rbtl-Staff-Jt-PC 2" xfId="3327"/>
    <cellStyle name="_Recon to Darrin's 5.11.05 proforma_Power Costs - Comparison bx Rbtl-Staff-Jt-PC_Adj Bench DR 3 for Initial Briefs (Electric)" xfId="3328"/>
    <cellStyle name="_Recon to Darrin's 5.11.05 proforma_Power Costs - Comparison bx Rbtl-Staff-Jt-PC_Adj Bench DR 3 for Initial Briefs (Electric) 2" xfId="3329"/>
    <cellStyle name="_Recon to Darrin's 5.11.05 proforma_Power Costs - Comparison bx Rbtl-Staff-Jt-PC_Adj Bench DR 3 for Initial Briefs (Electric)_DEM-WP(C) ENERG10C--ctn Mid-C_042010 2010GRC" xfId="3330"/>
    <cellStyle name="_Recon to Darrin's 5.11.05 proforma_Power Costs - Comparison bx Rbtl-Staff-Jt-PC_DEM-WP(C) ENERG10C--ctn Mid-C_042010 2010GRC" xfId="3331"/>
    <cellStyle name="_Recon to Darrin's 5.11.05 proforma_Power Costs - Comparison bx Rbtl-Staff-Jt-PC_Electric Rev Req Model (2009 GRC) Rebuttal" xfId="3332"/>
    <cellStyle name="_Recon to Darrin's 5.11.05 proforma_Power Costs - Comparison bx Rbtl-Staff-Jt-PC_Electric Rev Req Model (2009 GRC) Rebuttal REmoval of New  WH Solar AdjustMI" xfId="3333"/>
    <cellStyle name="_Recon to Darrin's 5.11.05 proforma_Power Costs - Comparison bx Rbtl-Staff-Jt-PC_Electric Rev Req Model (2009 GRC) Rebuttal REmoval of New  WH Solar AdjustMI 2" xfId="3334"/>
    <cellStyle name="_Recon to Darrin's 5.11.05 proforma_Power Costs - Comparison bx Rbtl-Staff-Jt-PC_Electric Rev Req Model (2009 GRC) Rebuttal REmoval of New  WH Solar AdjustMI_DEM-WP(C) ENERG10C--ctn Mid-C_042010 2010GRC" xfId="3335"/>
    <cellStyle name="_Recon to Darrin's 5.11.05 proforma_Power Costs - Comparison bx Rbtl-Staff-Jt-PC_Electric Rev Req Model (2009 GRC) Revised 01-18-2010" xfId="3336"/>
    <cellStyle name="_Recon to Darrin's 5.11.05 proforma_Power Costs - Comparison bx Rbtl-Staff-Jt-PC_Electric Rev Req Model (2009 GRC) Revised 01-18-2010 2" xfId="3337"/>
    <cellStyle name="_Recon to Darrin's 5.11.05 proforma_Power Costs - Comparison bx Rbtl-Staff-Jt-PC_Electric Rev Req Model (2009 GRC) Revised 01-18-2010_DEM-WP(C) ENERG10C--ctn Mid-C_042010 2010GRC" xfId="3338"/>
    <cellStyle name="_Recon to Darrin's 5.11.05 proforma_Power Costs - Comparison bx Rbtl-Staff-Jt-PC_Final Order Electric EXHIBIT A-1" xfId="3339"/>
    <cellStyle name="_Recon to Darrin's 5.11.05 proforma_Rebuttal Power Costs" xfId="3340"/>
    <cellStyle name="_Recon to Darrin's 5.11.05 proforma_Rebuttal Power Costs 2" xfId="3341"/>
    <cellStyle name="_Recon to Darrin's 5.11.05 proforma_Rebuttal Power Costs_Adj Bench DR 3 for Initial Briefs (Electric)" xfId="3342"/>
    <cellStyle name="_Recon to Darrin's 5.11.05 proforma_Rebuttal Power Costs_Adj Bench DR 3 for Initial Briefs (Electric) 2" xfId="3343"/>
    <cellStyle name="_Recon to Darrin's 5.11.05 proforma_Rebuttal Power Costs_Adj Bench DR 3 for Initial Briefs (Electric)_DEM-WP(C) ENERG10C--ctn Mid-C_042010 2010GRC" xfId="3344"/>
    <cellStyle name="_Recon to Darrin's 5.11.05 proforma_Rebuttal Power Costs_DEM-WP(C) ENERG10C--ctn Mid-C_042010 2010GRC" xfId="3345"/>
    <cellStyle name="_Recon to Darrin's 5.11.05 proforma_Rebuttal Power Costs_Electric Rev Req Model (2009 GRC) Rebuttal" xfId="3346"/>
    <cellStyle name="_Recon to Darrin's 5.11.05 proforma_Rebuttal Power Costs_Electric Rev Req Model (2009 GRC) Rebuttal REmoval of New  WH Solar AdjustMI" xfId="3347"/>
    <cellStyle name="_Recon to Darrin's 5.11.05 proforma_Rebuttal Power Costs_Electric Rev Req Model (2009 GRC) Rebuttal REmoval of New  WH Solar AdjustMI 2" xfId="3348"/>
    <cellStyle name="_Recon to Darrin's 5.11.05 proforma_Rebuttal Power Costs_Electric Rev Req Model (2009 GRC) Rebuttal REmoval of New  WH Solar AdjustMI_DEM-WP(C) ENERG10C--ctn Mid-C_042010 2010GRC" xfId="3349"/>
    <cellStyle name="_Recon to Darrin's 5.11.05 proforma_Rebuttal Power Costs_Electric Rev Req Model (2009 GRC) Revised 01-18-2010" xfId="3350"/>
    <cellStyle name="_Recon to Darrin's 5.11.05 proforma_Rebuttal Power Costs_Electric Rev Req Model (2009 GRC) Revised 01-18-2010 2" xfId="3351"/>
    <cellStyle name="_Recon to Darrin's 5.11.05 proforma_Rebuttal Power Costs_Electric Rev Req Model (2009 GRC) Revised 01-18-2010_DEM-WP(C) ENERG10C--ctn Mid-C_042010 2010GRC" xfId="3352"/>
    <cellStyle name="_Recon to Darrin's 5.11.05 proforma_Rebuttal Power Costs_Final Order Electric EXHIBIT A-1" xfId="3353"/>
    <cellStyle name="_Recon to Darrin's 5.11.05 proforma_Transmission Workbook for May BOD" xfId="3354"/>
    <cellStyle name="_Recon to Darrin's 5.11.05 proforma_Transmission Workbook for May BOD 2" xfId="3355"/>
    <cellStyle name="_Recon to Darrin's 5.11.05 proforma_Transmission Workbook for May BOD_DEM-WP(C) ENERG10C--ctn Mid-C_042010 2010GRC" xfId="3356"/>
    <cellStyle name="_Recon to Darrin's 5.11.05 proforma_Wind Integration 10GRC" xfId="3357"/>
    <cellStyle name="_Recon to Darrin's 5.11.05 proforma_Wind Integration 10GRC 2" xfId="3358"/>
    <cellStyle name="_Recon to Darrin's 5.11.05 proforma_Wind Integration 10GRC_DEM-WP(C) ENERG10C--ctn Mid-C_042010 2010GRC" xfId="3359"/>
    <cellStyle name="_Revenue" xfId="3360"/>
    <cellStyle name="_Revenue_Data" xfId="3361"/>
    <cellStyle name="_Revenue_Data_1" xfId="3362"/>
    <cellStyle name="_Revenue_Data_Pro Forma Rev 09 GRC" xfId="3363"/>
    <cellStyle name="_Revenue_Data_Pro Forma Rev 2010 GRC" xfId="3364"/>
    <cellStyle name="_Revenue_Data_Pro Forma Rev 2010 GRC_Preliminary" xfId="3365"/>
    <cellStyle name="_Revenue_Data_Revenue (Feb 09 - Jan 10)" xfId="3366"/>
    <cellStyle name="_Revenue_Data_Revenue (Jan 09 - Dec 09)" xfId="3367"/>
    <cellStyle name="_Revenue_Data_Revenue (Mar 09 - Feb 10)" xfId="3368"/>
    <cellStyle name="_Revenue_Data_Volume Exhibit (Jan09 - Dec09)" xfId="3369"/>
    <cellStyle name="_Revenue_Mins" xfId="3370"/>
    <cellStyle name="_Revenue_Pro Forma Rev 07 GRC" xfId="3371"/>
    <cellStyle name="_Revenue_Pro Forma Rev 08 GRC" xfId="3372"/>
    <cellStyle name="_Revenue_Pro Forma Rev 09 GRC" xfId="3373"/>
    <cellStyle name="_Revenue_Pro Forma Rev 2010 GRC" xfId="3374"/>
    <cellStyle name="_Revenue_Pro Forma Rev 2010 GRC_Preliminary" xfId="3375"/>
    <cellStyle name="_Revenue_Revenue (Feb 09 - Jan 10)" xfId="3376"/>
    <cellStyle name="_Revenue_Revenue (Jan 09 - Dec 09)" xfId="3377"/>
    <cellStyle name="_Revenue_Revenue (Mar 09 - Feb 10)" xfId="3378"/>
    <cellStyle name="_Revenue_Sheet2" xfId="3379"/>
    <cellStyle name="_Revenue_Therms Data" xfId="3380"/>
    <cellStyle name="_Revenue_Therms Data Rerun" xfId="3381"/>
    <cellStyle name="_Revenue_Volume Exhibit (Jan09 - Dec09)" xfId="3382"/>
    <cellStyle name="_Sumas Proforma - 11-09-07" xfId="3383"/>
    <cellStyle name="_Sumas Property Taxes v1" xfId="3384"/>
    <cellStyle name="_Tenaska Comparison" xfId="3385"/>
    <cellStyle name="_Tenaska Comparison 2" xfId="3386"/>
    <cellStyle name="_Tenaska Comparison 2 2" xfId="3387"/>
    <cellStyle name="_Tenaska Comparison 3" xfId="3388"/>
    <cellStyle name="_Tenaska Comparison 4" xfId="3389"/>
    <cellStyle name="_Tenaska Comparison 4 2" xfId="3390"/>
    <cellStyle name="_Tenaska Comparison 5" xfId="3391"/>
    <cellStyle name="_Tenaska Comparison 5 2" xfId="3392"/>
    <cellStyle name="_Tenaska Comparison 6" xfId="3393"/>
    <cellStyle name="_Tenaska Comparison 7" xfId="3394"/>
    <cellStyle name="_Tenaska Comparison 7 2" xfId="3395"/>
    <cellStyle name="_Tenaska Comparison 8" xfId="3396"/>
    <cellStyle name="_Tenaska Comparison 8 2" xfId="3397"/>
    <cellStyle name="_Tenaska Comparison_(C) WHE Proforma with ITC cash grant 10 Yr Amort_for deferral_102809" xfId="3398"/>
    <cellStyle name="_Tenaska Comparison_(C) WHE Proforma with ITC cash grant 10 Yr Amort_for deferral_102809 2" xfId="3399"/>
    <cellStyle name="_Tenaska Comparison_(C) WHE Proforma with ITC cash grant 10 Yr Amort_for deferral_102809_16.07E Wild Horse Wind Expansionwrkingfile" xfId="3400"/>
    <cellStyle name="_Tenaska Comparison_(C) WHE Proforma with ITC cash grant 10 Yr Amort_for deferral_102809_16.07E Wild Horse Wind Expansionwrkingfile 2" xfId="3401"/>
    <cellStyle name="_Tenaska Comparison_(C) WHE Proforma with ITC cash grant 10 Yr Amort_for deferral_102809_16.07E Wild Horse Wind Expansionwrkingfile SF" xfId="3402"/>
    <cellStyle name="_Tenaska Comparison_(C) WHE Proforma with ITC cash grant 10 Yr Amort_for deferral_102809_16.07E Wild Horse Wind Expansionwrkingfile SF 2" xfId="3403"/>
    <cellStyle name="_Tenaska Comparison_(C) WHE Proforma with ITC cash grant 10 Yr Amort_for deferral_102809_16.07E Wild Horse Wind Expansionwrkingfile SF_DEM-WP(C) ENERG10C--ctn Mid-C_042010 2010GRC" xfId="3404"/>
    <cellStyle name="_Tenaska Comparison_(C) WHE Proforma with ITC cash grant 10 Yr Amort_for deferral_102809_16.07E Wild Horse Wind Expansionwrkingfile_DEM-WP(C) ENERG10C--ctn Mid-C_042010 2010GRC" xfId="3405"/>
    <cellStyle name="_Tenaska Comparison_(C) WHE Proforma with ITC cash grant 10 Yr Amort_for deferral_102809_16.37E Wild Horse Expansion DeferralRevwrkingfile SF" xfId="3406"/>
    <cellStyle name="_Tenaska Comparison_(C) WHE Proforma with ITC cash grant 10 Yr Amort_for deferral_102809_16.37E Wild Horse Expansion DeferralRevwrkingfile SF 2" xfId="3407"/>
    <cellStyle name="_Tenaska Comparison_(C) WHE Proforma with ITC cash grant 10 Yr Amort_for deferral_102809_16.37E Wild Horse Expansion DeferralRevwrkingfile SF_DEM-WP(C) ENERG10C--ctn Mid-C_042010 2010GRC" xfId="3408"/>
    <cellStyle name="_Tenaska Comparison_(C) WHE Proforma with ITC cash grant 10 Yr Amort_for deferral_102809_DEM-WP(C) ENERG10C--ctn Mid-C_042010 2010GRC" xfId="3409"/>
    <cellStyle name="_Tenaska Comparison_(C) WHE Proforma with ITC cash grant 10 Yr Amort_for rebuttal_120709" xfId="3410"/>
    <cellStyle name="_Tenaska Comparison_(C) WHE Proforma with ITC cash grant 10 Yr Amort_for rebuttal_120709 2" xfId="3411"/>
    <cellStyle name="_Tenaska Comparison_(C) WHE Proforma with ITC cash grant 10 Yr Amort_for rebuttal_120709_DEM-WP(C) ENERG10C--ctn Mid-C_042010 2010GRC" xfId="3412"/>
    <cellStyle name="_Tenaska Comparison_04.07E Wild Horse Wind Expansion" xfId="3413"/>
    <cellStyle name="_Tenaska Comparison_04.07E Wild Horse Wind Expansion 2" xfId="3414"/>
    <cellStyle name="_Tenaska Comparison_04.07E Wild Horse Wind Expansion_16.07E Wild Horse Wind Expansionwrkingfile" xfId="3415"/>
    <cellStyle name="_Tenaska Comparison_04.07E Wild Horse Wind Expansion_16.07E Wild Horse Wind Expansionwrkingfile 2" xfId="3416"/>
    <cellStyle name="_Tenaska Comparison_04.07E Wild Horse Wind Expansion_16.07E Wild Horse Wind Expansionwrkingfile SF" xfId="3417"/>
    <cellStyle name="_Tenaska Comparison_04.07E Wild Horse Wind Expansion_16.07E Wild Horse Wind Expansionwrkingfile SF 2" xfId="3418"/>
    <cellStyle name="_Tenaska Comparison_04.07E Wild Horse Wind Expansion_16.07E Wild Horse Wind Expansionwrkingfile SF_DEM-WP(C) ENERG10C--ctn Mid-C_042010 2010GRC" xfId="3419"/>
    <cellStyle name="_Tenaska Comparison_04.07E Wild Horse Wind Expansion_16.07E Wild Horse Wind Expansionwrkingfile_DEM-WP(C) ENERG10C--ctn Mid-C_042010 2010GRC" xfId="3420"/>
    <cellStyle name="_Tenaska Comparison_04.07E Wild Horse Wind Expansion_16.37E Wild Horse Expansion DeferralRevwrkingfile SF" xfId="3421"/>
    <cellStyle name="_Tenaska Comparison_04.07E Wild Horse Wind Expansion_16.37E Wild Horse Expansion DeferralRevwrkingfile SF 2" xfId="3422"/>
    <cellStyle name="_Tenaska Comparison_04.07E Wild Horse Wind Expansion_16.37E Wild Horse Expansion DeferralRevwrkingfile SF_DEM-WP(C) ENERG10C--ctn Mid-C_042010 2010GRC" xfId="3423"/>
    <cellStyle name="_Tenaska Comparison_04.07E Wild Horse Wind Expansion_DEM-WP(C) ENERG10C--ctn Mid-C_042010 2010GRC" xfId="3424"/>
    <cellStyle name="_Tenaska Comparison_16.07E Wild Horse Wind Expansionwrkingfile" xfId="3425"/>
    <cellStyle name="_Tenaska Comparison_16.07E Wild Horse Wind Expansionwrkingfile 2" xfId="3426"/>
    <cellStyle name="_Tenaska Comparison_16.07E Wild Horse Wind Expansionwrkingfile SF" xfId="3427"/>
    <cellStyle name="_Tenaska Comparison_16.07E Wild Horse Wind Expansionwrkingfile SF 2" xfId="3428"/>
    <cellStyle name="_Tenaska Comparison_16.07E Wild Horse Wind Expansionwrkingfile SF_DEM-WP(C) ENERG10C--ctn Mid-C_042010 2010GRC" xfId="3429"/>
    <cellStyle name="_Tenaska Comparison_16.07E Wild Horse Wind Expansionwrkingfile_DEM-WP(C) ENERG10C--ctn Mid-C_042010 2010GRC" xfId="3430"/>
    <cellStyle name="_Tenaska Comparison_16.37E Wild Horse Expansion DeferralRevwrkingfile SF" xfId="3431"/>
    <cellStyle name="_Tenaska Comparison_16.37E Wild Horse Expansion DeferralRevwrkingfile SF 2" xfId="3432"/>
    <cellStyle name="_Tenaska Comparison_16.37E Wild Horse Expansion DeferralRevwrkingfile SF_DEM-WP(C) ENERG10C--ctn Mid-C_042010 2010GRC" xfId="3433"/>
    <cellStyle name="_Tenaska Comparison_2009 GRC Compl Filing - Exhibit D" xfId="3434"/>
    <cellStyle name="_Tenaska Comparison_2009 GRC Compl Filing - Exhibit D 2" xfId="3435"/>
    <cellStyle name="_Tenaska Comparison_2009 GRC Compl Filing - Exhibit D_DEM-WP(C) ENERG10C--ctn Mid-C_042010 2010GRC" xfId="3436"/>
    <cellStyle name="_Tenaska Comparison_4 31 Regulatory Assets and Liabilities  7 06- Exhibit D" xfId="3437"/>
    <cellStyle name="_Tenaska Comparison_4 31 Regulatory Assets and Liabilities  7 06- Exhibit D 2" xfId="3438"/>
    <cellStyle name="_Tenaska Comparison_4 31 Regulatory Assets and Liabilities  7 06- Exhibit D_DEM-WP(C) ENERG10C--ctn Mid-C_042010 2010GRC" xfId="3439"/>
    <cellStyle name="_Tenaska Comparison_4 31 Regulatory Assets and Liabilities  7 06- Exhibit D_NIM Summary" xfId="3440"/>
    <cellStyle name="_Tenaska Comparison_4 31 Regulatory Assets and Liabilities  7 06- Exhibit D_NIM Summary 2" xfId="3441"/>
    <cellStyle name="_Tenaska Comparison_4 31 Regulatory Assets and Liabilities  7 06- Exhibit D_NIM Summary_DEM-WP(C) ENERG10C--ctn Mid-C_042010 2010GRC" xfId="3442"/>
    <cellStyle name="_Tenaska Comparison_4 31 Regulatory Assets and Liabilities  7 06- Exhibit D_NIM+O&amp;M" xfId="3443"/>
    <cellStyle name="_Tenaska Comparison_4 31 Regulatory Assets and Liabilities  7 06- Exhibit D_NIM+O&amp;M Monthly" xfId="3444"/>
    <cellStyle name="_Tenaska Comparison_4 31E Reg Asset  Liab and EXH D" xfId="3445"/>
    <cellStyle name="_Tenaska Comparison_4 31E Reg Asset  Liab and EXH D _ Aug 10 Filing (2)" xfId="3446"/>
    <cellStyle name="_Tenaska Comparison_4 31E Reg Asset  Liab and EXH D _ Aug 10 Filing (2) 2" xfId="3447"/>
    <cellStyle name="_Tenaska Comparison_4 31E Reg Asset  Liab and EXH D 2" xfId="3448"/>
    <cellStyle name="_Tenaska Comparison_4 31E Reg Asset  Liab and EXH D 3" xfId="3449"/>
    <cellStyle name="_Tenaska Comparison_4 32 Regulatory Assets and Liabilities  7 06- Exhibit D" xfId="3450"/>
    <cellStyle name="_Tenaska Comparison_4 32 Regulatory Assets and Liabilities  7 06- Exhibit D 2" xfId="3451"/>
    <cellStyle name="_Tenaska Comparison_4 32 Regulatory Assets and Liabilities  7 06- Exhibit D_DEM-WP(C) ENERG10C--ctn Mid-C_042010 2010GRC" xfId="3452"/>
    <cellStyle name="_Tenaska Comparison_4 32 Regulatory Assets and Liabilities  7 06- Exhibit D_NIM Summary" xfId="3453"/>
    <cellStyle name="_Tenaska Comparison_4 32 Regulatory Assets and Liabilities  7 06- Exhibit D_NIM Summary 2" xfId="3454"/>
    <cellStyle name="_Tenaska Comparison_4 32 Regulatory Assets and Liabilities  7 06- Exhibit D_NIM Summary_DEM-WP(C) ENERG10C--ctn Mid-C_042010 2010GRC" xfId="3455"/>
    <cellStyle name="_Tenaska Comparison_4 32 Regulatory Assets and Liabilities  7 06- Exhibit D_NIM+O&amp;M" xfId="3456"/>
    <cellStyle name="_Tenaska Comparison_4 32 Regulatory Assets and Liabilities  7 06- Exhibit D_NIM+O&amp;M Monthly" xfId="3457"/>
    <cellStyle name="_Tenaska Comparison_AURORA Total New" xfId="3458"/>
    <cellStyle name="_Tenaska Comparison_AURORA Total New 2" xfId="3459"/>
    <cellStyle name="_Tenaska Comparison_Book1" xfId="3460"/>
    <cellStyle name="_Tenaska Comparison_Book2" xfId="3461"/>
    <cellStyle name="_Tenaska Comparison_Book2 2" xfId="3462"/>
    <cellStyle name="_Tenaska Comparison_Book2_Adj Bench DR 3 for Initial Briefs (Electric)" xfId="3463"/>
    <cellStyle name="_Tenaska Comparison_Book2_Adj Bench DR 3 for Initial Briefs (Electric) 2" xfId="3464"/>
    <cellStyle name="_Tenaska Comparison_Book2_Adj Bench DR 3 for Initial Briefs (Electric)_DEM-WP(C) ENERG10C--ctn Mid-C_042010 2010GRC" xfId="3465"/>
    <cellStyle name="_Tenaska Comparison_Book2_DEM-WP(C) ENERG10C--ctn Mid-C_042010 2010GRC" xfId="3466"/>
    <cellStyle name="_Tenaska Comparison_Book2_Electric Rev Req Model (2009 GRC) Rebuttal" xfId="3467"/>
    <cellStyle name="_Tenaska Comparison_Book2_Electric Rev Req Model (2009 GRC) Rebuttal REmoval of New  WH Solar AdjustMI" xfId="3468"/>
    <cellStyle name="_Tenaska Comparison_Book2_Electric Rev Req Model (2009 GRC) Rebuttal REmoval of New  WH Solar AdjustMI 2" xfId="3469"/>
    <cellStyle name="_Tenaska Comparison_Book2_Electric Rev Req Model (2009 GRC) Rebuttal REmoval of New  WH Solar AdjustMI_DEM-WP(C) ENERG10C--ctn Mid-C_042010 2010GRC" xfId="3470"/>
    <cellStyle name="_Tenaska Comparison_Book2_Electric Rev Req Model (2009 GRC) Revised 01-18-2010" xfId="3471"/>
    <cellStyle name="_Tenaska Comparison_Book2_Electric Rev Req Model (2009 GRC) Revised 01-18-2010 2" xfId="3472"/>
    <cellStyle name="_Tenaska Comparison_Book2_Electric Rev Req Model (2009 GRC) Revised 01-18-2010_DEM-WP(C) ENERG10C--ctn Mid-C_042010 2010GRC" xfId="3473"/>
    <cellStyle name="_Tenaska Comparison_Book2_Final Order Electric EXHIBIT A-1" xfId="3474"/>
    <cellStyle name="_Tenaska Comparison_Book4" xfId="3475"/>
    <cellStyle name="_Tenaska Comparison_Book4 2" xfId="3476"/>
    <cellStyle name="_Tenaska Comparison_Book4_DEM-WP(C) ENERG10C--ctn Mid-C_042010 2010GRC" xfId="3477"/>
    <cellStyle name="_Tenaska Comparison_Book9" xfId="3478"/>
    <cellStyle name="_Tenaska Comparison_Book9 2" xfId="3479"/>
    <cellStyle name="_Tenaska Comparison_Book9_DEM-WP(C) ENERG10C--ctn Mid-C_042010 2010GRC" xfId="3480"/>
    <cellStyle name="_Tenaska Comparison_Chelan PUD Power Costs (8-10)" xfId="3481"/>
    <cellStyle name="_Tenaska Comparison_DEM-WP(C) Chelan Power Costs" xfId="3482"/>
    <cellStyle name="_Tenaska Comparison_DEM-WP(C) Chelan Power Costs 2" xfId="3483"/>
    <cellStyle name="_Tenaska Comparison_DEM-WP(C) ENERG10C--ctn Mid-C_042010 2010GRC" xfId="3484"/>
    <cellStyle name="_Tenaska Comparison_DEM-WP(C) Gas Transport 2010GRC" xfId="3485"/>
    <cellStyle name="_Tenaska Comparison_DEM-WP(C) Gas Transport 2010GRC 2" xfId="3486"/>
    <cellStyle name="_Tenaska Comparison_LSRWEP LGIA like Acctg Petition Aug 2010" xfId="3487"/>
    <cellStyle name="_Tenaska Comparison_NIM Summary" xfId="3488"/>
    <cellStyle name="_Tenaska Comparison_NIM Summary 09GRC" xfId="3489"/>
    <cellStyle name="_Tenaska Comparison_NIM Summary 09GRC 2" xfId="3490"/>
    <cellStyle name="_Tenaska Comparison_NIM Summary 09GRC_DEM-WP(C) ENERG10C--ctn Mid-C_042010 2010GRC" xfId="3491"/>
    <cellStyle name="_Tenaska Comparison_NIM Summary 2" xfId="3492"/>
    <cellStyle name="_Tenaska Comparison_NIM Summary 3" xfId="3493"/>
    <cellStyle name="_Tenaska Comparison_NIM Summary 4" xfId="3494"/>
    <cellStyle name="_Tenaska Comparison_NIM Summary 5" xfId="3495"/>
    <cellStyle name="_Tenaska Comparison_NIM Summary 6" xfId="3496"/>
    <cellStyle name="_Tenaska Comparison_NIM Summary 7" xfId="3497"/>
    <cellStyle name="_Tenaska Comparison_NIM Summary 8" xfId="3498"/>
    <cellStyle name="_Tenaska Comparison_NIM Summary 9" xfId="3499"/>
    <cellStyle name="_Tenaska Comparison_NIM Summary_DEM-WP(C) ENERG10C--ctn Mid-C_042010 2010GRC" xfId="3500"/>
    <cellStyle name="_Tenaska Comparison_NIM+O&amp;M" xfId="3501"/>
    <cellStyle name="_Tenaska Comparison_NIM+O&amp;M 2" xfId="3502"/>
    <cellStyle name="_Tenaska Comparison_NIM+O&amp;M Monthly" xfId="3503"/>
    <cellStyle name="_Tenaska Comparison_NIM+O&amp;M Monthly 2" xfId="3504"/>
    <cellStyle name="_Tenaska Comparison_PCA 9 -  Exhibit D April 2010 (3)" xfId="3505"/>
    <cellStyle name="_Tenaska Comparison_PCA 9 -  Exhibit D April 2010 (3) 2" xfId="3506"/>
    <cellStyle name="_Tenaska Comparison_PCA 9 -  Exhibit D April 2010 (3)_DEM-WP(C) ENERG10C--ctn Mid-C_042010 2010GRC" xfId="3507"/>
    <cellStyle name="_Tenaska Comparison_Power Costs - Comparison bx Rbtl-Staff-Jt-PC" xfId="3508"/>
    <cellStyle name="_Tenaska Comparison_Power Costs - Comparison bx Rbtl-Staff-Jt-PC 2" xfId="3509"/>
    <cellStyle name="_Tenaska Comparison_Power Costs - Comparison bx Rbtl-Staff-Jt-PC_Adj Bench DR 3 for Initial Briefs (Electric)" xfId="3510"/>
    <cellStyle name="_Tenaska Comparison_Power Costs - Comparison bx Rbtl-Staff-Jt-PC_Adj Bench DR 3 for Initial Briefs (Electric) 2" xfId="3511"/>
    <cellStyle name="_Tenaska Comparison_Power Costs - Comparison bx Rbtl-Staff-Jt-PC_Adj Bench DR 3 for Initial Briefs (Electric)_DEM-WP(C) ENERG10C--ctn Mid-C_042010 2010GRC" xfId="3512"/>
    <cellStyle name="_Tenaska Comparison_Power Costs - Comparison bx Rbtl-Staff-Jt-PC_DEM-WP(C) ENERG10C--ctn Mid-C_042010 2010GRC" xfId="3513"/>
    <cellStyle name="_Tenaska Comparison_Power Costs - Comparison bx Rbtl-Staff-Jt-PC_Electric Rev Req Model (2009 GRC) Rebuttal" xfId="3514"/>
    <cellStyle name="_Tenaska Comparison_Power Costs - Comparison bx Rbtl-Staff-Jt-PC_Electric Rev Req Model (2009 GRC) Rebuttal REmoval of New  WH Solar AdjustMI" xfId="3515"/>
    <cellStyle name="_Tenaska Comparison_Power Costs - Comparison bx Rbtl-Staff-Jt-PC_Electric Rev Req Model (2009 GRC) Rebuttal REmoval of New  WH Solar AdjustMI 2" xfId="3516"/>
    <cellStyle name="_Tenaska Comparison_Power Costs - Comparison bx Rbtl-Staff-Jt-PC_Electric Rev Req Model (2009 GRC) Rebuttal REmoval of New  WH Solar AdjustMI_DEM-WP(C) ENERG10C--ctn Mid-C_042010 2010GRC" xfId="3517"/>
    <cellStyle name="_Tenaska Comparison_Power Costs - Comparison bx Rbtl-Staff-Jt-PC_Electric Rev Req Model (2009 GRC) Revised 01-18-2010" xfId="3518"/>
    <cellStyle name="_Tenaska Comparison_Power Costs - Comparison bx Rbtl-Staff-Jt-PC_Electric Rev Req Model (2009 GRC) Revised 01-18-2010 2" xfId="3519"/>
    <cellStyle name="_Tenaska Comparison_Power Costs - Comparison bx Rbtl-Staff-Jt-PC_Electric Rev Req Model (2009 GRC) Revised 01-18-2010_DEM-WP(C) ENERG10C--ctn Mid-C_042010 2010GRC" xfId="3520"/>
    <cellStyle name="_Tenaska Comparison_Power Costs - Comparison bx Rbtl-Staff-Jt-PC_Final Order Electric EXHIBIT A-1" xfId="3521"/>
    <cellStyle name="_Tenaska Comparison_Rebuttal Power Costs" xfId="3522"/>
    <cellStyle name="_Tenaska Comparison_Rebuttal Power Costs 2" xfId="3523"/>
    <cellStyle name="_Tenaska Comparison_Rebuttal Power Costs_Adj Bench DR 3 for Initial Briefs (Electric)" xfId="3524"/>
    <cellStyle name="_Tenaska Comparison_Rebuttal Power Costs_Adj Bench DR 3 for Initial Briefs (Electric) 2" xfId="3525"/>
    <cellStyle name="_Tenaska Comparison_Rebuttal Power Costs_Adj Bench DR 3 for Initial Briefs (Electric)_DEM-WP(C) ENERG10C--ctn Mid-C_042010 2010GRC" xfId="3526"/>
    <cellStyle name="_Tenaska Comparison_Rebuttal Power Costs_DEM-WP(C) ENERG10C--ctn Mid-C_042010 2010GRC" xfId="3527"/>
    <cellStyle name="_Tenaska Comparison_Rebuttal Power Costs_Electric Rev Req Model (2009 GRC) Rebuttal" xfId="3528"/>
    <cellStyle name="_Tenaska Comparison_Rebuttal Power Costs_Electric Rev Req Model (2009 GRC) Rebuttal REmoval of New  WH Solar AdjustMI" xfId="3529"/>
    <cellStyle name="_Tenaska Comparison_Rebuttal Power Costs_Electric Rev Req Model (2009 GRC) Rebuttal REmoval of New  WH Solar AdjustMI 2" xfId="3530"/>
    <cellStyle name="_Tenaska Comparison_Rebuttal Power Costs_Electric Rev Req Model (2009 GRC) Rebuttal REmoval of New  WH Solar AdjustMI_DEM-WP(C) ENERG10C--ctn Mid-C_042010 2010GRC" xfId="3531"/>
    <cellStyle name="_Tenaska Comparison_Rebuttal Power Costs_Electric Rev Req Model (2009 GRC) Revised 01-18-2010" xfId="3532"/>
    <cellStyle name="_Tenaska Comparison_Rebuttal Power Costs_Electric Rev Req Model (2009 GRC) Revised 01-18-2010 2" xfId="3533"/>
    <cellStyle name="_Tenaska Comparison_Rebuttal Power Costs_Electric Rev Req Model (2009 GRC) Revised 01-18-2010_DEM-WP(C) ENERG10C--ctn Mid-C_042010 2010GRC" xfId="3534"/>
    <cellStyle name="_Tenaska Comparison_Rebuttal Power Costs_Final Order Electric EXHIBIT A-1" xfId="3535"/>
    <cellStyle name="_Tenaska Comparison_Transmission Workbook for May BOD" xfId="3536"/>
    <cellStyle name="_Tenaska Comparison_Transmission Workbook for May BOD 2" xfId="3537"/>
    <cellStyle name="_Tenaska Comparison_Transmission Workbook for May BOD_DEM-WP(C) ENERG10C--ctn Mid-C_042010 2010GRC" xfId="3538"/>
    <cellStyle name="_Tenaska Comparison_Wind Integration 10GRC" xfId="3539"/>
    <cellStyle name="_Tenaska Comparison_Wind Integration 10GRC 2" xfId="3540"/>
    <cellStyle name="_Tenaska Comparison_Wind Integration 10GRC_DEM-WP(C) ENERG10C--ctn Mid-C_042010 2010GRC" xfId="3541"/>
    <cellStyle name="_x0013__TENASKA REGULATORY ASSET" xfId="3542"/>
    <cellStyle name="_Therms Data" xfId="3543"/>
    <cellStyle name="_Therms Data_Pro Forma Rev 09 GRC" xfId="3544"/>
    <cellStyle name="_Therms Data_Pro Forma Rev 2010 GRC" xfId="3545"/>
    <cellStyle name="_Therms Data_Pro Forma Rev 2010 GRC_Preliminary" xfId="3546"/>
    <cellStyle name="_Therms Data_Revenue (Feb 09 - Jan 10)" xfId="3547"/>
    <cellStyle name="_Therms Data_Revenue (Jan 09 - Dec 09)" xfId="3548"/>
    <cellStyle name="_Therms Data_Revenue (Mar 09 - Feb 10)" xfId="3549"/>
    <cellStyle name="_Therms Data_Volume Exhibit (Jan09 - Dec09)" xfId="3550"/>
    <cellStyle name="_Value Copy 11 30 05 gas 12 09 05 AURORA at 12 14 05" xfId="3551"/>
    <cellStyle name="_Value Copy 11 30 05 gas 12 09 05 AURORA at 12 14 05 2" xfId="3552"/>
    <cellStyle name="_Value Copy 11 30 05 gas 12 09 05 AURORA at 12 14 05 2 2" xfId="3553"/>
    <cellStyle name="_Value Copy 11 30 05 gas 12 09 05 AURORA at 12 14 05 3" xfId="3554"/>
    <cellStyle name="_Value Copy 11 30 05 gas 12 09 05 AURORA at 12 14 05 4" xfId="3555"/>
    <cellStyle name="_Value Copy 11 30 05 gas 12 09 05 AURORA at 12 14 05 4 2" xfId="3556"/>
    <cellStyle name="_Value Copy 11 30 05 gas 12 09 05 AURORA at 12 14 05 5" xfId="3557"/>
    <cellStyle name="_Value Copy 11 30 05 gas 12 09 05 AURORA at 12 14 05 6" xfId="3558"/>
    <cellStyle name="_Value Copy 11 30 05 gas 12 09 05 AURORA at 12 14 05 6 2" xfId="3559"/>
    <cellStyle name="_Value Copy 11 30 05 gas 12 09 05 AURORA at 12 14 05 7" xfId="3560"/>
    <cellStyle name="_Value Copy 11 30 05 gas 12 09 05 AURORA at 12 14 05 7 2" xfId="3561"/>
    <cellStyle name="_Value Copy 11 30 05 gas 12 09 05 AURORA at 12 14 05_04 07E Wild Horse Wind Expansion (C) (2)" xfId="3562"/>
    <cellStyle name="_Value Copy 11 30 05 gas 12 09 05 AURORA at 12 14 05_04 07E Wild Horse Wind Expansion (C) (2) 2" xfId="3563"/>
    <cellStyle name="_Value Copy 11 30 05 gas 12 09 05 AURORA at 12 14 05_04 07E Wild Horse Wind Expansion (C) (2)_Adj Bench DR 3 for Initial Briefs (Electric)" xfId="3564"/>
    <cellStyle name="_Value Copy 11 30 05 gas 12 09 05 AURORA at 12 14 05_04 07E Wild Horse Wind Expansion (C) (2)_Adj Bench DR 3 for Initial Briefs (Electric) 2" xfId="3565"/>
    <cellStyle name="_Value Copy 11 30 05 gas 12 09 05 AURORA at 12 14 05_04 07E Wild Horse Wind Expansion (C) (2)_Adj Bench DR 3 for Initial Briefs (Electric)_DEM-WP(C) ENERG10C--ctn Mid-C_042010 2010GRC" xfId="3566"/>
    <cellStyle name="_Value Copy 11 30 05 gas 12 09 05 AURORA at 12 14 05_04 07E Wild Horse Wind Expansion (C) (2)_DEM-WP(C) ENERG10C--ctn Mid-C_042010 2010GRC" xfId="3567"/>
    <cellStyle name="_Value Copy 11 30 05 gas 12 09 05 AURORA at 12 14 05_04 07E Wild Horse Wind Expansion (C) (2)_Electric Rev Req Model (2009 GRC) " xfId="3568"/>
    <cellStyle name="_Value Copy 11 30 05 gas 12 09 05 AURORA at 12 14 05_04 07E Wild Horse Wind Expansion (C) (2)_Electric Rev Req Model (2009 GRC)  2" xfId="3569"/>
    <cellStyle name="_Value Copy 11 30 05 gas 12 09 05 AURORA at 12 14 05_04 07E Wild Horse Wind Expansion (C) (2)_Electric Rev Req Model (2009 GRC) _DEM-WP(C) ENERG10C--ctn Mid-C_042010 2010GRC" xfId="3570"/>
    <cellStyle name="_Value Copy 11 30 05 gas 12 09 05 AURORA at 12 14 05_04 07E Wild Horse Wind Expansion (C) (2)_Electric Rev Req Model (2009 GRC) Rebuttal" xfId="3571"/>
    <cellStyle name="_Value Copy 11 30 05 gas 12 09 05 AURORA at 12 14 05_04 07E Wild Horse Wind Expansion (C) (2)_Electric Rev Req Model (2009 GRC) Rebuttal REmoval of New  WH Solar AdjustMI" xfId="3572"/>
    <cellStyle name="_Value Copy 11 30 05 gas 12 09 05 AURORA at 12 14 05_04 07E Wild Horse Wind Expansion (C) (2)_Electric Rev Req Model (2009 GRC) Rebuttal REmoval of New  WH Solar AdjustMI 2" xfId="3573"/>
    <cellStyle name="_Value Copy 11 30 05 gas 12 09 05 AURORA at 12 14 05_04 07E Wild Horse Wind Expansion (C) (2)_Electric Rev Req Model (2009 GRC) Rebuttal REmoval of New  WH Solar AdjustMI_DEM-WP(C) ENERG10C--ctn Mid-C_042010 2010GRC" xfId="3574"/>
    <cellStyle name="_Value Copy 11 30 05 gas 12 09 05 AURORA at 12 14 05_04 07E Wild Horse Wind Expansion (C) (2)_Electric Rev Req Model (2009 GRC) Revised 01-18-2010" xfId="3575"/>
    <cellStyle name="_Value Copy 11 30 05 gas 12 09 05 AURORA at 12 14 05_04 07E Wild Horse Wind Expansion (C) (2)_Electric Rev Req Model (2009 GRC) Revised 01-18-2010 2" xfId="3576"/>
    <cellStyle name="_Value Copy 11 30 05 gas 12 09 05 AURORA at 12 14 05_04 07E Wild Horse Wind Expansion (C) (2)_Electric Rev Req Model (2009 GRC) Revised 01-18-2010_DEM-WP(C) ENERG10C--ctn Mid-C_042010 2010GRC" xfId="3577"/>
    <cellStyle name="_Value Copy 11 30 05 gas 12 09 05 AURORA at 12 14 05_04 07E Wild Horse Wind Expansion (C) (2)_Final Order Electric EXHIBIT A-1" xfId="3578"/>
    <cellStyle name="_Value Copy 11 30 05 gas 12 09 05 AURORA at 12 14 05_04 07E Wild Horse Wind Expansion (C) (2)_TENASKA REGULATORY ASSET" xfId="3579"/>
    <cellStyle name="_Value Copy 11 30 05 gas 12 09 05 AURORA at 12 14 05_16.37E Wild Horse Expansion DeferralRevwrkingfile SF" xfId="3580"/>
    <cellStyle name="_Value Copy 11 30 05 gas 12 09 05 AURORA at 12 14 05_16.37E Wild Horse Expansion DeferralRevwrkingfile SF 2" xfId="3581"/>
    <cellStyle name="_Value Copy 11 30 05 gas 12 09 05 AURORA at 12 14 05_16.37E Wild Horse Expansion DeferralRevwrkingfile SF_DEM-WP(C) ENERG10C--ctn Mid-C_042010 2010GRC" xfId="3582"/>
    <cellStyle name="_Value Copy 11 30 05 gas 12 09 05 AURORA at 12 14 05_2009 GRC Compl Filing - Exhibit D" xfId="3583"/>
    <cellStyle name="_Value Copy 11 30 05 gas 12 09 05 AURORA at 12 14 05_2009 GRC Compl Filing - Exhibit D 2" xfId="3584"/>
    <cellStyle name="_Value Copy 11 30 05 gas 12 09 05 AURORA at 12 14 05_2009 GRC Compl Filing - Exhibit D_DEM-WP(C) ENERG10C--ctn Mid-C_042010 2010GRC" xfId="3585"/>
    <cellStyle name="_Value Copy 11 30 05 gas 12 09 05 AURORA at 12 14 05_4 31 Regulatory Assets and Liabilities  7 06- Exhibit D" xfId="3586"/>
    <cellStyle name="_Value Copy 11 30 05 gas 12 09 05 AURORA at 12 14 05_4 31 Regulatory Assets and Liabilities  7 06- Exhibit D 2" xfId="3587"/>
    <cellStyle name="_Value Copy 11 30 05 gas 12 09 05 AURORA at 12 14 05_4 31 Regulatory Assets and Liabilities  7 06- Exhibit D_DEM-WP(C) ENERG10C--ctn Mid-C_042010 2010GRC" xfId="3588"/>
    <cellStyle name="_Value Copy 11 30 05 gas 12 09 05 AURORA at 12 14 05_4 31 Regulatory Assets and Liabilities  7 06- Exhibit D_NIM Summary" xfId="3589"/>
    <cellStyle name="_Value Copy 11 30 05 gas 12 09 05 AURORA at 12 14 05_4 31 Regulatory Assets and Liabilities  7 06- Exhibit D_NIM Summary 2" xfId="3590"/>
    <cellStyle name="_Value Copy 11 30 05 gas 12 09 05 AURORA at 12 14 05_4 31 Regulatory Assets and Liabilities  7 06- Exhibit D_NIM Summary_DEM-WP(C) ENERG10C--ctn Mid-C_042010 2010GRC" xfId="3591"/>
    <cellStyle name="_Value Copy 11 30 05 gas 12 09 05 AURORA at 12 14 05_4 31E Reg Asset  Liab and EXH D" xfId="3592"/>
    <cellStyle name="_Value Copy 11 30 05 gas 12 09 05 AURORA at 12 14 05_4 31E Reg Asset  Liab and EXH D _ Aug 10 Filing (2)" xfId="3593"/>
    <cellStyle name="_Value Copy 11 30 05 gas 12 09 05 AURORA at 12 14 05_4 31E Reg Asset  Liab and EXH D _ Aug 10 Filing (2) 2" xfId="3594"/>
    <cellStyle name="_Value Copy 11 30 05 gas 12 09 05 AURORA at 12 14 05_4 31E Reg Asset  Liab and EXH D 2" xfId="3595"/>
    <cellStyle name="_Value Copy 11 30 05 gas 12 09 05 AURORA at 12 14 05_4 31E Reg Asset  Liab and EXH D 3" xfId="3596"/>
    <cellStyle name="_Value Copy 11 30 05 gas 12 09 05 AURORA at 12 14 05_4 32 Regulatory Assets and Liabilities  7 06- Exhibit D" xfId="3597"/>
    <cellStyle name="_Value Copy 11 30 05 gas 12 09 05 AURORA at 12 14 05_4 32 Regulatory Assets and Liabilities  7 06- Exhibit D 2" xfId="3598"/>
    <cellStyle name="_Value Copy 11 30 05 gas 12 09 05 AURORA at 12 14 05_4 32 Regulatory Assets and Liabilities  7 06- Exhibit D_DEM-WP(C) ENERG10C--ctn Mid-C_042010 2010GRC" xfId="3599"/>
    <cellStyle name="_Value Copy 11 30 05 gas 12 09 05 AURORA at 12 14 05_4 32 Regulatory Assets and Liabilities  7 06- Exhibit D_NIM Summary" xfId="3600"/>
    <cellStyle name="_Value Copy 11 30 05 gas 12 09 05 AURORA at 12 14 05_4 32 Regulatory Assets and Liabilities  7 06- Exhibit D_NIM Summary 2" xfId="3601"/>
    <cellStyle name="_Value Copy 11 30 05 gas 12 09 05 AURORA at 12 14 05_4 32 Regulatory Assets and Liabilities  7 06- Exhibit D_NIM Summary_DEM-WP(C) ENERG10C--ctn Mid-C_042010 2010GRC" xfId="3602"/>
    <cellStyle name="_Value Copy 11 30 05 gas 12 09 05 AURORA at 12 14 05_AURORA Total New" xfId="3603"/>
    <cellStyle name="_Value Copy 11 30 05 gas 12 09 05 AURORA at 12 14 05_AURORA Total New 2" xfId="3604"/>
    <cellStyle name="_Value Copy 11 30 05 gas 12 09 05 AURORA at 12 14 05_Book2" xfId="3605"/>
    <cellStyle name="_Value Copy 11 30 05 gas 12 09 05 AURORA at 12 14 05_Book2 2" xfId="3606"/>
    <cellStyle name="_Value Copy 11 30 05 gas 12 09 05 AURORA at 12 14 05_Book2_Adj Bench DR 3 for Initial Briefs (Electric)" xfId="3607"/>
    <cellStyle name="_Value Copy 11 30 05 gas 12 09 05 AURORA at 12 14 05_Book2_Adj Bench DR 3 for Initial Briefs (Electric) 2" xfId="3608"/>
    <cellStyle name="_Value Copy 11 30 05 gas 12 09 05 AURORA at 12 14 05_Book2_Adj Bench DR 3 for Initial Briefs (Electric)_DEM-WP(C) ENERG10C--ctn Mid-C_042010 2010GRC" xfId="3609"/>
    <cellStyle name="_Value Copy 11 30 05 gas 12 09 05 AURORA at 12 14 05_Book2_DEM-WP(C) ENERG10C--ctn Mid-C_042010 2010GRC" xfId="3610"/>
    <cellStyle name="_Value Copy 11 30 05 gas 12 09 05 AURORA at 12 14 05_Book2_Electric Rev Req Model (2009 GRC) Rebuttal" xfId="3611"/>
    <cellStyle name="_Value Copy 11 30 05 gas 12 09 05 AURORA at 12 14 05_Book2_Electric Rev Req Model (2009 GRC) Rebuttal REmoval of New  WH Solar AdjustMI" xfId="3612"/>
    <cellStyle name="_Value Copy 11 30 05 gas 12 09 05 AURORA at 12 14 05_Book2_Electric Rev Req Model (2009 GRC) Rebuttal REmoval of New  WH Solar AdjustMI 2" xfId="3613"/>
    <cellStyle name="_Value Copy 11 30 05 gas 12 09 05 AURORA at 12 14 05_Book2_Electric Rev Req Model (2009 GRC) Rebuttal REmoval of New  WH Solar AdjustMI_DEM-WP(C) ENERG10C--ctn Mid-C_042010 2010GRC" xfId="3614"/>
    <cellStyle name="_Value Copy 11 30 05 gas 12 09 05 AURORA at 12 14 05_Book2_Electric Rev Req Model (2009 GRC) Revised 01-18-2010" xfId="3615"/>
    <cellStyle name="_Value Copy 11 30 05 gas 12 09 05 AURORA at 12 14 05_Book2_Electric Rev Req Model (2009 GRC) Revised 01-18-2010 2" xfId="3616"/>
    <cellStyle name="_Value Copy 11 30 05 gas 12 09 05 AURORA at 12 14 05_Book2_Electric Rev Req Model (2009 GRC) Revised 01-18-2010_DEM-WP(C) ENERG10C--ctn Mid-C_042010 2010GRC" xfId="3617"/>
    <cellStyle name="_Value Copy 11 30 05 gas 12 09 05 AURORA at 12 14 05_Book2_Final Order Electric EXHIBIT A-1" xfId="3618"/>
    <cellStyle name="_Value Copy 11 30 05 gas 12 09 05 AURORA at 12 14 05_Book4" xfId="3619"/>
    <cellStyle name="_Value Copy 11 30 05 gas 12 09 05 AURORA at 12 14 05_Book4 2" xfId="3620"/>
    <cellStyle name="_Value Copy 11 30 05 gas 12 09 05 AURORA at 12 14 05_Book4_DEM-WP(C) ENERG10C--ctn Mid-C_042010 2010GRC" xfId="3621"/>
    <cellStyle name="_Value Copy 11 30 05 gas 12 09 05 AURORA at 12 14 05_Book9" xfId="3622"/>
    <cellStyle name="_Value Copy 11 30 05 gas 12 09 05 AURORA at 12 14 05_Book9 2" xfId="3623"/>
    <cellStyle name="_Value Copy 11 30 05 gas 12 09 05 AURORA at 12 14 05_Book9_DEM-WP(C) ENERG10C--ctn Mid-C_042010 2010GRC" xfId="3624"/>
    <cellStyle name="_Value Copy 11 30 05 gas 12 09 05 AURORA at 12 14 05_Chelan PUD Power Costs (8-10)" xfId="3625"/>
    <cellStyle name="_Value Copy 11 30 05 gas 12 09 05 AURORA at 12 14 05_DEM-WP(C) Chelan Power Costs" xfId="3626"/>
    <cellStyle name="_Value Copy 11 30 05 gas 12 09 05 AURORA at 12 14 05_DEM-WP(C) Chelan Power Costs 2" xfId="3627"/>
    <cellStyle name="_Value Copy 11 30 05 gas 12 09 05 AURORA at 12 14 05_DEM-WP(C) ENERG10C--ctn Mid-C_042010 2010GRC" xfId="3628"/>
    <cellStyle name="_Value Copy 11 30 05 gas 12 09 05 AURORA at 12 14 05_DEM-WP(C) Gas Transport 2010GRC" xfId="3629"/>
    <cellStyle name="_Value Copy 11 30 05 gas 12 09 05 AURORA at 12 14 05_DEM-WP(C) Gas Transport 2010GRC 2" xfId="3630"/>
    <cellStyle name="_Value Copy 11 30 05 gas 12 09 05 AURORA at 12 14 05_Exhibit D fr R Gho 12-31-08" xfId="3631"/>
    <cellStyle name="_Value Copy 11 30 05 gas 12 09 05 AURORA at 12 14 05_Exhibit D fr R Gho 12-31-08 2" xfId="3632"/>
    <cellStyle name="_Value Copy 11 30 05 gas 12 09 05 AURORA at 12 14 05_Exhibit D fr R Gho 12-31-08 v2" xfId="3633"/>
    <cellStyle name="_Value Copy 11 30 05 gas 12 09 05 AURORA at 12 14 05_Exhibit D fr R Gho 12-31-08 v2 2" xfId="3634"/>
    <cellStyle name="_Value Copy 11 30 05 gas 12 09 05 AURORA at 12 14 05_Exhibit D fr R Gho 12-31-08 v2_DEM-WP(C) ENERG10C--ctn Mid-C_042010 2010GRC" xfId="3635"/>
    <cellStyle name="_Value Copy 11 30 05 gas 12 09 05 AURORA at 12 14 05_Exhibit D fr R Gho 12-31-08 v2_NIM Summary" xfId="3636"/>
    <cellStyle name="_Value Copy 11 30 05 gas 12 09 05 AURORA at 12 14 05_Exhibit D fr R Gho 12-31-08 v2_NIM Summary 2" xfId="3637"/>
    <cellStyle name="_Value Copy 11 30 05 gas 12 09 05 AURORA at 12 14 05_Exhibit D fr R Gho 12-31-08 v2_NIM Summary_DEM-WP(C) ENERG10C--ctn Mid-C_042010 2010GRC" xfId="3638"/>
    <cellStyle name="_Value Copy 11 30 05 gas 12 09 05 AURORA at 12 14 05_Exhibit D fr R Gho 12-31-08_DEM-WP(C) ENERG10C--ctn Mid-C_042010 2010GRC" xfId="3639"/>
    <cellStyle name="_Value Copy 11 30 05 gas 12 09 05 AURORA at 12 14 05_Exhibit D fr R Gho 12-31-08_NIM Summary" xfId="3640"/>
    <cellStyle name="_Value Copy 11 30 05 gas 12 09 05 AURORA at 12 14 05_Exhibit D fr R Gho 12-31-08_NIM Summary 2" xfId="3641"/>
    <cellStyle name="_Value Copy 11 30 05 gas 12 09 05 AURORA at 12 14 05_Exhibit D fr R Gho 12-31-08_NIM Summary_DEM-WP(C) ENERG10C--ctn Mid-C_042010 2010GRC" xfId="3642"/>
    <cellStyle name="_Value Copy 11 30 05 gas 12 09 05 AURORA at 12 14 05_Hopkins Ridge Prepaid Tran - Interest Earned RY 12ME Feb  '11" xfId="3643"/>
    <cellStyle name="_Value Copy 11 30 05 gas 12 09 05 AURORA at 12 14 05_Hopkins Ridge Prepaid Tran - Interest Earned RY 12ME Feb  '11 2" xfId="3644"/>
    <cellStyle name="_Value Copy 11 30 05 gas 12 09 05 AURORA at 12 14 05_Hopkins Ridge Prepaid Tran - Interest Earned RY 12ME Feb  '11_DEM-WP(C) ENERG10C--ctn Mid-C_042010 2010GRC" xfId="3645"/>
    <cellStyle name="_Value Copy 11 30 05 gas 12 09 05 AURORA at 12 14 05_Hopkins Ridge Prepaid Tran - Interest Earned RY 12ME Feb  '11_NIM Summary" xfId="3646"/>
    <cellStyle name="_Value Copy 11 30 05 gas 12 09 05 AURORA at 12 14 05_Hopkins Ridge Prepaid Tran - Interest Earned RY 12ME Feb  '11_NIM Summary 2" xfId="3647"/>
    <cellStyle name="_Value Copy 11 30 05 gas 12 09 05 AURORA at 12 14 05_Hopkins Ridge Prepaid Tran - Interest Earned RY 12ME Feb  '11_NIM Summary_DEM-WP(C) ENERG10C--ctn Mid-C_042010 2010GRC" xfId="3648"/>
    <cellStyle name="_Value Copy 11 30 05 gas 12 09 05 AURORA at 12 14 05_Hopkins Ridge Prepaid Tran - Interest Earned RY 12ME Feb  '11_Transmission Workbook for May BOD" xfId="3649"/>
    <cellStyle name="_Value Copy 11 30 05 gas 12 09 05 AURORA at 12 14 05_Hopkins Ridge Prepaid Tran - Interest Earned RY 12ME Feb  '11_Transmission Workbook for May BOD 2" xfId="3650"/>
    <cellStyle name="_Value Copy 11 30 05 gas 12 09 05 AURORA at 12 14 05_Hopkins Ridge Prepaid Tran - Interest Earned RY 12ME Feb  '11_Transmission Workbook for May BOD_DEM-WP(C) ENERG10C--ctn Mid-C_042010 2010GRC" xfId="3651"/>
    <cellStyle name="_Value Copy 11 30 05 gas 12 09 05 AURORA at 12 14 05_NIM Summary" xfId="3652"/>
    <cellStyle name="_Value Copy 11 30 05 gas 12 09 05 AURORA at 12 14 05_NIM Summary 09GRC" xfId="3653"/>
    <cellStyle name="_Value Copy 11 30 05 gas 12 09 05 AURORA at 12 14 05_NIM Summary 09GRC 2" xfId="3654"/>
    <cellStyle name="_Value Copy 11 30 05 gas 12 09 05 AURORA at 12 14 05_NIM Summary 09GRC_DEM-WP(C) ENERG10C--ctn Mid-C_042010 2010GRC" xfId="3655"/>
    <cellStyle name="_Value Copy 11 30 05 gas 12 09 05 AURORA at 12 14 05_NIM Summary 2" xfId="3656"/>
    <cellStyle name="_Value Copy 11 30 05 gas 12 09 05 AURORA at 12 14 05_NIM Summary 3" xfId="3657"/>
    <cellStyle name="_Value Copy 11 30 05 gas 12 09 05 AURORA at 12 14 05_NIM Summary 4" xfId="3658"/>
    <cellStyle name="_Value Copy 11 30 05 gas 12 09 05 AURORA at 12 14 05_NIM Summary 5" xfId="3659"/>
    <cellStyle name="_Value Copy 11 30 05 gas 12 09 05 AURORA at 12 14 05_NIM Summary 6" xfId="3660"/>
    <cellStyle name="_Value Copy 11 30 05 gas 12 09 05 AURORA at 12 14 05_NIM Summary 7" xfId="3661"/>
    <cellStyle name="_Value Copy 11 30 05 gas 12 09 05 AURORA at 12 14 05_NIM Summary 8" xfId="3662"/>
    <cellStyle name="_Value Copy 11 30 05 gas 12 09 05 AURORA at 12 14 05_NIM Summary 9" xfId="3663"/>
    <cellStyle name="_Value Copy 11 30 05 gas 12 09 05 AURORA at 12 14 05_NIM Summary_DEM-WP(C) ENERG10C--ctn Mid-C_042010 2010GRC" xfId="3664"/>
    <cellStyle name="_Value Copy 11 30 05 gas 12 09 05 AURORA at 12 14 05_PCA 7 - Exhibit D update 11_30_08 (2)" xfId="3665"/>
    <cellStyle name="_Value Copy 11 30 05 gas 12 09 05 AURORA at 12 14 05_PCA 7 - Exhibit D update 11_30_08 (2) 2" xfId="3666"/>
    <cellStyle name="_Value Copy 11 30 05 gas 12 09 05 AURORA at 12 14 05_PCA 7 - Exhibit D update 11_30_08 (2) 2 2" xfId="3667"/>
    <cellStyle name="_Value Copy 11 30 05 gas 12 09 05 AURORA at 12 14 05_PCA 7 - Exhibit D update 11_30_08 (2) 3" xfId="3668"/>
    <cellStyle name="_Value Copy 11 30 05 gas 12 09 05 AURORA at 12 14 05_PCA 7 - Exhibit D update 11_30_08 (2)_DEM-WP(C) ENERG10C--ctn Mid-C_042010 2010GRC" xfId="3669"/>
    <cellStyle name="_Value Copy 11 30 05 gas 12 09 05 AURORA at 12 14 05_PCA 7 - Exhibit D update 11_30_08 (2)_NIM Summary" xfId="3670"/>
    <cellStyle name="_Value Copy 11 30 05 gas 12 09 05 AURORA at 12 14 05_PCA 7 - Exhibit D update 11_30_08 (2)_NIM Summary 2" xfId="3671"/>
    <cellStyle name="_Value Copy 11 30 05 gas 12 09 05 AURORA at 12 14 05_PCA 7 - Exhibit D update 11_30_08 (2)_NIM Summary_DEM-WP(C) ENERG10C--ctn Mid-C_042010 2010GRC" xfId="3672"/>
    <cellStyle name="_Value Copy 11 30 05 gas 12 09 05 AURORA at 12 14 05_PCA 9 -  Exhibit D April 2010 (3)" xfId="3673"/>
    <cellStyle name="_Value Copy 11 30 05 gas 12 09 05 AURORA at 12 14 05_PCA 9 -  Exhibit D April 2010 (3) 2" xfId="3674"/>
    <cellStyle name="_Value Copy 11 30 05 gas 12 09 05 AURORA at 12 14 05_PCA 9 -  Exhibit D April 2010 (3)_DEM-WP(C) ENERG10C--ctn Mid-C_042010 2010GRC" xfId="3675"/>
    <cellStyle name="_Value Copy 11 30 05 gas 12 09 05 AURORA at 12 14 05_Power Costs - Comparison bx Rbtl-Staff-Jt-PC" xfId="3676"/>
    <cellStyle name="_Value Copy 11 30 05 gas 12 09 05 AURORA at 12 14 05_Power Costs - Comparison bx Rbtl-Staff-Jt-PC 2" xfId="3677"/>
    <cellStyle name="_Value Copy 11 30 05 gas 12 09 05 AURORA at 12 14 05_Power Costs - Comparison bx Rbtl-Staff-Jt-PC_Adj Bench DR 3 for Initial Briefs (Electric)" xfId="3678"/>
    <cellStyle name="_Value Copy 11 30 05 gas 12 09 05 AURORA at 12 14 05_Power Costs - Comparison bx Rbtl-Staff-Jt-PC_Adj Bench DR 3 for Initial Briefs (Electric) 2" xfId="3679"/>
    <cellStyle name="_Value Copy 11 30 05 gas 12 09 05 AURORA at 12 14 05_Power Costs - Comparison bx Rbtl-Staff-Jt-PC_Adj Bench DR 3 for Initial Briefs (Electric)_DEM-WP(C) ENERG10C--ctn Mid-C_042010 2010GRC" xfId="3680"/>
    <cellStyle name="_Value Copy 11 30 05 gas 12 09 05 AURORA at 12 14 05_Power Costs - Comparison bx Rbtl-Staff-Jt-PC_DEM-WP(C) ENERG10C--ctn Mid-C_042010 2010GRC" xfId="3681"/>
    <cellStyle name="_Value Copy 11 30 05 gas 12 09 05 AURORA at 12 14 05_Power Costs - Comparison bx Rbtl-Staff-Jt-PC_Electric Rev Req Model (2009 GRC) Rebuttal" xfId="3682"/>
    <cellStyle name="_Value Copy 11 30 05 gas 12 09 05 AURORA at 12 14 05_Power Costs - Comparison bx Rbtl-Staff-Jt-PC_Electric Rev Req Model (2009 GRC) Rebuttal REmoval of New  WH Solar AdjustMI" xfId="3683"/>
    <cellStyle name="_Value Copy 11 30 05 gas 12 09 05 AURORA at 12 14 05_Power Costs - Comparison bx Rbtl-Staff-Jt-PC_Electric Rev Req Model (2009 GRC) Rebuttal REmoval of New  WH Solar AdjustMI 2" xfId="3684"/>
    <cellStyle name="_Value Copy 11 30 05 gas 12 09 05 AURORA at 12 14 05_Power Costs - Comparison bx Rbtl-Staff-Jt-PC_Electric Rev Req Model (2009 GRC) Rebuttal REmoval of New  WH Solar AdjustMI_DEM-WP(C) ENERG10C--ctn Mid-C_042010 2010GRC" xfId="3685"/>
    <cellStyle name="_Value Copy 11 30 05 gas 12 09 05 AURORA at 12 14 05_Power Costs - Comparison bx Rbtl-Staff-Jt-PC_Electric Rev Req Model (2009 GRC) Revised 01-18-2010" xfId="3686"/>
    <cellStyle name="_Value Copy 11 30 05 gas 12 09 05 AURORA at 12 14 05_Power Costs - Comparison bx Rbtl-Staff-Jt-PC_Electric Rev Req Model (2009 GRC) Revised 01-18-2010 2" xfId="3687"/>
    <cellStyle name="_Value Copy 11 30 05 gas 12 09 05 AURORA at 12 14 05_Power Costs - Comparison bx Rbtl-Staff-Jt-PC_Electric Rev Req Model (2009 GRC) Revised 01-18-2010_DEM-WP(C) ENERG10C--ctn Mid-C_042010 2010GRC" xfId="3688"/>
    <cellStyle name="_Value Copy 11 30 05 gas 12 09 05 AURORA at 12 14 05_Power Costs - Comparison bx Rbtl-Staff-Jt-PC_Final Order Electric EXHIBIT A-1" xfId="3689"/>
    <cellStyle name="_Value Copy 11 30 05 gas 12 09 05 AURORA at 12 14 05_Rebuttal Power Costs" xfId="3690"/>
    <cellStyle name="_Value Copy 11 30 05 gas 12 09 05 AURORA at 12 14 05_Rebuttal Power Costs 2" xfId="3691"/>
    <cellStyle name="_Value Copy 11 30 05 gas 12 09 05 AURORA at 12 14 05_Rebuttal Power Costs_Adj Bench DR 3 for Initial Briefs (Electric)" xfId="3692"/>
    <cellStyle name="_Value Copy 11 30 05 gas 12 09 05 AURORA at 12 14 05_Rebuttal Power Costs_Adj Bench DR 3 for Initial Briefs (Electric) 2" xfId="3693"/>
    <cellStyle name="_Value Copy 11 30 05 gas 12 09 05 AURORA at 12 14 05_Rebuttal Power Costs_Adj Bench DR 3 for Initial Briefs (Electric)_DEM-WP(C) ENERG10C--ctn Mid-C_042010 2010GRC" xfId="3694"/>
    <cellStyle name="_Value Copy 11 30 05 gas 12 09 05 AURORA at 12 14 05_Rebuttal Power Costs_DEM-WP(C) ENERG10C--ctn Mid-C_042010 2010GRC" xfId="3695"/>
    <cellStyle name="_Value Copy 11 30 05 gas 12 09 05 AURORA at 12 14 05_Rebuttal Power Costs_Electric Rev Req Model (2009 GRC) Rebuttal" xfId="3696"/>
    <cellStyle name="_Value Copy 11 30 05 gas 12 09 05 AURORA at 12 14 05_Rebuttal Power Costs_Electric Rev Req Model (2009 GRC) Rebuttal REmoval of New  WH Solar AdjustMI" xfId="3697"/>
    <cellStyle name="_Value Copy 11 30 05 gas 12 09 05 AURORA at 12 14 05_Rebuttal Power Costs_Electric Rev Req Model (2009 GRC) Rebuttal REmoval of New  WH Solar AdjustMI 2" xfId="3698"/>
    <cellStyle name="_Value Copy 11 30 05 gas 12 09 05 AURORA at 12 14 05_Rebuttal Power Costs_Electric Rev Req Model (2009 GRC) Rebuttal REmoval of New  WH Solar AdjustMI_DEM-WP(C) ENERG10C--ctn Mid-C_042010 2010GRC" xfId="3699"/>
    <cellStyle name="_Value Copy 11 30 05 gas 12 09 05 AURORA at 12 14 05_Rebuttal Power Costs_Electric Rev Req Model (2009 GRC) Revised 01-18-2010" xfId="3700"/>
    <cellStyle name="_Value Copy 11 30 05 gas 12 09 05 AURORA at 12 14 05_Rebuttal Power Costs_Electric Rev Req Model (2009 GRC) Revised 01-18-2010 2" xfId="3701"/>
    <cellStyle name="_Value Copy 11 30 05 gas 12 09 05 AURORA at 12 14 05_Rebuttal Power Costs_Electric Rev Req Model (2009 GRC) Revised 01-18-2010_DEM-WP(C) ENERG10C--ctn Mid-C_042010 2010GRC" xfId="3702"/>
    <cellStyle name="_Value Copy 11 30 05 gas 12 09 05 AURORA at 12 14 05_Rebuttal Power Costs_Final Order Electric EXHIBIT A-1" xfId="3703"/>
    <cellStyle name="_Value Copy 11 30 05 gas 12 09 05 AURORA at 12 14 05_Transmission Workbook for May BOD" xfId="3704"/>
    <cellStyle name="_Value Copy 11 30 05 gas 12 09 05 AURORA at 12 14 05_Transmission Workbook for May BOD 2" xfId="3705"/>
    <cellStyle name="_Value Copy 11 30 05 gas 12 09 05 AURORA at 12 14 05_Transmission Workbook for May BOD_DEM-WP(C) ENERG10C--ctn Mid-C_042010 2010GRC" xfId="3706"/>
    <cellStyle name="_Value Copy 11 30 05 gas 12 09 05 AURORA at 12 14 05_Wind Integration 10GRC" xfId="3707"/>
    <cellStyle name="_Value Copy 11 30 05 gas 12 09 05 AURORA at 12 14 05_Wind Integration 10GRC 2" xfId="3708"/>
    <cellStyle name="_Value Copy 11 30 05 gas 12 09 05 AURORA at 12 14 05_Wind Integration 10GRC_DEM-WP(C) ENERG10C--ctn Mid-C_042010 2010GRC" xfId="3709"/>
    <cellStyle name="_VC 2007GRC PC 10312007" xfId="3710"/>
    <cellStyle name="_VC 6.15.06 update on 06GRC power costs.xls Chart 1" xfId="3711"/>
    <cellStyle name="_VC 6.15.06 update on 06GRC power costs.xls Chart 1 2" xfId="3712"/>
    <cellStyle name="_VC 6.15.06 update on 06GRC power costs.xls Chart 1 2 2" xfId="3713"/>
    <cellStyle name="_VC 6.15.06 update on 06GRC power costs.xls Chart 1 3" xfId="3714"/>
    <cellStyle name="_VC 6.15.06 update on 06GRC power costs.xls Chart 1 4" xfId="3715"/>
    <cellStyle name="_VC 6.15.06 update on 06GRC power costs.xls Chart 1 4 2" xfId="3716"/>
    <cellStyle name="_VC 6.15.06 update on 06GRC power costs.xls Chart 1 5" xfId="3717"/>
    <cellStyle name="_VC 6.15.06 update on 06GRC power costs.xls Chart 1 6" xfId="3718"/>
    <cellStyle name="_VC 6.15.06 update on 06GRC power costs.xls Chart 1 6 2" xfId="3719"/>
    <cellStyle name="_VC 6.15.06 update on 06GRC power costs.xls Chart 1 7" xfId="3720"/>
    <cellStyle name="_VC 6.15.06 update on 06GRC power costs.xls Chart 1 7 2" xfId="3721"/>
    <cellStyle name="_VC 6.15.06 update on 06GRC power costs.xls Chart 1_04 07E Wild Horse Wind Expansion (C) (2)" xfId="3722"/>
    <cellStyle name="_VC 6.15.06 update on 06GRC power costs.xls Chart 1_04 07E Wild Horse Wind Expansion (C) (2) 2" xfId="3723"/>
    <cellStyle name="_VC 6.15.06 update on 06GRC power costs.xls Chart 1_04 07E Wild Horse Wind Expansion (C) (2)_Adj Bench DR 3 for Initial Briefs (Electric)" xfId="3724"/>
    <cellStyle name="_VC 6.15.06 update on 06GRC power costs.xls Chart 1_04 07E Wild Horse Wind Expansion (C) (2)_Adj Bench DR 3 for Initial Briefs (Electric) 2" xfId="3725"/>
    <cellStyle name="_VC 6.15.06 update on 06GRC power costs.xls Chart 1_04 07E Wild Horse Wind Expansion (C) (2)_Adj Bench DR 3 for Initial Briefs (Electric)_DEM-WP(C) ENERG10C--ctn Mid-C_042010 2010GRC" xfId="3726"/>
    <cellStyle name="_VC 6.15.06 update on 06GRC power costs.xls Chart 1_04 07E Wild Horse Wind Expansion (C) (2)_DEM-WP(C) ENERG10C--ctn Mid-C_042010 2010GRC" xfId="3727"/>
    <cellStyle name="_VC 6.15.06 update on 06GRC power costs.xls Chart 1_04 07E Wild Horse Wind Expansion (C) (2)_Electric Rev Req Model (2009 GRC) " xfId="3728"/>
    <cellStyle name="_VC 6.15.06 update on 06GRC power costs.xls Chart 1_04 07E Wild Horse Wind Expansion (C) (2)_Electric Rev Req Model (2009 GRC)  2" xfId="3729"/>
    <cellStyle name="_VC 6.15.06 update on 06GRC power costs.xls Chart 1_04 07E Wild Horse Wind Expansion (C) (2)_Electric Rev Req Model (2009 GRC) _DEM-WP(C) ENERG10C--ctn Mid-C_042010 2010GRC" xfId="3730"/>
    <cellStyle name="_VC 6.15.06 update on 06GRC power costs.xls Chart 1_04 07E Wild Horse Wind Expansion (C) (2)_Electric Rev Req Model (2009 GRC) Rebuttal" xfId="3731"/>
    <cellStyle name="_VC 6.15.06 update on 06GRC power costs.xls Chart 1_04 07E Wild Horse Wind Expansion (C) (2)_Electric Rev Req Model (2009 GRC) Rebuttal REmoval of New  WH Solar AdjustMI" xfId="3732"/>
    <cellStyle name="_VC 6.15.06 update on 06GRC power costs.xls Chart 1_04 07E Wild Horse Wind Expansion (C) (2)_Electric Rev Req Model (2009 GRC) Rebuttal REmoval of New  WH Solar AdjustMI 2" xfId="3733"/>
    <cellStyle name="_VC 6.15.06 update on 06GRC power costs.xls Chart 1_04 07E Wild Horse Wind Expansion (C) (2)_Electric Rev Req Model (2009 GRC) Rebuttal REmoval of New  WH Solar AdjustMI_DEM-WP(C) ENERG10C--ctn Mid-C_042010 2010GRC" xfId="3734"/>
    <cellStyle name="_VC 6.15.06 update on 06GRC power costs.xls Chart 1_04 07E Wild Horse Wind Expansion (C) (2)_Electric Rev Req Model (2009 GRC) Revised 01-18-2010" xfId="3735"/>
    <cellStyle name="_VC 6.15.06 update on 06GRC power costs.xls Chart 1_04 07E Wild Horse Wind Expansion (C) (2)_Electric Rev Req Model (2009 GRC) Revised 01-18-2010 2" xfId="3736"/>
    <cellStyle name="_VC 6.15.06 update on 06GRC power costs.xls Chart 1_04 07E Wild Horse Wind Expansion (C) (2)_Electric Rev Req Model (2009 GRC) Revised 01-18-2010_DEM-WP(C) ENERG10C--ctn Mid-C_042010 2010GRC" xfId="3737"/>
    <cellStyle name="_VC 6.15.06 update on 06GRC power costs.xls Chart 1_04 07E Wild Horse Wind Expansion (C) (2)_Final Order Electric EXHIBIT A-1" xfId="3738"/>
    <cellStyle name="_VC 6.15.06 update on 06GRC power costs.xls Chart 1_04 07E Wild Horse Wind Expansion (C) (2)_TENASKA REGULATORY ASSET" xfId="3739"/>
    <cellStyle name="_VC 6.15.06 update on 06GRC power costs.xls Chart 1_16.37E Wild Horse Expansion DeferralRevwrkingfile SF" xfId="3740"/>
    <cellStyle name="_VC 6.15.06 update on 06GRC power costs.xls Chart 1_16.37E Wild Horse Expansion DeferralRevwrkingfile SF 2" xfId="3741"/>
    <cellStyle name="_VC 6.15.06 update on 06GRC power costs.xls Chart 1_16.37E Wild Horse Expansion DeferralRevwrkingfile SF_DEM-WP(C) ENERG10C--ctn Mid-C_042010 2010GRC" xfId="3742"/>
    <cellStyle name="_VC 6.15.06 update on 06GRC power costs.xls Chart 1_2009 GRC Compl Filing - Exhibit D" xfId="3743"/>
    <cellStyle name="_VC 6.15.06 update on 06GRC power costs.xls Chart 1_2009 GRC Compl Filing - Exhibit D 2" xfId="3744"/>
    <cellStyle name="_VC 6.15.06 update on 06GRC power costs.xls Chart 1_2009 GRC Compl Filing - Exhibit D_DEM-WP(C) ENERG10C--ctn Mid-C_042010 2010GRC" xfId="3745"/>
    <cellStyle name="_VC 6.15.06 update on 06GRC power costs.xls Chart 1_4 31 Regulatory Assets and Liabilities  7 06- Exhibit D" xfId="3746"/>
    <cellStyle name="_VC 6.15.06 update on 06GRC power costs.xls Chart 1_4 31 Regulatory Assets and Liabilities  7 06- Exhibit D 2" xfId="3747"/>
    <cellStyle name="_VC 6.15.06 update on 06GRC power costs.xls Chart 1_4 31 Regulatory Assets and Liabilities  7 06- Exhibit D_DEM-WP(C) ENERG10C--ctn Mid-C_042010 2010GRC" xfId="3748"/>
    <cellStyle name="_VC 6.15.06 update on 06GRC power costs.xls Chart 1_4 31 Regulatory Assets and Liabilities  7 06- Exhibit D_NIM Summary" xfId="3749"/>
    <cellStyle name="_VC 6.15.06 update on 06GRC power costs.xls Chart 1_4 31 Regulatory Assets and Liabilities  7 06- Exhibit D_NIM Summary 2" xfId="3750"/>
    <cellStyle name="_VC 6.15.06 update on 06GRC power costs.xls Chart 1_4 31 Regulatory Assets and Liabilities  7 06- Exhibit D_NIM Summary_DEM-WP(C) ENERG10C--ctn Mid-C_042010 2010GRC" xfId="3751"/>
    <cellStyle name="_VC 6.15.06 update on 06GRC power costs.xls Chart 1_4 31E Reg Asset  Liab and EXH D" xfId="3752"/>
    <cellStyle name="_VC 6.15.06 update on 06GRC power costs.xls Chart 1_4 31E Reg Asset  Liab and EXH D _ Aug 10 Filing (2)" xfId="3753"/>
    <cellStyle name="_VC 6.15.06 update on 06GRC power costs.xls Chart 1_4 31E Reg Asset  Liab and EXH D _ Aug 10 Filing (2) 2" xfId="3754"/>
    <cellStyle name="_VC 6.15.06 update on 06GRC power costs.xls Chart 1_4 31E Reg Asset  Liab and EXH D 2" xfId="3755"/>
    <cellStyle name="_VC 6.15.06 update on 06GRC power costs.xls Chart 1_4 31E Reg Asset  Liab and EXH D 3" xfId="3756"/>
    <cellStyle name="_VC 6.15.06 update on 06GRC power costs.xls Chart 1_4 32 Regulatory Assets and Liabilities  7 06- Exhibit D" xfId="3757"/>
    <cellStyle name="_VC 6.15.06 update on 06GRC power costs.xls Chart 1_4 32 Regulatory Assets and Liabilities  7 06- Exhibit D 2" xfId="3758"/>
    <cellStyle name="_VC 6.15.06 update on 06GRC power costs.xls Chart 1_4 32 Regulatory Assets and Liabilities  7 06- Exhibit D_DEM-WP(C) ENERG10C--ctn Mid-C_042010 2010GRC" xfId="3759"/>
    <cellStyle name="_VC 6.15.06 update on 06GRC power costs.xls Chart 1_4 32 Regulatory Assets and Liabilities  7 06- Exhibit D_NIM Summary" xfId="3760"/>
    <cellStyle name="_VC 6.15.06 update on 06GRC power costs.xls Chart 1_4 32 Regulatory Assets and Liabilities  7 06- Exhibit D_NIM Summary 2" xfId="3761"/>
    <cellStyle name="_VC 6.15.06 update on 06GRC power costs.xls Chart 1_4 32 Regulatory Assets and Liabilities  7 06- Exhibit D_NIM Summary_DEM-WP(C) ENERG10C--ctn Mid-C_042010 2010GRC" xfId="3762"/>
    <cellStyle name="_VC 6.15.06 update on 06GRC power costs.xls Chart 1_AURORA Total New" xfId="3763"/>
    <cellStyle name="_VC 6.15.06 update on 06GRC power costs.xls Chart 1_AURORA Total New 2" xfId="3764"/>
    <cellStyle name="_VC 6.15.06 update on 06GRC power costs.xls Chart 1_Book2" xfId="3765"/>
    <cellStyle name="_VC 6.15.06 update on 06GRC power costs.xls Chart 1_Book2 2" xfId="3766"/>
    <cellStyle name="_VC 6.15.06 update on 06GRC power costs.xls Chart 1_Book2_Adj Bench DR 3 for Initial Briefs (Electric)" xfId="3767"/>
    <cellStyle name="_VC 6.15.06 update on 06GRC power costs.xls Chart 1_Book2_Adj Bench DR 3 for Initial Briefs (Electric) 2" xfId="3768"/>
    <cellStyle name="_VC 6.15.06 update on 06GRC power costs.xls Chart 1_Book2_Adj Bench DR 3 for Initial Briefs (Electric)_DEM-WP(C) ENERG10C--ctn Mid-C_042010 2010GRC" xfId="3769"/>
    <cellStyle name="_VC 6.15.06 update on 06GRC power costs.xls Chart 1_Book2_DEM-WP(C) ENERG10C--ctn Mid-C_042010 2010GRC" xfId="3770"/>
    <cellStyle name="_VC 6.15.06 update on 06GRC power costs.xls Chart 1_Book2_Electric Rev Req Model (2009 GRC) Rebuttal" xfId="3771"/>
    <cellStyle name="_VC 6.15.06 update on 06GRC power costs.xls Chart 1_Book2_Electric Rev Req Model (2009 GRC) Rebuttal REmoval of New  WH Solar AdjustMI" xfId="3772"/>
    <cellStyle name="_VC 6.15.06 update on 06GRC power costs.xls Chart 1_Book2_Electric Rev Req Model (2009 GRC) Rebuttal REmoval of New  WH Solar AdjustMI 2" xfId="3773"/>
    <cellStyle name="_VC 6.15.06 update on 06GRC power costs.xls Chart 1_Book2_Electric Rev Req Model (2009 GRC) Rebuttal REmoval of New  WH Solar AdjustMI_DEM-WP(C) ENERG10C--ctn Mid-C_042010 2010GRC" xfId="3774"/>
    <cellStyle name="_VC 6.15.06 update on 06GRC power costs.xls Chart 1_Book2_Electric Rev Req Model (2009 GRC) Revised 01-18-2010" xfId="3775"/>
    <cellStyle name="_VC 6.15.06 update on 06GRC power costs.xls Chart 1_Book2_Electric Rev Req Model (2009 GRC) Revised 01-18-2010 2" xfId="3776"/>
    <cellStyle name="_VC 6.15.06 update on 06GRC power costs.xls Chart 1_Book2_Electric Rev Req Model (2009 GRC) Revised 01-18-2010_DEM-WP(C) ENERG10C--ctn Mid-C_042010 2010GRC" xfId="3777"/>
    <cellStyle name="_VC 6.15.06 update on 06GRC power costs.xls Chart 1_Book2_Final Order Electric EXHIBIT A-1" xfId="3778"/>
    <cellStyle name="_VC 6.15.06 update on 06GRC power costs.xls Chart 1_Book4" xfId="3779"/>
    <cellStyle name="_VC 6.15.06 update on 06GRC power costs.xls Chart 1_Book4 2" xfId="3780"/>
    <cellStyle name="_VC 6.15.06 update on 06GRC power costs.xls Chart 1_Book4_DEM-WP(C) ENERG10C--ctn Mid-C_042010 2010GRC" xfId="3781"/>
    <cellStyle name="_VC 6.15.06 update on 06GRC power costs.xls Chart 1_Book9" xfId="3782"/>
    <cellStyle name="_VC 6.15.06 update on 06GRC power costs.xls Chart 1_Book9 2" xfId="3783"/>
    <cellStyle name="_VC 6.15.06 update on 06GRC power costs.xls Chart 1_Book9_DEM-WP(C) ENERG10C--ctn Mid-C_042010 2010GRC" xfId="3784"/>
    <cellStyle name="_VC 6.15.06 update on 06GRC power costs.xls Chart 1_Chelan PUD Power Costs (8-10)" xfId="3785"/>
    <cellStyle name="_VC 6.15.06 update on 06GRC power costs.xls Chart 1_DEM-WP(C) Chelan Power Costs" xfId="3786"/>
    <cellStyle name="_VC 6.15.06 update on 06GRC power costs.xls Chart 1_DEM-WP(C) Chelan Power Costs 2" xfId="3787"/>
    <cellStyle name="_VC 6.15.06 update on 06GRC power costs.xls Chart 1_DEM-WP(C) ENERG10C--ctn Mid-C_042010 2010GRC" xfId="3788"/>
    <cellStyle name="_VC 6.15.06 update on 06GRC power costs.xls Chart 1_DEM-WP(C) Gas Transport 2010GRC" xfId="3789"/>
    <cellStyle name="_VC 6.15.06 update on 06GRC power costs.xls Chart 1_DEM-WP(C) Gas Transport 2010GRC 2" xfId="3790"/>
    <cellStyle name="_VC 6.15.06 update on 06GRC power costs.xls Chart 1_NIM Summary" xfId="3791"/>
    <cellStyle name="_VC 6.15.06 update on 06GRC power costs.xls Chart 1_NIM Summary 09GRC" xfId="3792"/>
    <cellStyle name="_VC 6.15.06 update on 06GRC power costs.xls Chart 1_NIM Summary 09GRC 2" xfId="3793"/>
    <cellStyle name="_VC 6.15.06 update on 06GRC power costs.xls Chart 1_NIM Summary 09GRC_DEM-WP(C) ENERG10C--ctn Mid-C_042010 2010GRC" xfId="3794"/>
    <cellStyle name="_VC 6.15.06 update on 06GRC power costs.xls Chart 1_NIM Summary 2" xfId="3795"/>
    <cellStyle name="_VC 6.15.06 update on 06GRC power costs.xls Chart 1_NIM Summary 3" xfId="3796"/>
    <cellStyle name="_VC 6.15.06 update on 06GRC power costs.xls Chart 1_NIM Summary 4" xfId="3797"/>
    <cellStyle name="_VC 6.15.06 update on 06GRC power costs.xls Chart 1_NIM Summary 5" xfId="3798"/>
    <cellStyle name="_VC 6.15.06 update on 06GRC power costs.xls Chart 1_NIM Summary 6" xfId="3799"/>
    <cellStyle name="_VC 6.15.06 update on 06GRC power costs.xls Chart 1_NIM Summary 7" xfId="3800"/>
    <cellStyle name="_VC 6.15.06 update on 06GRC power costs.xls Chart 1_NIM Summary 8" xfId="3801"/>
    <cellStyle name="_VC 6.15.06 update on 06GRC power costs.xls Chart 1_NIM Summary 9" xfId="3802"/>
    <cellStyle name="_VC 6.15.06 update on 06GRC power costs.xls Chart 1_NIM Summary_DEM-WP(C) ENERG10C--ctn Mid-C_042010 2010GRC" xfId="3803"/>
    <cellStyle name="_VC 6.15.06 update on 06GRC power costs.xls Chart 1_PCA 9 -  Exhibit D April 2010 (3)" xfId="3804"/>
    <cellStyle name="_VC 6.15.06 update on 06GRC power costs.xls Chart 1_PCA 9 -  Exhibit D April 2010 (3) 2" xfId="3805"/>
    <cellStyle name="_VC 6.15.06 update on 06GRC power costs.xls Chart 1_PCA 9 -  Exhibit D April 2010 (3)_DEM-WP(C) ENERG10C--ctn Mid-C_042010 2010GRC" xfId="3806"/>
    <cellStyle name="_VC 6.15.06 update on 06GRC power costs.xls Chart 1_Power Costs - Comparison bx Rbtl-Staff-Jt-PC" xfId="3807"/>
    <cellStyle name="_VC 6.15.06 update on 06GRC power costs.xls Chart 1_Power Costs - Comparison bx Rbtl-Staff-Jt-PC 2" xfId="3808"/>
    <cellStyle name="_VC 6.15.06 update on 06GRC power costs.xls Chart 1_Power Costs - Comparison bx Rbtl-Staff-Jt-PC_Adj Bench DR 3 for Initial Briefs (Electric)" xfId="3809"/>
    <cellStyle name="_VC 6.15.06 update on 06GRC power costs.xls Chart 1_Power Costs - Comparison bx Rbtl-Staff-Jt-PC_Adj Bench DR 3 for Initial Briefs (Electric) 2" xfId="3810"/>
    <cellStyle name="_VC 6.15.06 update on 06GRC power costs.xls Chart 1_Power Costs - Comparison bx Rbtl-Staff-Jt-PC_Adj Bench DR 3 for Initial Briefs (Electric)_DEM-WP(C) ENERG10C--ctn Mid-C_042010 2010GRC" xfId="3811"/>
    <cellStyle name="_VC 6.15.06 update on 06GRC power costs.xls Chart 1_Power Costs - Comparison bx Rbtl-Staff-Jt-PC_DEM-WP(C) ENERG10C--ctn Mid-C_042010 2010GRC" xfId="3812"/>
    <cellStyle name="_VC 6.15.06 update on 06GRC power costs.xls Chart 1_Power Costs - Comparison bx Rbtl-Staff-Jt-PC_Electric Rev Req Model (2009 GRC) Rebuttal" xfId="3813"/>
    <cellStyle name="_VC 6.15.06 update on 06GRC power costs.xls Chart 1_Power Costs - Comparison bx Rbtl-Staff-Jt-PC_Electric Rev Req Model (2009 GRC) Rebuttal REmoval of New  WH Solar AdjustMI" xfId="3814"/>
    <cellStyle name="_VC 6.15.06 update on 06GRC power costs.xls Chart 1_Power Costs - Comparison bx Rbtl-Staff-Jt-PC_Electric Rev Req Model (2009 GRC) Rebuttal REmoval of New  WH Solar AdjustMI 2" xfId="3815"/>
    <cellStyle name="_VC 6.15.06 update on 06GRC power costs.xls Chart 1_Power Costs - Comparison bx Rbtl-Staff-Jt-PC_Electric Rev Req Model (2009 GRC) Rebuttal REmoval of New  WH Solar AdjustMI_DEM-WP(C) ENERG10C--ctn Mid-C_042010 2010GRC" xfId="3816"/>
    <cellStyle name="_VC 6.15.06 update on 06GRC power costs.xls Chart 1_Power Costs - Comparison bx Rbtl-Staff-Jt-PC_Electric Rev Req Model (2009 GRC) Revised 01-18-2010" xfId="3817"/>
    <cellStyle name="_VC 6.15.06 update on 06GRC power costs.xls Chart 1_Power Costs - Comparison bx Rbtl-Staff-Jt-PC_Electric Rev Req Model (2009 GRC) Revised 01-18-2010 2" xfId="3818"/>
    <cellStyle name="_VC 6.15.06 update on 06GRC power costs.xls Chart 1_Power Costs - Comparison bx Rbtl-Staff-Jt-PC_Electric Rev Req Model (2009 GRC) Revised 01-18-2010_DEM-WP(C) ENERG10C--ctn Mid-C_042010 2010GRC" xfId="3819"/>
    <cellStyle name="_VC 6.15.06 update on 06GRC power costs.xls Chart 1_Power Costs - Comparison bx Rbtl-Staff-Jt-PC_Final Order Electric EXHIBIT A-1" xfId="3820"/>
    <cellStyle name="_VC 6.15.06 update on 06GRC power costs.xls Chart 1_Rebuttal Power Costs" xfId="3821"/>
    <cellStyle name="_VC 6.15.06 update on 06GRC power costs.xls Chart 1_Rebuttal Power Costs 2" xfId="3822"/>
    <cellStyle name="_VC 6.15.06 update on 06GRC power costs.xls Chart 1_Rebuttal Power Costs_Adj Bench DR 3 for Initial Briefs (Electric)" xfId="3823"/>
    <cellStyle name="_VC 6.15.06 update on 06GRC power costs.xls Chart 1_Rebuttal Power Costs_Adj Bench DR 3 for Initial Briefs (Electric) 2" xfId="3824"/>
    <cellStyle name="_VC 6.15.06 update on 06GRC power costs.xls Chart 1_Rebuttal Power Costs_Adj Bench DR 3 for Initial Briefs (Electric)_DEM-WP(C) ENERG10C--ctn Mid-C_042010 2010GRC" xfId="3825"/>
    <cellStyle name="_VC 6.15.06 update on 06GRC power costs.xls Chart 1_Rebuttal Power Costs_DEM-WP(C) ENERG10C--ctn Mid-C_042010 2010GRC" xfId="3826"/>
    <cellStyle name="_VC 6.15.06 update on 06GRC power costs.xls Chart 1_Rebuttal Power Costs_Electric Rev Req Model (2009 GRC) Rebuttal" xfId="3827"/>
    <cellStyle name="_VC 6.15.06 update on 06GRC power costs.xls Chart 1_Rebuttal Power Costs_Electric Rev Req Model (2009 GRC) Rebuttal REmoval of New  WH Solar AdjustMI" xfId="3828"/>
    <cellStyle name="_VC 6.15.06 update on 06GRC power costs.xls Chart 1_Rebuttal Power Costs_Electric Rev Req Model (2009 GRC) Rebuttal REmoval of New  WH Solar AdjustMI 2" xfId="3829"/>
    <cellStyle name="_VC 6.15.06 update on 06GRC power costs.xls Chart 1_Rebuttal Power Costs_Electric Rev Req Model (2009 GRC) Rebuttal REmoval of New  WH Solar AdjustMI_DEM-WP(C) ENERG10C--ctn Mid-C_042010 2010GRC" xfId="3830"/>
    <cellStyle name="_VC 6.15.06 update on 06GRC power costs.xls Chart 1_Rebuttal Power Costs_Electric Rev Req Model (2009 GRC) Revised 01-18-2010" xfId="3831"/>
    <cellStyle name="_VC 6.15.06 update on 06GRC power costs.xls Chart 1_Rebuttal Power Costs_Electric Rev Req Model (2009 GRC) Revised 01-18-2010 2" xfId="3832"/>
    <cellStyle name="_VC 6.15.06 update on 06GRC power costs.xls Chart 1_Rebuttal Power Costs_Electric Rev Req Model (2009 GRC) Revised 01-18-2010_DEM-WP(C) ENERG10C--ctn Mid-C_042010 2010GRC" xfId="3833"/>
    <cellStyle name="_VC 6.15.06 update on 06GRC power costs.xls Chart 1_Rebuttal Power Costs_Final Order Electric EXHIBIT A-1" xfId="3834"/>
    <cellStyle name="_VC 6.15.06 update on 06GRC power costs.xls Chart 1_Wind Integration 10GRC" xfId="3835"/>
    <cellStyle name="_VC 6.15.06 update on 06GRC power costs.xls Chart 1_Wind Integration 10GRC 2" xfId="3836"/>
    <cellStyle name="_VC 6.15.06 update on 06GRC power costs.xls Chart 1_Wind Integration 10GRC_DEM-WP(C) ENERG10C--ctn Mid-C_042010 2010GRC" xfId="3837"/>
    <cellStyle name="_VC 6.15.06 update on 06GRC power costs.xls Chart 2" xfId="3838"/>
    <cellStyle name="_VC 6.15.06 update on 06GRC power costs.xls Chart 2 2" xfId="3839"/>
    <cellStyle name="_VC 6.15.06 update on 06GRC power costs.xls Chart 2 2 2" xfId="3840"/>
    <cellStyle name="_VC 6.15.06 update on 06GRC power costs.xls Chart 2 3" xfId="3841"/>
    <cellStyle name="_VC 6.15.06 update on 06GRC power costs.xls Chart 2 4" xfId="3842"/>
    <cellStyle name="_VC 6.15.06 update on 06GRC power costs.xls Chart 2 4 2" xfId="3843"/>
    <cellStyle name="_VC 6.15.06 update on 06GRC power costs.xls Chart 2 5" xfId="3844"/>
    <cellStyle name="_VC 6.15.06 update on 06GRC power costs.xls Chart 2 6" xfId="3845"/>
    <cellStyle name="_VC 6.15.06 update on 06GRC power costs.xls Chart 2 6 2" xfId="3846"/>
    <cellStyle name="_VC 6.15.06 update on 06GRC power costs.xls Chart 2 7" xfId="3847"/>
    <cellStyle name="_VC 6.15.06 update on 06GRC power costs.xls Chart 2 7 2" xfId="3848"/>
    <cellStyle name="_VC 6.15.06 update on 06GRC power costs.xls Chart 2_04 07E Wild Horse Wind Expansion (C) (2)" xfId="3849"/>
    <cellStyle name="_VC 6.15.06 update on 06GRC power costs.xls Chart 2_04 07E Wild Horse Wind Expansion (C) (2) 2" xfId="3850"/>
    <cellStyle name="_VC 6.15.06 update on 06GRC power costs.xls Chart 2_04 07E Wild Horse Wind Expansion (C) (2)_Adj Bench DR 3 for Initial Briefs (Electric)" xfId="3851"/>
    <cellStyle name="_VC 6.15.06 update on 06GRC power costs.xls Chart 2_04 07E Wild Horse Wind Expansion (C) (2)_Adj Bench DR 3 for Initial Briefs (Electric) 2" xfId="3852"/>
    <cellStyle name="_VC 6.15.06 update on 06GRC power costs.xls Chart 2_04 07E Wild Horse Wind Expansion (C) (2)_Adj Bench DR 3 for Initial Briefs (Electric)_DEM-WP(C) ENERG10C--ctn Mid-C_042010 2010GRC" xfId="3853"/>
    <cellStyle name="_VC 6.15.06 update on 06GRC power costs.xls Chart 2_04 07E Wild Horse Wind Expansion (C) (2)_DEM-WP(C) ENERG10C--ctn Mid-C_042010 2010GRC" xfId="3854"/>
    <cellStyle name="_VC 6.15.06 update on 06GRC power costs.xls Chart 2_04 07E Wild Horse Wind Expansion (C) (2)_Electric Rev Req Model (2009 GRC) " xfId="3855"/>
    <cellStyle name="_VC 6.15.06 update on 06GRC power costs.xls Chart 2_04 07E Wild Horse Wind Expansion (C) (2)_Electric Rev Req Model (2009 GRC)  2" xfId="3856"/>
    <cellStyle name="_VC 6.15.06 update on 06GRC power costs.xls Chart 2_04 07E Wild Horse Wind Expansion (C) (2)_Electric Rev Req Model (2009 GRC) _DEM-WP(C) ENERG10C--ctn Mid-C_042010 2010GRC" xfId="3857"/>
    <cellStyle name="_VC 6.15.06 update on 06GRC power costs.xls Chart 2_04 07E Wild Horse Wind Expansion (C) (2)_Electric Rev Req Model (2009 GRC) Rebuttal" xfId="3858"/>
    <cellStyle name="_VC 6.15.06 update on 06GRC power costs.xls Chart 2_04 07E Wild Horse Wind Expansion (C) (2)_Electric Rev Req Model (2009 GRC) Rebuttal REmoval of New  WH Solar AdjustMI" xfId="3859"/>
    <cellStyle name="_VC 6.15.06 update on 06GRC power costs.xls Chart 2_04 07E Wild Horse Wind Expansion (C) (2)_Electric Rev Req Model (2009 GRC) Rebuttal REmoval of New  WH Solar AdjustMI 2" xfId="3860"/>
    <cellStyle name="_VC 6.15.06 update on 06GRC power costs.xls Chart 2_04 07E Wild Horse Wind Expansion (C) (2)_Electric Rev Req Model (2009 GRC) Rebuttal REmoval of New  WH Solar AdjustMI_DEM-WP(C) ENERG10C--ctn Mid-C_042010 2010GRC" xfId="3861"/>
    <cellStyle name="_VC 6.15.06 update on 06GRC power costs.xls Chart 2_04 07E Wild Horse Wind Expansion (C) (2)_Electric Rev Req Model (2009 GRC) Revised 01-18-2010" xfId="3862"/>
    <cellStyle name="_VC 6.15.06 update on 06GRC power costs.xls Chart 2_04 07E Wild Horse Wind Expansion (C) (2)_Electric Rev Req Model (2009 GRC) Revised 01-18-2010 2" xfId="3863"/>
    <cellStyle name="_VC 6.15.06 update on 06GRC power costs.xls Chart 2_04 07E Wild Horse Wind Expansion (C) (2)_Electric Rev Req Model (2009 GRC) Revised 01-18-2010_DEM-WP(C) ENERG10C--ctn Mid-C_042010 2010GRC" xfId="3864"/>
    <cellStyle name="_VC 6.15.06 update on 06GRC power costs.xls Chart 2_04 07E Wild Horse Wind Expansion (C) (2)_Final Order Electric EXHIBIT A-1" xfId="3865"/>
    <cellStyle name="_VC 6.15.06 update on 06GRC power costs.xls Chart 2_04 07E Wild Horse Wind Expansion (C) (2)_TENASKA REGULATORY ASSET" xfId="3866"/>
    <cellStyle name="_VC 6.15.06 update on 06GRC power costs.xls Chart 2_16.37E Wild Horse Expansion DeferralRevwrkingfile SF" xfId="3867"/>
    <cellStyle name="_VC 6.15.06 update on 06GRC power costs.xls Chart 2_16.37E Wild Horse Expansion DeferralRevwrkingfile SF 2" xfId="3868"/>
    <cellStyle name="_VC 6.15.06 update on 06GRC power costs.xls Chart 2_16.37E Wild Horse Expansion DeferralRevwrkingfile SF_DEM-WP(C) ENERG10C--ctn Mid-C_042010 2010GRC" xfId="3869"/>
    <cellStyle name="_VC 6.15.06 update on 06GRC power costs.xls Chart 2_2009 GRC Compl Filing - Exhibit D" xfId="3870"/>
    <cellStyle name="_VC 6.15.06 update on 06GRC power costs.xls Chart 2_2009 GRC Compl Filing - Exhibit D 2" xfId="3871"/>
    <cellStyle name="_VC 6.15.06 update on 06GRC power costs.xls Chart 2_2009 GRC Compl Filing - Exhibit D_DEM-WP(C) ENERG10C--ctn Mid-C_042010 2010GRC" xfId="3872"/>
    <cellStyle name="_VC 6.15.06 update on 06GRC power costs.xls Chart 2_4 31 Regulatory Assets and Liabilities  7 06- Exhibit D" xfId="3873"/>
    <cellStyle name="_VC 6.15.06 update on 06GRC power costs.xls Chart 2_4 31 Regulatory Assets and Liabilities  7 06- Exhibit D 2" xfId="3874"/>
    <cellStyle name="_VC 6.15.06 update on 06GRC power costs.xls Chart 2_4 31 Regulatory Assets and Liabilities  7 06- Exhibit D_DEM-WP(C) ENERG10C--ctn Mid-C_042010 2010GRC" xfId="3875"/>
    <cellStyle name="_VC 6.15.06 update on 06GRC power costs.xls Chart 2_4 31 Regulatory Assets and Liabilities  7 06- Exhibit D_NIM Summary" xfId="3876"/>
    <cellStyle name="_VC 6.15.06 update on 06GRC power costs.xls Chart 2_4 31 Regulatory Assets and Liabilities  7 06- Exhibit D_NIM Summary 2" xfId="3877"/>
    <cellStyle name="_VC 6.15.06 update on 06GRC power costs.xls Chart 2_4 31 Regulatory Assets and Liabilities  7 06- Exhibit D_NIM Summary_DEM-WP(C) ENERG10C--ctn Mid-C_042010 2010GRC" xfId="3878"/>
    <cellStyle name="_VC 6.15.06 update on 06GRC power costs.xls Chart 2_4 31E Reg Asset  Liab and EXH D" xfId="3879"/>
    <cellStyle name="_VC 6.15.06 update on 06GRC power costs.xls Chart 2_4 31E Reg Asset  Liab and EXH D _ Aug 10 Filing (2)" xfId="3880"/>
    <cellStyle name="_VC 6.15.06 update on 06GRC power costs.xls Chart 2_4 31E Reg Asset  Liab and EXH D _ Aug 10 Filing (2) 2" xfId="3881"/>
    <cellStyle name="_VC 6.15.06 update on 06GRC power costs.xls Chart 2_4 31E Reg Asset  Liab and EXH D 2" xfId="3882"/>
    <cellStyle name="_VC 6.15.06 update on 06GRC power costs.xls Chart 2_4 31E Reg Asset  Liab and EXH D 3" xfId="3883"/>
    <cellStyle name="_VC 6.15.06 update on 06GRC power costs.xls Chart 2_4 32 Regulatory Assets and Liabilities  7 06- Exhibit D" xfId="3884"/>
    <cellStyle name="_VC 6.15.06 update on 06GRC power costs.xls Chart 2_4 32 Regulatory Assets and Liabilities  7 06- Exhibit D 2" xfId="3885"/>
    <cellStyle name="_VC 6.15.06 update on 06GRC power costs.xls Chart 2_4 32 Regulatory Assets and Liabilities  7 06- Exhibit D_DEM-WP(C) ENERG10C--ctn Mid-C_042010 2010GRC" xfId="3886"/>
    <cellStyle name="_VC 6.15.06 update on 06GRC power costs.xls Chart 2_4 32 Regulatory Assets and Liabilities  7 06- Exhibit D_NIM Summary" xfId="3887"/>
    <cellStyle name="_VC 6.15.06 update on 06GRC power costs.xls Chart 2_4 32 Regulatory Assets and Liabilities  7 06- Exhibit D_NIM Summary 2" xfId="3888"/>
    <cellStyle name="_VC 6.15.06 update on 06GRC power costs.xls Chart 2_4 32 Regulatory Assets and Liabilities  7 06- Exhibit D_NIM Summary_DEM-WP(C) ENERG10C--ctn Mid-C_042010 2010GRC" xfId="3889"/>
    <cellStyle name="_VC 6.15.06 update on 06GRC power costs.xls Chart 2_AURORA Total New" xfId="3890"/>
    <cellStyle name="_VC 6.15.06 update on 06GRC power costs.xls Chart 2_AURORA Total New 2" xfId="3891"/>
    <cellStyle name="_VC 6.15.06 update on 06GRC power costs.xls Chart 2_Book2" xfId="3892"/>
    <cellStyle name="_VC 6.15.06 update on 06GRC power costs.xls Chart 2_Book2 2" xfId="3893"/>
    <cellStyle name="_VC 6.15.06 update on 06GRC power costs.xls Chart 2_Book2_Adj Bench DR 3 for Initial Briefs (Electric)" xfId="3894"/>
    <cellStyle name="_VC 6.15.06 update on 06GRC power costs.xls Chart 2_Book2_Adj Bench DR 3 for Initial Briefs (Electric) 2" xfId="3895"/>
    <cellStyle name="_VC 6.15.06 update on 06GRC power costs.xls Chart 2_Book2_Adj Bench DR 3 for Initial Briefs (Electric)_DEM-WP(C) ENERG10C--ctn Mid-C_042010 2010GRC" xfId="3896"/>
    <cellStyle name="_VC 6.15.06 update on 06GRC power costs.xls Chart 2_Book2_DEM-WP(C) ENERG10C--ctn Mid-C_042010 2010GRC" xfId="3897"/>
    <cellStyle name="_VC 6.15.06 update on 06GRC power costs.xls Chart 2_Book2_Electric Rev Req Model (2009 GRC) Rebuttal" xfId="3898"/>
    <cellStyle name="_VC 6.15.06 update on 06GRC power costs.xls Chart 2_Book2_Electric Rev Req Model (2009 GRC) Rebuttal REmoval of New  WH Solar AdjustMI" xfId="3899"/>
    <cellStyle name="_VC 6.15.06 update on 06GRC power costs.xls Chart 2_Book2_Electric Rev Req Model (2009 GRC) Rebuttal REmoval of New  WH Solar AdjustMI 2" xfId="3900"/>
    <cellStyle name="_VC 6.15.06 update on 06GRC power costs.xls Chart 2_Book2_Electric Rev Req Model (2009 GRC) Rebuttal REmoval of New  WH Solar AdjustMI_DEM-WP(C) ENERG10C--ctn Mid-C_042010 2010GRC" xfId="3901"/>
    <cellStyle name="_VC 6.15.06 update on 06GRC power costs.xls Chart 2_Book2_Electric Rev Req Model (2009 GRC) Revised 01-18-2010" xfId="3902"/>
    <cellStyle name="_VC 6.15.06 update on 06GRC power costs.xls Chart 2_Book2_Electric Rev Req Model (2009 GRC) Revised 01-18-2010 2" xfId="3903"/>
    <cellStyle name="_VC 6.15.06 update on 06GRC power costs.xls Chart 2_Book2_Electric Rev Req Model (2009 GRC) Revised 01-18-2010_DEM-WP(C) ENERG10C--ctn Mid-C_042010 2010GRC" xfId="3904"/>
    <cellStyle name="_VC 6.15.06 update on 06GRC power costs.xls Chart 2_Book2_Final Order Electric EXHIBIT A-1" xfId="3905"/>
    <cellStyle name="_VC 6.15.06 update on 06GRC power costs.xls Chart 2_Book4" xfId="3906"/>
    <cellStyle name="_VC 6.15.06 update on 06GRC power costs.xls Chart 2_Book4 2" xfId="3907"/>
    <cellStyle name="_VC 6.15.06 update on 06GRC power costs.xls Chart 2_Book4_DEM-WP(C) ENERG10C--ctn Mid-C_042010 2010GRC" xfId="3908"/>
    <cellStyle name="_VC 6.15.06 update on 06GRC power costs.xls Chart 2_Book9" xfId="3909"/>
    <cellStyle name="_VC 6.15.06 update on 06GRC power costs.xls Chart 2_Book9 2" xfId="3910"/>
    <cellStyle name="_VC 6.15.06 update on 06GRC power costs.xls Chart 2_Book9_DEM-WP(C) ENERG10C--ctn Mid-C_042010 2010GRC" xfId="3911"/>
    <cellStyle name="_VC 6.15.06 update on 06GRC power costs.xls Chart 2_Chelan PUD Power Costs (8-10)" xfId="3912"/>
    <cellStyle name="_VC 6.15.06 update on 06GRC power costs.xls Chart 2_DEM-WP(C) Chelan Power Costs" xfId="3913"/>
    <cellStyle name="_VC 6.15.06 update on 06GRC power costs.xls Chart 2_DEM-WP(C) Chelan Power Costs 2" xfId="3914"/>
    <cellStyle name="_VC 6.15.06 update on 06GRC power costs.xls Chart 2_DEM-WP(C) ENERG10C--ctn Mid-C_042010 2010GRC" xfId="3915"/>
    <cellStyle name="_VC 6.15.06 update on 06GRC power costs.xls Chart 2_DEM-WP(C) Gas Transport 2010GRC" xfId="3916"/>
    <cellStyle name="_VC 6.15.06 update on 06GRC power costs.xls Chart 2_DEM-WP(C) Gas Transport 2010GRC 2" xfId="3917"/>
    <cellStyle name="_VC 6.15.06 update on 06GRC power costs.xls Chart 2_NIM Summary" xfId="3918"/>
    <cellStyle name="_VC 6.15.06 update on 06GRC power costs.xls Chart 2_NIM Summary 09GRC" xfId="3919"/>
    <cellStyle name="_VC 6.15.06 update on 06GRC power costs.xls Chart 2_NIM Summary 09GRC 2" xfId="3920"/>
    <cellStyle name="_VC 6.15.06 update on 06GRC power costs.xls Chart 2_NIM Summary 09GRC_DEM-WP(C) ENERG10C--ctn Mid-C_042010 2010GRC" xfId="3921"/>
    <cellStyle name="_VC 6.15.06 update on 06GRC power costs.xls Chart 2_NIM Summary 2" xfId="3922"/>
    <cellStyle name="_VC 6.15.06 update on 06GRC power costs.xls Chart 2_NIM Summary 3" xfId="3923"/>
    <cellStyle name="_VC 6.15.06 update on 06GRC power costs.xls Chart 2_NIM Summary 4" xfId="3924"/>
    <cellStyle name="_VC 6.15.06 update on 06GRC power costs.xls Chart 2_NIM Summary 5" xfId="3925"/>
    <cellStyle name="_VC 6.15.06 update on 06GRC power costs.xls Chart 2_NIM Summary 6" xfId="3926"/>
    <cellStyle name="_VC 6.15.06 update on 06GRC power costs.xls Chart 2_NIM Summary 7" xfId="3927"/>
    <cellStyle name="_VC 6.15.06 update on 06GRC power costs.xls Chart 2_NIM Summary 8" xfId="3928"/>
    <cellStyle name="_VC 6.15.06 update on 06GRC power costs.xls Chart 2_NIM Summary 9" xfId="3929"/>
    <cellStyle name="_VC 6.15.06 update on 06GRC power costs.xls Chart 2_NIM Summary_DEM-WP(C) ENERG10C--ctn Mid-C_042010 2010GRC" xfId="3930"/>
    <cellStyle name="_VC 6.15.06 update on 06GRC power costs.xls Chart 2_PCA 9 -  Exhibit D April 2010 (3)" xfId="3931"/>
    <cellStyle name="_VC 6.15.06 update on 06GRC power costs.xls Chart 2_PCA 9 -  Exhibit D April 2010 (3) 2" xfId="3932"/>
    <cellStyle name="_VC 6.15.06 update on 06GRC power costs.xls Chart 2_PCA 9 -  Exhibit D April 2010 (3)_DEM-WP(C) ENERG10C--ctn Mid-C_042010 2010GRC" xfId="3933"/>
    <cellStyle name="_VC 6.15.06 update on 06GRC power costs.xls Chart 2_Power Costs - Comparison bx Rbtl-Staff-Jt-PC" xfId="3934"/>
    <cellStyle name="_VC 6.15.06 update on 06GRC power costs.xls Chart 2_Power Costs - Comparison bx Rbtl-Staff-Jt-PC 2" xfId="3935"/>
    <cellStyle name="_VC 6.15.06 update on 06GRC power costs.xls Chart 2_Power Costs - Comparison bx Rbtl-Staff-Jt-PC_Adj Bench DR 3 for Initial Briefs (Electric)" xfId="3936"/>
    <cellStyle name="_VC 6.15.06 update on 06GRC power costs.xls Chart 2_Power Costs - Comparison bx Rbtl-Staff-Jt-PC_Adj Bench DR 3 for Initial Briefs (Electric) 2" xfId="3937"/>
    <cellStyle name="_VC 6.15.06 update on 06GRC power costs.xls Chart 2_Power Costs - Comparison bx Rbtl-Staff-Jt-PC_Adj Bench DR 3 for Initial Briefs (Electric)_DEM-WP(C) ENERG10C--ctn Mid-C_042010 2010GRC" xfId="3938"/>
    <cellStyle name="_VC 6.15.06 update on 06GRC power costs.xls Chart 2_Power Costs - Comparison bx Rbtl-Staff-Jt-PC_DEM-WP(C) ENERG10C--ctn Mid-C_042010 2010GRC" xfId="3939"/>
    <cellStyle name="_VC 6.15.06 update on 06GRC power costs.xls Chart 2_Power Costs - Comparison bx Rbtl-Staff-Jt-PC_Electric Rev Req Model (2009 GRC) Rebuttal" xfId="3940"/>
    <cellStyle name="_VC 6.15.06 update on 06GRC power costs.xls Chart 2_Power Costs - Comparison bx Rbtl-Staff-Jt-PC_Electric Rev Req Model (2009 GRC) Rebuttal REmoval of New  WH Solar AdjustMI" xfId="3941"/>
    <cellStyle name="_VC 6.15.06 update on 06GRC power costs.xls Chart 2_Power Costs - Comparison bx Rbtl-Staff-Jt-PC_Electric Rev Req Model (2009 GRC) Rebuttal REmoval of New  WH Solar AdjustMI 2" xfId="3942"/>
    <cellStyle name="_VC 6.15.06 update on 06GRC power costs.xls Chart 2_Power Costs - Comparison bx Rbtl-Staff-Jt-PC_Electric Rev Req Model (2009 GRC) Rebuttal REmoval of New  WH Solar AdjustMI_DEM-WP(C) ENERG10C--ctn Mid-C_042010 2010GRC" xfId="3943"/>
    <cellStyle name="_VC 6.15.06 update on 06GRC power costs.xls Chart 2_Power Costs - Comparison bx Rbtl-Staff-Jt-PC_Electric Rev Req Model (2009 GRC) Revised 01-18-2010" xfId="3944"/>
    <cellStyle name="_VC 6.15.06 update on 06GRC power costs.xls Chart 2_Power Costs - Comparison bx Rbtl-Staff-Jt-PC_Electric Rev Req Model (2009 GRC) Revised 01-18-2010 2" xfId="3945"/>
    <cellStyle name="_VC 6.15.06 update on 06GRC power costs.xls Chart 2_Power Costs - Comparison bx Rbtl-Staff-Jt-PC_Electric Rev Req Model (2009 GRC) Revised 01-18-2010_DEM-WP(C) ENERG10C--ctn Mid-C_042010 2010GRC" xfId="3946"/>
    <cellStyle name="_VC 6.15.06 update on 06GRC power costs.xls Chart 2_Power Costs - Comparison bx Rbtl-Staff-Jt-PC_Final Order Electric EXHIBIT A-1" xfId="3947"/>
    <cellStyle name="_VC 6.15.06 update on 06GRC power costs.xls Chart 2_Rebuttal Power Costs" xfId="3948"/>
    <cellStyle name="_VC 6.15.06 update on 06GRC power costs.xls Chart 2_Rebuttal Power Costs 2" xfId="3949"/>
    <cellStyle name="_VC 6.15.06 update on 06GRC power costs.xls Chart 2_Rebuttal Power Costs_Adj Bench DR 3 for Initial Briefs (Electric)" xfId="3950"/>
    <cellStyle name="_VC 6.15.06 update on 06GRC power costs.xls Chart 2_Rebuttal Power Costs_Adj Bench DR 3 for Initial Briefs (Electric) 2" xfId="3951"/>
    <cellStyle name="_VC 6.15.06 update on 06GRC power costs.xls Chart 2_Rebuttal Power Costs_Adj Bench DR 3 for Initial Briefs (Electric)_DEM-WP(C) ENERG10C--ctn Mid-C_042010 2010GRC" xfId="3952"/>
    <cellStyle name="_VC 6.15.06 update on 06GRC power costs.xls Chart 2_Rebuttal Power Costs_DEM-WP(C) ENERG10C--ctn Mid-C_042010 2010GRC" xfId="3953"/>
    <cellStyle name="_VC 6.15.06 update on 06GRC power costs.xls Chart 2_Rebuttal Power Costs_Electric Rev Req Model (2009 GRC) Rebuttal" xfId="3954"/>
    <cellStyle name="_VC 6.15.06 update on 06GRC power costs.xls Chart 2_Rebuttal Power Costs_Electric Rev Req Model (2009 GRC) Rebuttal REmoval of New  WH Solar AdjustMI" xfId="3955"/>
    <cellStyle name="_VC 6.15.06 update on 06GRC power costs.xls Chart 2_Rebuttal Power Costs_Electric Rev Req Model (2009 GRC) Rebuttal REmoval of New  WH Solar AdjustMI 2" xfId="3956"/>
    <cellStyle name="_VC 6.15.06 update on 06GRC power costs.xls Chart 2_Rebuttal Power Costs_Electric Rev Req Model (2009 GRC) Rebuttal REmoval of New  WH Solar AdjustMI_DEM-WP(C) ENERG10C--ctn Mid-C_042010 2010GRC" xfId="3957"/>
    <cellStyle name="_VC 6.15.06 update on 06GRC power costs.xls Chart 2_Rebuttal Power Costs_Electric Rev Req Model (2009 GRC) Revised 01-18-2010" xfId="3958"/>
    <cellStyle name="_VC 6.15.06 update on 06GRC power costs.xls Chart 2_Rebuttal Power Costs_Electric Rev Req Model (2009 GRC) Revised 01-18-2010 2" xfId="3959"/>
    <cellStyle name="_VC 6.15.06 update on 06GRC power costs.xls Chart 2_Rebuttal Power Costs_Electric Rev Req Model (2009 GRC) Revised 01-18-2010_DEM-WP(C) ENERG10C--ctn Mid-C_042010 2010GRC" xfId="3960"/>
    <cellStyle name="_VC 6.15.06 update on 06GRC power costs.xls Chart 2_Rebuttal Power Costs_Final Order Electric EXHIBIT A-1" xfId="3961"/>
    <cellStyle name="_VC 6.15.06 update on 06GRC power costs.xls Chart 2_Wind Integration 10GRC" xfId="3962"/>
    <cellStyle name="_VC 6.15.06 update on 06GRC power costs.xls Chart 2_Wind Integration 10GRC 2" xfId="3963"/>
    <cellStyle name="_VC 6.15.06 update on 06GRC power costs.xls Chart 2_Wind Integration 10GRC_DEM-WP(C) ENERG10C--ctn Mid-C_042010 2010GRC" xfId="3964"/>
    <cellStyle name="_VC 6.15.06 update on 06GRC power costs.xls Chart 3" xfId="3965"/>
    <cellStyle name="_VC 6.15.06 update on 06GRC power costs.xls Chart 3 2" xfId="3966"/>
    <cellStyle name="_VC 6.15.06 update on 06GRC power costs.xls Chart 3 2 2" xfId="3967"/>
    <cellStyle name="_VC 6.15.06 update on 06GRC power costs.xls Chart 3 3" xfId="3968"/>
    <cellStyle name="_VC 6.15.06 update on 06GRC power costs.xls Chart 3 4" xfId="3969"/>
    <cellStyle name="_VC 6.15.06 update on 06GRC power costs.xls Chart 3 4 2" xfId="3970"/>
    <cellStyle name="_VC 6.15.06 update on 06GRC power costs.xls Chart 3 5" xfId="3971"/>
    <cellStyle name="_VC 6.15.06 update on 06GRC power costs.xls Chart 3 6" xfId="3972"/>
    <cellStyle name="_VC 6.15.06 update on 06GRC power costs.xls Chart 3 6 2" xfId="3973"/>
    <cellStyle name="_VC 6.15.06 update on 06GRC power costs.xls Chart 3 7" xfId="3974"/>
    <cellStyle name="_VC 6.15.06 update on 06GRC power costs.xls Chart 3 7 2" xfId="3975"/>
    <cellStyle name="_VC 6.15.06 update on 06GRC power costs.xls Chart 3_04 07E Wild Horse Wind Expansion (C) (2)" xfId="3976"/>
    <cellStyle name="_VC 6.15.06 update on 06GRC power costs.xls Chart 3_04 07E Wild Horse Wind Expansion (C) (2) 2" xfId="3977"/>
    <cellStyle name="_VC 6.15.06 update on 06GRC power costs.xls Chart 3_04 07E Wild Horse Wind Expansion (C) (2)_Adj Bench DR 3 for Initial Briefs (Electric)" xfId="3978"/>
    <cellStyle name="_VC 6.15.06 update on 06GRC power costs.xls Chart 3_04 07E Wild Horse Wind Expansion (C) (2)_Adj Bench DR 3 for Initial Briefs (Electric) 2" xfId="3979"/>
    <cellStyle name="_VC 6.15.06 update on 06GRC power costs.xls Chart 3_04 07E Wild Horse Wind Expansion (C) (2)_Adj Bench DR 3 for Initial Briefs (Electric)_DEM-WP(C) ENERG10C--ctn Mid-C_042010 2010GRC" xfId="3980"/>
    <cellStyle name="_VC 6.15.06 update on 06GRC power costs.xls Chart 3_04 07E Wild Horse Wind Expansion (C) (2)_DEM-WP(C) ENERG10C--ctn Mid-C_042010 2010GRC" xfId="3981"/>
    <cellStyle name="_VC 6.15.06 update on 06GRC power costs.xls Chart 3_04 07E Wild Horse Wind Expansion (C) (2)_Electric Rev Req Model (2009 GRC) " xfId="3982"/>
    <cellStyle name="_VC 6.15.06 update on 06GRC power costs.xls Chart 3_04 07E Wild Horse Wind Expansion (C) (2)_Electric Rev Req Model (2009 GRC)  2" xfId="3983"/>
    <cellStyle name="_VC 6.15.06 update on 06GRC power costs.xls Chart 3_04 07E Wild Horse Wind Expansion (C) (2)_Electric Rev Req Model (2009 GRC) _DEM-WP(C) ENERG10C--ctn Mid-C_042010 2010GRC" xfId="3984"/>
    <cellStyle name="_VC 6.15.06 update on 06GRC power costs.xls Chart 3_04 07E Wild Horse Wind Expansion (C) (2)_Electric Rev Req Model (2009 GRC) Rebuttal" xfId="3985"/>
    <cellStyle name="_VC 6.15.06 update on 06GRC power costs.xls Chart 3_04 07E Wild Horse Wind Expansion (C) (2)_Electric Rev Req Model (2009 GRC) Rebuttal REmoval of New  WH Solar AdjustMI" xfId="3986"/>
    <cellStyle name="_VC 6.15.06 update on 06GRC power costs.xls Chart 3_04 07E Wild Horse Wind Expansion (C) (2)_Electric Rev Req Model (2009 GRC) Rebuttal REmoval of New  WH Solar AdjustMI 2" xfId="3987"/>
    <cellStyle name="_VC 6.15.06 update on 06GRC power costs.xls Chart 3_04 07E Wild Horse Wind Expansion (C) (2)_Electric Rev Req Model (2009 GRC) Rebuttal REmoval of New  WH Solar AdjustMI_DEM-WP(C) ENERG10C--ctn Mid-C_042010 2010GRC" xfId="3988"/>
    <cellStyle name="_VC 6.15.06 update on 06GRC power costs.xls Chart 3_04 07E Wild Horse Wind Expansion (C) (2)_Electric Rev Req Model (2009 GRC) Revised 01-18-2010" xfId="3989"/>
    <cellStyle name="_VC 6.15.06 update on 06GRC power costs.xls Chart 3_04 07E Wild Horse Wind Expansion (C) (2)_Electric Rev Req Model (2009 GRC) Revised 01-18-2010 2" xfId="3990"/>
    <cellStyle name="_VC 6.15.06 update on 06GRC power costs.xls Chart 3_04 07E Wild Horse Wind Expansion (C) (2)_Electric Rev Req Model (2009 GRC) Revised 01-18-2010_DEM-WP(C) ENERG10C--ctn Mid-C_042010 2010GRC" xfId="3991"/>
    <cellStyle name="_VC 6.15.06 update on 06GRC power costs.xls Chart 3_04 07E Wild Horse Wind Expansion (C) (2)_Final Order Electric EXHIBIT A-1" xfId="3992"/>
    <cellStyle name="_VC 6.15.06 update on 06GRC power costs.xls Chart 3_04 07E Wild Horse Wind Expansion (C) (2)_TENASKA REGULATORY ASSET" xfId="3993"/>
    <cellStyle name="_VC 6.15.06 update on 06GRC power costs.xls Chart 3_16.37E Wild Horse Expansion DeferralRevwrkingfile SF" xfId="3994"/>
    <cellStyle name="_VC 6.15.06 update on 06GRC power costs.xls Chart 3_16.37E Wild Horse Expansion DeferralRevwrkingfile SF 2" xfId="3995"/>
    <cellStyle name="_VC 6.15.06 update on 06GRC power costs.xls Chart 3_16.37E Wild Horse Expansion DeferralRevwrkingfile SF_DEM-WP(C) ENERG10C--ctn Mid-C_042010 2010GRC" xfId="3996"/>
    <cellStyle name="_VC 6.15.06 update on 06GRC power costs.xls Chart 3_2009 GRC Compl Filing - Exhibit D" xfId="3997"/>
    <cellStyle name="_VC 6.15.06 update on 06GRC power costs.xls Chart 3_2009 GRC Compl Filing - Exhibit D 2" xfId="3998"/>
    <cellStyle name="_VC 6.15.06 update on 06GRC power costs.xls Chart 3_2009 GRC Compl Filing - Exhibit D_DEM-WP(C) ENERG10C--ctn Mid-C_042010 2010GRC" xfId="3999"/>
    <cellStyle name="_VC 6.15.06 update on 06GRC power costs.xls Chart 3_4 31 Regulatory Assets and Liabilities  7 06- Exhibit D" xfId="4000"/>
    <cellStyle name="_VC 6.15.06 update on 06GRC power costs.xls Chart 3_4 31 Regulatory Assets and Liabilities  7 06- Exhibit D 2" xfId="4001"/>
    <cellStyle name="_VC 6.15.06 update on 06GRC power costs.xls Chart 3_4 31 Regulatory Assets and Liabilities  7 06- Exhibit D_DEM-WP(C) ENERG10C--ctn Mid-C_042010 2010GRC" xfId="4002"/>
    <cellStyle name="_VC 6.15.06 update on 06GRC power costs.xls Chart 3_4 31 Regulatory Assets and Liabilities  7 06- Exhibit D_NIM Summary" xfId="4003"/>
    <cellStyle name="_VC 6.15.06 update on 06GRC power costs.xls Chart 3_4 31 Regulatory Assets and Liabilities  7 06- Exhibit D_NIM Summary 2" xfId="4004"/>
    <cellStyle name="_VC 6.15.06 update on 06GRC power costs.xls Chart 3_4 31 Regulatory Assets and Liabilities  7 06- Exhibit D_NIM Summary_DEM-WP(C) ENERG10C--ctn Mid-C_042010 2010GRC" xfId="4005"/>
    <cellStyle name="_VC 6.15.06 update on 06GRC power costs.xls Chart 3_4 31E Reg Asset  Liab and EXH D" xfId="4006"/>
    <cellStyle name="_VC 6.15.06 update on 06GRC power costs.xls Chart 3_4 31E Reg Asset  Liab and EXH D _ Aug 10 Filing (2)" xfId="4007"/>
    <cellStyle name="_VC 6.15.06 update on 06GRC power costs.xls Chart 3_4 31E Reg Asset  Liab and EXH D _ Aug 10 Filing (2) 2" xfId="4008"/>
    <cellStyle name="_VC 6.15.06 update on 06GRC power costs.xls Chart 3_4 31E Reg Asset  Liab and EXH D 2" xfId="4009"/>
    <cellStyle name="_VC 6.15.06 update on 06GRC power costs.xls Chart 3_4 31E Reg Asset  Liab and EXH D 3" xfId="4010"/>
    <cellStyle name="_VC 6.15.06 update on 06GRC power costs.xls Chart 3_4 32 Regulatory Assets and Liabilities  7 06- Exhibit D" xfId="4011"/>
    <cellStyle name="_VC 6.15.06 update on 06GRC power costs.xls Chart 3_4 32 Regulatory Assets and Liabilities  7 06- Exhibit D 2" xfId="4012"/>
    <cellStyle name="_VC 6.15.06 update on 06GRC power costs.xls Chart 3_4 32 Regulatory Assets and Liabilities  7 06- Exhibit D_DEM-WP(C) ENERG10C--ctn Mid-C_042010 2010GRC" xfId="4013"/>
    <cellStyle name="_VC 6.15.06 update on 06GRC power costs.xls Chart 3_4 32 Regulatory Assets and Liabilities  7 06- Exhibit D_NIM Summary" xfId="4014"/>
    <cellStyle name="_VC 6.15.06 update on 06GRC power costs.xls Chart 3_4 32 Regulatory Assets and Liabilities  7 06- Exhibit D_NIM Summary 2" xfId="4015"/>
    <cellStyle name="_VC 6.15.06 update on 06GRC power costs.xls Chart 3_4 32 Regulatory Assets and Liabilities  7 06- Exhibit D_NIM Summary_DEM-WP(C) ENERG10C--ctn Mid-C_042010 2010GRC" xfId="4016"/>
    <cellStyle name="_VC 6.15.06 update on 06GRC power costs.xls Chart 3_AURORA Total New" xfId="4017"/>
    <cellStyle name="_VC 6.15.06 update on 06GRC power costs.xls Chart 3_AURORA Total New 2" xfId="4018"/>
    <cellStyle name="_VC 6.15.06 update on 06GRC power costs.xls Chart 3_Book2" xfId="4019"/>
    <cellStyle name="_VC 6.15.06 update on 06GRC power costs.xls Chart 3_Book2 2" xfId="4020"/>
    <cellStyle name="_VC 6.15.06 update on 06GRC power costs.xls Chart 3_Book2_Adj Bench DR 3 for Initial Briefs (Electric)" xfId="4021"/>
    <cellStyle name="_VC 6.15.06 update on 06GRC power costs.xls Chart 3_Book2_Adj Bench DR 3 for Initial Briefs (Electric) 2" xfId="4022"/>
    <cellStyle name="_VC 6.15.06 update on 06GRC power costs.xls Chart 3_Book2_Adj Bench DR 3 for Initial Briefs (Electric)_DEM-WP(C) ENERG10C--ctn Mid-C_042010 2010GRC" xfId="4023"/>
    <cellStyle name="_VC 6.15.06 update on 06GRC power costs.xls Chart 3_Book2_DEM-WP(C) ENERG10C--ctn Mid-C_042010 2010GRC" xfId="4024"/>
    <cellStyle name="_VC 6.15.06 update on 06GRC power costs.xls Chart 3_Book2_Electric Rev Req Model (2009 GRC) Rebuttal" xfId="4025"/>
    <cellStyle name="_VC 6.15.06 update on 06GRC power costs.xls Chart 3_Book2_Electric Rev Req Model (2009 GRC) Rebuttal REmoval of New  WH Solar AdjustMI" xfId="4026"/>
    <cellStyle name="_VC 6.15.06 update on 06GRC power costs.xls Chart 3_Book2_Electric Rev Req Model (2009 GRC) Rebuttal REmoval of New  WH Solar AdjustMI 2" xfId="4027"/>
    <cellStyle name="_VC 6.15.06 update on 06GRC power costs.xls Chart 3_Book2_Electric Rev Req Model (2009 GRC) Rebuttal REmoval of New  WH Solar AdjustMI_DEM-WP(C) ENERG10C--ctn Mid-C_042010 2010GRC" xfId="4028"/>
    <cellStyle name="_VC 6.15.06 update on 06GRC power costs.xls Chart 3_Book2_Electric Rev Req Model (2009 GRC) Revised 01-18-2010" xfId="4029"/>
    <cellStyle name="_VC 6.15.06 update on 06GRC power costs.xls Chart 3_Book2_Electric Rev Req Model (2009 GRC) Revised 01-18-2010 2" xfId="4030"/>
    <cellStyle name="_VC 6.15.06 update on 06GRC power costs.xls Chart 3_Book2_Electric Rev Req Model (2009 GRC) Revised 01-18-2010_DEM-WP(C) ENERG10C--ctn Mid-C_042010 2010GRC" xfId="4031"/>
    <cellStyle name="_VC 6.15.06 update on 06GRC power costs.xls Chart 3_Book2_Final Order Electric EXHIBIT A-1" xfId="4032"/>
    <cellStyle name="_VC 6.15.06 update on 06GRC power costs.xls Chart 3_Book4" xfId="4033"/>
    <cellStyle name="_VC 6.15.06 update on 06GRC power costs.xls Chart 3_Book4 2" xfId="4034"/>
    <cellStyle name="_VC 6.15.06 update on 06GRC power costs.xls Chart 3_Book4_DEM-WP(C) ENERG10C--ctn Mid-C_042010 2010GRC" xfId="4035"/>
    <cellStyle name="_VC 6.15.06 update on 06GRC power costs.xls Chart 3_Book9" xfId="4036"/>
    <cellStyle name="_VC 6.15.06 update on 06GRC power costs.xls Chart 3_Book9 2" xfId="4037"/>
    <cellStyle name="_VC 6.15.06 update on 06GRC power costs.xls Chart 3_Book9_DEM-WP(C) ENERG10C--ctn Mid-C_042010 2010GRC" xfId="4038"/>
    <cellStyle name="_VC 6.15.06 update on 06GRC power costs.xls Chart 3_Chelan PUD Power Costs (8-10)" xfId="4039"/>
    <cellStyle name="_VC 6.15.06 update on 06GRC power costs.xls Chart 3_DEM-WP(C) Chelan Power Costs" xfId="4040"/>
    <cellStyle name="_VC 6.15.06 update on 06GRC power costs.xls Chart 3_DEM-WP(C) Chelan Power Costs 2" xfId="4041"/>
    <cellStyle name="_VC 6.15.06 update on 06GRC power costs.xls Chart 3_DEM-WP(C) ENERG10C--ctn Mid-C_042010 2010GRC" xfId="4042"/>
    <cellStyle name="_VC 6.15.06 update on 06GRC power costs.xls Chart 3_DEM-WP(C) Gas Transport 2010GRC" xfId="4043"/>
    <cellStyle name="_VC 6.15.06 update on 06GRC power costs.xls Chart 3_DEM-WP(C) Gas Transport 2010GRC 2" xfId="4044"/>
    <cellStyle name="_VC 6.15.06 update on 06GRC power costs.xls Chart 3_NIM Summary" xfId="4045"/>
    <cellStyle name="_VC 6.15.06 update on 06GRC power costs.xls Chart 3_NIM Summary 09GRC" xfId="4046"/>
    <cellStyle name="_VC 6.15.06 update on 06GRC power costs.xls Chart 3_NIM Summary 09GRC 2" xfId="4047"/>
    <cellStyle name="_VC 6.15.06 update on 06GRC power costs.xls Chart 3_NIM Summary 09GRC_DEM-WP(C) ENERG10C--ctn Mid-C_042010 2010GRC" xfId="4048"/>
    <cellStyle name="_VC 6.15.06 update on 06GRC power costs.xls Chart 3_NIM Summary 2" xfId="4049"/>
    <cellStyle name="_VC 6.15.06 update on 06GRC power costs.xls Chart 3_NIM Summary 3" xfId="4050"/>
    <cellStyle name="_VC 6.15.06 update on 06GRC power costs.xls Chart 3_NIM Summary 4" xfId="4051"/>
    <cellStyle name="_VC 6.15.06 update on 06GRC power costs.xls Chart 3_NIM Summary 5" xfId="4052"/>
    <cellStyle name="_VC 6.15.06 update on 06GRC power costs.xls Chart 3_NIM Summary 6" xfId="4053"/>
    <cellStyle name="_VC 6.15.06 update on 06GRC power costs.xls Chart 3_NIM Summary 7" xfId="4054"/>
    <cellStyle name="_VC 6.15.06 update on 06GRC power costs.xls Chart 3_NIM Summary 8" xfId="4055"/>
    <cellStyle name="_VC 6.15.06 update on 06GRC power costs.xls Chart 3_NIM Summary 9" xfId="4056"/>
    <cellStyle name="_VC 6.15.06 update on 06GRC power costs.xls Chart 3_NIM Summary_DEM-WP(C) ENERG10C--ctn Mid-C_042010 2010GRC" xfId="4057"/>
    <cellStyle name="_VC 6.15.06 update on 06GRC power costs.xls Chart 3_PCA 9 -  Exhibit D April 2010 (3)" xfId="4058"/>
    <cellStyle name="_VC 6.15.06 update on 06GRC power costs.xls Chart 3_PCA 9 -  Exhibit D April 2010 (3) 2" xfId="4059"/>
    <cellStyle name="_VC 6.15.06 update on 06GRC power costs.xls Chart 3_PCA 9 -  Exhibit D April 2010 (3)_DEM-WP(C) ENERG10C--ctn Mid-C_042010 2010GRC" xfId="4060"/>
    <cellStyle name="_VC 6.15.06 update on 06GRC power costs.xls Chart 3_Power Costs - Comparison bx Rbtl-Staff-Jt-PC" xfId="4061"/>
    <cellStyle name="_VC 6.15.06 update on 06GRC power costs.xls Chart 3_Power Costs - Comparison bx Rbtl-Staff-Jt-PC 2" xfId="4062"/>
    <cellStyle name="_VC 6.15.06 update on 06GRC power costs.xls Chart 3_Power Costs - Comparison bx Rbtl-Staff-Jt-PC_Adj Bench DR 3 for Initial Briefs (Electric)" xfId="4063"/>
    <cellStyle name="_VC 6.15.06 update on 06GRC power costs.xls Chart 3_Power Costs - Comparison bx Rbtl-Staff-Jt-PC_Adj Bench DR 3 for Initial Briefs (Electric) 2" xfId="4064"/>
    <cellStyle name="_VC 6.15.06 update on 06GRC power costs.xls Chart 3_Power Costs - Comparison bx Rbtl-Staff-Jt-PC_Adj Bench DR 3 for Initial Briefs (Electric)_DEM-WP(C) ENERG10C--ctn Mid-C_042010 2010GRC" xfId="4065"/>
    <cellStyle name="_VC 6.15.06 update on 06GRC power costs.xls Chart 3_Power Costs - Comparison bx Rbtl-Staff-Jt-PC_DEM-WP(C) ENERG10C--ctn Mid-C_042010 2010GRC" xfId="4066"/>
    <cellStyle name="_VC 6.15.06 update on 06GRC power costs.xls Chart 3_Power Costs - Comparison bx Rbtl-Staff-Jt-PC_Electric Rev Req Model (2009 GRC) Rebuttal" xfId="4067"/>
    <cellStyle name="_VC 6.15.06 update on 06GRC power costs.xls Chart 3_Power Costs - Comparison bx Rbtl-Staff-Jt-PC_Electric Rev Req Model (2009 GRC) Rebuttal REmoval of New  WH Solar AdjustMI" xfId="4068"/>
    <cellStyle name="_VC 6.15.06 update on 06GRC power costs.xls Chart 3_Power Costs - Comparison bx Rbtl-Staff-Jt-PC_Electric Rev Req Model (2009 GRC) Rebuttal REmoval of New  WH Solar AdjustMI 2" xfId="4069"/>
    <cellStyle name="_VC 6.15.06 update on 06GRC power costs.xls Chart 3_Power Costs - Comparison bx Rbtl-Staff-Jt-PC_Electric Rev Req Model (2009 GRC) Rebuttal REmoval of New  WH Solar AdjustMI_DEM-WP(C) ENERG10C--ctn Mid-C_042010 2010GRC" xfId="4070"/>
    <cellStyle name="_VC 6.15.06 update on 06GRC power costs.xls Chart 3_Power Costs - Comparison bx Rbtl-Staff-Jt-PC_Electric Rev Req Model (2009 GRC) Revised 01-18-2010" xfId="4071"/>
    <cellStyle name="_VC 6.15.06 update on 06GRC power costs.xls Chart 3_Power Costs - Comparison bx Rbtl-Staff-Jt-PC_Electric Rev Req Model (2009 GRC) Revised 01-18-2010 2" xfId="4072"/>
    <cellStyle name="_VC 6.15.06 update on 06GRC power costs.xls Chart 3_Power Costs - Comparison bx Rbtl-Staff-Jt-PC_Electric Rev Req Model (2009 GRC) Revised 01-18-2010_DEM-WP(C) ENERG10C--ctn Mid-C_042010 2010GRC" xfId="4073"/>
    <cellStyle name="_VC 6.15.06 update on 06GRC power costs.xls Chart 3_Power Costs - Comparison bx Rbtl-Staff-Jt-PC_Final Order Electric EXHIBIT A-1" xfId="4074"/>
    <cellStyle name="_VC 6.15.06 update on 06GRC power costs.xls Chart 3_Rebuttal Power Costs" xfId="4075"/>
    <cellStyle name="_VC 6.15.06 update on 06GRC power costs.xls Chart 3_Rebuttal Power Costs 2" xfId="4076"/>
    <cellStyle name="_VC 6.15.06 update on 06GRC power costs.xls Chart 3_Rebuttal Power Costs_Adj Bench DR 3 for Initial Briefs (Electric)" xfId="4077"/>
    <cellStyle name="_VC 6.15.06 update on 06GRC power costs.xls Chart 3_Rebuttal Power Costs_Adj Bench DR 3 for Initial Briefs (Electric) 2" xfId="4078"/>
    <cellStyle name="_VC 6.15.06 update on 06GRC power costs.xls Chart 3_Rebuttal Power Costs_Adj Bench DR 3 for Initial Briefs (Electric)_DEM-WP(C) ENERG10C--ctn Mid-C_042010 2010GRC" xfId="4079"/>
    <cellStyle name="_VC 6.15.06 update on 06GRC power costs.xls Chart 3_Rebuttal Power Costs_DEM-WP(C) ENERG10C--ctn Mid-C_042010 2010GRC" xfId="4080"/>
    <cellStyle name="_VC 6.15.06 update on 06GRC power costs.xls Chart 3_Rebuttal Power Costs_Electric Rev Req Model (2009 GRC) Rebuttal" xfId="4081"/>
    <cellStyle name="_VC 6.15.06 update on 06GRC power costs.xls Chart 3_Rebuttal Power Costs_Electric Rev Req Model (2009 GRC) Rebuttal REmoval of New  WH Solar AdjustMI" xfId="4082"/>
    <cellStyle name="_VC 6.15.06 update on 06GRC power costs.xls Chart 3_Rebuttal Power Costs_Electric Rev Req Model (2009 GRC) Rebuttal REmoval of New  WH Solar AdjustMI 2" xfId="4083"/>
    <cellStyle name="_VC 6.15.06 update on 06GRC power costs.xls Chart 3_Rebuttal Power Costs_Electric Rev Req Model (2009 GRC) Rebuttal REmoval of New  WH Solar AdjustMI_DEM-WP(C) ENERG10C--ctn Mid-C_042010 2010GRC" xfId="4084"/>
    <cellStyle name="_VC 6.15.06 update on 06GRC power costs.xls Chart 3_Rebuttal Power Costs_Electric Rev Req Model (2009 GRC) Revised 01-18-2010" xfId="4085"/>
    <cellStyle name="_VC 6.15.06 update on 06GRC power costs.xls Chart 3_Rebuttal Power Costs_Electric Rev Req Model (2009 GRC) Revised 01-18-2010 2" xfId="4086"/>
    <cellStyle name="_VC 6.15.06 update on 06GRC power costs.xls Chart 3_Rebuttal Power Costs_Electric Rev Req Model (2009 GRC) Revised 01-18-2010_DEM-WP(C) ENERG10C--ctn Mid-C_042010 2010GRC" xfId="4087"/>
    <cellStyle name="_VC 6.15.06 update on 06GRC power costs.xls Chart 3_Rebuttal Power Costs_Final Order Electric EXHIBIT A-1" xfId="4088"/>
    <cellStyle name="_VC 6.15.06 update on 06GRC power costs.xls Chart 3_Wind Integration 10GRC" xfId="4089"/>
    <cellStyle name="_VC 6.15.06 update on 06GRC power costs.xls Chart 3_Wind Integration 10GRC 2" xfId="4090"/>
    <cellStyle name="_VC 6.15.06 update on 06GRC power costs.xls Chart 3_Wind Integration 10GRC_DEM-WP(C) ENERG10C--ctn Mid-C_042010 2010GRC" xfId="4091"/>
    <cellStyle name="_VC Mid C Generation-ctn Mid-C_011209" xfId="4092"/>
    <cellStyle name="_VC Mid C Generation-ctn Mid-C_011209 2" xfId="4093"/>
    <cellStyle name="_VC Mid C Generation-ctn Mid-C_011209 2 2" xfId="4094"/>
    <cellStyle name="_Worksheet" xfId="4095"/>
    <cellStyle name="_Worksheet 2" xfId="4096"/>
    <cellStyle name="_Worksheet 2 2" xfId="4097"/>
    <cellStyle name="_Worksheet 3" xfId="4098"/>
    <cellStyle name="_Worksheet 4" xfId="4099"/>
    <cellStyle name="_Worksheet 4 2" xfId="4100"/>
    <cellStyle name="_Worksheet_Chelan PUD Power Costs (8-10)" xfId="4101"/>
    <cellStyle name="_Worksheet_DEM-WP(C) Chelan Power Costs" xfId="4102"/>
    <cellStyle name="_Worksheet_DEM-WP(C) Chelan Power Costs 2" xfId="4103"/>
    <cellStyle name="_Worksheet_DEM-WP(C) ENERG10C--ctn Mid-C_042010 2010GRC" xfId="4104"/>
    <cellStyle name="_Worksheet_DEM-WP(C) Gas Transport 2010GRC" xfId="4105"/>
    <cellStyle name="_Worksheet_DEM-WP(C) Gas Transport 2010GRC 2" xfId="4106"/>
    <cellStyle name="_Worksheet_NIM Summary" xfId="4107"/>
    <cellStyle name="_Worksheet_NIM Summary 2" xfId="4108"/>
    <cellStyle name="_Worksheet_NIM Summary_DEM-WP(C) ENERG10C--ctn Mid-C_042010 2010GRC" xfId="4109"/>
    <cellStyle name="_Worksheet_Transmission Workbook for May BOD" xfId="4110"/>
    <cellStyle name="_Worksheet_Transmission Workbook for May BOD 2" xfId="4111"/>
    <cellStyle name="_Worksheet_Transmission Workbook for May BOD_DEM-WP(C) ENERG10C--ctn Mid-C_042010 2010GRC" xfId="4112"/>
    <cellStyle name="_Worksheet_Wind Integration 10GRC" xfId="4113"/>
    <cellStyle name="_Worksheet_Wind Integration 10GRC 2" xfId="4114"/>
    <cellStyle name="_Worksheet_Wind Integration 10GRC_DEM-WP(C) ENERG10C--ctn Mid-C_042010 2010GRC" xfId="4115"/>
    <cellStyle name="0,0_x000d__x000a_NA_x000d__x000a_" xfId="4116"/>
    <cellStyle name="14BLIN - Style8" xfId="4117"/>
    <cellStyle name="14-BT - Style1" xfId="4118"/>
    <cellStyle name="20% - Accent1 10" xfId="4119"/>
    <cellStyle name="20% - Accent1 11" xfId="4120"/>
    <cellStyle name="20% - Accent1 2" xfId="4121"/>
    <cellStyle name="20% - Accent1 2 2" xfId="4122"/>
    <cellStyle name="20% - Accent1 2 2 2" xfId="4123"/>
    <cellStyle name="20% - Accent1 2 2 2 2" xfId="4124"/>
    <cellStyle name="20% - Accent1 2 2 2 3" xfId="4125"/>
    <cellStyle name="20% - Accent1 2 2 3" xfId="4126"/>
    <cellStyle name="20% - Accent1 2 2 3 2" xfId="6896"/>
    <cellStyle name="20% - Accent1 2 2 4" xfId="7031"/>
    <cellStyle name="20% - Accent1 2 3" xfId="4127"/>
    <cellStyle name="20% - Accent1 2 3 2" xfId="4128"/>
    <cellStyle name="20% - Accent1 2 3 2 2" xfId="4129"/>
    <cellStyle name="20% - Accent1 2 3 2 3" xfId="4130"/>
    <cellStyle name="20% - Accent1 2 3 3" xfId="4131"/>
    <cellStyle name="20% - Accent1 2 3 3 2" xfId="7064"/>
    <cellStyle name="20% - Accent1 2 3 4" xfId="4132"/>
    <cellStyle name="20% - Accent1 2 4" xfId="4133"/>
    <cellStyle name="20% - Accent1 2 4 2" xfId="4134"/>
    <cellStyle name="20% - Accent1 2 4 3" xfId="4135"/>
    <cellStyle name="20% - Accent1 2 4 4" xfId="4136"/>
    <cellStyle name="20% - Accent1 2 5" xfId="4137"/>
    <cellStyle name="20% - Accent1 2 5 2" xfId="6862"/>
    <cellStyle name="20% - Accent1 2 6" xfId="6998"/>
    <cellStyle name="20% - Accent1 2_2009 GRC Compl Filing - Exhibit D" xfId="4138"/>
    <cellStyle name="20% - Accent1 3" xfId="4139"/>
    <cellStyle name="20% - Accent1 3 2" xfId="4140"/>
    <cellStyle name="20% - Accent1 3 2 2" xfId="4141"/>
    <cellStyle name="20% - Accent1 3 2 3" xfId="4142"/>
    <cellStyle name="20% - Accent1 3 2 4" xfId="6826"/>
    <cellStyle name="20% - Accent1 3 3" xfId="4143"/>
    <cellStyle name="20% - Accent1 3 3 2" xfId="6879"/>
    <cellStyle name="20% - Accent1 3 4" xfId="4144"/>
    <cellStyle name="20% - Accent1 3 4 2" xfId="7014"/>
    <cellStyle name="20% - Accent1 3 5" xfId="4145"/>
    <cellStyle name="20% - Accent1 3 6" xfId="6785"/>
    <cellStyle name="20% - Accent1 4" xfId="4146"/>
    <cellStyle name="20% - Accent1 4 2" xfId="4147"/>
    <cellStyle name="20% - Accent1 4 2 2" xfId="4148"/>
    <cellStyle name="20% - Accent1 4 2 3" xfId="6912"/>
    <cellStyle name="20% - Accent1 4 3" xfId="4149"/>
    <cellStyle name="20% - Accent1 4 3 2" xfId="7048"/>
    <cellStyle name="20% - Accent1 4 4" xfId="6765"/>
    <cellStyle name="20% - Accent1 5" xfId="4150"/>
    <cellStyle name="20% - Accent1 5 2" xfId="4151"/>
    <cellStyle name="20% - Accent1 5 3" xfId="6803"/>
    <cellStyle name="20% - Accent1 6" xfId="4152"/>
    <cellStyle name="20% - Accent1 6 2" xfId="4153"/>
    <cellStyle name="20% - Accent1 6 3" xfId="6846"/>
    <cellStyle name="20% - Accent1 7" xfId="4154"/>
    <cellStyle name="20% - Accent1 7 2" xfId="6981"/>
    <cellStyle name="20% - Accent1 8" xfId="4155"/>
    <cellStyle name="20% - Accent1 9" xfId="4156"/>
    <cellStyle name="20% - Accent2 10" xfId="4157"/>
    <cellStyle name="20% - Accent2 11" xfId="4158"/>
    <cellStyle name="20% - Accent2 2" xfId="4159"/>
    <cellStyle name="20% - Accent2 2 2" xfId="4160"/>
    <cellStyle name="20% - Accent2 2 2 2" xfId="4161"/>
    <cellStyle name="20% - Accent2 2 2 2 2" xfId="4162"/>
    <cellStyle name="20% - Accent2 2 2 2 3" xfId="4163"/>
    <cellStyle name="20% - Accent2 2 2 3" xfId="4164"/>
    <cellStyle name="20% - Accent2 2 2 3 2" xfId="6898"/>
    <cellStyle name="20% - Accent2 2 2 4" xfId="7033"/>
    <cellStyle name="20% - Accent2 2 3" xfId="4165"/>
    <cellStyle name="20% - Accent2 2 3 2" xfId="4166"/>
    <cellStyle name="20% - Accent2 2 3 2 2" xfId="4167"/>
    <cellStyle name="20% - Accent2 2 3 2 3" xfId="4168"/>
    <cellStyle name="20% - Accent2 2 3 3" xfId="4169"/>
    <cellStyle name="20% - Accent2 2 3 3 2" xfId="7066"/>
    <cellStyle name="20% - Accent2 2 3 4" xfId="4170"/>
    <cellStyle name="20% - Accent2 2 4" xfId="4171"/>
    <cellStyle name="20% - Accent2 2 4 2" xfId="4172"/>
    <cellStyle name="20% - Accent2 2 4 3" xfId="4173"/>
    <cellStyle name="20% - Accent2 2 4 4" xfId="4174"/>
    <cellStyle name="20% - Accent2 2 5" xfId="4175"/>
    <cellStyle name="20% - Accent2 2 5 2" xfId="6864"/>
    <cellStyle name="20% - Accent2 2 6" xfId="7000"/>
    <cellStyle name="20% - Accent2 2_2009 GRC Compl Filing - Exhibit D" xfId="4176"/>
    <cellStyle name="20% - Accent2 3" xfId="4177"/>
    <cellStyle name="20% - Accent2 3 2" xfId="4178"/>
    <cellStyle name="20% - Accent2 3 2 2" xfId="4179"/>
    <cellStyle name="20% - Accent2 3 2 3" xfId="4180"/>
    <cellStyle name="20% - Accent2 3 2 4" xfId="6828"/>
    <cellStyle name="20% - Accent2 3 3" xfId="4181"/>
    <cellStyle name="20% - Accent2 3 3 2" xfId="6881"/>
    <cellStyle name="20% - Accent2 3 4" xfId="4182"/>
    <cellStyle name="20% - Accent2 3 4 2" xfId="7016"/>
    <cellStyle name="20% - Accent2 3 5" xfId="4183"/>
    <cellStyle name="20% - Accent2 3 6" xfId="6787"/>
    <cellStyle name="20% - Accent2 4" xfId="4184"/>
    <cellStyle name="20% - Accent2 4 2" xfId="4185"/>
    <cellStyle name="20% - Accent2 4 2 2" xfId="4186"/>
    <cellStyle name="20% - Accent2 4 2 3" xfId="6914"/>
    <cellStyle name="20% - Accent2 4 3" xfId="4187"/>
    <cellStyle name="20% - Accent2 4 3 2" xfId="7050"/>
    <cellStyle name="20% - Accent2 4 4" xfId="6767"/>
    <cellStyle name="20% - Accent2 5" xfId="4188"/>
    <cellStyle name="20% - Accent2 5 2" xfId="4189"/>
    <cellStyle name="20% - Accent2 5 3" xfId="6805"/>
    <cellStyle name="20% - Accent2 6" xfId="4190"/>
    <cellStyle name="20% - Accent2 6 2" xfId="4191"/>
    <cellStyle name="20% - Accent2 6 3" xfId="6848"/>
    <cellStyle name="20% - Accent2 7" xfId="4192"/>
    <cellStyle name="20% - Accent2 7 2" xfId="6983"/>
    <cellStyle name="20% - Accent2 8" xfId="4193"/>
    <cellStyle name="20% - Accent2 9" xfId="4194"/>
    <cellStyle name="20% - Accent3 10" xfId="4195"/>
    <cellStyle name="20% - Accent3 11" xfId="4196"/>
    <cellStyle name="20% - Accent3 2" xfId="4197"/>
    <cellStyle name="20% - Accent3 2 2" xfId="4198"/>
    <cellStyle name="20% - Accent3 2 2 2" xfId="4199"/>
    <cellStyle name="20% - Accent3 2 2 2 2" xfId="4200"/>
    <cellStyle name="20% - Accent3 2 2 2 3" xfId="4201"/>
    <cellStyle name="20% - Accent3 2 2 3" xfId="4202"/>
    <cellStyle name="20% - Accent3 2 2 3 2" xfId="6900"/>
    <cellStyle name="20% - Accent3 2 2 4" xfId="7035"/>
    <cellStyle name="20% - Accent3 2 3" xfId="4203"/>
    <cellStyle name="20% - Accent3 2 3 2" xfId="4204"/>
    <cellStyle name="20% - Accent3 2 3 2 2" xfId="4205"/>
    <cellStyle name="20% - Accent3 2 3 2 3" xfId="4206"/>
    <cellStyle name="20% - Accent3 2 3 3" xfId="4207"/>
    <cellStyle name="20% - Accent3 2 3 3 2" xfId="7068"/>
    <cellStyle name="20% - Accent3 2 3 4" xfId="4208"/>
    <cellStyle name="20% - Accent3 2 4" xfId="4209"/>
    <cellStyle name="20% - Accent3 2 4 2" xfId="4210"/>
    <cellStyle name="20% - Accent3 2 4 3" xfId="4211"/>
    <cellStyle name="20% - Accent3 2 4 4" xfId="4212"/>
    <cellStyle name="20% - Accent3 2 5" xfId="4213"/>
    <cellStyle name="20% - Accent3 2 5 2" xfId="6866"/>
    <cellStyle name="20% - Accent3 2 6" xfId="7002"/>
    <cellStyle name="20% - Accent3 2_2009 GRC Compl Filing - Exhibit D" xfId="4214"/>
    <cellStyle name="20% - Accent3 3" xfId="4215"/>
    <cellStyle name="20% - Accent3 3 2" xfId="4216"/>
    <cellStyle name="20% - Accent3 3 2 2" xfId="4217"/>
    <cellStyle name="20% - Accent3 3 2 3" xfId="4218"/>
    <cellStyle name="20% - Accent3 3 2 4" xfId="6829"/>
    <cellStyle name="20% - Accent3 3 3" xfId="4219"/>
    <cellStyle name="20% - Accent3 3 3 2" xfId="6883"/>
    <cellStyle name="20% - Accent3 3 4" xfId="4220"/>
    <cellStyle name="20% - Accent3 3 4 2" xfId="7018"/>
    <cellStyle name="20% - Accent3 3 5" xfId="4221"/>
    <cellStyle name="20% - Accent3 3 6" xfId="6788"/>
    <cellStyle name="20% - Accent3 4" xfId="4222"/>
    <cellStyle name="20% - Accent3 4 2" xfId="4223"/>
    <cellStyle name="20% - Accent3 4 2 2" xfId="4224"/>
    <cellStyle name="20% - Accent3 4 2 3" xfId="6916"/>
    <cellStyle name="20% - Accent3 4 3" xfId="4225"/>
    <cellStyle name="20% - Accent3 4 3 2" xfId="7052"/>
    <cellStyle name="20% - Accent3 4 4" xfId="6769"/>
    <cellStyle name="20% - Accent3 5" xfId="4226"/>
    <cellStyle name="20% - Accent3 5 2" xfId="4227"/>
    <cellStyle name="20% - Accent3 5 3" xfId="6807"/>
    <cellStyle name="20% - Accent3 6" xfId="4228"/>
    <cellStyle name="20% - Accent3 6 2" xfId="4229"/>
    <cellStyle name="20% - Accent3 6 3" xfId="6850"/>
    <cellStyle name="20% - Accent3 7" xfId="4230"/>
    <cellStyle name="20% - Accent3 7 2" xfId="6985"/>
    <cellStyle name="20% - Accent3 8" xfId="4231"/>
    <cellStyle name="20% - Accent3 9" xfId="4232"/>
    <cellStyle name="20% - Accent4 10" xfId="4233"/>
    <cellStyle name="20% - Accent4 11" xfId="4234"/>
    <cellStyle name="20% - Accent4 2" xfId="4235"/>
    <cellStyle name="20% - Accent4 2 2" xfId="4236"/>
    <cellStyle name="20% - Accent4 2 2 2" xfId="4237"/>
    <cellStyle name="20% - Accent4 2 2 2 2" xfId="4238"/>
    <cellStyle name="20% - Accent4 2 2 2 3" xfId="4239"/>
    <cellStyle name="20% - Accent4 2 2 3" xfId="4240"/>
    <cellStyle name="20% - Accent4 2 2 3 2" xfId="6902"/>
    <cellStyle name="20% - Accent4 2 2 4" xfId="7037"/>
    <cellStyle name="20% - Accent4 2 3" xfId="4241"/>
    <cellStyle name="20% - Accent4 2 3 2" xfId="4242"/>
    <cellStyle name="20% - Accent4 2 3 2 2" xfId="4243"/>
    <cellStyle name="20% - Accent4 2 3 2 3" xfId="4244"/>
    <cellStyle name="20% - Accent4 2 3 3" xfId="4245"/>
    <cellStyle name="20% - Accent4 2 3 3 2" xfId="7070"/>
    <cellStyle name="20% - Accent4 2 3 4" xfId="4246"/>
    <cellStyle name="20% - Accent4 2 4" xfId="4247"/>
    <cellStyle name="20% - Accent4 2 4 2" xfId="4248"/>
    <cellStyle name="20% - Accent4 2 4 3" xfId="4249"/>
    <cellStyle name="20% - Accent4 2 4 4" xfId="4250"/>
    <cellStyle name="20% - Accent4 2 5" xfId="4251"/>
    <cellStyle name="20% - Accent4 2 5 2" xfId="6868"/>
    <cellStyle name="20% - Accent4 2 6" xfId="7004"/>
    <cellStyle name="20% - Accent4 2_2009 GRC Compl Filing - Exhibit D" xfId="4252"/>
    <cellStyle name="20% - Accent4 3" xfId="4253"/>
    <cellStyle name="20% - Accent4 3 2" xfId="4254"/>
    <cellStyle name="20% - Accent4 3 2 2" xfId="4255"/>
    <cellStyle name="20% - Accent4 3 2 3" xfId="4256"/>
    <cellStyle name="20% - Accent4 3 2 4" xfId="6831"/>
    <cellStyle name="20% - Accent4 3 3" xfId="4257"/>
    <cellStyle name="20% - Accent4 3 3 2" xfId="6885"/>
    <cellStyle name="20% - Accent4 3 4" xfId="4258"/>
    <cellStyle name="20% - Accent4 3 4 2" xfId="7020"/>
    <cellStyle name="20% - Accent4 3 5" xfId="4259"/>
    <cellStyle name="20% - Accent4 3 6" xfId="6790"/>
    <cellStyle name="20% - Accent4 4" xfId="4260"/>
    <cellStyle name="20% - Accent4 4 2" xfId="4261"/>
    <cellStyle name="20% - Accent4 4 2 2" xfId="4262"/>
    <cellStyle name="20% - Accent4 4 2 3" xfId="6918"/>
    <cellStyle name="20% - Accent4 4 3" xfId="4263"/>
    <cellStyle name="20% - Accent4 4 3 2" xfId="7054"/>
    <cellStyle name="20% - Accent4 4 4" xfId="6771"/>
    <cellStyle name="20% - Accent4 5" xfId="4264"/>
    <cellStyle name="20% - Accent4 5 2" xfId="4265"/>
    <cellStyle name="20% - Accent4 5 3" xfId="6809"/>
    <cellStyle name="20% - Accent4 6" xfId="4266"/>
    <cellStyle name="20% - Accent4 6 2" xfId="4267"/>
    <cellStyle name="20% - Accent4 6 3" xfId="6852"/>
    <cellStyle name="20% - Accent4 7" xfId="4268"/>
    <cellStyle name="20% - Accent4 7 2" xfId="6987"/>
    <cellStyle name="20% - Accent4 8" xfId="4269"/>
    <cellStyle name="20% - Accent4 9" xfId="4270"/>
    <cellStyle name="20% - Accent5 10" xfId="4271"/>
    <cellStyle name="20% - Accent5 11" xfId="4272"/>
    <cellStyle name="20% - Accent5 2" xfId="4273"/>
    <cellStyle name="20% - Accent5 2 2" xfId="4274"/>
    <cellStyle name="20% - Accent5 2 2 2" xfId="4275"/>
    <cellStyle name="20% - Accent5 2 2 2 2" xfId="4276"/>
    <cellStyle name="20% - Accent5 2 2 2 3" xfId="4277"/>
    <cellStyle name="20% - Accent5 2 2 3" xfId="4278"/>
    <cellStyle name="20% - Accent5 2 2 3 2" xfId="6904"/>
    <cellStyle name="20% - Accent5 2 2 4" xfId="7039"/>
    <cellStyle name="20% - Accent5 2 3" xfId="4279"/>
    <cellStyle name="20% - Accent5 2 3 2" xfId="4280"/>
    <cellStyle name="20% - Accent5 2 3 2 2" xfId="4281"/>
    <cellStyle name="20% - Accent5 2 3 2 3" xfId="4282"/>
    <cellStyle name="20% - Accent5 2 3 3" xfId="4283"/>
    <cellStyle name="20% - Accent5 2 3 3 2" xfId="7072"/>
    <cellStyle name="20% - Accent5 2 3 4" xfId="4284"/>
    <cellStyle name="20% - Accent5 2 4" xfId="4285"/>
    <cellStyle name="20% - Accent5 2 4 2" xfId="4286"/>
    <cellStyle name="20% - Accent5 2 4 3" xfId="4287"/>
    <cellStyle name="20% - Accent5 2 5" xfId="4288"/>
    <cellStyle name="20% - Accent5 2 5 2" xfId="6870"/>
    <cellStyle name="20% - Accent5 2 6" xfId="7006"/>
    <cellStyle name="20% - Accent5 2_2009 GRC Compl Filing - Exhibit D" xfId="4289"/>
    <cellStyle name="20% - Accent5 3" xfId="4290"/>
    <cellStyle name="20% - Accent5 3 2" xfId="4291"/>
    <cellStyle name="20% - Accent5 3 2 2" xfId="4292"/>
    <cellStyle name="20% - Accent5 3 2 3" xfId="4293"/>
    <cellStyle name="20% - Accent5 3 3" xfId="4294"/>
    <cellStyle name="20% - Accent5 3 3 2" xfId="6887"/>
    <cellStyle name="20% - Accent5 3 4" xfId="4295"/>
    <cellStyle name="20% - Accent5 3 4 2" xfId="7022"/>
    <cellStyle name="20% - Accent5 3 5" xfId="4296"/>
    <cellStyle name="20% - Accent5 4" xfId="4297"/>
    <cellStyle name="20% - Accent5 4 2" xfId="4298"/>
    <cellStyle name="20% - Accent5 4 2 2" xfId="4299"/>
    <cellStyle name="20% - Accent5 4 2 3" xfId="6920"/>
    <cellStyle name="20% - Accent5 4 3" xfId="4300"/>
    <cellStyle name="20% - Accent5 4 3 2" xfId="7056"/>
    <cellStyle name="20% - Accent5 4 4" xfId="6773"/>
    <cellStyle name="20% - Accent5 5" xfId="4301"/>
    <cellStyle name="20% - Accent5 5 2" xfId="4302"/>
    <cellStyle name="20% - Accent5 5 3" xfId="6811"/>
    <cellStyle name="20% - Accent5 6" xfId="4303"/>
    <cellStyle name="20% - Accent5 6 2" xfId="4304"/>
    <cellStyle name="20% - Accent5 6 3" xfId="6854"/>
    <cellStyle name="20% - Accent5 7" xfId="4305"/>
    <cellStyle name="20% - Accent5 7 2" xfId="6989"/>
    <cellStyle name="20% - Accent5 8" xfId="4306"/>
    <cellStyle name="20% - Accent5 9" xfId="4307"/>
    <cellStyle name="20% - Accent6 10" xfId="4308"/>
    <cellStyle name="20% - Accent6 11" xfId="4309"/>
    <cellStyle name="20% - Accent6 2" xfId="4310"/>
    <cellStyle name="20% - Accent6 2 2" xfId="4311"/>
    <cellStyle name="20% - Accent6 2 2 2" xfId="4312"/>
    <cellStyle name="20% - Accent6 2 2 2 2" xfId="4313"/>
    <cellStyle name="20% - Accent6 2 2 2 3" xfId="4314"/>
    <cellStyle name="20% - Accent6 2 2 3" xfId="4315"/>
    <cellStyle name="20% - Accent6 2 2 3 2" xfId="6906"/>
    <cellStyle name="20% - Accent6 2 2 4" xfId="7041"/>
    <cellStyle name="20% - Accent6 2 3" xfId="4316"/>
    <cellStyle name="20% - Accent6 2 3 2" xfId="4317"/>
    <cellStyle name="20% - Accent6 2 3 2 2" xfId="4318"/>
    <cellStyle name="20% - Accent6 2 3 2 3" xfId="4319"/>
    <cellStyle name="20% - Accent6 2 3 3" xfId="4320"/>
    <cellStyle name="20% - Accent6 2 3 3 2" xfId="7074"/>
    <cellStyle name="20% - Accent6 2 3 4" xfId="4321"/>
    <cellStyle name="20% - Accent6 2 4" xfId="4322"/>
    <cellStyle name="20% - Accent6 2 4 2" xfId="4323"/>
    <cellStyle name="20% - Accent6 2 4 3" xfId="4324"/>
    <cellStyle name="20% - Accent6 2 5" xfId="4325"/>
    <cellStyle name="20% - Accent6 2 5 2" xfId="6872"/>
    <cellStyle name="20% - Accent6 2 6" xfId="7008"/>
    <cellStyle name="20% - Accent6 2_2009 GRC Compl Filing - Exhibit D" xfId="4326"/>
    <cellStyle name="20% - Accent6 3" xfId="4327"/>
    <cellStyle name="20% - Accent6 3 2" xfId="4328"/>
    <cellStyle name="20% - Accent6 3 2 2" xfId="4329"/>
    <cellStyle name="20% - Accent6 3 2 3" xfId="4330"/>
    <cellStyle name="20% - Accent6 3 2 4" xfId="6834"/>
    <cellStyle name="20% - Accent6 3 3" xfId="4331"/>
    <cellStyle name="20% - Accent6 3 3 2" xfId="6889"/>
    <cellStyle name="20% - Accent6 3 4" xfId="4332"/>
    <cellStyle name="20% - Accent6 3 4 2" xfId="7024"/>
    <cellStyle name="20% - Accent6 3 5" xfId="4333"/>
    <cellStyle name="20% - Accent6 3 6" xfId="6793"/>
    <cellStyle name="20% - Accent6 4" xfId="4334"/>
    <cellStyle name="20% - Accent6 4 2" xfId="4335"/>
    <cellStyle name="20% - Accent6 4 2 2" xfId="4336"/>
    <cellStyle name="20% - Accent6 4 2 3" xfId="6922"/>
    <cellStyle name="20% - Accent6 4 3" xfId="4337"/>
    <cellStyle name="20% - Accent6 4 3 2" xfId="7058"/>
    <cellStyle name="20% - Accent6 4 4" xfId="6775"/>
    <cellStyle name="20% - Accent6 5" xfId="4338"/>
    <cellStyle name="20% - Accent6 5 2" xfId="4339"/>
    <cellStyle name="20% - Accent6 5 3" xfId="6813"/>
    <cellStyle name="20% - Accent6 6" xfId="4340"/>
    <cellStyle name="20% - Accent6 6 2" xfId="4341"/>
    <cellStyle name="20% - Accent6 6 3" xfId="6856"/>
    <cellStyle name="20% - Accent6 7" xfId="4342"/>
    <cellStyle name="20% - Accent6 7 2" xfId="6991"/>
    <cellStyle name="20% - Accent6 8" xfId="4343"/>
    <cellStyle name="20% - Accent6 9" xfId="4344"/>
    <cellStyle name="40% - Accent1 10" xfId="4345"/>
    <cellStyle name="40% - Accent1 11" xfId="4346"/>
    <cellStyle name="40% - Accent1 2" xfId="4347"/>
    <cellStyle name="40% - Accent1 2 2" xfId="4348"/>
    <cellStyle name="40% - Accent1 2 2 2" xfId="4349"/>
    <cellStyle name="40% - Accent1 2 2 2 2" xfId="4350"/>
    <cellStyle name="40% - Accent1 2 2 2 3" xfId="4351"/>
    <cellStyle name="40% - Accent1 2 2 3" xfId="4352"/>
    <cellStyle name="40% - Accent1 2 2 3 2" xfId="6897"/>
    <cellStyle name="40% - Accent1 2 2 4" xfId="7032"/>
    <cellStyle name="40% - Accent1 2 3" xfId="4353"/>
    <cellStyle name="40% - Accent1 2 3 2" xfId="4354"/>
    <cellStyle name="40% - Accent1 2 3 2 2" xfId="4355"/>
    <cellStyle name="40% - Accent1 2 3 2 3" xfId="4356"/>
    <cellStyle name="40% - Accent1 2 3 3" xfId="4357"/>
    <cellStyle name="40% - Accent1 2 3 3 2" xfId="7065"/>
    <cellStyle name="40% - Accent1 2 3 4" xfId="4358"/>
    <cellStyle name="40% - Accent1 2 4" xfId="4359"/>
    <cellStyle name="40% - Accent1 2 4 2" xfId="4360"/>
    <cellStyle name="40% - Accent1 2 4 3" xfId="4361"/>
    <cellStyle name="40% - Accent1 2 4 4" xfId="4362"/>
    <cellStyle name="40% - Accent1 2 5" xfId="4363"/>
    <cellStyle name="40% - Accent1 2 5 2" xfId="6863"/>
    <cellStyle name="40% - Accent1 2 6" xfId="6999"/>
    <cellStyle name="40% - Accent1 2_2009 GRC Compl Filing - Exhibit D" xfId="4364"/>
    <cellStyle name="40% - Accent1 3" xfId="4365"/>
    <cellStyle name="40% - Accent1 3 2" xfId="4366"/>
    <cellStyle name="40% - Accent1 3 2 2" xfId="4367"/>
    <cellStyle name="40% - Accent1 3 2 3" xfId="4368"/>
    <cellStyle name="40% - Accent1 3 2 4" xfId="6827"/>
    <cellStyle name="40% - Accent1 3 3" xfId="4369"/>
    <cellStyle name="40% - Accent1 3 3 2" xfId="6880"/>
    <cellStyle name="40% - Accent1 3 4" xfId="4370"/>
    <cellStyle name="40% - Accent1 3 4 2" xfId="7015"/>
    <cellStyle name="40% - Accent1 3 5" xfId="4371"/>
    <cellStyle name="40% - Accent1 3 6" xfId="6786"/>
    <cellStyle name="40% - Accent1 4" xfId="4372"/>
    <cellStyle name="40% - Accent1 4 2" xfId="4373"/>
    <cellStyle name="40% - Accent1 4 2 2" xfId="4374"/>
    <cellStyle name="40% - Accent1 4 2 3" xfId="6913"/>
    <cellStyle name="40% - Accent1 4 3" xfId="4375"/>
    <cellStyle name="40% - Accent1 4 3 2" xfId="7049"/>
    <cellStyle name="40% - Accent1 4 4" xfId="6766"/>
    <cellStyle name="40% - Accent1 5" xfId="4376"/>
    <cellStyle name="40% - Accent1 5 2" xfId="4377"/>
    <cellStyle name="40% - Accent1 5 3" xfId="6804"/>
    <cellStyle name="40% - Accent1 6" xfId="4378"/>
    <cellStyle name="40% - Accent1 6 2" xfId="4379"/>
    <cellStyle name="40% - Accent1 6 3" xfId="6847"/>
    <cellStyle name="40% - Accent1 7" xfId="4380"/>
    <cellStyle name="40% - Accent1 7 2" xfId="6982"/>
    <cellStyle name="40% - Accent1 8" xfId="4381"/>
    <cellStyle name="40% - Accent1 9" xfId="4382"/>
    <cellStyle name="40% - Accent2 10" xfId="4383"/>
    <cellStyle name="40% - Accent2 11" xfId="4384"/>
    <cellStyle name="40% - Accent2 2" xfId="4385"/>
    <cellStyle name="40% - Accent2 2 2" xfId="4386"/>
    <cellStyle name="40% - Accent2 2 2 2" xfId="4387"/>
    <cellStyle name="40% - Accent2 2 2 2 2" xfId="4388"/>
    <cellStyle name="40% - Accent2 2 2 2 3" xfId="4389"/>
    <cellStyle name="40% - Accent2 2 2 3" xfId="4390"/>
    <cellStyle name="40% - Accent2 2 2 3 2" xfId="6899"/>
    <cellStyle name="40% - Accent2 2 2 4" xfId="7034"/>
    <cellStyle name="40% - Accent2 2 3" xfId="4391"/>
    <cellStyle name="40% - Accent2 2 3 2" xfId="4392"/>
    <cellStyle name="40% - Accent2 2 3 2 2" xfId="4393"/>
    <cellStyle name="40% - Accent2 2 3 2 3" xfId="4394"/>
    <cellStyle name="40% - Accent2 2 3 3" xfId="4395"/>
    <cellStyle name="40% - Accent2 2 3 3 2" xfId="7067"/>
    <cellStyle name="40% - Accent2 2 3 4" xfId="4396"/>
    <cellStyle name="40% - Accent2 2 4" xfId="4397"/>
    <cellStyle name="40% - Accent2 2 4 2" xfId="4398"/>
    <cellStyle name="40% - Accent2 2 4 3" xfId="4399"/>
    <cellStyle name="40% - Accent2 2 5" xfId="4400"/>
    <cellStyle name="40% - Accent2 2 5 2" xfId="6865"/>
    <cellStyle name="40% - Accent2 2 6" xfId="7001"/>
    <cellStyle name="40% - Accent2 2_2009 GRC Compl Filing - Exhibit D" xfId="4401"/>
    <cellStyle name="40% - Accent2 3" xfId="4402"/>
    <cellStyle name="40% - Accent2 3 2" xfId="4403"/>
    <cellStyle name="40% - Accent2 3 2 2" xfId="4404"/>
    <cellStyle name="40% - Accent2 3 2 3" xfId="4405"/>
    <cellStyle name="40% - Accent2 3 3" xfId="4406"/>
    <cellStyle name="40% - Accent2 3 3 2" xfId="6882"/>
    <cellStyle name="40% - Accent2 3 4" xfId="4407"/>
    <cellStyle name="40% - Accent2 3 4 2" xfId="7017"/>
    <cellStyle name="40% - Accent2 3 5" xfId="4408"/>
    <cellStyle name="40% - Accent2 4" xfId="4409"/>
    <cellStyle name="40% - Accent2 4 2" xfId="4410"/>
    <cellStyle name="40% - Accent2 4 2 2" xfId="4411"/>
    <cellStyle name="40% - Accent2 4 2 3" xfId="6915"/>
    <cellStyle name="40% - Accent2 4 3" xfId="4412"/>
    <cellStyle name="40% - Accent2 4 3 2" xfId="7051"/>
    <cellStyle name="40% - Accent2 4 4" xfId="6768"/>
    <cellStyle name="40% - Accent2 5" xfId="4413"/>
    <cellStyle name="40% - Accent2 5 2" xfId="4414"/>
    <cellStyle name="40% - Accent2 5 3" xfId="6806"/>
    <cellStyle name="40% - Accent2 6" xfId="4415"/>
    <cellStyle name="40% - Accent2 6 2" xfId="4416"/>
    <cellStyle name="40% - Accent2 6 3" xfId="6849"/>
    <cellStyle name="40% - Accent2 7" xfId="4417"/>
    <cellStyle name="40% - Accent2 7 2" xfId="6984"/>
    <cellStyle name="40% - Accent2 8" xfId="4418"/>
    <cellStyle name="40% - Accent2 9" xfId="4419"/>
    <cellStyle name="40% - Accent3 10" xfId="4420"/>
    <cellStyle name="40% - Accent3 11" xfId="4421"/>
    <cellStyle name="40% - Accent3 2" xfId="4422"/>
    <cellStyle name="40% - Accent3 2 2" xfId="4423"/>
    <cellStyle name="40% - Accent3 2 2 2" xfId="4424"/>
    <cellStyle name="40% - Accent3 2 2 2 2" xfId="4425"/>
    <cellStyle name="40% - Accent3 2 2 2 3" xfId="4426"/>
    <cellStyle name="40% - Accent3 2 2 3" xfId="4427"/>
    <cellStyle name="40% - Accent3 2 2 3 2" xfId="6901"/>
    <cellStyle name="40% - Accent3 2 2 4" xfId="7036"/>
    <cellStyle name="40% - Accent3 2 3" xfId="4428"/>
    <cellStyle name="40% - Accent3 2 3 2" xfId="4429"/>
    <cellStyle name="40% - Accent3 2 3 2 2" xfId="4430"/>
    <cellStyle name="40% - Accent3 2 3 2 3" xfId="4431"/>
    <cellStyle name="40% - Accent3 2 3 3" xfId="4432"/>
    <cellStyle name="40% - Accent3 2 3 3 2" xfId="7069"/>
    <cellStyle name="40% - Accent3 2 3 4" xfId="4433"/>
    <cellStyle name="40% - Accent3 2 4" xfId="4434"/>
    <cellStyle name="40% - Accent3 2 4 2" xfId="4435"/>
    <cellStyle name="40% - Accent3 2 4 3" xfId="4436"/>
    <cellStyle name="40% - Accent3 2 4 4" xfId="4437"/>
    <cellStyle name="40% - Accent3 2 5" xfId="4438"/>
    <cellStyle name="40% - Accent3 2 5 2" xfId="6867"/>
    <cellStyle name="40% - Accent3 2 6" xfId="7003"/>
    <cellStyle name="40% - Accent3 2_2009 GRC Compl Filing - Exhibit D" xfId="4439"/>
    <cellStyle name="40% - Accent3 3" xfId="4440"/>
    <cellStyle name="40% - Accent3 3 2" xfId="4441"/>
    <cellStyle name="40% - Accent3 3 2 2" xfId="4442"/>
    <cellStyle name="40% - Accent3 3 2 3" xfId="4443"/>
    <cellStyle name="40% - Accent3 3 2 4" xfId="6830"/>
    <cellStyle name="40% - Accent3 3 3" xfId="4444"/>
    <cellStyle name="40% - Accent3 3 3 2" xfId="6884"/>
    <cellStyle name="40% - Accent3 3 4" xfId="4445"/>
    <cellStyle name="40% - Accent3 3 4 2" xfId="7019"/>
    <cellStyle name="40% - Accent3 3 5" xfId="4446"/>
    <cellStyle name="40% - Accent3 3 6" xfId="6789"/>
    <cellStyle name="40% - Accent3 4" xfId="4447"/>
    <cellStyle name="40% - Accent3 4 2" xfId="4448"/>
    <cellStyle name="40% - Accent3 4 2 2" xfId="4449"/>
    <cellStyle name="40% - Accent3 4 2 3" xfId="6917"/>
    <cellStyle name="40% - Accent3 4 3" xfId="4450"/>
    <cellStyle name="40% - Accent3 4 3 2" xfId="7053"/>
    <cellStyle name="40% - Accent3 4 4" xfId="6770"/>
    <cellStyle name="40% - Accent3 5" xfId="4451"/>
    <cellStyle name="40% - Accent3 5 2" xfId="4452"/>
    <cellStyle name="40% - Accent3 5 3" xfId="6808"/>
    <cellStyle name="40% - Accent3 6" xfId="4453"/>
    <cellStyle name="40% - Accent3 6 2" xfId="4454"/>
    <cellStyle name="40% - Accent3 6 3" xfId="6851"/>
    <cellStyle name="40% - Accent3 7" xfId="4455"/>
    <cellStyle name="40% - Accent3 7 2" xfId="6986"/>
    <cellStyle name="40% - Accent3 8" xfId="4456"/>
    <cellStyle name="40% - Accent3 9" xfId="4457"/>
    <cellStyle name="40% - Accent4 10" xfId="4458"/>
    <cellStyle name="40% - Accent4 11" xfId="4459"/>
    <cellStyle name="40% - Accent4 2" xfId="4460"/>
    <cellStyle name="40% - Accent4 2 2" xfId="4461"/>
    <cellStyle name="40% - Accent4 2 2 2" xfId="4462"/>
    <cellStyle name="40% - Accent4 2 2 2 2" xfId="4463"/>
    <cellStyle name="40% - Accent4 2 2 2 3" xfId="4464"/>
    <cellStyle name="40% - Accent4 2 2 3" xfId="4465"/>
    <cellStyle name="40% - Accent4 2 2 3 2" xfId="6903"/>
    <cellStyle name="40% - Accent4 2 2 4" xfId="7038"/>
    <cellStyle name="40% - Accent4 2 3" xfId="4466"/>
    <cellStyle name="40% - Accent4 2 3 2" xfId="4467"/>
    <cellStyle name="40% - Accent4 2 3 2 2" xfId="4468"/>
    <cellStyle name="40% - Accent4 2 3 2 3" xfId="4469"/>
    <cellStyle name="40% - Accent4 2 3 3" xfId="4470"/>
    <cellStyle name="40% - Accent4 2 3 3 2" xfId="7071"/>
    <cellStyle name="40% - Accent4 2 3 4" xfId="4471"/>
    <cellStyle name="40% - Accent4 2 4" xfId="4472"/>
    <cellStyle name="40% - Accent4 2 4 2" xfId="4473"/>
    <cellStyle name="40% - Accent4 2 4 3" xfId="4474"/>
    <cellStyle name="40% - Accent4 2 4 4" xfId="4475"/>
    <cellStyle name="40% - Accent4 2 5" xfId="4476"/>
    <cellStyle name="40% - Accent4 2 5 2" xfId="6869"/>
    <cellStyle name="40% - Accent4 2 6" xfId="7005"/>
    <cellStyle name="40% - Accent4 2_2009 GRC Compl Filing - Exhibit D" xfId="4477"/>
    <cellStyle name="40% - Accent4 3" xfId="4478"/>
    <cellStyle name="40% - Accent4 3 2" xfId="4479"/>
    <cellStyle name="40% - Accent4 3 2 2" xfId="4480"/>
    <cellStyle name="40% - Accent4 3 2 3" xfId="4481"/>
    <cellStyle name="40% - Accent4 3 2 4" xfId="6832"/>
    <cellStyle name="40% - Accent4 3 3" xfId="4482"/>
    <cellStyle name="40% - Accent4 3 3 2" xfId="6886"/>
    <cellStyle name="40% - Accent4 3 4" xfId="4483"/>
    <cellStyle name="40% - Accent4 3 4 2" xfId="7021"/>
    <cellStyle name="40% - Accent4 3 5" xfId="4484"/>
    <cellStyle name="40% - Accent4 3 6" xfId="6791"/>
    <cellStyle name="40% - Accent4 4" xfId="4485"/>
    <cellStyle name="40% - Accent4 4 2" xfId="4486"/>
    <cellStyle name="40% - Accent4 4 2 2" xfId="4487"/>
    <cellStyle name="40% - Accent4 4 2 3" xfId="6919"/>
    <cellStyle name="40% - Accent4 4 3" xfId="4488"/>
    <cellStyle name="40% - Accent4 4 3 2" xfId="7055"/>
    <cellStyle name="40% - Accent4 4 4" xfId="6772"/>
    <cellStyle name="40% - Accent4 5" xfId="4489"/>
    <cellStyle name="40% - Accent4 5 2" xfId="4490"/>
    <cellStyle name="40% - Accent4 5 3" xfId="6810"/>
    <cellStyle name="40% - Accent4 6" xfId="4491"/>
    <cellStyle name="40% - Accent4 6 2" xfId="4492"/>
    <cellStyle name="40% - Accent4 6 3" xfId="6853"/>
    <cellStyle name="40% - Accent4 7" xfId="4493"/>
    <cellStyle name="40% - Accent4 7 2" xfId="6988"/>
    <cellStyle name="40% - Accent4 8" xfId="4494"/>
    <cellStyle name="40% - Accent4 9" xfId="4495"/>
    <cellStyle name="40% - Accent5 10" xfId="4496"/>
    <cellStyle name="40% - Accent5 11" xfId="4497"/>
    <cellStyle name="40% - Accent5 2" xfId="4498"/>
    <cellStyle name="40% - Accent5 2 2" xfId="4499"/>
    <cellStyle name="40% - Accent5 2 2 2" xfId="4500"/>
    <cellStyle name="40% - Accent5 2 2 2 2" xfId="4501"/>
    <cellStyle name="40% - Accent5 2 2 2 3" xfId="4502"/>
    <cellStyle name="40% - Accent5 2 2 3" xfId="4503"/>
    <cellStyle name="40% - Accent5 2 2 3 2" xfId="6905"/>
    <cellStyle name="40% - Accent5 2 2 4" xfId="7040"/>
    <cellStyle name="40% - Accent5 2 3" xfId="4504"/>
    <cellStyle name="40% - Accent5 2 3 2" xfId="4505"/>
    <cellStyle name="40% - Accent5 2 3 2 2" xfId="4506"/>
    <cellStyle name="40% - Accent5 2 3 2 3" xfId="4507"/>
    <cellStyle name="40% - Accent5 2 3 3" xfId="4508"/>
    <cellStyle name="40% - Accent5 2 3 3 2" xfId="7073"/>
    <cellStyle name="40% - Accent5 2 3 4" xfId="4509"/>
    <cellStyle name="40% - Accent5 2 4" xfId="4510"/>
    <cellStyle name="40% - Accent5 2 4 2" xfId="4511"/>
    <cellStyle name="40% - Accent5 2 4 3" xfId="4512"/>
    <cellStyle name="40% - Accent5 2 5" xfId="4513"/>
    <cellStyle name="40% - Accent5 2 5 2" xfId="6871"/>
    <cellStyle name="40% - Accent5 2 6" xfId="7007"/>
    <cellStyle name="40% - Accent5 2_2009 GRC Compl Filing - Exhibit D" xfId="4514"/>
    <cellStyle name="40% - Accent5 3" xfId="4515"/>
    <cellStyle name="40% - Accent5 3 2" xfId="4516"/>
    <cellStyle name="40% - Accent5 3 2 2" xfId="4517"/>
    <cellStyle name="40% - Accent5 3 2 3" xfId="4518"/>
    <cellStyle name="40% - Accent5 3 2 4" xfId="6833"/>
    <cellStyle name="40% - Accent5 3 3" xfId="4519"/>
    <cellStyle name="40% - Accent5 3 3 2" xfId="6888"/>
    <cellStyle name="40% - Accent5 3 4" xfId="4520"/>
    <cellStyle name="40% - Accent5 3 4 2" xfId="7023"/>
    <cellStyle name="40% - Accent5 3 5" xfId="4521"/>
    <cellStyle name="40% - Accent5 3 6" xfId="6792"/>
    <cellStyle name="40% - Accent5 4" xfId="4522"/>
    <cellStyle name="40% - Accent5 4 2" xfId="4523"/>
    <cellStyle name="40% - Accent5 4 2 2" xfId="4524"/>
    <cellStyle name="40% - Accent5 4 2 3" xfId="6921"/>
    <cellStyle name="40% - Accent5 4 3" xfId="4525"/>
    <cellStyle name="40% - Accent5 4 3 2" xfId="7057"/>
    <cellStyle name="40% - Accent5 4 4" xfId="6774"/>
    <cellStyle name="40% - Accent5 5" xfId="4526"/>
    <cellStyle name="40% - Accent5 5 2" xfId="4527"/>
    <cellStyle name="40% - Accent5 5 3" xfId="6812"/>
    <cellStyle name="40% - Accent5 6" xfId="4528"/>
    <cellStyle name="40% - Accent5 6 2" xfId="4529"/>
    <cellStyle name="40% - Accent5 6 3" xfId="6855"/>
    <cellStyle name="40% - Accent5 7" xfId="4530"/>
    <cellStyle name="40% - Accent5 7 2" xfId="6990"/>
    <cellStyle name="40% - Accent5 8" xfId="4531"/>
    <cellStyle name="40% - Accent5 9" xfId="4532"/>
    <cellStyle name="40% - Accent6 10" xfId="4533"/>
    <cellStyle name="40% - Accent6 11" xfId="4534"/>
    <cellStyle name="40% - Accent6 2" xfId="4535"/>
    <cellStyle name="40% - Accent6 2 2" xfId="4536"/>
    <cellStyle name="40% - Accent6 2 2 2" xfId="4537"/>
    <cellStyle name="40% - Accent6 2 2 2 2" xfId="4538"/>
    <cellStyle name="40% - Accent6 2 2 2 3" xfId="4539"/>
    <cellStyle name="40% - Accent6 2 2 3" xfId="4540"/>
    <cellStyle name="40% - Accent6 2 2 3 2" xfId="6907"/>
    <cellStyle name="40% - Accent6 2 2 4" xfId="7042"/>
    <cellStyle name="40% - Accent6 2 3" xfId="4541"/>
    <cellStyle name="40% - Accent6 2 3 2" xfId="4542"/>
    <cellStyle name="40% - Accent6 2 3 2 2" xfId="4543"/>
    <cellStyle name="40% - Accent6 2 3 2 3" xfId="4544"/>
    <cellStyle name="40% - Accent6 2 3 3" xfId="4545"/>
    <cellStyle name="40% - Accent6 2 3 3 2" xfId="7075"/>
    <cellStyle name="40% - Accent6 2 3 4" xfId="4546"/>
    <cellStyle name="40% - Accent6 2 4" xfId="4547"/>
    <cellStyle name="40% - Accent6 2 4 2" xfId="4548"/>
    <cellStyle name="40% - Accent6 2 4 3" xfId="4549"/>
    <cellStyle name="40% - Accent6 2 4 4" xfId="4550"/>
    <cellStyle name="40% - Accent6 2 5" xfId="4551"/>
    <cellStyle name="40% - Accent6 2 5 2" xfId="6873"/>
    <cellStyle name="40% - Accent6 2 6" xfId="7009"/>
    <cellStyle name="40% - Accent6 2_2009 GRC Compl Filing - Exhibit D" xfId="4552"/>
    <cellStyle name="40% - Accent6 3" xfId="4553"/>
    <cellStyle name="40% - Accent6 3 2" xfId="4554"/>
    <cellStyle name="40% - Accent6 3 2 2" xfId="4555"/>
    <cellStyle name="40% - Accent6 3 2 3" xfId="4556"/>
    <cellStyle name="40% - Accent6 3 2 4" xfId="6835"/>
    <cellStyle name="40% - Accent6 3 3" xfId="4557"/>
    <cellStyle name="40% - Accent6 3 3 2" xfId="6890"/>
    <cellStyle name="40% - Accent6 3 4" xfId="4558"/>
    <cellStyle name="40% - Accent6 3 4 2" xfId="7025"/>
    <cellStyle name="40% - Accent6 3 5" xfId="4559"/>
    <cellStyle name="40% - Accent6 3 6" xfId="6794"/>
    <cellStyle name="40% - Accent6 4" xfId="4560"/>
    <cellStyle name="40% - Accent6 4 2" xfId="4561"/>
    <cellStyle name="40% - Accent6 4 2 2" xfId="4562"/>
    <cellStyle name="40% - Accent6 4 2 3" xfId="6923"/>
    <cellStyle name="40% - Accent6 4 3" xfId="4563"/>
    <cellStyle name="40% - Accent6 4 3 2" xfId="7059"/>
    <cellStyle name="40% - Accent6 4 4" xfId="6776"/>
    <cellStyle name="40% - Accent6 5" xfId="4564"/>
    <cellStyle name="40% - Accent6 5 2" xfId="4565"/>
    <cellStyle name="40% - Accent6 5 3" xfId="6814"/>
    <cellStyle name="40% - Accent6 6" xfId="4566"/>
    <cellStyle name="40% - Accent6 6 2" xfId="4567"/>
    <cellStyle name="40% - Accent6 6 3" xfId="6857"/>
    <cellStyle name="40% - Accent6 7" xfId="4568"/>
    <cellStyle name="40% - Accent6 7 2" xfId="6992"/>
    <cellStyle name="40% - Accent6 8" xfId="4569"/>
    <cellStyle name="40% - Accent6 9" xfId="4570"/>
    <cellStyle name="60% - Accent1 2" xfId="4571"/>
    <cellStyle name="60% - Accent1 2 2" xfId="4572"/>
    <cellStyle name="60% - Accent1 2 2 2" xfId="4573"/>
    <cellStyle name="60% - Accent1 2 3" xfId="4574"/>
    <cellStyle name="60% - Accent1 2 4" xfId="4575"/>
    <cellStyle name="60% - Accent1 3" xfId="4576"/>
    <cellStyle name="60% - Accent1 3 2" xfId="4577"/>
    <cellStyle name="60% - Accent1 3 3" xfId="4578"/>
    <cellStyle name="60% - Accent1 4" xfId="4579"/>
    <cellStyle name="60% - Accent1 5" xfId="4580"/>
    <cellStyle name="60% - Accent1 6" xfId="4581"/>
    <cellStyle name="60% - Accent1 7" xfId="4582"/>
    <cellStyle name="60% - Accent1 8" xfId="4583"/>
    <cellStyle name="60% - Accent2 2" xfId="4584"/>
    <cellStyle name="60% - Accent2 2 2" xfId="4585"/>
    <cellStyle name="60% - Accent2 2 2 2" xfId="4586"/>
    <cellStyle name="60% - Accent2 2 3" xfId="4587"/>
    <cellStyle name="60% - Accent2 2 4" xfId="4588"/>
    <cellStyle name="60% - Accent2 3" xfId="4589"/>
    <cellStyle name="60% - Accent2 3 2" xfId="4590"/>
    <cellStyle name="60% - Accent2 3 3" xfId="4591"/>
    <cellStyle name="60% - Accent2 4" xfId="4592"/>
    <cellStyle name="60% - Accent2 5" xfId="4593"/>
    <cellStyle name="60% - Accent2 6" xfId="4594"/>
    <cellStyle name="60% - Accent2 7" xfId="4595"/>
    <cellStyle name="60% - Accent2 8" xfId="4596"/>
    <cellStyle name="60% - Accent3 2" xfId="4597"/>
    <cellStyle name="60% - Accent3 2 2" xfId="4598"/>
    <cellStyle name="60% - Accent3 2 2 2" xfId="4599"/>
    <cellStyle name="60% - Accent3 2 3" xfId="4600"/>
    <cellStyle name="60% - Accent3 2 4" xfId="4601"/>
    <cellStyle name="60% - Accent3 3" xfId="4602"/>
    <cellStyle name="60% - Accent3 3 2" xfId="4603"/>
    <cellStyle name="60% - Accent3 3 3" xfId="4604"/>
    <cellStyle name="60% - Accent3 4" xfId="4605"/>
    <cellStyle name="60% - Accent3 5" xfId="4606"/>
    <cellStyle name="60% - Accent3 6" xfId="4607"/>
    <cellStyle name="60% - Accent3 7" xfId="4608"/>
    <cellStyle name="60% - Accent3 8" xfId="4609"/>
    <cellStyle name="60% - Accent4 2" xfId="4610"/>
    <cellStyle name="60% - Accent4 2 2" xfId="4611"/>
    <cellStyle name="60% - Accent4 2 2 2" xfId="4612"/>
    <cellStyle name="60% - Accent4 2 3" xfId="4613"/>
    <cellStyle name="60% - Accent4 2 4" xfId="4614"/>
    <cellStyle name="60% - Accent4 3" xfId="4615"/>
    <cellStyle name="60% - Accent4 3 2" xfId="4616"/>
    <cellStyle name="60% - Accent4 3 3" xfId="4617"/>
    <cellStyle name="60% - Accent4 4" xfId="4618"/>
    <cellStyle name="60% - Accent4 5" xfId="4619"/>
    <cellStyle name="60% - Accent4 6" xfId="4620"/>
    <cellStyle name="60% - Accent4 7" xfId="4621"/>
    <cellStyle name="60% - Accent4 8" xfId="4622"/>
    <cellStyle name="60% - Accent5 2" xfId="4623"/>
    <cellStyle name="60% - Accent5 2 2" xfId="4624"/>
    <cellStyle name="60% - Accent5 2 2 2" xfId="4625"/>
    <cellStyle name="60% - Accent5 2 3" xfId="4626"/>
    <cellStyle name="60% - Accent5 2 4" xfId="4627"/>
    <cellStyle name="60% - Accent5 3" xfId="4628"/>
    <cellStyle name="60% - Accent5 3 2" xfId="4629"/>
    <cellStyle name="60% - Accent5 3 3" xfId="4630"/>
    <cellStyle name="60% - Accent5 4" xfId="4631"/>
    <cellStyle name="60% - Accent5 5" xfId="4632"/>
    <cellStyle name="60% - Accent5 6" xfId="4633"/>
    <cellStyle name="60% - Accent5 7" xfId="4634"/>
    <cellStyle name="60% - Accent5 8" xfId="4635"/>
    <cellStyle name="60% - Accent6 2" xfId="4636"/>
    <cellStyle name="60% - Accent6 2 2" xfId="4637"/>
    <cellStyle name="60% - Accent6 2 2 2" xfId="4638"/>
    <cellStyle name="60% - Accent6 2 3" xfId="4639"/>
    <cellStyle name="60% - Accent6 2 4" xfId="4640"/>
    <cellStyle name="60% - Accent6 3" xfId="4641"/>
    <cellStyle name="60% - Accent6 3 2" xfId="4642"/>
    <cellStyle name="60% - Accent6 3 3" xfId="4643"/>
    <cellStyle name="60% - Accent6 4" xfId="4644"/>
    <cellStyle name="60% - Accent6 5" xfId="4645"/>
    <cellStyle name="60% - Accent6 6" xfId="4646"/>
    <cellStyle name="60% - Accent6 7" xfId="4647"/>
    <cellStyle name="60% - Accent6 8" xfId="4648"/>
    <cellStyle name="Accent1 - 20%" xfId="4649"/>
    <cellStyle name="Accent1 - 20% 2" xfId="4650"/>
    <cellStyle name="Accent1 - 40%" xfId="4651"/>
    <cellStyle name="Accent1 - 40% 2" xfId="4652"/>
    <cellStyle name="Accent1 - 60%" xfId="4653"/>
    <cellStyle name="Accent1 10" xfId="6582"/>
    <cellStyle name="Accent1 11" xfId="7110"/>
    <cellStyle name="Accent1 2" xfId="4654"/>
    <cellStyle name="Accent1 2 2" xfId="4655"/>
    <cellStyle name="Accent1 2 2 2" xfId="4656"/>
    <cellStyle name="Accent1 2 3" xfId="4657"/>
    <cellStyle name="Accent1 2 4" xfId="4658"/>
    <cellStyle name="Accent1 3" xfId="4659"/>
    <cellStyle name="Accent1 3 2" xfId="4660"/>
    <cellStyle name="Accent1 3 3" xfId="4661"/>
    <cellStyle name="Accent1 4" xfId="4662"/>
    <cellStyle name="Accent1 4 2" xfId="4663"/>
    <cellStyle name="Accent1 5" xfId="4664"/>
    <cellStyle name="Accent1 6" xfId="4665"/>
    <cellStyle name="Accent1 7" xfId="4666"/>
    <cellStyle name="Accent1 8" xfId="4667"/>
    <cellStyle name="Accent1 9" xfId="6583"/>
    <cellStyle name="Accent2 - 20%" xfId="4668"/>
    <cellStyle name="Accent2 - 20% 2" xfId="4669"/>
    <cellStyle name="Accent2 - 40%" xfId="4670"/>
    <cellStyle name="Accent2 - 40% 2" xfId="4671"/>
    <cellStyle name="Accent2 - 60%" xfId="4672"/>
    <cellStyle name="Accent2 10" xfId="6589"/>
    <cellStyle name="Accent2 11" xfId="7109"/>
    <cellStyle name="Accent2 2" xfId="4673"/>
    <cellStyle name="Accent2 2 2" xfId="4674"/>
    <cellStyle name="Accent2 2 2 2" xfId="4675"/>
    <cellStyle name="Accent2 2 3" xfId="4676"/>
    <cellStyle name="Accent2 2 4" xfId="4677"/>
    <cellStyle name="Accent2 3" xfId="4678"/>
    <cellStyle name="Accent2 3 2" xfId="4679"/>
    <cellStyle name="Accent2 3 3" xfId="4680"/>
    <cellStyle name="Accent2 4" xfId="4681"/>
    <cellStyle name="Accent2 4 2" xfId="4682"/>
    <cellStyle name="Accent2 5" xfId="4683"/>
    <cellStyle name="Accent2 6" xfId="4684"/>
    <cellStyle name="Accent2 7" xfId="4685"/>
    <cellStyle name="Accent2 8" xfId="4686"/>
    <cellStyle name="Accent2 9" xfId="6585"/>
    <cellStyle name="Accent3 - 20%" xfId="4687"/>
    <cellStyle name="Accent3 - 20% 2" xfId="4688"/>
    <cellStyle name="Accent3 - 40%" xfId="4689"/>
    <cellStyle name="Accent3 - 40% 2" xfId="4690"/>
    <cellStyle name="Accent3 - 60%" xfId="4691"/>
    <cellStyle name="Accent3 10" xfId="6584"/>
    <cellStyle name="Accent3 11" xfId="7108"/>
    <cellStyle name="Accent3 2" xfId="4692"/>
    <cellStyle name="Accent3 2 2" xfId="4693"/>
    <cellStyle name="Accent3 2 2 2" xfId="4694"/>
    <cellStyle name="Accent3 2 3" xfId="4695"/>
    <cellStyle name="Accent3 2 4" xfId="4696"/>
    <cellStyle name="Accent3 3" xfId="4697"/>
    <cellStyle name="Accent3 3 2" xfId="4698"/>
    <cellStyle name="Accent3 3 3" xfId="4699"/>
    <cellStyle name="Accent3 4" xfId="4700"/>
    <cellStyle name="Accent3 4 2" xfId="4701"/>
    <cellStyle name="Accent3 5" xfId="4702"/>
    <cellStyle name="Accent3 6" xfId="4703"/>
    <cellStyle name="Accent3 7" xfId="4704"/>
    <cellStyle name="Accent3 8" xfId="4705"/>
    <cellStyle name="Accent3 9" xfId="6586"/>
    <cellStyle name="Accent4 - 20%" xfId="4706"/>
    <cellStyle name="Accent4 - 20% 2" xfId="4707"/>
    <cellStyle name="Accent4 - 40%" xfId="4708"/>
    <cellStyle name="Accent4 - 40% 2" xfId="4709"/>
    <cellStyle name="Accent4 - 60%" xfId="4710"/>
    <cellStyle name="Accent4 10" xfId="6840"/>
    <cellStyle name="Accent4 11" xfId="7107"/>
    <cellStyle name="Accent4 2" xfId="4711"/>
    <cellStyle name="Accent4 2 2" xfId="4712"/>
    <cellStyle name="Accent4 2 2 2" xfId="4713"/>
    <cellStyle name="Accent4 2 3" xfId="4714"/>
    <cellStyle name="Accent4 2 4" xfId="4715"/>
    <cellStyle name="Accent4 3" xfId="4716"/>
    <cellStyle name="Accent4 3 2" xfId="4717"/>
    <cellStyle name="Accent4 3 3" xfId="4718"/>
    <cellStyle name="Accent4 4" xfId="4719"/>
    <cellStyle name="Accent4 4 2" xfId="4720"/>
    <cellStyle name="Accent4 5" xfId="4721"/>
    <cellStyle name="Accent4 6" xfId="4722"/>
    <cellStyle name="Accent4 7" xfId="4723"/>
    <cellStyle name="Accent4 8" xfId="4724"/>
    <cellStyle name="Accent4 9" xfId="6587"/>
    <cellStyle name="Accent5 - 20%" xfId="4725"/>
    <cellStyle name="Accent5 - 20% 2" xfId="4726"/>
    <cellStyle name="Accent5 - 40%" xfId="4727"/>
    <cellStyle name="Accent5 - 40% 2" xfId="4728"/>
    <cellStyle name="Accent5 - 60%" xfId="4729"/>
    <cellStyle name="Accent5 10" xfId="7106"/>
    <cellStyle name="Accent5 2" xfId="4730"/>
    <cellStyle name="Accent5 2 2" xfId="4731"/>
    <cellStyle name="Accent5 2 2 2" xfId="4732"/>
    <cellStyle name="Accent5 2 3" xfId="4733"/>
    <cellStyle name="Accent5 2 4" xfId="4734"/>
    <cellStyle name="Accent5 3" xfId="4735"/>
    <cellStyle name="Accent5 3 2" xfId="4736"/>
    <cellStyle name="Accent5 3 3" xfId="4737"/>
    <cellStyle name="Accent5 4" xfId="4738"/>
    <cellStyle name="Accent5 4 2" xfId="4739"/>
    <cellStyle name="Accent5 5" xfId="4740"/>
    <cellStyle name="Accent5 6" xfId="4741"/>
    <cellStyle name="Accent5 7" xfId="4742"/>
    <cellStyle name="Accent5 8" xfId="6588"/>
    <cellStyle name="Accent5 9" xfId="6821"/>
    <cellStyle name="Accent6 - 20%" xfId="4743"/>
    <cellStyle name="Accent6 - 20% 2" xfId="4744"/>
    <cellStyle name="Accent6 - 40%" xfId="4745"/>
    <cellStyle name="Accent6 - 40% 2" xfId="4746"/>
    <cellStyle name="Accent6 - 60%" xfId="4747"/>
    <cellStyle name="Accent6 10" xfId="6798"/>
    <cellStyle name="Accent6 11" xfId="7105"/>
    <cellStyle name="Accent6 2" xfId="4748"/>
    <cellStyle name="Accent6 2 2" xfId="4749"/>
    <cellStyle name="Accent6 2 2 2" xfId="4750"/>
    <cellStyle name="Accent6 2 3" xfId="4751"/>
    <cellStyle name="Accent6 2 4" xfId="4752"/>
    <cellStyle name="Accent6 3" xfId="4753"/>
    <cellStyle name="Accent6 3 2" xfId="4754"/>
    <cellStyle name="Accent6 3 3" xfId="4755"/>
    <cellStyle name="Accent6 4" xfId="4756"/>
    <cellStyle name="Accent6 4 2" xfId="4757"/>
    <cellStyle name="Accent6 5" xfId="4758"/>
    <cellStyle name="Accent6 6" xfId="4759"/>
    <cellStyle name="Accent6 7" xfId="4760"/>
    <cellStyle name="Accent6 8" xfId="4761"/>
    <cellStyle name="Accent6 9" xfId="6590"/>
    <cellStyle name="Analysis-" xfId="7082"/>
    <cellStyle name="Analysis_" xfId="7083"/>
    <cellStyle name="Bad 2" xfId="10"/>
    <cellStyle name="Bad 2 2" xfId="4762"/>
    <cellStyle name="Bad 2 2 2" xfId="4763"/>
    <cellStyle name="Bad 2 3" xfId="4764"/>
    <cellStyle name="Bad 2 4" xfId="4765"/>
    <cellStyle name="Bad 3" xfId="4766"/>
    <cellStyle name="Bad 3 2" xfId="4767"/>
    <cellStyle name="Bad 3 3" xfId="4768"/>
    <cellStyle name="Bad 4" xfId="4769"/>
    <cellStyle name="Bad 5" xfId="4770"/>
    <cellStyle name="Bad 6" xfId="4771"/>
    <cellStyle name="Bad 7" xfId="4772"/>
    <cellStyle name="Bad 8" xfId="4773"/>
    <cellStyle name="Band 2" xfId="4774"/>
    <cellStyle name="bld-li - Style4" xfId="4775"/>
    <cellStyle name="bld-li - Style4 2" xfId="6563"/>
    <cellStyle name="BuffetDate162" xfId="7114"/>
    <cellStyle name="BuffetDate203" xfId="7115"/>
    <cellStyle name="BuffetValue2" xfId="7116"/>
    <cellStyle name="BuffetValue2 2" xfId="7117"/>
    <cellStyle name="C06_Main text" xfId="4776"/>
    <cellStyle name="C07_Main text Bold Green" xfId="4777"/>
    <cellStyle name="C08_2001 Col heads" xfId="4778"/>
    <cellStyle name="C10_2001 Figs Black" xfId="4779"/>
    <cellStyle name="C11_2002 Figs Bold Green" xfId="4780"/>
    <cellStyle name="C13_2001 Figs 1 decimals" xfId="4781"/>
    <cellStyle name="C15_Main text Bold Black" xfId="4782"/>
    <cellStyle name="Calc Currency (0)" xfId="4783"/>
    <cellStyle name="Calc Currency (0) 2" xfId="4784"/>
    <cellStyle name="Calc Currency (0) 2 2" xfId="4785"/>
    <cellStyle name="Calculation 10" xfId="4786"/>
    <cellStyle name="Calculation 11" xfId="4787"/>
    <cellStyle name="Calculation 2" xfId="4788"/>
    <cellStyle name="Calculation 2 2" xfId="4789"/>
    <cellStyle name="Calculation 2 2 2" xfId="4790"/>
    <cellStyle name="Calculation 2 2 3" xfId="4791"/>
    <cellStyle name="Calculation 2 3" xfId="4792"/>
    <cellStyle name="Calculation 3" xfId="4793"/>
    <cellStyle name="Calculation 3 2" xfId="4794"/>
    <cellStyle name="Calculation 3 3" xfId="4795"/>
    <cellStyle name="Calculation 4" xfId="4796"/>
    <cellStyle name="Calculation 4 2" xfId="4797"/>
    <cellStyle name="Calculation 5" xfId="4798"/>
    <cellStyle name="Calculation 5 2" xfId="4799"/>
    <cellStyle name="Calculation 6" xfId="4800"/>
    <cellStyle name="Calculation 7" xfId="4801"/>
    <cellStyle name="Calculation 7 2" xfId="4802"/>
    <cellStyle name="Calculation 8" xfId="4803"/>
    <cellStyle name="Calculation 8 2" xfId="4804"/>
    <cellStyle name="Calculation 9" xfId="4805"/>
    <cellStyle name="Check Cell 2" xfId="4806"/>
    <cellStyle name="Check Cell 2 2" xfId="4807"/>
    <cellStyle name="Check Cell 2 2 2" xfId="4808"/>
    <cellStyle name="Check Cell 2 3" xfId="4809"/>
    <cellStyle name="Check Cell 2 4" xfId="4810"/>
    <cellStyle name="Check Cell 3" xfId="4811"/>
    <cellStyle name="Check Cell 3 2" xfId="4812"/>
    <cellStyle name="Check Cell 3 3" xfId="4813"/>
    <cellStyle name="Check Cell 4" xfId="4814"/>
    <cellStyle name="Check Cell 5" xfId="4815"/>
    <cellStyle name="Check Cell 6" xfId="4816"/>
    <cellStyle name="Check Cell 7" xfId="4817"/>
    <cellStyle name="CheckCell" xfId="4818"/>
    <cellStyle name="CheckCell 2" xfId="4819"/>
    <cellStyle name="CheckCell 2 2" xfId="4820"/>
    <cellStyle name="CheckCell 3" xfId="4821"/>
    <cellStyle name="ColumnHeading" xfId="4822"/>
    <cellStyle name="ColumnHeadings" xfId="4823"/>
    <cellStyle name="ColumnHeadings2" xfId="4824"/>
    <cellStyle name="Comma" xfId="1" builtinId="3"/>
    <cellStyle name="Comma  - Style1" xfId="4825"/>
    <cellStyle name="Comma  - Style2" xfId="4826"/>
    <cellStyle name="Comma  - Style3" xfId="4827"/>
    <cellStyle name="Comma  - Style4" xfId="4828"/>
    <cellStyle name="Comma  - Style5" xfId="4829"/>
    <cellStyle name="Comma  - Style6" xfId="4830"/>
    <cellStyle name="Comma  - Style7" xfId="4831"/>
    <cellStyle name="Comma  - Style8" xfId="4832"/>
    <cellStyle name="Comma [0] 2" xfId="4833"/>
    <cellStyle name="Comma [0] 3" xfId="4834"/>
    <cellStyle name="Comma 0" xfId="7118"/>
    <cellStyle name="Comma 10" xfId="4835"/>
    <cellStyle name="Comma 10 2" xfId="28"/>
    <cellStyle name="Comma 10 2 2" xfId="4836"/>
    <cellStyle name="Comma 10 3" xfId="4837"/>
    <cellStyle name="Comma 11" xfId="4838"/>
    <cellStyle name="Comma 11 2" xfId="4839"/>
    <cellStyle name="Comma 12" xfId="4840"/>
    <cellStyle name="Comma 12 2" xfId="4841"/>
    <cellStyle name="Comma 13" xfId="4842"/>
    <cellStyle name="Comma 13 2" xfId="4843"/>
    <cellStyle name="Comma 14" xfId="4844"/>
    <cellStyle name="Comma 14 2" xfId="4845"/>
    <cellStyle name="Comma 15" xfId="4846"/>
    <cellStyle name="Comma 15 2" xfId="4847"/>
    <cellStyle name="Comma 16" xfId="4848"/>
    <cellStyle name="Comma 16 2" xfId="4849"/>
    <cellStyle name="Comma 17" xfId="4850"/>
    <cellStyle name="Comma 17 2" xfId="4851"/>
    <cellStyle name="Comma 18" xfId="4852"/>
    <cellStyle name="Comma 18 2" xfId="4853"/>
    <cellStyle name="Comma 18 3" xfId="4854"/>
    <cellStyle name="Comma 19" xfId="4855"/>
    <cellStyle name="Comma 19 2" xfId="4856"/>
    <cellStyle name="Comma 19 3" xfId="4857"/>
    <cellStyle name="Comma 2" xfId="5"/>
    <cellStyle name="Comma 2 10" xfId="4858"/>
    <cellStyle name="Comma 2 11" xfId="4859"/>
    <cellStyle name="Comma 2 2" xfId="4860"/>
    <cellStyle name="Comma 2 2 2" xfId="4861"/>
    <cellStyle name="Comma 2 2 2 2" xfId="30"/>
    <cellStyle name="Comma 2 2 2 2 2" xfId="4862"/>
    <cellStyle name="Comma 2 2 2 3" xfId="4863"/>
    <cellStyle name="Comma 2 2 3" xfId="4864"/>
    <cellStyle name="Comma 2 2 3 2" xfId="4865"/>
    <cellStyle name="Comma 2 2 3 2 2" xfId="4866"/>
    <cellStyle name="Comma 2 2 3 3" xfId="4867"/>
    <cellStyle name="Comma 2 2 4" xfId="4868"/>
    <cellStyle name="Comma 2 2 4 2" xfId="4869"/>
    <cellStyle name="Comma 2 2 5" xfId="4870"/>
    <cellStyle name="Comma 2 2 6" xfId="6593"/>
    <cellStyle name="Comma 2 2_DEM-WP(C) Chelan Power Costs" xfId="4871"/>
    <cellStyle name="Comma 2 3" xfId="4872"/>
    <cellStyle name="Comma 2 3 2" xfId="4873"/>
    <cellStyle name="Comma 2 3 2 2" xfId="4874"/>
    <cellStyle name="Comma 2 3 3" xfId="4875"/>
    <cellStyle name="Comma 2 4" xfId="4876"/>
    <cellStyle name="Comma 2 4 2" xfId="4877"/>
    <cellStyle name="Comma 2 4 2 2" xfId="4878"/>
    <cellStyle name="Comma 2 4 3" xfId="4879"/>
    <cellStyle name="Comma 2 5" xfId="4880"/>
    <cellStyle name="Comma 2 5 2" xfId="4881"/>
    <cellStyle name="Comma 2 5 3" xfId="4882"/>
    <cellStyle name="Comma 2 6" xfId="4883"/>
    <cellStyle name="Comma 2 6 2" xfId="4884"/>
    <cellStyle name="Comma 2 7" xfId="4885"/>
    <cellStyle name="Comma 2 7 2" xfId="4886"/>
    <cellStyle name="Comma 2 8" xfId="4887"/>
    <cellStyle name="Comma 2 8 2" xfId="4888"/>
    <cellStyle name="Comma 2 9" xfId="4889"/>
    <cellStyle name="Comma 2_4 31E Reg Asset  Liab and EXH D" xfId="4890"/>
    <cellStyle name="Comma 20" xfId="4891"/>
    <cellStyle name="Comma 20 2" xfId="4892"/>
    <cellStyle name="Comma 21" xfId="4893"/>
    <cellStyle name="Comma 21 2" xfId="4894"/>
    <cellStyle name="Comma 22" xfId="4895"/>
    <cellStyle name="Comma 22 2" xfId="4896"/>
    <cellStyle name="Comma 23" xfId="4897"/>
    <cellStyle name="Comma 23 2" xfId="4898"/>
    <cellStyle name="Comma 24" xfId="4899"/>
    <cellStyle name="Comma 24 2" xfId="4900"/>
    <cellStyle name="Comma 25" xfId="4901"/>
    <cellStyle name="Comma 26" xfId="4902"/>
    <cellStyle name="Comma 26 2" xfId="4903"/>
    <cellStyle name="Comma 27" xfId="4904"/>
    <cellStyle name="Comma 27 2" xfId="4905"/>
    <cellStyle name="Comma 28" xfId="4906"/>
    <cellStyle name="Comma 28 2" xfId="4907"/>
    <cellStyle name="Comma 29" xfId="4908"/>
    <cellStyle name="Comma 3" xfId="8"/>
    <cellStyle name="Comma 3 2" xfId="4909"/>
    <cellStyle name="Comma 3 2 2" xfId="4910"/>
    <cellStyle name="Comma 3 2 2 2" xfId="6842"/>
    <cellStyle name="Comma 3 2 2 3" xfId="6909"/>
    <cellStyle name="Comma 3 2 2 4" xfId="7044"/>
    <cellStyle name="Comma 3 2 2 5" xfId="6799"/>
    <cellStyle name="Comma 3 2 3" xfId="6780"/>
    <cellStyle name="Comma 3 2 3 2" xfId="6930"/>
    <cellStyle name="Comma 3 2 3 3" xfId="7077"/>
    <cellStyle name="Comma 3 2 4" xfId="6822"/>
    <cellStyle name="Comma 3 2 5" xfId="6875"/>
    <cellStyle name="Comma 3 2 6" xfId="7011"/>
    <cellStyle name="Comma 3 2 7" xfId="6600"/>
    <cellStyle name="Comma 3 3" xfId="4911"/>
    <cellStyle name="Comma 3 3 2" xfId="4912"/>
    <cellStyle name="Comma 3 3 2 2" xfId="6837"/>
    <cellStyle name="Comma 3 3 3" xfId="6892"/>
    <cellStyle name="Comma 3 3 4" xfId="7027"/>
    <cellStyle name="Comma 3 3 5" xfId="6795"/>
    <cellStyle name="Comma 3 4" xfId="4913"/>
    <cellStyle name="Comma 3 4 2" xfId="6925"/>
    <cellStyle name="Comma 3 4 3" xfId="7061"/>
    <cellStyle name="Comma 3 4 4" xfId="6777"/>
    <cellStyle name="Comma 3 5" xfId="4914"/>
    <cellStyle name="Comma 3 5 2" xfId="6816"/>
    <cellStyle name="Comma 3 6" xfId="6858"/>
    <cellStyle name="Comma 3 7" xfId="6994"/>
    <cellStyle name="Comma 3 8" xfId="6597"/>
    <cellStyle name="Comma 30" xfId="4915"/>
    <cellStyle name="Comma 31" xfId="4916"/>
    <cellStyle name="Comma 32" xfId="4917"/>
    <cellStyle name="Comma 33" xfId="4918"/>
    <cellStyle name="Comma 34" xfId="4919"/>
    <cellStyle name="Comma 35" xfId="4920"/>
    <cellStyle name="Comma 36" xfId="4921"/>
    <cellStyle name="Comma 37" xfId="4922"/>
    <cellStyle name="Comma 38" xfId="4923"/>
    <cellStyle name="Comma 39" xfId="4924"/>
    <cellStyle name="Comma 4" xfId="23"/>
    <cellStyle name="Comma 4 2" xfId="4925"/>
    <cellStyle name="Comma 4 2 2" xfId="4926"/>
    <cellStyle name="Comma 4 2 2 2" xfId="4927"/>
    <cellStyle name="Comma 4 2 2 2 2" xfId="6845"/>
    <cellStyle name="Comma 4 2 2 3" xfId="6911"/>
    <cellStyle name="Comma 4 2 2 4" xfId="7047"/>
    <cellStyle name="Comma 4 2 2 5" xfId="6801"/>
    <cellStyle name="Comma 4 2 3" xfId="4928"/>
    <cellStyle name="Comma 4 2 3 2" xfId="6933"/>
    <cellStyle name="Comma 4 2 3 3" xfId="7080"/>
    <cellStyle name="Comma 4 2 3 4" xfId="6783"/>
    <cellStyle name="Comma 4 2 4" xfId="6825"/>
    <cellStyle name="Comma 4 2 5" xfId="6878"/>
    <cellStyle name="Comma 4 2 6" xfId="7013"/>
    <cellStyle name="Comma 4 2 7" xfId="6602"/>
    <cellStyle name="Comma 4 3" xfId="4929"/>
    <cellStyle name="Comma 4 3 2" xfId="6839"/>
    <cellStyle name="Comma 4 3 3" xfId="6895"/>
    <cellStyle name="Comma 4 3 4" xfId="7030"/>
    <cellStyle name="Comma 4 3 5" xfId="6797"/>
    <cellStyle name="Comma 4 4" xfId="6778"/>
    <cellStyle name="Comma 4 4 2" xfId="6928"/>
    <cellStyle name="Comma 4 4 3" xfId="7063"/>
    <cellStyle name="Comma 4 5" xfId="6819"/>
    <cellStyle name="Comma 4 6" xfId="6861"/>
    <cellStyle name="Comma 4 7" xfId="6997"/>
    <cellStyle name="Comma 4 8" xfId="6598"/>
    <cellStyle name="Comma 40" xfId="4930"/>
    <cellStyle name="Comma 41" xfId="4931"/>
    <cellStyle name="Comma 42" xfId="4932"/>
    <cellStyle name="Comma 43" xfId="4933"/>
    <cellStyle name="Comma 44" xfId="4934"/>
    <cellStyle name="Comma 45" xfId="4935"/>
    <cellStyle name="Comma 46" xfId="4936"/>
    <cellStyle name="Comma 47" xfId="4937"/>
    <cellStyle name="Comma 47 2" xfId="4938"/>
    <cellStyle name="Comma 48" xfId="4939"/>
    <cellStyle name="Comma 48 2" xfId="4940"/>
    <cellStyle name="Comma 49" xfId="4941"/>
    <cellStyle name="Comma 5" xfId="4942"/>
    <cellStyle name="Comma 5 2" xfId="4943"/>
    <cellStyle name="Comma 50" xfId="4944"/>
    <cellStyle name="Comma 51" xfId="4945"/>
    <cellStyle name="Comma 52" xfId="4946"/>
    <cellStyle name="Comma 6" xfId="4947"/>
    <cellStyle name="Comma 6 2" xfId="4948"/>
    <cellStyle name="Comma 6 3" xfId="4949"/>
    <cellStyle name="Comma 6 4" xfId="4950"/>
    <cellStyle name="Comma 7" xfId="4951"/>
    <cellStyle name="Comma 7 2" xfId="4952"/>
    <cellStyle name="Comma 8" xfId="4953"/>
    <cellStyle name="Comma 8 2" xfId="4954"/>
    <cellStyle name="Comma 9" xfId="4955"/>
    <cellStyle name="Comma 9 2" xfId="4956"/>
    <cellStyle name="Comma0" xfId="4957"/>
    <cellStyle name="Comma0 - Style2" xfId="4958"/>
    <cellStyle name="Comma0 - Style4" xfId="4959"/>
    <cellStyle name="Comma0 - Style5" xfId="4960"/>
    <cellStyle name="Comma0 - Style5 2" xfId="4961"/>
    <cellStyle name="Comma0 2" xfId="4962"/>
    <cellStyle name="Comma0 3" xfId="4963"/>
    <cellStyle name="Comma0 4" xfId="4964"/>
    <cellStyle name="Comma0 5" xfId="4965"/>
    <cellStyle name="Comma0 5 2" xfId="4966"/>
    <cellStyle name="Comma0_00COS Ind Allocators" xfId="4967"/>
    <cellStyle name="Comma1 - Style1" xfId="4968"/>
    <cellStyle name="Comma1 - Style1 2" xfId="4969"/>
    <cellStyle name="Comment" xfId="4970"/>
    <cellStyle name="Copied" xfId="4971"/>
    <cellStyle name="Copied 2" xfId="4972"/>
    <cellStyle name="Copied 2 2" xfId="4973"/>
    <cellStyle name="Cost_Display" xfId="7084"/>
    <cellStyle name="COST1" xfId="4974"/>
    <cellStyle name="COST1 2" xfId="4975"/>
    <cellStyle name="COST1 2 2" xfId="4976"/>
    <cellStyle name="Cost-Display" xfId="7085"/>
    <cellStyle name="Cost-Entry" xfId="7086"/>
    <cellStyle name="Cost-Entry 2" xfId="7087"/>
    <cellStyle name="CountryTitle" xfId="4977"/>
    <cellStyle name="Curren - Style1" xfId="4978"/>
    <cellStyle name="Curren - Style2" xfId="4979"/>
    <cellStyle name="Curren - Style2 2" xfId="4980"/>
    <cellStyle name="Curren - Style5" xfId="4981"/>
    <cellStyle name="Curren - Style6" xfId="4982"/>
    <cellStyle name="Curren - Style6 2" xfId="4983"/>
    <cellStyle name="Currency [0] 2" xfId="4984"/>
    <cellStyle name="Currency 0" xfId="7119"/>
    <cellStyle name="Currency 10" xfId="4985"/>
    <cellStyle name="Currency 10 2" xfId="4986"/>
    <cellStyle name="Currency 11" xfId="4987"/>
    <cellStyle name="Currency 11 2" xfId="4988"/>
    <cellStyle name="Currency 12" xfId="4989"/>
    <cellStyle name="Currency 12 2" xfId="4990"/>
    <cellStyle name="Currency 12 2 2" xfId="4991"/>
    <cellStyle name="Currency 12 3" xfId="4992"/>
    <cellStyle name="Currency 12 3 2" xfId="4993"/>
    <cellStyle name="Currency 12 4" xfId="4994"/>
    <cellStyle name="Currency 12 4 2" xfId="4995"/>
    <cellStyle name="Currency 12 5" xfId="4996"/>
    <cellStyle name="Currency 13" xfId="4997"/>
    <cellStyle name="Currency 13 2" xfId="4998"/>
    <cellStyle name="Currency 13 3" xfId="4999"/>
    <cellStyle name="Currency 14" xfId="5000"/>
    <cellStyle name="Currency 14 2" xfId="5001"/>
    <cellStyle name="Currency 15" xfId="5002"/>
    <cellStyle name="Currency 15 2" xfId="5003"/>
    <cellStyle name="Currency 16" xfId="5004"/>
    <cellStyle name="Currency 16 2" xfId="5005"/>
    <cellStyle name="Currency 17" xfId="5006"/>
    <cellStyle name="Currency 18" xfId="5007"/>
    <cellStyle name="Currency 19" xfId="5008"/>
    <cellStyle name="Currency 2" xfId="6"/>
    <cellStyle name="Currency 2 10" xfId="5009"/>
    <cellStyle name="Currency 2 2" xfId="5010"/>
    <cellStyle name="Currency 2 2 2" xfId="5011"/>
    <cellStyle name="Currency 2 3" xfId="29"/>
    <cellStyle name="Currency 2 3 2" xfId="5012"/>
    <cellStyle name="Currency 2 4" xfId="5013"/>
    <cellStyle name="Currency 2 4 2" xfId="5014"/>
    <cellStyle name="Currency 2 5" xfId="5015"/>
    <cellStyle name="Currency 2 5 2" xfId="5016"/>
    <cellStyle name="Currency 2 6" xfId="5017"/>
    <cellStyle name="Currency 2 6 2" xfId="5018"/>
    <cellStyle name="Currency 2 7" xfId="5019"/>
    <cellStyle name="Currency 2 7 2" xfId="5020"/>
    <cellStyle name="Currency 2 8" xfId="5021"/>
    <cellStyle name="Currency 2 8 2" xfId="5022"/>
    <cellStyle name="Currency 2 9" xfId="5023"/>
    <cellStyle name="Currency 20" xfId="5024"/>
    <cellStyle name="Currency 21" xfId="5025"/>
    <cellStyle name="Currency 3" xfId="11"/>
    <cellStyle name="Currency 3 2" xfId="5026"/>
    <cellStyle name="Currency 3 2 2" xfId="5027"/>
    <cellStyle name="Currency 3 3" xfId="5028"/>
    <cellStyle name="Currency 3 3 2" xfId="5029"/>
    <cellStyle name="Currency 3 4" xfId="5030"/>
    <cellStyle name="Currency 4" xfId="5031"/>
    <cellStyle name="Currency 4 2" xfId="5032"/>
    <cellStyle name="Currency 4 2 2" xfId="5033"/>
    <cellStyle name="Currency 4 3" xfId="5034"/>
    <cellStyle name="Currency 4_4 31E Reg Asset  Liab and EXH D" xfId="5035"/>
    <cellStyle name="Currency 5" xfId="5036"/>
    <cellStyle name="Currency 5 2" xfId="5037"/>
    <cellStyle name="Currency 5 3" xfId="5038"/>
    <cellStyle name="Currency 6" xfId="5039"/>
    <cellStyle name="Currency 6 2" xfId="5040"/>
    <cellStyle name="Currency 7" xfId="5041"/>
    <cellStyle name="Currency 7 2" xfId="5042"/>
    <cellStyle name="Currency 8" xfId="5043"/>
    <cellStyle name="Currency 8 2" xfId="5044"/>
    <cellStyle name="Currency 9" xfId="5045"/>
    <cellStyle name="Currency 9 2" xfId="5046"/>
    <cellStyle name="Currency0" xfId="5047"/>
    <cellStyle name="Currency0 2" xfId="5048"/>
    <cellStyle name="Currency0 2 2" xfId="5049"/>
    <cellStyle name="Currency0 2 3" xfId="5050"/>
    <cellStyle name="Currency0 3" xfId="5051"/>
    <cellStyle name="Currency0 3 2" xfId="5052"/>
    <cellStyle name="Currency0 4" xfId="5053"/>
    <cellStyle name="Currency0 4 2" xfId="5054"/>
    <cellStyle name="Currency0 5" xfId="5055"/>
    <cellStyle name="Currency0 5 2" xfId="5056"/>
    <cellStyle name="Currency0 6" xfId="5057"/>
    <cellStyle name="Currency0 7" xfId="5058"/>
    <cellStyle name="Currency0 7 2" xfId="5059"/>
    <cellStyle name="Currency0 8" xfId="5060"/>
    <cellStyle name="Currency0 8 2" xfId="5061"/>
    <cellStyle name="Currency0 9" xfId="5062"/>
    <cellStyle name="Date" xfId="5063"/>
    <cellStyle name="Date 2" xfId="5064"/>
    <cellStyle name="Date 3" xfId="5065"/>
    <cellStyle name="Date 4" xfId="5066"/>
    <cellStyle name="Date 5" xfId="5067"/>
    <cellStyle name="Date 5 2" xfId="5068"/>
    <cellStyle name="date 6" xfId="6564"/>
    <cellStyle name="date 7" xfId="6570"/>
    <cellStyle name="date 8" xfId="6596"/>
    <cellStyle name="Date Aligned" xfId="7120"/>
    <cellStyle name="DateTime" xfId="5069"/>
    <cellStyle name="DateTime 2" xfId="5070"/>
    <cellStyle name="Days-" xfId="7088"/>
    <cellStyle name="Days- 2" xfId="7089"/>
    <cellStyle name="Days_" xfId="7090"/>
    <cellStyle name="Days-Display" xfId="7091"/>
    <cellStyle name="Dotted Line" xfId="7121"/>
    <cellStyle name="drp-sh - Style2" xfId="5071"/>
    <cellStyle name="drp-sh - Style2 2" xfId="6565"/>
    <cellStyle name="Emphasis 1" xfId="5072"/>
    <cellStyle name="Emphasis 2" xfId="5073"/>
    <cellStyle name="Emphasis 3" xfId="5074"/>
    <cellStyle name="Entered" xfId="5075"/>
    <cellStyle name="Entered 2" xfId="5076"/>
    <cellStyle name="Entered 2 2" xfId="5077"/>
    <cellStyle name="Entered 3" xfId="5078"/>
    <cellStyle name="Entered 4" xfId="5079"/>
    <cellStyle name="Entered 4 2" xfId="5080"/>
    <cellStyle name="Entered 5" xfId="5081"/>
    <cellStyle name="Entered 5 2" xfId="5082"/>
    <cellStyle name="Entered 6" xfId="5083"/>
    <cellStyle name="Entered 7" xfId="5084"/>
    <cellStyle name="Entered 7 2" xfId="5085"/>
    <cellStyle name="Entered 8" xfId="5086"/>
    <cellStyle name="Entered 8 2" xfId="5087"/>
    <cellStyle name="Entered_AURORA Total New" xfId="5088"/>
    <cellStyle name="Euro" xfId="5089"/>
    <cellStyle name="Euro 2" xfId="5090"/>
    <cellStyle name="Euro 2 2" xfId="5091"/>
    <cellStyle name="Euro 3" xfId="5092"/>
    <cellStyle name="Euro 4" xfId="5093"/>
    <cellStyle name="Euro 4 2" xfId="5094"/>
    <cellStyle name="Euro 5" xfId="5095"/>
    <cellStyle name="Euro 5 2" xfId="5096"/>
    <cellStyle name="Euro 6" xfId="5097"/>
    <cellStyle name="Euro 7" xfId="5098"/>
    <cellStyle name="Euro 7 2" xfId="5099"/>
    <cellStyle name="Euro 8" xfId="5100"/>
    <cellStyle name="Euro 8 2" xfId="5101"/>
    <cellStyle name="Euro 9" xfId="6566"/>
    <cellStyle name="Explanatory Text 2" xfId="5102"/>
    <cellStyle name="Explanatory Text 2 2" xfId="5103"/>
    <cellStyle name="Explanatory Text 2 2 2" xfId="5104"/>
    <cellStyle name="Explanatory Text 2 3" xfId="5105"/>
    <cellStyle name="Explanatory Text 2 4" xfId="5106"/>
    <cellStyle name="Explanatory Text 3" xfId="5107"/>
    <cellStyle name="Explanatory Text 3 2" xfId="5108"/>
    <cellStyle name="Explanatory Text 3 3" xfId="5109"/>
    <cellStyle name="Explanatory Text 4" xfId="5110"/>
    <cellStyle name="Explanatory Text 5" xfId="5111"/>
    <cellStyle name="Explanatory Text 6" xfId="5112"/>
    <cellStyle name="Explanatory Text 7" xfId="5113"/>
    <cellStyle name="FieldName" xfId="5114"/>
    <cellStyle name="Fixed" xfId="5115"/>
    <cellStyle name="Fixed 2" xfId="5116"/>
    <cellStyle name="Fixed 2 2" xfId="5117"/>
    <cellStyle name="Fixed3 - Style3" xfId="5118"/>
    <cellStyle name="Followed Hyperlink 2" xfId="5119"/>
    <cellStyle name="Footnote" xfId="5120"/>
    <cellStyle name="G01_2001 figures 1 decimal a" xfId="5121"/>
    <cellStyle name="G03_Text" xfId="5122"/>
    <cellStyle name="G05_Superiors" xfId="5123"/>
    <cellStyle name="G07_Bold_2002_figs_Green" xfId="5124"/>
    <cellStyle name="G08_2001_figs" xfId="5125"/>
    <cellStyle name="Good 2" xfId="5126"/>
    <cellStyle name="Good 2 2" xfId="5127"/>
    <cellStyle name="Good 2 2 2" xfId="5128"/>
    <cellStyle name="Good 2 3" xfId="5129"/>
    <cellStyle name="Good 2 4" xfId="5130"/>
    <cellStyle name="Good 3" xfId="5131"/>
    <cellStyle name="Good 3 2" xfId="5132"/>
    <cellStyle name="Good 3 3" xfId="5133"/>
    <cellStyle name="Good 4" xfId="5134"/>
    <cellStyle name="Good 5" xfId="5135"/>
    <cellStyle name="Good 6" xfId="5136"/>
    <cellStyle name="Good 7" xfId="5137"/>
    <cellStyle name="Good 8" xfId="5138"/>
    <cellStyle name="Grey" xfId="12"/>
    <cellStyle name="Grey 2" xfId="5139"/>
    <cellStyle name="Grey 2 2" xfId="5140"/>
    <cellStyle name="Grey 2 2 2" xfId="5141"/>
    <cellStyle name="Grey 2 3" xfId="5142"/>
    <cellStyle name="Grey 3" xfId="5143"/>
    <cellStyle name="Grey 3 2" xfId="5144"/>
    <cellStyle name="Grey 3 2 2" xfId="5145"/>
    <cellStyle name="Grey 3 3" xfId="5146"/>
    <cellStyle name="Grey 4" xfId="5147"/>
    <cellStyle name="Grey 4 2" xfId="5148"/>
    <cellStyle name="Grey 5" xfId="5149"/>
    <cellStyle name="Grey 5 2" xfId="5150"/>
    <cellStyle name="Grey 6" xfId="5151"/>
    <cellStyle name="Grey_(C) WHE Proforma with ITC cash grant 10 Yr Amort_for deferral_102809" xfId="5152"/>
    <cellStyle name="g-tota - Style7" xfId="5153"/>
    <cellStyle name="g-tota - Style7 2" xfId="6567"/>
    <cellStyle name="Hard Percent" xfId="7122"/>
    <cellStyle name="HEAD" xfId="13"/>
    <cellStyle name="HEAD1" xfId="14"/>
    <cellStyle name="HEAD2" xfId="15"/>
    <cellStyle name="Header" xfId="7123"/>
    <cellStyle name="Header1" xfId="5154"/>
    <cellStyle name="Header1 2" xfId="5155"/>
    <cellStyle name="Header1 3" xfId="5156"/>
    <cellStyle name="Header1 3 2" xfId="5157"/>
    <cellStyle name="Header1_AURORA Total New" xfId="5158"/>
    <cellStyle name="Header2" xfId="5159"/>
    <cellStyle name="Header2 2" xfId="5160"/>
    <cellStyle name="Header2 3" xfId="5161"/>
    <cellStyle name="Header2 3 2" xfId="5162"/>
    <cellStyle name="Header2_AURORA Total New" xfId="5163"/>
    <cellStyle name="HeaderText" xfId="7124"/>
    <cellStyle name="Heading" xfId="5164"/>
    <cellStyle name="Heading 1 2" xfId="5165"/>
    <cellStyle name="Heading 1 2 2" xfId="5166"/>
    <cellStyle name="Heading 1 2 2 2" xfId="5167"/>
    <cellStyle name="Heading 1 2 3" xfId="5168"/>
    <cellStyle name="Heading 1 2 4" xfId="5169"/>
    <cellStyle name="Heading 1 3" xfId="5170"/>
    <cellStyle name="Heading 1 3 2" xfId="5171"/>
    <cellStyle name="Heading 1 3 3" xfId="5172"/>
    <cellStyle name="Heading 1 4" xfId="5173"/>
    <cellStyle name="Heading 1 4 2" xfId="5174"/>
    <cellStyle name="Heading 1 5" xfId="5175"/>
    <cellStyle name="Heading 1 6" xfId="5176"/>
    <cellStyle name="Heading 1 7" xfId="5177"/>
    <cellStyle name="Heading 2 2" xfId="5178"/>
    <cellStyle name="Heading 2 2 2" xfId="5179"/>
    <cellStyle name="Heading 2 2 2 2" xfId="5180"/>
    <cellStyle name="Heading 2 2 3" xfId="5181"/>
    <cellStyle name="Heading 2 2 4" xfId="5182"/>
    <cellStyle name="Heading 2 3" xfId="5183"/>
    <cellStyle name="Heading 2 3 2" xfId="5184"/>
    <cellStyle name="Heading 2 3 3" xfId="5185"/>
    <cellStyle name="Heading 2 4" xfId="5186"/>
    <cellStyle name="Heading 2 4 2" xfId="5187"/>
    <cellStyle name="Heading 2 5" xfId="5188"/>
    <cellStyle name="Heading 2 6" xfId="5189"/>
    <cellStyle name="Heading 2 7" xfId="5190"/>
    <cellStyle name="Heading 3 2" xfId="5191"/>
    <cellStyle name="Heading 3 2 2" xfId="5192"/>
    <cellStyle name="Heading 3 2 2 2" xfId="5193"/>
    <cellStyle name="Heading 3 2 3" xfId="5194"/>
    <cellStyle name="Heading 3 2 4" xfId="5195"/>
    <cellStyle name="Heading 3 3" xfId="5196"/>
    <cellStyle name="Heading 3 3 2" xfId="5197"/>
    <cellStyle name="Heading 3 3 3" xfId="5198"/>
    <cellStyle name="Heading 3 4" xfId="5199"/>
    <cellStyle name="Heading 3 5" xfId="5200"/>
    <cellStyle name="Heading 3 6" xfId="5201"/>
    <cellStyle name="Heading 3 7" xfId="5202"/>
    <cellStyle name="Heading 3 8" xfId="5203"/>
    <cellStyle name="Heading 4 2" xfId="5204"/>
    <cellStyle name="Heading 4 2 2" xfId="5205"/>
    <cellStyle name="Heading 4 2 2 2" xfId="5206"/>
    <cellStyle name="Heading 4 2 3" xfId="5207"/>
    <cellStyle name="Heading 4 2 4" xfId="5208"/>
    <cellStyle name="Heading 4 3" xfId="5209"/>
    <cellStyle name="Heading 4 3 2" xfId="5210"/>
    <cellStyle name="Heading 4 3 3" xfId="5211"/>
    <cellStyle name="Heading 4 4" xfId="5212"/>
    <cellStyle name="Heading 4 5" xfId="5213"/>
    <cellStyle name="Heading 4 6" xfId="5214"/>
    <cellStyle name="Heading 4 7" xfId="5215"/>
    <cellStyle name="Heading 4 8" xfId="5216"/>
    <cellStyle name="HEADING 5" xfId="6577"/>
    <cellStyle name="HEADING 6" xfId="6779"/>
    <cellStyle name="HEADING 7" xfId="7111"/>
    <cellStyle name="Heading1" xfId="5217"/>
    <cellStyle name="Heading1 2" xfId="5218"/>
    <cellStyle name="Heading1 3" xfId="5219"/>
    <cellStyle name="Heading1 3 2" xfId="5220"/>
    <cellStyle name="Heading2" xfId="5221"/>
    <cellStyle name="Heading2 2" xfId="5222"/>
    <cellStyle name="Heading2 3" xfId="5223"/>
    <cellStyle name="Heading2 3 2" xfId="5224"/>
    <cellStyle name="HeadlineStyle" xfId="5225"/>
    <cellStyle name="HeadlineStyle 2" xfId="5226"/>
    <cellStyle name="HeadlineStyleJustified" xfId="5227"/>
    <cellStyle name="HeadlineStyleJustified 2" xfId="5228"/>
    <cellStyle name="Hyperlink 2" xfId="5229"/>
    <cellStyle name="Info_Display" xfId="7092"/>
    <cellStyle name="Info-Display" xfId="7093"/>
    <cellStyle name="Info-Entry" xfId="7094"/>
    <cellStyle name="Info-Entry 2" xfId="7095"/>
    <cellStyle name="Input [yellow]" xfId="16"/>
    <cellStyle name="Input [yellow] 2" xfId="5230"/>
    <cellStyle name="Input [yellow] 2 2" xfId="5231"/>
    <cellStyle name="Input [yellow] 2 2 2" xfId="5232"/>
    <cellStyle name="Input [yellow] 2 3" xfId="5233"/>
    <cellStyle name="Input [yellow] 3" xfId="5234"/>
    <cellStyle name="Input [yellow] 3 2" xfId="5235"/>
    <cellStyle name="Input [yellow] 3 2 2" xfId="5236"/>
    <cellStyle name="Input [yellow] 3 3" xfId="5237"/>
    <cellStyle name="Input [yellow] 4" xfId="5238"/>
    <cellStyle name="Input [yellow] 4 2" xfId="5239"/>
    <cellStyle name="Input [yellow] 5" xfId="5240"/>
    <cellStyle name="Input [yellow] 5 2" xfId="5241"/>
    <cellStyle name="Input [yellow] 6" xfId="5242"/>
    <cellStyle name="Input [yellow]_(C) WHE Proforma with ITC cash grant 10 Yr Amort_for deferral_102809" xfId="5243"/>
    <cellStyle name="Input 10" xfId="5244"/>
    <cellStyle name="Input 11" xfId="5245"/>
    <cellStyle name="Input 12" xfId="5246"/>
    <cellStyle name="Input 13" xfId="5247"/>
    <cellStyle name="Input 14" xfId="5248"/>
    <cellStyle name="Input 15" xfId="5249"/>
    <cellStyle name="Input 16" xfId="5250"/>
    <cellStyle name="Input 17" xfId="5251"/>
    <cellStyle name="Input 18" xfId="5252"/>
    <cellStyle name="Input 19" xfId="5253"/>
    <cellStyle name="Input 2" xfId="17"/>
    <cellStyle name="Input 2 2" xfId="5254"/>
    <cellStyle name="Input 2 2 2" xfId="5255"/>
    <cellStyle name="Input 2 3" xfId="5256"/>
    <cellStyle name="Input 2 4" xfId="5257"/>
    <cellStyle name="Input 20" xfId="5258"/>
    <cellStyle name="Input 21" xfId="5259"/>
    <cellStyle name="Input 22" xfId="5260"/>
    <cellStyle name="Input 23" xfId="5261"/>
    <cellStyle name="Input 24" xfId="5262"/>
    <cellStyle name="Input 25" xfId="5263"/>
    <cellStyle name="Input 26" xfId="5264"/>
    <cellStyle name="Input 27" xfId="5265"/>
    <cellStyle name="Input 28" xfId="5266"/>
    <cellStyle name="Input 29" xfId="5267"/>
    <cellStyle name="Input 3" xfId="5268"/>
    <cellStyle name="Input 3 2" xfId="5269"/>
    <cellStyle name="Input 3 3" xfId="5270"/>
    <cellStyle name="Input 3 4" xfId="5271"/>
    <cellStyle name="Input 30" xfId="6581"/>
    <cellStyle name="Input 31" xfId="6580"/>
    <cellStyle name="Input 32" xfId="6820"/>
    <cellStyle name="Input 4" xfId="5272"/>
    <cellStyle name="Input 4 2" xfId="5273"/>
    <cellStyle name="Input 5" xfId="5274"/>
    <cellStyle name="Input 5 2" xfId="5275"/>
    <cellStyle name="Input 6" xfId="5276"/>
    <cellStyle name="Input 6 2" xfId="5277"/>
    <cellStyle name="Input 7" xfId="5278"/>
    <cellStyle name="Input 7 2" xfId="5279"/>
    <cellStyle name="Input 8" xfId="5280"/>
    <cellStyle name="Input 8 2" xfId="5281"/>
    <cellStyle name="Input 9" xfId="5282"/>
    <cellStyle name="Input Cells" xfId="5283"/>
    <cellStyle name="Input Cells 2" xfId="5284"/>
    <cellStyle name="Input Cells Percent" xfId="5285"/>
    <cellStyle name="Input Cells Percent 2" xfId="5286"/>
    <cellStyle name="Input Cells Percent_AURORA Total New" xfId="5287"/>
    <cellStyle name="Input Cells_4.34E Mint Farm Deferral" xfId="5288"/>
    <cellStyle name="JOB TITLE" xfId="6578"/>
    <cellStyle name="line b - Style6" xfId="5289"/>
    <cellStyle name="line b - Style6 2" xfId="6568"/>
    <cellStyle name="Lines" xfId="5290"/>
    <cellStyle name="Lines 2" xfId="5291"/>
    <cellStyle name="Lines 3" xfId="5292"/>
    <cellStyle name="LINKED" xfId="5293"/>
    <cellStyle name="LINKED 2" xfId="5294"/>
    <cellStyle name="LINKED 2 2" xfId="5295"/>
    <cellStyle name="Linked Cell 2" xfId="5296"/>
    <cellStyle name="Linked Cell 2 2" xfId="5297"/>
    <cellStyle name="Linked Cell 2 2 2" xfId="5298"/>
    <cellStyle name="Linked Cell 2 3" xfId="5299"/>
    <cellStyle name="Linked Cell 2 4" xfId="5300"/>
    <cellStyle name="Linked Cell 3" xfId="5301"/>
    <cellStyle name="Linked Cell 3 2" xfId="5302"/>
    <cellStyle name="Linked Cell 3 3" xfId="5303"/>
    <cellStyle name="Linked Cell 4" xfId="5304"/>
    <cellStyle name="Linked Cell 5" xfId="5305"/>
    <cellStyle name="Linked Cell 6" xfId="5306"/>
    <cellStyle name="Linked Cell 7" xfId="5307"/>
    <cellStyle name="Linked Cell 8" xfId="5308"/>
    <cellStyle name="Millares [0]_2AV_M_M " xfId="5309"/>
    <cellStyle name="Millares_2AV_M_M " xfId="5310"/>
    <cellStyle name="modified border" xfId="5311"/>
    <cellStyle name="modified border 2" xfId="5312"/>
    <cellStyle name="modified border 2 2" xfId="5313"/>
    <cellStyle name="modified border 3" xfId="5314"/>
    <cellStyle name="modified border 3 2" xfId="5315"/>
    <cellStyle name="modified border 4" xfId="5316"/>
    <cellStyle name="modified border 4 2" xfId="5317"/>
    <cellStyle name="modified border 5" xfId="5318"/>
    <cellStyle name="modified border 5 2" xfId="5319"/>
    <cellStyle name="modified border_4.34E Mint Farm Deferral" xfId="5320"/>
    <cellStyle name="modified border1" xfId="5321"/>
    <cellStyle name="modified border1 2" xfId="5322"/>
    <cellStyle name="modified border1 2 2" xfId="5323"/>
    <cellStyle name="modified border1 3" xfId="5324"/>
    <cellStyle name="modified border1 3 2" xfId="5325"/>
    <cellStyle name="modified border1 4" xfId="5326"/>
    <cellStyle name="modified border1 4 2" xfId="5327"/>
    <cellStyle name="modified border1 5" xfId="5328"/>
    <cellStyle name="modified border1 5 2" xfId="5329"/>
    <cellStyle name="modified border1_4.34E Mint Farm Deferral" xfId="5330"/>
    <cellStyle name="Moneda [0]_2AV_M_M " xfId="5331"/>
    <cellStyle name="Moneda_2AV_M_M " xfId="5332"/>
    <cellStyle name="MonthYears" xfId="5333"/>
    <cellStyle name="Multiple" xfId="7125"/>
    <cellStyle name="Neutral 2" xfId="5334"/>
    <cellStyle name="Neutral 2 2" xfId="5335"/>
    <cellStyle name="Neutral 2 2 2" xfId="5336"/>
    <cellStyle name="Neutral 2 3" xfId="5337"/>
    <cellStyle name="Neutral 2 4" xfId="5338"/>
    <cellStyle name="Neutral 3" xfId="5339"/>
    <cellStyle name="Neutral 3 2" xfId="5340"/>
    <cellStyle name="Neutral 3 3" xfId="5341"/>
    <cellStyle name="Neutral 4" xfId="5342"/>
    <cellStyle name="Neutral 5" xfId="5343"/>
    <cellStyle name="Neutral 6" xfId="5344"/>
    <cellStyle name="Neutral 7" xfId="5345"/>
    <cellStyle name="Neutral 8" xfId="5346"/>
    <cellStyle name="no dec" xfId="5347"/>
    <cellStyle name="no dec 2" xfId="5348"/>
    <cellStyle name="no dec 2 2" xfId="5349"/>
    <cellStyle name="Normal" xfId="0" builtinId="0"/>
    <cellStyle name="Normal - Style1" xfId="18"/>
    <cellStyle name="Normal - Style1 10" xfId="6569"/>
    <cellStyle name="Normal - Style1 2" xfId="5350"/>
    <cellStyle name="Normal - Style1 2 2" xfId="5351"/>
    <cellStyle name="Normal - Style1 2 2 2" xfId="5352"/>
    <cellStyle name="Normal - Style1 2 2 2 2" xfId="7134"/>
    <cellStyle name="Normal - Style1 2 2 3" xfId="5353"/>
    <cellStyle name="Normal - Style1 2 3" xfId="5354"/>
    <cellStyle name="Normal - Style1 3" xfId="5355"/>
    <cellStyle name="Normal - Style1 3 2" xfId="5356"/>
    <cellStyle name="Normal - Style1 3 2 2" xfId="5357"/>
    <cellStyle name="Normal - Style1 3 3" xfId="5358"/>
    <cellStyle name="Normal - Style1 3 4" xfId="5359"/>
    <cellStyle name="Normal - Style1 4" xfId="5360"/>
    <cellStyle name="Normal - Style1 4 2" xfId="5361"/>
    <cellStyle name="Normal - Style1 4 2 2" xfId="5362"/>
    <cellStyle name="Normal - Style1 4 3" xfId="5363"/>
    <cellStyle name="Normal - Style1 5" xfId="5364"/>
    <cellStyle name="Normal - Style1 5 2" xfId="5365"/>
    <cellStyle name="Normal - Style1 5 2 2" xfId="5366"/>
    <cellStyle name="Normal - Style1 5 2 3" xfId="5367"/>
    <cellStyle name="Normal - Style1 5 3" xfId="5368"/>
    <cellStyle name="Normal - Style1 5 4" xfId="5369"/>
    <cellStyle name="Normal - Style1 5 5" xfId="5370"/>
    <cellStyle name="Normal - Style1 6" xfId="5371"/>
    <cellStyle name="Normal - Style1 6 2" xfId="5372"/>
    <cellStyle name="Normal - Style1 6 2 2" xfId="5373"/>
    <cellStyle name="Normal - Style1 6 3" xfId="5374"/>
    <cellStyle name="Normal - Style1 6 4" xfId="5375"/>
    <cellStyle name="Normal - Style1 7" xfId="5376"/>
    <cellStyle name="Normal - Style1 7 2" xfId="5377"/>
    <cellStyle name="Normal - Style1 7 2 2" xfId="5378"/>
    <cellStyle name="Normal - Style1 7 3" xfId="5379"/>
    <cellStyle name="Normal - Style1 8" xfId="5380"/>
    <cellStyle name="Normal - Style1 9" xfId="5381"/>
    <cellStyle name="Normal - Style1_(C) WHE Proforma with ITC cash grant 10 Yr Amort_for deferral_102809" xfId="5382"/>
    <cellStyle name="Normal [0]" xfId="5383"/>
    <cellStyle name="Normal [2]" xfId="5384"/>
    <cellStyle name="Normal 1" xfId="5385"/>
    <cellStyle name="Normal 1 2" xfId="5386"/>
    <cellStyle name="Normal 1 2 2" xfId="5387"/>
    <cellStyle name="Normal 1 3" xfId="5388"/>
    <cellStyle name="Normal 1 3 2" xfId="5389"/>
    <cellStyle name="Normal 1 4" xfId="5390"/>
    <cellStyle name="Normal 10" xfId="5391"/>
    <cellStyle name="Normal 10 2" xfId="5392"/>
    <cellStyle name="Normal 10 2 2" xfId="5393"/>
    <cellStyle name="Normal 10 2 2 2" xfId="5394"/>
    <cellStyle name="Normal 10 2 3" xfId="5395"/>
    <cellStyle name="Normal 10 3" xfId="5396"/>
    <cellStyle name="Normal 10 3 2" xfId="5397"/>
    <cellStyle name="Normal 10 3 2 2" xfId="5398"/>
    <cellStyle name="Normal 10 3 3" xfId="5399"/>
    <cellStyle name="Normal 10 4" xfId="5400"/>
    <cellStyle name="Normal 10 4 2" xfId="5401"/>
    <cellStyle name="Normal 10 5" xfId="5402"/>
    <cellStyle name="Normal 10 6" xfId="5403"/>
    <cellStyle name="Normal 10 7" xfId="5404"/>
    <cellStyle name="Normal 10_ Price Inputs" xfId="5405"/>
    <cellStyle name="Normal 100" xfId="6729"/>
    <cellStyle name="Normal 101" xfId="6731"/>
    <cellStyle name="Normal 102" xfId="6733"/>
    <cellStyle name="Normal 103" xfId="6735"/>
    <cellStyle name="Normal 104" xfId="6737"/>
    <cellStyle name="Normal 105" xfId="6739"/>
    <cellStyle name="Normal 106" xfId="6742"/>
    <cellStyle name="Normal 107" xfId="6743"/>
    <cellStyle name="Normal 108" xfId="6745"/>
    <cellStyle name="Normal 109" xfId="6747"/>
    <cellStyle name="Normal 11" xfId="5406"/>
    <cellStyle name="Normal 11 2" xfId="5407"/>
    <cellStyle name="Normal 11 2 2" xfId="5408"/>
    <cellStyle name="Normal 11 3" xfId="25"/>
    <cellStyle name="Normal 11 4" xfId="5409"/>
    <cellStyle name="Normal 11 5" xfId="5410"/>
    <cellStyle name="Normal 11_16.37E Wild Horse Expansion DeferralRevwrkingfile SF" xfId="5411"/>
    <cellStyle name="Normal 110" xfId="6749"/>
    <cellStyle name="Normal 111" xfId="6751"/>
    <cellStyle name="Normal 112" xfId="6753"/>
    <cellStyle name="Normal 113" xfId="6755"/>
    <cellStyle name="Normal 114" xfId="6757"/>
    <cellStyle name="Normal 115" xfId="6760"/>
    <cellStyle name="Normal 116" xfId="6761"/>
    <cellStyle name="Normal 117" xfId="6763"/>
    <cellStyle name="Normal 118" xfId="6762"/>
    <cellStyle name="Normal 119" xfId="6764"/>
    <cellStyle name="Normal 12" xfId="5412"/>
    <cellStyle name="Normal 12 2" xfId="5413"/>
    <cellStyle name="Normal 12 2 2" xfId="5414"/>
    <cellStyle name="Normal 12 3" xfId="5415"/>
    <cellStyle name="Normal 12 4" xfId="5416"/>
    <cellStyle name="Normal 120" xfId="7081"/>
    <cellStyle name="Normal 121" xfId="6562"/>
    <cellStyle name="Normal 122" xfId="6571"/>
    <cellStyle name="Normal 123" xfId="6576"/>
    <cellStyle name="Normal 124" xfId="7112"/>
    <cellStyle name="Normal 13" xfId="5417"/>
    <cellStyle name="Normal 13 2" xfId="5418"/>
    <cellStyle name="Normal 13 2 2" xfId="5419"/>
    <cellStyle name="Normal 13 3" xfId="5420"/>
    <cellStyle name="Normal 13 4" xfId="5421"/>
    <cellStyle name="Normal 13 5" xfId="6606"/>
    <cellStyle name="Normal 14" xfId="5422"/>
    <cellStyle name="Normal 14 2" xfId="5423"/>
    <cellStyle name="Normal 14 2 2" xfId="5424"/>
    <cellStyle name="Normal 14 3" xfId="5425"/>
    <cellStyle name="Normal 14 4" xfId="5426"/>
    <cellStyle name="Normal 15" xfId="5427"/>
    <cellStyle name="Normal 15 2" xfId="5428"/>
    <cellStyle name="Normal 15 2 2" xfId="5429"/>
    <cellStyle name="Normal 15 3" xfId="5430"/>
    <cellStyle name="Normal 15 4" xfId="5431"/>
    <cellStyle name="Normal 15 5" xfId="6595"/>
    <cellStyle name="Normal 16" xfId="5432"/>
    <cellStyle name="Normal 16 2" xfId="5433"/>
    <cellStyle name="Normal 16 2 2" xfId="5434"/>
    <cellStyle name="Normal 16 3" xfId="5435"/>
    <cellStyle name="Normal 16 4" xfId="5436"/>
    <cellStyle name="Normal 16 5" xfId="6608"/>
    <cellStyle name="Normal 17" xfId="5437"/>
    <cellStyle name="Normal 17 2" xfId="5438"/>
    <cellStyle name="Normal 17 2 2" xfId="5439"/>
    <cellStyle name="Normal 17 3" xfId="5440"/>
    <cellStyle name="Normal 17 4" xfId="5441"/>
    <cellStyle name="Normal 17 5" xfId="6605"/>
    <cellStyle name="Normal 18" xfId="5442"/>
    <cellStyle name="Normal 18 2" xfId="5443"/>
    <cellStyle name="Normal 18 2 2" xfId="5444"/>
    <cellStyle name="Normal 18 2 3" xfId="6802"/>
    <cellStyle name="Normal 18 3" xfId="5445"/>
    <cellStyle name="Normal 18 4" xfId="5446"/>
    <cellStyle name="Normal 18 5" xfId="6607"/>
    <cellStyle name="Normal 19" xfId="5447"/>
    <cellStyle name="Normal 19 2" xfId="5448"/>
    <cellStyle name="Normal 19 2 2" xfId="5449"/>
    <cellStyle name="Normal 19 2 3" xfId="6934"/>
    <cellStyle name="Normal 19 3" xfId="5450"/>
    <cellStyle name="Normal 19 4" xfId="5451"/>
    <cellStyle name="Normal 19 5" xfId="6610"/>
    <cellStyle name="Normal 2" xfId="2"/>
    <cellStyle name="Normal 2 10" xfId="5452"/>
    <cellStyle name="Normal 2 10 2" xfId="5453"/>
    <cellStyle name="Normal 2 11" xfId="5454"/>
    <cellStyle name="Normal 2 11 2" xfId="5455"/>
    <cellStyle name="Normal 2 12" xfId="5456"/>
    <cellStyle name="Normal 2 12 2" xfId="5457"/>
    <cellStyle name="Normal 2 13" xfId="5458"/>
    <cellStyle name="Normal 2 13 2" xfId="5459"/>
    <cellStyle name="Normal 2 14" xfId="5460"/>
    <cellStyle name="Normal 2 15" xfId="5461"/>
    <cellStyle name="Normal 2 16" xfId="6575"/>
    <cellStyle name="Normal 2 2" xfId="5462"/>
    <cellStyle name="Normal 2 2 10 2" xfId="7133"/>
    <cellStyle name="Normal 2 2 2" xfId="5463"/>
    <cellStyle name="Normal 2 2 2 2" xfId="5464"/>
    <cellStyle name="Normal 2 2 2 2 2" xfId="5465"/>
    <cellStyle name="Normal 2 2 2 2 2 2" xfId="5466"/>
    <cellStyle name="Normal 2 2 2 2 3" xfId="5467"/>
    <cellStyle name="Normal 2 2 2 2 3 2" xfId="5468"/>
    <cellStyle name="Normal 2 2 2 2 4" xfId="5469"/>
    <cellStyle name="Normal 2 2 2 3" xfId="5470"/>
    <cellStyle name="Normal 2 2 2 3 2" xfId="5471"/>
    <cellStyle name="Normal 2 2 2 3 2 2" xfId="5472"/>
    <cellStyle name="Normal 2 2 2 3 3" xfId="5473"/>
    <cellStyle name="Normal 2 2 2 3 3 2" xfId="5474"/>
    <cellStyle name="Normal 2 2 2 3 4" xfId="5475"/>
    <cellStyle name="Normal 2 2 2 4" xfId="5476"/>
    <cellStyle name="Normal 2 2 2 4 2" xfId="5477"/>
    <cellStyle name="Normal 2 2 2 5" xfId="5478"/>
    <cellStyle name="Normal 2 2 2 5 2" xfId="5479"/>
    <cellStyle name="Normal 2 2 2 6" xfId="5480"/>
    <cellStyle name="Normal 2 2 2 7" xfId="6603"/>
    <cellStyle name="Normal 2 2 2_Chelan PUD Power Costs (8-10)" xfId="5481"/>
    <cellStyle name="Normal 2 2 3" xfId="5482"/>
    <cellStyle name="Normal 2 2 3 2" xfId="5483"/>
    <cellStyle name="Normal 2 2 3 2 2" xfId="5484"/>
    <cellStyle name="Normal 2 2 3 3" xfId="5485"/>
    <cellStyle name="Normal 2 2 3 3 2" xfId="5486"/>
    <cellStyle name="Normal 2 2 3 4" xfId="5487"/>
    <cellStyle name="Normal 2 2 4" xfId="5488"/>
    <cellStyle name="Normal 2 2 4 2" xfId="5489"/>
    <cellStyle name="Normal 2 2 5" xfId="5490"/>
    <cellStyle name="Normal 2 2 6" xfId="5491"/>
    <cellStyle name="Normal 2 2 7" xfId="5492"/>
    <cellStyle name="Normal 2 2_ Price Inputs" xfId="5493"/>
    <cellStyle name="Normal 2 3" xfId="5494"/>
    <cellStyle name="Normal 2 3 2" xfId="5495"/>
    <cellStyle name="Normal 2 3 2 2" xfId="5496"/>
    <cellStyle name="Normal 2 3 3" xfId="5497"/>
    <cellStyle name="Normal 2 3 3 2" xfId="5498"/>
    <cellStyle name="Normal 2 3 4" xfId="5499"/>
    <cellStyle name="Normal 2 3 5" xfId="6599"/>
    <cellStyle name="Normal 2 4" xfId="5500"/>
    <cellStyle name="Normal 2 4 2" xfId="5501"/>
    <cellStyle name="Normal 2 4 2 2" xfId="5502"/>
    <cellStyle name="Normal 2 4 3" xfId="5503"/>
    <cellStyle name="Normal 2 4 3 2" xfId="5504"/>
    <cellStyle name="Normal 2 4 4" xfId="5505"/>
    <cellStyle name="Normal 2 4 5" xfId="6591"/>
    <cellStyle name="Normal 2 5" xfId="5506"/>
    <cellStyle name="Normal 2 5 2" xfId="5507"/>
    <cellStyle name="Normal 2 5 2 2" xfId="5508"/>
    <cellStyle name="Normal 2 5 2 3" xfId="6784"/>
    <cellStyle name="Normal 2 5 3" xfId="5509"/>
    <cellStyle name="Normal 2 5 3 2" xfId="5510"/>
    <cellStyle name="Normal 2 5 4" xfId="5511"/>
    <cellStyle name="Normal 2 5 5" xfId="6612"/>
    <cellStyle name="Normal 2 6" xfId="5512"/>
    <cellStyle name="Normal 2 6 2" xfId="5513"/>
    <cellStyle name="Normal 2 6 2 2" xfId="5514"/>
    <cellStyle name="Normal 2 6 3" xfId="5515"/>
    <cellStyle name="Normal 2 7" xfId="5516"/>
    <cellStyle name="Normal 2 7 2" xfId="5517"/>
    <cellStyle name="Normal 2 8" xfId="5518"/>
    <cellStyle name="Normal 2 8 2" xfId="5519"/>
    <cellStyle name="Normal 2 9" xfId="5520"/>
    <cellStyle name="Normal 2 9 2" xfId="5521"/>
    <cellStyle name="Normal 2_16.37E Wild Horse Expansion DeferralRevwrkingfile SF" xfId="5522"/>
    <cellStyle name="Normal 20" xfId="5523"/>
    <cellStyle name="Normal 20 2" xfId="5524"/>
    <cellStyle name="Normal 20 2 2" xfId="5525"/>
    <cellStyle name="Normal 20 2 3" xfId="6935"/>
    <cellStyle name="Normal 20 3" xfId="5526"/>
    <cellStyle name="Normal 20 3 2" xfId="5527"/>
    <cellStyle name="Normal 20 3 3" xfId="5528"/>
    <cellStyle name="Normal 20 3 3 2" xfId="5529"/>
    <cellStyle name="Normal 20 3 4" xfId="5530"/>
    <cellStyle name="Normal 20 4" xfId="5531"/>
    <cellStyle name="Normal 20 5" xfId="6614"/>
    <cellStyle name="Normal 21" xfId="5532"/>
    <cellStyle name="Normal 21 2" xfId="5533"/>
    <cellStyle name="Normal 21 2 2" xfId="5534"/>
    <cellStyle name="Normal 21 2 3" xfId="6936"/>
    <cellStyle name="Normal 21 3" xfId="5535"/>
    <cellStyle name="Normal 21 3 2" xfId="5536"/>
    <cellStyle name="Normal 21 4" xfId="5537"/>
    <cellStyle name="Normal 21 5" xfId="5538"/>
    <cellStyle name="Normal 21 6" xfId="5539"/>
    <cellStyle name="Normal 21 7" xfId="6618"/>
    <cellStyle name="Normal 21_4 31E Reg Asset  Liab and EXH D" xfId="5540"/>
    <cellStyle name="Normal 22" xfId="5541"/>
    <cellStyle name="Normal 22 2" xfId="5542"/>
    <cellStyle name="Normal 22 2 2" xfId="5543"/>
    <cellStyle name="Normal 22 2 3" xfId="6937"/>
    <cellStyle name="Normal 22 3" xfId="5544"/>
    <cellStyle name="Normal 22 3 2" xfId="5545"/>
    <cellStyle name="Normal 22 4" xfId="5546"/>
    <cellStyle name="Normal 22 5" xfId="5547"/>
    <cellStyle name="Normal 22 6" xfId="5548"/>
    <cellStyle name="Normal 22 7" xfId="6617"/>
    <cellStyle name="Normal 23" xfId="5549"/>
    <cellStyle name="Normal 23 2" xfId="5550"/>
    <cellStyle name="Normal 23 2 2" xfId="6938"/>
    <cellStyle name="Normal 23 3" xfId="5551"/>
    <cellStyle name="Normal 23 4" xfId="6619"/>
    <cellStyle name="Normal 24" xfId="5552"/>
    <cellStyle name="Normal 24 2" xfId="5553"/>
    <cellStyle name="Normal 24 2 2" xfId="5554"/>
    <cellStyle name="Normal 24 2 3" xfId="5555"/>
    <cellStyle name="Normal 24 2 4" xfId="6939"/>
    <cellStyle name="Normal 24 3" xfId="5556"/>
    <cellStyle name="Normal 24 4" xfId="6616"/>
    <cellStyle name="Normal 25" xfId="5557"/>
    <cellStyle name="Normal 25 2" xfId="5558"/>
    <cellStyle name="Normal 25 2 2" xfId="6940"/>
    <cellStyle name="Normal 25 3" xfId="5559"/>
    <cellStyle name="Normal 25 4" xfId="6621"/>
    <cellStyle name="Normal 26" xfId="5560"/>
    <cellStyle name="Normal 26 2" xfId="5561"/>
    <cellStyle name="Normal 26 2 2" xfId="6941"/>
    <cellStyle name="Normal 26 3" xfId="5562"/>
    <cellStyle name="Normal 26 4" xfId="5563"/>
    <cellStyle name="Normal 26 5" xfId="6622"/>
    <cellStyle name="Normal 27" xfId="5564"/>
    <cellStyle name="Normal 27 2" xfId="5565"/>
    <cellStyle name="Normal 27 2 2" xfId="6942"/>
    <cellStyle name="Normal 27 3" xfId="5566"/>
    <cellStyle name="Normal 27 4" xfId="6623"/>
    <cellStyle name="Normal 28" xfId="5567"/>
    <cellStyle name="Normal 28 2" xfId="5568"/>
    <cellStyle name="Normal 28 2 2" xfId="5569"/>
    <cellStyle name="Normal 28 2 3" xfId="6943"/>
    <cellStyle name="Normal 28 3" xfId="5570"/>
    <cellStyle name="Normal 28 4" xfId="6624"/>
    <cellStyle name="Normal 29" xfId="5571"/>
    <cellStyle name="Normal 29 2" xfId="5572"/>
    <cellStyle name="Normal 29 2 2" xfId="6944"/>
    <cellStyle name="Normal 29 3" xfId="6625"/>
    <cellStyle name="Normal 3" xfId="3"/>
    <cellStyle name="Normal 3 10" xfId="5573"/>
    <cellStyle name="Normal 3 10 2" xfId="5574"/>
    <cellStyle name="Normal 3 11" xfId="5575"/>
    <cellStyle name="Normal 3 11 2" xfId="5576"/>
    <cellStyle name="Normal 3 12" xfId="5577"/>
    <cellStyle name="Normal 3 13" xfId="5578"/>
    <cellStyle name="Normal 3 14" xfId="6592"/>
    <cellStyle name="Normal 3 2" xfId="7"/>
    <cellStyle name="Normal 3 2 2" xfId="5579"/>
    <cellStyle name="Normal 3 2 2 2" xfId="5580"/>
    <cellStyle name="Normal 3 2 2 2 2" xfId="5581"/>
    <cellStyle name="Normal 3 2 3" xfId="5582"/>
    <cellStyle name="Normal 3 2 3 2" xfId="5583"/>
    <cellStyle name="Normal 3 2 3 2 2" xfId="5584"/>
    <cellStyle name="Normal 3 2 4" xfId="5585"/>
    <cellStyle name="Normal 3 2 4 2" xfId="5586"/>
    <cellStyle name="Normal 3 2 5" xfId="6611"/>
    <cellStyle name="Normal 3 2_Chelan PUD Power Costs (8-10)" xfId="5587"/>
    <cellStyle name="Normal 3 3" xfId="5588"/>
    <cellStyle name="Normal 3 3 2" xfId="5589"/>
    <cellStyle name="Normal 3 3 2 2" xfId="5590"/>
    <cellStyle name="Normal 3 3 3" xfId="5591"/>
    <cellStyle name="Normal 3 4" xfId="5592"/>
    <cellStyle name="Normal 3 4 2" xfId="5593"/>
    <cellStyle name="Normal 3 4 2 2" xfId="5594"/>
    <cellStyle name="Normal 3 4 3" xfId="5595"/>
    <cellStyle name="Normal 3 5" xfId="5596"/>
    <cellStyle name="Normal 3 5 2" xfId="5597"/>
    <cellStyle name="Normal 3 5 3" xfId="5598"/>
    <cellStyle name="Normal 3 6" xfId="5599"/>
    <cellStyle name="Normal 3 6 2" xfId="5600"/>
    <cellStyle name="Normal 3 7" xfId="5601"/>
    <cellStyle name="Normal 3 7 2" xfId="5602"/>
    <cellStyle name="Normal 3 8" xfId="5603"/>
    <cellStyle name="Normal 3 8 2" xfId="5604"/>
    <cellStyle name="Normal 3 9" xfId="5605"/>
    <cellStyle name="Normal 3 9 2" xfId="5606"/>
    <cellStyle name="Normal 3_ Price Inputs" xfId="5607"/>
    <cellStyle name="Normal 30" xfId="5608"/>
    <cellStyle name="Normal 30 2" xfId="5609"/>
    <cellStyle name="Normal 30 2 2" xfId="6945"/>
    <cellStyle name="Normal 30 3" xfId="6626"/>
    <cellStyle name="Normal 31" xfId="5610"/>
    <cellStyle name="Normal 31 2" xfId="5611"/>
    <cellStyle name="Normal 31 2 2" xfId="5612"/>
    <cellStyle name="Normal 31 2 3" xfId="6946"/>
    <cellStyle name="Normal 31 3" xfId="5613"/>
    <cellStyle name="Normal 31 4" xfId="6627"/>
    <cellStyle name="Normal 32" xfId="5614"/>
    <cellStyle name="Normal 32 2" xfId="5615"/>
    <cellStyle name="Normal 32 2 2" xfId="6947"/>
    <cellStyle name="Normal 32 3" xfId="6628"/>
    <cellStyle name="Normal 33" xfId="5616"/>
    <cellStyle name="Normal 33 2" xfId="5617"/>
    <cellStyle name="Normal 33 2 2" xfId="6948"/>
    <cellStyle name="Normal 33 3" xfId="6629"/>
    <cellStyle name="Normal 34" xfId="5618"/>
    <cellStyle name="Normal 34 2" xfId="5619"/>
    <cellStyle name="Normal 34 2 2" xfId="6949"/>
    <cellStyle name="Normal 34 3" xfId="6630"/>
    <cellStyle name="Normal 35" xfId="5620"/>
    <cellStyle name="Normal 35 2" xfId="5621"/>
    <cellStyle name="Normal 35 2 2" xfId="6950"/>
    <cellStyle name="Normal 35 3" xfId="6631"/>
    <cellStyle name="Normal 36" xfId="5622"/>
    <cellStyle name="Normal 36 2" xfId="5623"/>
    <cellStyle name="Normal 36 2 2" xfId="6951"/>
    <cellStyle name="Normal 36 3" xfId="6632"/>
    <cellStyle name="Normal 37" xfId="5624"/>
    <cellStyle name="Normal 37 2" xfId="5625"/>
    <cellStyle name="Normal 37 2 2" xfId="6952"/>
    <cellStyle name="Normal 37 3" xfId="6633"/>
    <cellStyle name="Normal 38" xfId="5626"/>
    <cellStyle name="Normal 38 2" xfId="5627"/>
    <cellStyle name="Normal 38 2 2" xfId="6953"/>
    <cellStyle name="Normal 38 3" xfId="6634"/>
    <cellStyle name="Normal 39" xfId="5628"/>
    <cellStyle name="Normal 39 2" xfId="5629"/>
    <cellStyle name="Normal 39 2 2" xfId="6954"/>
    <cellStyle name="Normal 39 3" xfId="6635"/>
    <cellStyle name="Normal 4" xfId="19"/>
    <cellStyle name="Normal 4 2" xfId="5630"/>
    <cellStyle name="Normal 4 2 2" xfId="5631"/>
    <cellStyle name="Normal 4 2 2 2" xfId="5632"/>
    <cellStyle name="Normal 4 2 2 2 2" xfId="6841"/>
    <cellStyle name="Normal 4 2 2 3" xfId="6908"/>
    <cellStyle name="Normal 4 2 2 4" xfId="7043"/>
    <cellStyle name="Normal 4 2 3" xfId="5633"/>
    <cellStyle name="Normal 4 2 3 2" xfId="5634"/>
    <cellStyle name="Normal 4 2 3 2 2" xfId="6929"/>
    <cellStyle name="Normal 4 2 3 3" xfId="7076"/>
    <cellStyle name="Normal 4 2 4" xfId="5635"/>
    <cellStyle name="Normal 4 2 4 2" xfId="5636"/>
    <cellStyle name="Normal 4 2 5" xfId="5637"/>
    <cellStyle name="Normal 4 2 5 2" xfId="6874"/>
    <cellStyle name="Normal 4 2 6" xfId="7010"/>
    <cellStyle name="Normal 4 3" xfId="5638"/>
    <cellStyle name="Normal 4 3 2" xfId="5639"/>
    <cellStyle name="Normal 4 3 2 2" xfId="5640"/>
    <cellStyle name="Normal 4 3 3" xfId="6836"/>
    <cellStyle name="Normal 4 3 4" xfId="6891"/>
    <cellStyle name="Normal 4 3 5" xfId="7026"/>
    <cellStyle name="Normal 4 3 6" xfId="6613"/>
    <cellStyle name="Normal 4 4" xfId="5641"/>
    <cellStyle name="Normal 4 4 2" xfId="5642"/>
    <cellStyle name="Normal 4 4 2 2" xfId="6924"/>
    <cellStyle name="Normal 4 4 3" xfId="7060"/>
    <cellStyle name="Normal 4 5" xfId="5643"/>
    <cellStyle name="Normal 4 5 2" xfId="6815"/>
    <cellStyle name="Normal 4 6" xfId="5644"/>
    <cellStyle name="Normal 4 7" xfId="5645"/>
    <cellStyle name="Normal 4 7 2" xfId="6993"/>
    <cellStyle name="Normal 4_ Price Inputs" xfId="5646"/>
    <cellStyle name="Normal 40" xfId="5647"/>
    <cellStyle name="Normal 40 2" xfId="5648"/>
    <cellStyle name="Normal 40 2 2" xfId="6955"/>
    <cellStyle name="Normal 40 3" xfId="6636"/>
    <cellStyle name="Normal 41" xfId="5649"/>
    <cellStyle name="Normal 41 2" xfId="5650"/>
    <cellStyle name="Normal 41 2 2" xfId="6956"/>
    <cellStyle name="Normal 41 3" xfId="6637"/>
    <cellStyle name="Normal 42" xfId="5651"/>
    <cellStyle name="Normal 42 2" xfId="5652"/>
    <cellStyle name="Normal 42 2 2" xfId="6957"/>
    <cellStyle name="Normal 42 3" xfId="6638"/>
    <cellStyle name="Normal 43" xfId="5653"/>
    <cellStyle name="Normal 43 2" xfId="5654"/>
    <cellStyle name="Normal 43 2 2" xfId="6958"/>
    <cellStyle name="Normal 43 3" xfId="6639"/>
    <cellStyle name="Normal 44" xfId="5655"/>
    <cellStyle name="Normal 44 2" xfId="5656"/>
    <cellStyle name="Normal 44 2 2" xfId="6959"/>
    <cellStyle name="Normal 44 3" xfId="6640"/>
    <cellStyle name="Normal 45" xfId="5657"/>
    <cellStyle name="Normal 45 2" xfId="5658"/>
    <cellStyle name="Normal 45 2 2" xfId="6960"/>
    <cellStyle name="Normal 45 3" xfId="6641"/>
    <cellStyle name="Normal 46" xfId="5659"/>
    <cellStyle name="Normal 46 2" xfId="5660"/>
    <cellStyle name="Normal 46 2 2" xfId="6961"/>
    <cellStyle name="Normal 46 3" xfId="6642"/>
    <cellStyle name="Normal 47" xfId="5661"/>
    <cellStyle name="Normal 47 2" xfId="5662"/>
    <cellStyle name="Normal 47 2 2" xfId="6962"/>
    <cellStyle name="Normal 47 3" xfId="6643"/>
    <cellStyle name="Normal 48" xfId="5663"/>
    <cellStyle name="Normal 48 2" xfId="5664"/>
    <cellStyle name="Normal 48 2 2" xfId="6963"/>
    <cellStyle name="Normal 48 3" xfId="6644"/>
    <cellStyle name="Normal 49" xfId="5665"/>
    <cellStyle name="Normal 49 2" xfId="5666"/>
    <cellStyle name="Normal 49 2 2" xfId="6964"/>
    <cellStyle name="Normal 49 3" xfId="6645"/>
    <cellStyle name="Normal 5" xfId="26"/>
    <cellStyle name="Normal 5 2" xfId="5667"/>
    <cellStyle name="Normal 5 2 2" xfId="5668"/>
    <cellStyle name="Normal 5 2 2 2" xfId="6844"/>
    <cellStyle name="Normal 5 2 2 3" xfId="6910"/>
    <cellStyle name="Normal 5 2 2 4" xfId="7046"/>
    <cellStyle name="Normal 5 2 2 5" xfId="6800"/>
    <cellStyle name="Normal 5 2 3" xfId="6782"/>
    <cellStyle name="Normal 5 2 3 2" xfId="6932"/>
    <cellStyle name="Normal 5 2 3 3" xfId="7079"/>
    <cellStyle name="Normal 5 2 4" xfId="6824"/>
    <cellStyle name="Normal 5 2 5" xfId="6877"/>
    <cellStyle name="Normal 5 2 6" xfId="7012"/>
    <cellStyle name="Normal 5 3" xfId="5669"/>
    <cellStyle name="Normal 5 3 2" xfId="6838"/>
    <cellStyle name="Normal 5 3 3" xfId="6894"/>
    <cellStyle name="Normal 5 3 4" xfId="7029"/>
    <cellStyle name="Normal 5 3 5" xfId="6796"/>
    <cellStyle name="Normal 5 4" xfId="5670"/>
    <cellStyle name="Normal 5 4 2" xfId="6927"/>
    <cellStyle name="Normal 5 4 3" xfId="7062"/>
    <cellStyle name="Normal 5 5" xfId="5671"/>
    <cellStyle name="Normal 5 5 2" xfId="6818"/>
    <cellStyle name="Normal 5 6" xfId="5672"/>
    <cellStyle name="Normal 5 6 2" xfId="6860"/>
    <cellStyle name="Normal 5 7" xfId="6996"/>
    <cellStyle name="Normal 50" xfId="5673"/>
    <cellStyle name="Normal 50 2" xfId="5674"/>
    <cellStyle name="Normal 50 2 2" xfId="6965"/>
    <cellStyle name="Normal 50 3" xfId="6646"/>
    <cellStyle name="Normal 51" xfId="5675"/>
    <cellStyle name="Normal 51 2" xfId="6966"/>
    <cellStyle name="Normal 51 3" xfId="6647"/>
    <cellStyle name="Normal 52" xfId="5676"/>
    <cellStyle name="Normal 52 2" xfId="6967"/>
    <cellStyle name="Normal 52 3" xfId="6648"/>
    <cellStyle name="Normal 53" xfId="5677"/>
    <cellStyle name="Normal 53 2" xfId="6968"/>
    <cellStyle name="Normal 53 3" xfId="6649"/>
    <cellStyle name="Normal 54" xfId="5678"/>
    <cellStyle name="Normal 54 2" xfId="6969"/>
    <cellStyle name="Normal 54 3" xfId="6650"/>
    <cellStyle name="Normal 55" xfId="5679"/>
    <cellStyle name="Normal 55 2" xfId="6970"/>
    <cellStyle name="Normal 55 3" xfId="6651"/>
    <cellStyle name="Normal 56" xfId="5680"/>
    <cellStyle name="Normal 56 2" xfId="6971"/>
    <cellStyle name="Normal 56 3" xfId="6652"/>
    <cellStyle name="Normal 57" xfId="5681"/>
    <cellStyle name="Normal 57 2" xfId="6972"/>
    <cellStyle name="Normal 57 3" xfId="6653"/>
    <cellStyle name="Normal 58" xfId="5682"/>
    <cellStyle name="Normal 58 2" xfId="6973"/>
    <cellStyle name="Normal 58 3" xfId="6654"/>
    <cellStyle name="Normal 59" xfId="5683"/>
    <cellStyle name="Normal 59 2" xfId="6974"/>
    <cellStyle name="Normal 59 3" xfId="6655"/>
    <cellStyle name="Normal 6" xfId="5684"/>
    <cellStyle name="Normal 6 2" xfId="5685"/>
    <cellStyle name="Normal 6 2 2" xfId="5686"/>
    <cellStyle name="Normal 6 3" xfId="5687"/>
    <cellStyle name="Normal 6 3 2" xfId="5688"/>
    <cellStyle name="Normal 6 4" xfId="5689"/>
    <cellStyle name="Normal 6 5" xfId="5690"/>
    <cellStyle name="Normal 6 6" xfId="5691"/>
    <cellStyle name="Normal 60" xfId="5692"/>
    <cellStyle name="Normal 60 2" xfId="6975"/>
    <cellStyle name="Normal 60 3" xfId="6656"/>
    <cellStyle name="Normal 61" xfId="5693"/>
    <cellStyle name="Normal 61 2" xfId="6976"/>
    <cellStyle name="Normal 61 3" xfId="6657"/>
    <cellStyle name="Normal 62" xfId="6658"/>
    <cellStyle name="Normal 62 2" xfId="6977"/>
    <cellStyle name="Normal 63" xfId="6659"/>
    <cellStyle name="Normal 63 2" xfId="6978"/>
    <cellStyle name="Normal 64" xfId="6660"/>
    <cellStyle name="Normal 65" xfId="6615"/>
    <cellStyle name="Normal 66" xfId="6661"/>
    <cellStyle name="Normal 67" xfId="6664"/>
    <cellStyle name="Normal 68" xfId="6665"/>
    <cellStyle name="Normal 69" xfId="6667"/>
    <cellStyle name="Normal 7" xfId="5694"/>
    <cellStyle name="Normal 7 2" xfId="5695"/>
    <cellStyle name="Normal 7 2 2" xfId="5696"/>
    <cellStyle name="Normal 7 3" xfId="5697"/>
    <cellStyle name="Normal 7 4" xfId="5698"/>
    <cellStyle name="Normal 7 5" xfId="5699"/>
    <cellStyle name="Normal 7 6" xfId="6604"/>
    <cellStyle name="Normal 70" xfId="6670"/>
    <cellStyle name="Normal 71" xfId="6672"/>
    <cellStyle name="Normal 72" xfId="6673"/>
    <cellStyle name="Normal 73" xfId="6676"/>
    <cellStyle name="Normal 74" xfId="6677"/>
    <cellStyle name="Normal 75" xfId="6680"/>
    <cellStyle name="Normal 76" xfId="6681"/>
    <cellStyle name="Normal 77" xfId="6684"/>
    <cellStyle name="Normal 78" xfId="6685"/>
    <cellStyle name="Normal 79" xfId="6687"/>
    <cellStyle name="Normal 8" xfId="5700"/>
    <cellStyle name="Normal 8 2" xfId="5701"/>
    <cellStyle name="Normal 8 2 2" xfId="5702"/>
    <cellStyle name="Normal 8 3" xfId="5703"/>
    <cellStyle name="Normal 8 4" xfId="5704"/>
    <cellStyle name="Normal 8 5" xfId="5705"/>
    <cellStyle name="Normal 80" xfId="6689"/>
    <cellStyle name="Normal 81" xfId="6691"/>
    <cellStyle name="Normal 82" xfId="6694"/>
    <cellStyle name="Normal 83" xfId="6696"/>
    <cellStyle name="Normal 84" xfId="6697"/>
    <cellStyle name="Normal 85" xfId="6700"/>
    <cellStyle name="Normal 86" xfId="6701"/>
    <cellStyle name="Normal 87" xfId="6703"/>
    <cellStyle name="Normal 88" xfId="6705"/>
    <cellStyle name="Normal 89" xfId="6707"/>
    <cellStyle name="Normal 9" xfId="5706"/>
    <cellStyle name="Normal 9 2" xfId="5707"/>
    <cellStyle name="Normal 9 2 2" xfId="5708"/>
    <cellStyle name="Normal 9 3" xfId="5709"/>
    <cellStyle name="Normal 9 4" xfId="5710"/>
    <cellStyle name="Normal 9 5" xfId="5711"/>
    <cellStyle name="Normal 90" xfId="6709"/>
    <cellStyle name="Normal 91" xfId="6711"/>
    <cellStyle name="Normal 92" xfId="6713"/>
    <cellStyle name="Normal 93" xfId="6715"/>
    <cellStyle name="Normal 94" xfId="5712"/>
    <cellStyle name="Normal 94 2" xfId="6717"/>
    <cellStyle name="Normal 95" xfId="6719"/>
    <cellStyle name="Normal 96" xfId="5713"/>
    <cellStyle name="Normal 96 2" xfId="6722"/>
    <cellStyle name="Normal 97" xfId="6723"/>
    <cellStyle name="Normal 98" xfId="6726"/>
    <cellStyle name="Normal 99" xfId="6727"/>
    <cellStyle name="Note 10" xfId="5714"/>
    <cellStyle name="Note 10 2" xfId="5715"/>
    <cellStyle name="Note 10 2 2" xfId="5716"/>
    <cellStyle name="Note 10 3" xfId="5717"/>
    <cellStyle name="Note 10 3 2" xfId="5718"/>
    <cellStyle name="Note 10 4" xfId="5719"/>
    <cellStyle name="Note 11" xfId="5720"/>
    <cellStyle name="Note 11 2" xfId="5721"/>
    <cellStyle name="Note 11 3" xfId="5722"/>
    <cellStyle name="Note 12" xfId="5723"/>
    <cellStyle name="Note 12 2" xfId="5724"/>
    <cellStyle name="Note 12 2 2" xfId="5725"/>
    <cellStyle name="Note 12 3" xfId="5726"/>
    <cellStyle name="Note 12 4" xfId="5727"/>
    <cellStyle name="Note 13" xfId="5728"/>
    <cellStyle name="Note 13 2" xfId="5729"/>
    <cellStyle name="Note 13 3" xfId="5730"/>
    <cellStyle name="Note 14" xfId="5731"/>
    <cellStyle name="Note 15" xfId="5732"/>
    <cellStyle name="Note 16" xfId="5733"/>
    <cellStyle name="Note 2" xfId="5734"/>
    <cellStyle name="Note 2 2" xfId="5735"/>
    <cellStyle name="Note 2 2 2" xfId="5736"/>
    <cellStyle name="Note 2 2 2 2" xfId="5737"/>
    <cellStyle name="Note 2 2 2 2 2" xfId="6843"/>
    <cellStyle name="Note 2 2 2 3" xfId="5738"/>
    <cellStyle name="Note 2 2 2 4" xfId="7045"/>
    <cellStyle name="Note 2 2 3" xfId="5739"/>
    <cellStyle name="Note 2 2 3 2" xfId="5740"/>
    <cellStyle name="Note 2 2 3 2 2" xfId="6931"/>
    <cellStyle name="Note 2 2 3 3" xfId="7078"/>
    <cellStyle name="Note 2 2 3 4" xfId="6781"/>
    <cellStyle name="Note 2 2 4" xfId="5741"/>
    <cellStyle name="Note 2 2 4 2" xfId="6823"/>
    <cellStyle name="Note 2 2 5" xfId="5742"/>
    <cellStyle name="Note 2 2 5 2" xfId="6876"/>
    <cellStyle name="Note 2 2 6" xfId="5743"/>
    <cellStyle name="Note 2 3" xfId="5744"/>
    <cellStyle name="Note 2 3 2" xfId="5745"/>
    <cellStyle name="Note 2 3 2 2" xfId="5746"/>
    <cellStyle name="Note 2 3 2 3" xfId="5747"/>
    <cellStyle name="Note 2 3 3" xfId="5748"/>
    <cellStyle name="Note 2 3 3 2" xfId="5749"/>
    <cellStyle name="Note 2 3 3 3" xfId="6893"/>
    <cellStyle name="Note 2 3 4" xfId="5750"/>
    <cellStyle name="Note 2 3 4 2" xfId="7028"/>
    <cellStyle name="Note 2 3 5" xfId="5751"/>
    <cellStyle name="Note 2 4" xfId="5752"/>
    <cellStyle name="Note 2 4 2" xfId="5753"/>
    <cellStyle name="Note 2 4 2 2" xfId="6926"/>
    <cellStyle name="Note 2 4 3" xfId="5754"/>
    <cellStyle name="Note 2 5" xfId="5755"/>
    <cellStyle name="Note 2 5 2" xfId="5756"/>
    <cellStyle name="Note 2 5 3" xfId="6817"/>
    <cellStyle name="Note 2 6" xfId="5757"/>
    <cellStyle name="Note 2 6 2" xfId="6859"/>
    <cellStyle name="Note 2 7" xfId="5758"/>
    <cellStyle name="Note 2 7 2" xfId="6995"/>
    <cellStyle name="Note 2 8" xfId="5759"/>
    <cellStyle name="Note 2_AURORA Total New" xfId="5760"/>
    <cellStyle name="Note 3" xfId="5761"/>
    <cellStyle name="Note 3 2" xfId="5762"/>
    <cellStyle name="Note 3 2 2" xfId="5763"/>
    <cellStyle name="Note 3 3" xfId="5764"/>
    <cellStyle name="Note 3 3 2" xfId="5765"/>
    <cellStyle name="Note 3 4" xfId="5766"/>
    <cellStyle name="Note 3 5" xfId="5767"/>
    <cellStyle name="Note 3 6" xfId="5768"/>
    <cellStyle name="Note 4" xfId="5769"/>
    <cellStyle name="Note 4 2" xfId="5770"/>
    <cellStyle name="Note 4 2 2" xfId="5771"/>
    <cellStyle name="Note 4 3" xfId="5772"/>
    <cellStyle name="Note 4 3 2" xfId="5773"/>
    <cellStyle name="Note 4 4" xfId="5774"/>
    <cellStyle name="Note 5" xfId="5775"/>
    <cellStyle name="Note 5 2" xfId="5776"/>
    <cellStyle name="Note 5 2 2" xfId="5777"/>
    <cellStyle name="Note 5 3" xfId="5778"/>
    <cellStyle name="Note 5 3 2" xfId="5779"/>
    <cellStyle name="Note 5 4" xfId="5780"/>
    <cellStyle name="Note 6" xfId="5781"/>
    <cellStyle name="Note 6 2" xfId="5782"/>
    <cellStyle name="Note 6 3" xfId="5783"/>
    <cellStyle name="Note 6 3 2" xfId="5784"/>
    <cellStyle name="Note 7" xfId="5785"/>
    <cellStyle name="Note 7 2" xfId="5786"/>
    <cellStyle name="Note 7 3" xfId="5787"/>
    <cellStyle name="Note 7 3 2" xfId="5788"/>
    <cellStyle name="Note 8" xfId="5789"/>
    <cellStyle name="Note 8 2" xfId="5790"/>
    <cellStyle name="Note 8 3" xfId="5791"/>
    <cellStyle name="Note 8 3 2" xfId="5792"/>
    <cellStyle name="Note 9" xfId="5793"/>
    <cellStyle name="Note 9 2" xfId="5794"/>
    <cellStyle name="Note 9 3" xfId="5795"/>
    <cellStyle name="Note 9 3 2" xfId="5796"/>
    <cellStyle name="OPTIONS" xfId="20"/>
    <cellStyle name="Output 2" xfId="5797"/>
    <cellStyle name="Output 2 2" xfId="5798"/>
    <cellStyle name="Output 2 2 2" xfId="5799"/>
    <cellStyle name="Output 2 2 3" xfId="5800"/>
    <cellStyle name="Output 2 2 3 2" xfId="5801"/>
    <cellStyle name="Output 2 3" xfId="5802"/>
    <cellStyle name="Output 2 4" xfId="5803"/>
    <cellStyle name="Output 2 4 2" xfId="5804"/>
    <cellStyle name="Output 2 5" xfId="5805"/>
    <cellStyle name="Output 3" xfId="5806"/>
    <cellStyle name="Output 3 2" xfId="5807"/>
    <cellStyle name="Output 3 3" xfId="5808"/>
    <cellStyle name="Output 3 3 2" xfId="5809"/>
    <cellStyle name="Output 3 4" xfId="5810"/>
    <cellStyle name="Output 3 5" xfId="5811"/>
    <cellStyle name="Output 4" xfId="5812"/>
    <cellStyle name="Output 4 2" xfId="5813"/>
    <cellStyle name="Output 5" xfId="5814"/>
    <cellStyle name="Output 6" xfId="5815"/>
    <cellStyle name="Output 6 2" xfId="5816"/>
    <cellStyle name="Output 7" xfId="5817"/>
    <cellStyle name="Output 8" xfId="5818"/>
    <cellStyle name="Output 9" xfId="5819"/>
    <cellStyle name="Page Number" xfId="7126"/>
    <cellStyle name="Percen - Style1" xfId="5820"/>
    <cellStyle name="Percen - Style1 2" xfId="5821"/>
    <cellStyle name="Percen - Style1 2 2" xfId="5822"/>
    <cellStyle name="Percen - Style1 3" xfId="5823"/>
    <cellStyle name="Percen - Style2" xfId="5824"/>
    <cellStyle name="Percen - Style2 2" xfId="5825"/>
    <cellStyle name="Percen - Style2 2 2" xfId="5826"/>
    <cellStyle name="Percen - Style2 3" xfId="5827"/>
    <cellStyle name="Percen - Style3" xfId="5828"/>
    <cellStyle name="Percen - Style3 2" xfId="5829"/>
    <cellStyle name="Percen - Style3 2 2" xfId="5830"/>
    <cellStyle name="Percen - Style3 3" xfId="5831"/>
    <cellStyle name="Percent" xfId="7113" builtinId="5"/>
    <cellStyle name="Percent [2]" xfId="21"/>
    <cellStyle name="Percent [2] 2" xfId="5832"/>
    <cellStyle name="Percent [2] 2 2" xfId="5833"/>
    <cellStyle name="Percent [2] 2 2 2" xfId="5834"/>
    <cellStyle name="Percent [2] 2 3" xfId="5835"/>
    <cellStyle name="Percent [2] 3" xfId="5836"/>
    <cellStyle name="Percent [2] 3 2" xfId="5837"/>
    <cellStyle name="Percent [2] 4" xfId="5838"/>
    <cellStyle name="Percent [2] 4 2" xfId="5839"/>
    <cellStyle name="Percent [2] 5" xfId="5840"/>
    <cellStyle name="Percent [2] 6" xfId="5841"/>
    <cellStyle name="Percent [2] 6 2" xfId="5842"/>
    <cellStyle name="Percent [2] 7" xfId="5843"/>
    <cellStyle name="Percent [2] 7 2" xfId="5844"/>
    <cellStyle name="Percent [2] 8" xfId="5845"/>
    <cellStyle name="Percent 10" xfId="5846"/>
    <cellStyle name="Percent 10 2" xfId="5847"/>
    <cellStyle name="Percent 10 3" xfId="5848"/>
    <cellStyle name="Percent 10 3 2" xfId="5849"/>
    <cellStyle name="Percent 10 4" xfId="5850"/>
    <cellStyle name="Percent 10 5" xfId="6671"/>
    <cellStyle name="Percent 11" xfId="27"/>
    <cellStyle name="Percent 11 2" xfId="5851"/>
    <cellStyle name="Percent 11 3" xfId="5852"/>
    <cellStyle name="Percent 11 4" xfId="6674"/>
    <cellStyle name="Percent 12" xfId="5853"/>
    <cellStyle name="Percent 12 2" xfId="5854"/>
    <cellStyle name="Percent 12 3" xfId="5855"/>
    <cellStyle name="Percent 12 4" xfId="6675"/>
    <cellStyle name="Percent 13" xfId="5856"/>
    <cellStyle name="Percent 13 2" xfId="5857"/>
    <cellStyle name="Percent 13 3" xfId="5858"/>
    <cellStyle name="Percent 13 4" xfId="6678"/>
    <cellStyle name="Percent 14" xfId="5859"/>
    <cellStyle name="Percent 14 2" xfId="5860"/>
    <cellStyle name="Percent 14 3" xfId="5861"/>
    <cellStyle name="Percent 14 4" xfId="6679"/>
    <cellStyle name="Percent 15" xfId="5862"/>
    <cellStyle name="Percent 15 2" xfId="5863"/>
    <cellStyle name="Percent 15 3" xfId="5864"/>
    <cellStyle name="Percent 15 4" xfId="6682"/>
    <cellStyle name="Percent 16" xfId="5865"/>
    <cellStyle name="Percent 16 2" xfId="5866"/>
    <cellStyle name="Percent 16 3" xfId="5867"/>
    <cellStyle name="Percent 16 4" xfId="6683"/>
    <cellStyle name="Percent 17" xfId="5868"/>
    <cellStyle name="Percent 17 2" xfId="5869"/>
    <cellStyle name="Percent 17 3" xfId="5870"/>
    <cellStyle name="Percent 17 4" xfId="6686"/>
    <cellStyle name="Percent 18" xfId="5871"/>
    <cellStyle name="Percent 18 2" xfId="5872"/>
    <cellStyle name="Percent 18 3" xfId="5873"/>
    <cellStyle name="Percent 18 4" xfId="6688"/>
    <cellStyle name="Percent 19" xfId="5874"/>
    <cellStyle name="Percent 19 2" xfId="5875"/>
    <cellStyle name="Percent 19 3" xfId="5876"/>
    <cellStyle name="Percent 19 4" xfId="6690"/>
    <cellStyle name="Percent 2" xfId="4"/>
    <cellStyle name="Percent 2 2" xfId="9"/>
    <cellStyle name="Percent 2 2 2" xfId="5877"/>
    <cellStyle name="Percent 2 2 2 2" xfId="5878"/>
    <cellStyle name="Percent 2 2 2 2 2" xfId="5879"/>
    <cellStyle name="Percent 2 2 3" xfId="5880"/>
    <cellStyle name="Percent 2 2 3 2" xfId="5881"/>
    <cellStyle name="Percent 2 2 3 2 2" xfId="5882"/>
    <cellStyle name="Percent 2 2 4" xfId="5883"/>
    <cellStyle name="Percent 2 2 4 2" xfId="5884"/>
    <cellStyle name="Percent 2 2 5" xfId="31"/>
    <cellStyle name="Percent 2 2 6" xfId="6594"/>
    <cellStyle name="Percent 2 3" xfId="5885"/>
    <cellStyle name="Percent 2 3 2" xfId="5886"/>
    <cellStyle name="Percent 2 3 2 2" xfId="5887"/>
    <cellStyle name="Percent 2 4" xfId="5888"/>
    <cellStyle name="Percent 2 4 2" xfId="5889"/>
    <cellStyle name="Percent 2 5" xfId="5890"/>
    <cellStyle name="Percent 20" xfId="5891"/>
    <cellStyle name="Percent 20 2" xfId="5892"/>
    <cellStyle name="Percent 20 3" xfId="5893"/>
    <cellStyle name="Percent 20 4" xfId="6692"/>
    <cellStyle name="Percent 21" xfId="5894"/>
    <cellStyle name="Percent 21 2" xfId="5895"/>
    <cellStyle name="Percent 21 3" xfId="6693"/>
    <cellStyle name="Percent 22" xfId="5896"/>
    <cellStyle name="Percent 22 2" xfId="5897"/>
    <cellStyle name="Percent 22 3" xfId="6695"/>
    <cellStyle name="Percent 23" xfId="5898"/>
    <cellStyle name="Percent 23 2" xfId="5899"/>
    <cellStyle name="Percent 23 3" xfId="6698"/>
    <cellStyle name="Percent 24" xfId="5900"/>
    <cellStyle name="Percent 24 2" xfId="5901"/>
    <cellStyle name="Percent 24 3" xfId="5902"/>
    <cellStyle name="Percent 24 4" xfId="6699"/>
    <cellStyle name="Percent 25" xfId="5903"/>
    <cellStyle name="Percent 25 2" xfId="5904"/>
    <cellStyle name="Percent 25 3" xfId="5905"/>
    <cellStyle name="Percent 25 4" xfId="6702"/>
    <cellStyle name="Percent 26" xfId="5906"/>
    <cellStyle name="Percent 26 2" xfId="5907"/>
    <cellStyle name="Percent 26 3" xfId="6704"/>
    <cellStyle name="Percent 27" xfId="5908"/>
    <cellStyle name="Percent 27 2" xfId="5909"/>
    <cellStyle name="Percent 27 3" xfId="6706"/>
    <cellStyle name="Percent 28" xfId="5910"/>
    <cellStyle name="Percent 28 2" xfId="5911"/>
    <cellStyle name="Percent 28 3" xfId="6708"/>
    <cellStyle name="Percent 29" xfId="5912"/>
    <cellStyle name="Percent 29 2" xfId="6710"/>
    <cellStyle name="Percent 3" xfId="22"/>
    <cellStyle name="Percent 3 2" xfId="5913"/>
    <cellStyle name="Percent 3 2 2" xfId="5914"/>
    <cellStyle name="Percent 3 2 2 2" xfId="5915"/>
    <cellStyle name="Percent 3 2 2 2 2" xfId="5916"/>
    <cellStyle name="Percent 3 2 2 3" xfId="5917"/>
    <cellStyle name="Percent 3 2 3" xfId="5918"/>
    <cellStyle name="Percent 3 2 3 2" xfId="5919"/>
    <cellStyle name="Percent 3 2 4" xfId="5920"/>
    <cellStyle name="Percent 3 2 5" xfId="5921"/>
    <cellStyle name="Percent 3 3" xfId="5922"/>
    <cellStyle name="Percent 3 3 2" xfId="5923"/>
    <cellStyle name="Percent 3 3 2 2" xfId="5924"/>
    <cellStyle name="Percent 3 3 2 3" xfId="5925"/>
    <cellStyle name="Percent 3 3 3" xfId="5926"/>
    <cellStyle name="Percent 3 4" xfId="5927"/>
    <cellStyle name="Percent 3 4 2" xfId="5928"/>
    <cellStyle name="Percent 3 4 3" xfId="5929"/>
    <cellStyle name="Percent 3 5" xfId="5930"/>
    <cellStyle name="Percent 3 5 2" xfId="5931"/>
    <cellStyle name="Percent 3 5 3" xfId="5932"/>
    <cellStyle name="Percent 3 6" xfId="5933"/>
    <cellStyle name="Percent 3 6 2" xfId="5934"/>
    <cellStyle name="Percent 3 7" xfId="5935"/>
    <cellStyle name="Percent 3 8" xfId="5936"/>
    <cellStyle name="Percent 3 9" xfId="6609"/>
    <cellStyle name="Percent 30" xfId="5937"/>
    <cellStyle name="Percent 30 2" xfId="6712"/>
    <cellStyle name="Percent 31" xfId="5938"/>
    <cellStyle name="Percent 31 2" xfId="6714"/>
    <cellStyle name="Percent 32" xfId="5939"/>
    <cellStyle name="Percent 32 2" xfId="6716"/>
    <cellStyle name="Percent 33" xfId="5940"/>
    <cellStyle name="Percent 33 2" xfId="6718"/>
    <cellStyle name="Percent 34" xfId="5941"/>
    <cellStyle name="Percent 34 2" xfId="6720"/>
    <cellStyle name="Percent 35" xfId="5942"/>
    <cellStyle name="Percent 35 2" xfId="6721"/>
    <cellStyle name="Percent 36" xfId="5943"/>
    <cellStyle name="Percent 36 2" xfId="6724"/>
    <cellStyle name="Percent 37" xfId="6725"/>
    <cellStyle name="Percent 38" xfId="6728"/>
    <cellStyle name="Percent 39" xfId="6730"/>
    <cellStyle name="Percent 4" xfId="24"/>
    <cellStyle name="Percent 4 2" xfId="5944"/>
    <cellStyle name="Percent 4 2 2" xfId="5945"/>
    <cellStyle name="Percent 4 2 3" xfId="5946"/>
    <cellStyle name="Percent 4 2 3 2" xfId="5947"/>
    <cellStyle name="Percent 4 3" xfId="5948"/>
    <cellStyle name="Percent 4 4" xfId="5949"/>
    <cellStyle name="Percent 4 4 2" xfId="5950"/>
    <cellStyle name="Percent 4 5" xfId="5951"/>
    <cellStyle name="Percent 4 6" xfId="5952"/>
    <cellStyle name="Percent 4 7" xfId="6620"/>
    <cellStyle name="Percent 40" xfId="6732"/>
    <cellStyle name="Percent 41" xfId="6734"/>
    <cellStyle name="Percent 42" xfId="6736"/>
    <cellStyle name="Percent 43" xfId="6738"/>
    <cellStyle name="Percent 44" xfId="6740"/>
    <cellStyle name="Percent 45" xfId="6741"/>
    <cellStyle name="Percent 46" xfId="6744"/>
    <cellStyle name="Percent 47" xfId="6746"/>
    <cellStyle name="Percent 48" xfId="6748"/>
    <cellStyle name="Percent 49" xfId="6750"/>
    <cellStyle name="Percent 5" xfId="32"/>
    <cellStyle name="Percent 5 2" xfId="5953"/>
    <cellStyle name="Percent 5 3" xfId="5954"/>
    <cellStyle name="Percent 5 3 2" xfId="5955"/>
    <cellStyle name="Percent 5 4" xfId="5956"/>
    <cellStyle name="Percent 5 5" xfId="6662"/>
    <cellStyle name="Percent 50" xfId="6752"/>
    <cellStyle name="Percent 51" xfId="6754"/>
    <cellStyle name="Percent 52" xfId="6756"/>
    <cellStyle name="Percent 53" xfId="6758"/>
    <cellStyle name="Percent 54" xfId="6759"/>
    <cellStyle name="Percent 55" xfId="6979"/>
    <cellStyle name="Percent 56" xfId="6980"/>
    <cellStyle name="Percent 6" xfId="5957"/>
    <cellStyle name="Percent 6 2" xfId="5958"/>
    <cellStyle name="Percent 6 3" xfId="5959"/>
    <cellStyle name="Percent 6 3 2" xfId="5960"/>
    <cellStyle name="Percent 6 4" xfId="5961"/>
    <cellStyle name="Percent 6 5" xfId="6663"/>
    <cellStyle name="Percent 7" xfId="5962"/>
    <cellStyle name="Percent 7 2" xfId="5963"/>
    <cellStyle name="Percent 7 2 2" xfId="5964"/>
    <cellStyle name="Percent 7 3" xfId="5965"/>
    <cellStyle name="Percent 7 4" xfId="6666"/>
    <cellStyle name="Percent 8" xfId="5966"/>
    <cellStyle name="Percent 8 2" xfId="5967"/>
    <cellStyle name="Percent 8 2 2" xfId="5968"/>
    <cellStyle name="Percent 8 3" xfId="5969"/>
    <cellStyle name="Percent 8 3 2" xfId="5970"/>
    <cellStyle name="Percent 8 4" xfId="5971"/>
    <cellStyle name="Percent 8 5" xfId="6668"/>
    <cellStyle name="Percent 9" xfId="5972"/>
    <cellStyle name="Percent 9 2" xfId="5973"/>
    <cellStyle name="Percent 9 3" xfId="5974"/>
    <cellStyle name="Percent 9 4" xfId="6669"/>
    <cellStyle name="Price" xfId="7096"/>
    <cellStyle name="Processing" xfId="5975"/>
    <cellStyle name="Processing 2" xfId="5976"/>
    <cellStyle name="Processing 2 2" xfId="5977"/>
    <cellStyle name="Processing 2 3" xfId="5978"/>
    <cellStyle name="Processing 3" xfId="5979"/>
    <cellStyle name="Processing 4" xfId="5980"/>
    <cellStyle name="Processing 4 2" xfId="5981"/>
    <cellStyle name="Processing 5" xfId="5982"/>
    <cellStyle name="Processing_AURORA Total New" xfId="5983"/>
    <cellStyle name="Protected" xfId="5984"/>
    <cellStyle name="ProtectedDates" xfId="5985"/>
    <cellStyle name="PSChar" xfId="5986"/>
    <cellStyle name="PSChar 2" xfId="5987"/>
    <cellStyle name="PSChar 2 2" xfId="5988"/>
    <cellStyle name="PSChar 3" xfId="5989"/>
    <cellStyle name="PSDate" xfId="5990"/>
    <cellStyle name="PSDate 2" xfId="5991"/>
    <cellStyle name="PSDate 2 2" xfId="5992"/>
    <cellStyle name="PSDate 3" xfId="5993"/>
    <cellStyle name="PSDec" xfId="5994"/>
    <cellStyle name="PSDec 2" xfId="5995"/>
    <cellStyle name="PSDec 2 2" xfId="5996"/>
    <cellStyle name="PSDec 3" xfId="5997"/>
    <cellStyle name="PSHeading" xfId="5998"/>
    <cellStyle name="PSHeading 2" xfId="5999"/>
    <cellStyle name="PSHeading 2 2" xfId="6000"/>
    <cellStyle name="PSHeading 3" xfId="6001"/>
    <cellStyle name="PSInt" xfId="6002"/>
    <cellStyle name="PSInt 2" xfId="6003"/>
    <cellStyle name="PSInt 2 2" xfId="6004"/>
    <cellStyle name="PSInt 3" xfId="6005"/>
    <cellStyle name="PSSpacer" xfId="6006"/>
    <cellStyle name="PSSpacer 2" xfId="6007"/>
    <cellStyle name="PSSpacer 2 2" xfId="6008"/>
    <cellStyle name="PSSpacer 3" xfId="6009"/>
    <cellStyle name="purple - Style8" xfId="6010"/>
    <cellStyle name="purple - Style8 2" xfId="6011"/>
    <cellStyle name="purple - Style8 2 2" xfId="6012"/>
    <cellStyle name="purple - Style8 3" xfId="6013"/>
    <cellStyle name="Quant_Display" xfId="7097"/>
    <cellStyle name="Quant-Display" xfId="7098"/>
    <cellStyle name="Quant-Entry" xfId="7099"/>
    <cellStyle name="Quant-Entry 2" xfId="7100"/>
    <cellStyle name="RED" xfId="6014"/>
    <cellStyle name="Red - Style7" xfId="6015"/>
    <cellStyle name="Red - Style7 2" xfId="6016"/>
    <cellStyle name="Red - Style7 2 2" xfId="6017"/>
    <cellStyle name="Red - Style7 3" xfId="6018"/>
    <cellStyle name="RED 2" xfId="6019"/>
    <cellStyle name="RED 2 2" xfId="6020"/>
    <cellStyle name="RED 3" xfId="6021"/>
    <cellStyle name="RED 3 2" xfId="6022"/>
    <cellStyle name="RED 4" xfId="6023"/>
    <cellStyle name="RED 4 2" xfId="6024"/>
    <cellStyle name="RED 5" xfId="6025"/>
    <cellStyle name="RED 5 2" xfId="6026"/>
    <cellStyle name="RED 6" xfId="6027"/>
    <cellStyle name="RED 6 2" xfId="6028"/>
    <cellStyle name="RED 7" xfId="6029"/>
    <cellStyle name="RED_04 07E Wild Horse Wind Expansion (C) (2)" xfId="6030"/>
    <cellStyle name="Report" xfId="6031"/>
    <cellStyle name="Report 2" xfId="6032"/>
    <cellStyle name="Report 2 2" xfId="6033"/>
    <cellStyle name="Report 2 3" xfId="6034"/>
    <cellStyle name="Report 3" xfId="6035"/>
    <cellStyle name="Report 4" xfId="6036"/>
    <cellStyle name="Report 4 2" xfId="6037"/>
    <cellStyle name="Report 5" xfId="6038"/>
    <cellStyle name="Report Bar" xfId="6039"/>
    <cellStyle name="Report Bar 2" xfId="6040"/>
    <cellStyle name="Report Bar 2 2" xfId="6041"/>
    <cellStyle name="Report Bar 2 3" xfId="6042"/>
    <cellStyle name="Report Bar 3" xfId="6043"/>
    <cellStyle name="Report Bar 4" xfId="6044"/>
    <cellStyle name="Report Bar 4 2" xfId="6045"/>
    <cellStyle name="Report Bar 5" xfId="6046"/>
    <cellStyle name="Report Bar_AURORA Total New" xfId="6047"/>
    <cellStyle name="Report Heading" xfId="6048"/>
    <cellStyle name="Report Heading 2" xfId="6049"/>
    <cellStyle name="Report Heading 2 2" xfId="6050"/>
    <cellStyle name="Report Heading 3" xfId="6051"/>
    <cellStyle name="Report Percent" xfId="6052"/>
    <cellStyle name="Report Percent 2" xfId="6053"/>
    <cellStyle name="Report Percent 2 2" xfId="6054"/>
    <cellStyle name="Report Percent 2 2 2" xfId="6055"/>
    <cellStyle name="Report Percent 2 3" xfId="6056"/>
    <cellStyle name="Report Percent 3" xfId="6057"/>
    <cellStyle name="Report Percent 3 2" xfId="6058"/>
    <cellStyle name="Report Percent 4" xfId="6059"/>
    <cellStyle name="Report Percent 4 2" xfId="6060"/>
    <cellStyle name="Report Percent 5" xfId="6061"/>
    <cellStyle name="Report Percent 6" xfId="6062"/>
    <cellStyle name="Report Percent 6 2" xfId="6063"/>
    <cellStyle name="Report Percent 7" xfId="6064"/>
    <cellStyle name="Report Percent 7 2" xfId="6065"/>
    <cellStyle name="Report Percent 8" xfId="6066"/>
    <cellStyle name="Report Percent_AURORA Total New" xfId="6067"/>
    <cellStyle name="Report Unit Cost" xfId="6068"/>
    <cellStyle name="Report Unit Cost 2" xfId="6069"/>
    <cellStyle name="Report Unit Cost 2 2" xfId="6070"/>
    <cellStyle name="Report Unit Cost 2 2 2" xfId="6071"/>
    <cellStyle name="Report Unit Cost 2 3" xfId="6072"/>
    <cellStyle name="Report Unit Cost 3" xfId="6073"/>
    <cellStyle name="Report Unit Cost 3 2" xfId="6074"/>
    <cellStyle name="Report Unit Cost 4" xfId="6075"/>
    <cellStyle name="Report Unit Cost 4 2" xfId="6076"/>
    <cellStyle name="Report Unit Cost 5" xfId="6077"/>
    <cellStyle name="Report Unit Cost 5 2" xfId="6078"/>
    <cellStyle name="Report Unit Cost 6" xfId="6079"/>
    <cellStyle name="Report Unit Cost 7" xfId="6080"/>
    <cellStyle name="Report Unit Cost 7 2" xfId="6081"/>
    <cellStyle name="Report Unit Cost 8" xfId="6082"/>
    <cellStyle name="Report Unit Cost 8 2" xfId="6083"/>
    <cellStyle name="Report Unit Cost 9" xfId="6084"/>
    <cellStyle name="Report Unit Cost_AURORA Total New" xfId="6085"/>
    <cellStyle name="Report_Adj Bench DR 3 for Initial Briefs (Electric)" xfId="6086"/>
    <cellStyle name="Reports" xfId="6087"/>
    <cellStyle name="Reports 2" xfId="6088"/>
    <cellStyle name="Reports 2 2" xfId="6089"/>
    <cellStyle name="Reports Total" xfId="6090"/>
    <cellStyle name="Reports Total 2" xfId="6091"/>
    <cellStyle name="Reports Total 2 2" xfId="6092"/>
    <cellStyle name="Reports Total 2 3" xfId="6093"/>
    <cellStyle name="Reports Total 3" xfId="6094"/>
    <cellStyle name="Reports Total 4" xfId="6095"/>
    <cellStyle name="Reports Total 4 2" xfId="6096"/>
    <cellStyle name="Reports Total 5" xfId="6097"/>
    <cellStyle name="Reports Total_AURORA Total New" xfId="6098"/>
    <cellStyle name="Reports Unit Cost Total" xfId="6099"/>
    <cellStyle name="Reports Unit Cost Total 2" xfId="6100"/>
    <cellStyle name="Reports Unit Cost Total 3" xfId="6101"/>
    <cellStyle name="Reports Unit Cost Total 3 2" xfId="6102"/>
    <cellStyle name="Reports Unit Cost Total 4" xfId="6103"/>
    <cellStyle name="Reports_14.21G &amp; 16.28E Incentive Pay" xfId="6104"/>
    <cellStyle name="Revenue_Display" xfId="7101"/>
    <cellStyle name="Revenue-Display" xfId="7102"/>
    <cellStyle name="Revenue-Entry" xfId="7103"/>
    <cellStyle name="Revenue-Entry 2" xfId="7104"/>
    <cellStyle name="RevList" xfId="6105"/>
    <cellStyle name="RevList 2" xfId="6106"/>
    <cellStyle name="RevList 2 2" xfId="6107"/>
    <cellStyle name="RevList 3" xfId="6108"/>
    <cellStyle name="round100" xfId="6109"/>
    <cellStyle name="round100 2" xfId="6110"/>
    <cellStyle name="round100 2 2" xfId="6111"/>
    <cellStyle name="round100 2 2 2" xfId="6112"/>
    <cellStyle name="round100 2 3" xfId="6113"/>
    <cellStyle name="round100 3" xfId="6114"/>
    <cellStyle name="round100 3 2" xfId="6115"/>
    <cellStyle name="round100 4" xfId="6116"/>
    <cellStyle name="round100 4 2" xfId="6117"/>
    <cellStyle name="round100 5" xfId="6118"/>
    <cellStyle name="round100 6" xfId="6119"/>
    <cellStyle name="round100 6 2" xfId="6120"/>
    <cellStyle name="round100 7" xfId="6121"/>
    <cellStyle name="round100 7 2" xfId="6122"/>
    <cellStyle name="round100 8" xfId="6123"/>
    <cellStyle name="RowHeading" xfId="6124"/>
    <cellStyle name="SAPBEXaggData" xfId="6125"/>
    <cellStyle name="SAPBEXaggData 2" xfId="6126"/>
    <cellStyle name="SAPBEXaggData 2 2" xfId="6127"/>
    <cellStyle name="SAPBEXaggData 3" xfId="6128"/>
    <cellStyle name="SAPBEXaggDataEmph" xfId="6129"/>
    <cellStyle name="SAPBEXaggDataEmph 2" xfId="6130"/>
    <cellStyle name="SAPBEXaggDataEmph 2 2" xfId="6131"/>
    <cellStyle name="SAPBEXaggDataEmph 3" xfId="6132"/>
    <cellStyle name="SAPBEXaggItem" xfId="6133"/>
    <cellStyle name="SAPBEXaggItem 2" xfId="6134"/>
    <cellStyle name="SAPBEXaggItem 2 2" xfId="6135"/>
    <cellStyle name="SAPBEXaggItem 3" xfId="6136"/>
    <cellStyle name="SAPBEXaggItemX" xfId="6137"/>
    <cellStyle name="SAPBEXaggItemX 2" xfId="6138"/>
    <cellStyle name="SAPBEXaggItemX 2 2" xfId="6139"/>
    <cellStyle name="SAPBEXaggItemX 3" xfId="6140"/>
    <cellStyle name="SAPBEXchaText" xfId="6141"/>
    <cellStyle name="SAPBEXchaText 2" xfId="6142"/>
    <cellStyle name="SAPBEXchaText 2 2" xfId="6143"/>
    <cellStyle name="SAPBEXchaText 3" xfId="6144"/>
    <cellStyle name="SAPBEXexcBad7" xfId="6145"/>
    <cellStyle name="SAPBEXexcBad7 2" xfId="6146"/>
    <cellStyle name="SAPBEXexcBad7 2 2" xfId="6147"/>
    <cellStyle name="SAPBEXexcBad7 3" xfId="6148"/>
    <cellStyle name="SAPBEXexcBad8" xfId="6149"/>
    <cellStyle name="SAPBEXexcBad8 2" xfId="6150"/>
    <cellStyle name="SAPBEXexcBad8 2 2" xfId="6151"/>
    <cellStyle name="SAPBEXexcBad8 3" xfId="6152"/>
    <cellStyle name="SAPBEXexcBad9" xfId="6153"/>
    <cellStyle name="SAPBEXexcBad9 2" xfId="6154"/>
    <cellStyle name="SAPBEXexcBad9 2 2" xfId="6155"/>
    <cellStyle name="SAPBEXexcBad9 3" xfId="6156"/>
    <cellStyle name="SAPBEXexcCritical4" xfId="6157"/>
    <cellStyle name="SAPBEXexcCritical4 2" xfId="6158"/>
    <cellStyle name="SAPBEXexcCritical4 2 2" xfId="6159"/>
    <cellStyle name="SAPBEXexcCritical4 3" xfId="6160"/>
    <cellStyle name="SAPBEXexcCritical5" xfId="6161"/>
    <cellStyle name="SAPBEXexcCritical5 2" xfId="6162"/>
    <cellStyle name="SAPBEXexcCritical5 2 2" xfId="6163"/>
    <cellStyle name="SAPBEXexcCritical5 3" xfId="6164"/>
    <cellStyle name="SAPBEXexcCritical6" xfId="6165"/>
    <cellStyle name="SAPBEXexcCritical6 2" xfId="6166"/>
    <cellStyle name="SAPBEXexcCritical6 2 2" xfId="6167"/>
    <cellStyle name="SAPBEXexcCritical6 3" xfId="6168"/>
    <cellStyle name="SAPBEXexcGood1" xfId="6169"/>
    <cellStyle name="SAPBEXexcGood1 2" xfId="6170"/>
    <cellStyle name="SAPBEXexcGood1 2 2" xfId="6171"/>
    <cellStyle name="SAPBEXexcGood1 3" xfId="6172"/>
    <cellStyle name="SAPBEXexcGood2" xfId="6173"/>
    <cellStyle name="SAPBEXexcGood2 2" xfId="6174"/>
    <cellStyle name="SAPBEXexcGood2 2 2" xfId="6175"/>
    <cellStyle name="SAPBEXexcGood2 3" xfId="6176"/>
    <cellStyle name="SAPBEXexcGood3" xfId="6177"/>
    <cellStyle name="SAPBEXexcGood3 2" xfId="6178"/>
    <cellStyle name="SAPBEXexcGood3 2 2" xfId="6179"/>
    <cellStyle name="SAPBEXexcGood3 3" xfId="6180"/>
    <cellStyle name="SAPBEXfilterDrill" xfId="6181"/>
    <cellStyle name="SAPBEXfilterDrill 2" xfId="6182"/>
    <cellStyle name="SAPBEXfilterDrill 2 2" xfId="6183"/>
    <cellStyle name="SAPBEXfilterDrill 3" xfId="6184"/>
    <cellStyle name="SAPBEXfilterItem" xfId="6185"/>
    <cellStyle name="SAPBEXfilterItem 2" xfId="6186"/>
    <cellStyle name="SAPBEXfilterItem 2 2" xfId="6187"/>
    <cellStyle name="SAPBEXfilterItem 3" xfId="6188"/>
    <cellStyle name="SAPBEXfilterText" xfId="6189"/>
    <cellStyle name="SAPBEXfilterText 2" xfId="6190"/>
    <cellStyle name="SAPBEXfilterText 2 2" xfId="6191"/>
    <cellStyle name="SAPBEXfilterText 3" xfId="6192"/>
    <cellStyle name="SAPBEXformats" xfId="6193"/>
    <cellStyle name="SAPBEXformats 2" xfId="6194"/>
    <cellStyle name="SAPBEXformats 2 2" xfId="6195"/>
    <cellStyle name="SAPBEXformats 3" xfId="6196"/>
    <cellStyle name="SAPBEXheaderItem" xfId="6197"/>
    <cellStyle name="SAPBEXheaderItem 2" xfId="6198"/>
    <cellStyle name="SAPBEXheaderItem 2 2" xfId="6199"/>
    <cellStyle name="SAPBEXheaderItem 2 3" xfId="6200"/>
    <cellStyle name="SAPBEXheaderItem 3" xfId="6201"/>
    <cellStyle name="SAPBEXheaderText" xfId="6202"/>
    <cellStyle name="SAPBEXheaderText 2" xfId="6203"/>
    <cellStyle name="SAPBEXheaderText 2 2" xfId="6204"/>
    <cellStyle name="SAPBEXheaderText 2 3" xfId="6205"/>
    <cellStyle name="SAPBEXheaderText 3" xfId="6206"/>
    <cellStyle name="SAPBEXHLevel0" xfId="6207"/>
    <cellStyle name="SAPBEXHLevel0 2" xfId="6208"/>
    <cellStyle name="SAPBEXHLevel0 2 2" xfId="6209"/>
    <cellStyle name="SAPBEXHLevel0 3" xfId="6210"/>
    <cellStyle name="SAPBEXHLevel0X" xfId="6211"/>
    <cellStyle name="SAPBEXHLevel0X 2" xfId="6212"/>
    <cellStyle name="SAPBEXHLevel0X 2 2" xfId="6213"/>
    <cellStyle name="SAPBEXHLevel0X 3" xfId="6214"/>
    <cellStyle name="SAPBEXHLevel1" xfId="6215"/>
    <cellStyle name="SAPBEXHLevel1 2" xfId="6216"/>
    <cellStyle name="SAPBEXHLevel1 2 2" xfId="6217"/>
    <cellStyle name="SAPBEXHLevel1 3" xfId="6218"/>
    <cellStyle name="SAPBEXHLevel1X" xfId="6219"/>
    <cellStyle name="SAPBEXHLevel1X 2" xfId="6220"/>
    <cellStyle name="SAPBEXHLevel1X 2 2" xfId="6221"/>
    <cellStyle name="SAPBEXHLevel1X 3" xfId="6222"/>
    <cellStyle name="SAPBEXHLevel2" xfId="6223"/>
    <cellStyle name="SAPBEXHLevel2 2" xfId="6224"/>
    <cellStyle name="SAPBEXHLevel2 2 2" xfId="6225"/>
    <cellStyle name="SAPBEXHLevel2 3" xfId="6226"/>
    <cellStyle name="SAPBEXHLevel2X" xfId="6227"/>
    <cellStyle name="SAPBEXHLevel2X 2" xfId="6228"/>
    <cellStyle name="SAPBEXHLevel2X 2 2" xfId="6229"/>
    <cellStyle name="SAPBEXHLevel2X 3" xfId="6230"/>
    <cellStyle name="SAPBEXHLevel3" xfId="6231"/>
    <cellStyle name="SAPBEXHLevel3 2" xfId="6232"/>
    <cellStyle name="SAPBEXHLevel3 2 2" xfId="6233"/>
    <cellStyle name="SAPBEXHLevel3 3" xfId="6234"/>
    <cellStyle name="SAPBEXHLevel3X" xfId="6235"/>
    <cellStyle name="SAPBEXHLevel3X 2" xfId="6236"/>
    <cellStyle name="SAPBEXHLevel3X 2 2" xfId="6237"/>
    <cellStyle name="SAPBEXHLevel3X 3" xfId="6238"/>
    <cellStyle name="SAPBEXinputData" xfId="6239"/>
    <cellStyle name="SAPBEXinputData 2" xfId="6240"/>
    <cellStyle name="SAPBEXItemHeader" xfId="6241"/>
    <cellStyle name="SAPBEXresData" xfId="6242"/>
    <cellStyle name="SAPBEXresData 2" xfId="6243"/>
    <cellStyle name="SAPBEXresData 2 2" xfId="6244"/>
    <cellStyle name="SAPBEXresData 3" xfId="6245"/>
    <cellStyle name="SAPBEXresDataEmph" xfId="6246"/>
    <cellStyle name="SAPBEXresDataEmph 2" xfId="6247"/>
    <cellStyle name="SAPBEXresDataEmph 2 2" xfId="6248"/>
    <cellStyle name="SAPBEXresDataEmph 3" xfId="6249"/>
    <cellStyle name="SAPBEXresItem" xfId="6250"/>
    <cellStyle name="SAPBEXresItem 2" xfId="6251"/>
    <cellStyle name="SAPBEXresItem 2 2" xfId="6252"/>
    <cellStyle name="SAPBEXresItem 3" xfId="6253"/>
    <cellStyle name="SAPBEXresItemX" xfId="6254"/>
    <cellStyle name="SAPBEXresItemX 2" xfId="6255"/>
    <cellStyle name="SAPBEXresItemX 2 2" xfId="6256"/>
    <cellStyle name="SAPBEXresItemX 3" xfId="6257"/>
    <cellStyle name="SAPBEXstdData" xfId="6258"/>
    <cellStyle name="SAPBEXstdData 2" xfId="6259"/>
    <cellStyle name="SAPBEXstdData 2 2" xfId="6260"/>
    <cellStyle name="SAPBEXstdData 3" xfId="6261"/>
    <cellStyle name="SAPBEXstdData 3 2" xfId="6262"/>
    <cellStyle name="SAPBEXstdData 4" xfId="6263"/>
    <cellStyle name="SAPBEXstdDataEmph" xfId="6264"/>
    <cellStyle name="SAPBEXstdDataEmph 2" xfId="6265"/>
    <cellStyle name="SAPBEXstdDataEmph 2 2" xfId="6266"/>
    <cellStyle name="SAPBEXstdDataEmph 3" xfId="6267"/>
    <cellStyle name="SAPBEXstdItem" xfId="6268"/>
    <cellStyle name="SAPBEXstdItem 2" xfId="6269"/>
    <cellStyle name="SAPBEXstdItem 2 2" xfId="6270"/>
    <cellStyle name="SAPBEXstdItem 3" xfId="6271"/>
    <cellStyle name="SAPBEXstdItemX" xfId="6272"/>
    <cellStyle name="SAPBEXstdItemX 2" xfId="6273"/>
    <cellStyle name="SAPBEXstdItemX 2 2" xfId="6274"/>
    <cellStyle name="SAPBEXstdItemX 3" xfId="6275"/>
    <cellStyle name="SAPBEXtitle" xfId="6276"/>
    <cellStyle name="SAPBEXtitle 2" xfId="6277"/>
    <cellStyle name="SAPBEXtitle 2 2" xfId="6278"/>
    <cellStyle name="SAPBEXtitle 3" xfId="6279"/>
    <cellStyle name="SAPBEXunassignedItem" xfId="6280"/>
    <cellStyle name="SAPBEXunassignedItem 2" xfId="6281"/>
    <cellStyle name="SAPBEXundefined" xfId="6282"/>
    <cellStyle name="SAPBEXundefined 2" xfId="6283"/>
    <cellStyle name="SAPBEXundefined 2 2" xfId="6284"/>
    <cellStyle name="SAPBEXundefined 3" xfId="6285"/>
    <cellStyle name="shade" xfId="6286"/>
    <cellStyle name="Shade 10" xfId="6601"/>
    <cellStyle name="shade 2" xfId="6287"/>
    <cellStyle name="shade 2 2" xfId="6288"/>
    <cellStyle name="shade 2 2 2" xfId="6289"/>
    <cellStyle name="shade 2 3" xfId="6290"/>
    <cellStyle name="shade 3" xfId="6291"/>
    <cellStyle name="shade 3 2" xfId="6292"/>
    <cellStyle name="shade 4" xfId="6293"/>
    <cellStyle name="shade 4 2" xfId="6294"/>
    <cellStyle name="shade 5" xfId="6295"/>
    <cellStyle name="shade 6" xfId="6296"/>
    <cellStyle name="shade 6 2" xfId="6297"/>
    <cellStyle name="shade 7" xfId="6298"/>
    <cellStyle name="shade 7 2" xfId="6299"/>
    <cellStyle name="shade 8" xfId="6300"/>
    <cellStyle name="Shade 9" xfId="6572"/>
    <cellStyle name="shade_AURORA Total New" xfId="6301"/>
    <cellStyle name="Sheet Title" xfId="6302"/>
    <cellStyle name="StmtTtl1" xfId="6303"/>
    <cellStyle name="StmtTtl1 2" xfId="6304"/>
    <cellStyle name="StmtTtl1 2 2" xfId="6305"/>
    <cellStyle name="StmtTtl1 2 2 2" xfId="6306"/>
    <cellStyle name="StmtTtl1 3" xfId="6307"/>
    <cellStyle name="StmtTtl1 3 2" xfId="6308"/>
    <cellStyle name="StmtTtl1 3 2 2" xfId="6309"/>
    <cellStyle name="StmtTtl1 4" xfId="6310"/>
    <cellStyle name="StmtTtl1 4 2" xfId="6311"/>
    <cellStyle name="StmtTtl1 4 2 2" xfId="6312"/>
    <cellStyle name="StmtTtl1 5" xfId="6313"/>
    <cellStyle name="StmtTtl1 5 2" xfId="6314"/>
    <cellStyle name="StmtTtl1 6" xfId="6315"/>
    <cellStyle name="StmtTtl1_(C) WHE Proforma with ITC cash grant 10 Yr Amort_for deferral_102809" xfId="6316"/>
    <cellStyle name="StmtTtl2" xfId="6317"/>
    <cellStyle name="StmtTtl2 2" xfId="6318"/>
    <cellStyle name="StmtTtl2 3" xfId="6319"/>
    <cellStyle name="StmtTtl2 3 2" xfId="6320"/>
    <cellStyle name="StmtTtl2 4" xfId="6321"/>
    <cellStyle name="STYL1 - Style1" xfId="6322"/>
    <cellStyle name="STYL1 - Style1 2" xfId="6323"/>
    <cellStyle name="STYL1 - Style1 2 2" xfId="6324"/>
    <cellStyle name="STYL1 - Style1 3" xfId="6325"/>
    <cellStyle name="Style 1" xfId="6326"/>
    <cellStyle name="Style 1 10" xfId="6327"/>
    <cellStyle name="Style 1 10 2" xfId="6328"/>
    <cellStyle name="Style 1 11" xfId="6329"/>
    <cellStyle name="Style 1 12" xfId="6330"/>
    <cellStyle name="Style 1 12 2" xfId="6331"/>
    <cellStyle name="Style 1 13" xfId="6332"/>
    <cellStyle name="Style 1 14" xfId="6333"/>
    <cellStyle name="Style 1 2" xfId="6334"/>
    <cellStyle name="Style 1 2 2" xfId="6335"/>
    <cellStyle name="Style 1 2 2 2" xfId="6336"/>
    <cellStyle name="Style 1 2 2 2 2" xfId="6337"/>
    <cellStyle name="Style 1 2 2 3" xfId="6338"/>
    <cellStyle name="Style 1 2 3" xfId="6339"/>
    <cellStyle name="Style 1 2 3 2" xfId="6340"/>
    <cellStyle name="Style 1 2 4" xfId="6341"/>
    <cellStyle name="Style 1 2 4 2" xfId="6342"/>
    <cellStyle name="Style 1 2 4 3" xfId="6343"/>
    <cellStyle name="Style 1 2 5" xfId="6344"/>
    <cellStyle name="Style 1 2 5 2" xfId="6345"/>
    <cellStyle name="Style 1 2 6" xfId="6346"/>
    <cellStyle name="Style 1 2 7" xfId="6347"/>
    <cellStyle name="Style 1 2_4 31E Reg Asset  Liab and EXH D" xfId="6348"/>
    <cellStyle name="Style 1 3" xfId="6349"/>
    <cellStyle name="Style 1 3 2" xfId="6350"/>
    <cellStyle name="Style 1 3 2 2" xfId="6351"/>
    <cellStyle name="Style 1 3 2 2 2" xfId="6352"/>
    <cellStyle name="Style 1 3 2 3" xfId="6353"/>
    <cellStyle name="Style 1 3 3" xfId="6354"/>
    <cellStyle name="Style 1 3 3 2" xfId="6355"/>
    <cellStyle name="Style 1 3 3 2 2" xfId="6356"/>
    <cellStyle name="Style 1 3 4" xfId="6357"/>
    <cellStyle name="Style 1 3 4 2" xfId="6358"/>
    <cellStyle name="Style 1 3 5" xfId="6359"/>
    <cellStyle name="Style 1 4" xfId="6360"/>
    <cellStyle name="Style 1 4 2" xfId="6361"/>
    <cellStyle name="Style 1 4 3" xfId="6362"/>
    <cellStyle name="Style 1 4 3 2" xfId="6363"/>
    <cellStyle name="Style 1 5" xfId="6364"/>
    <cellStyle name="Style 1 5 2" xfId="6365"/>
    <cellStyle name="Style 1 5 3" xfId="6366"/>
    <cellStyle name="Style 1 5 3 2" xfId="6367"/>
    <cellStyle name="Style 1 5 4" xfId="6368"/>
    <cellStyle name="Style 1 5 4 2" xfId="6369"/>
    <cellStyle name="Style 1 6" xfId="6370"/>
    <cellStyle name="Style 1 6 2" xfId="6371"/>
    <cellStyle name="Style 1 6 2 2" xfId="6372"/>
    <cellStyle name="Style 1 6 2 2 2" xfId="6373"/>
    <cellStyle name="Style 1 6 3" xfId="6374"/>
    <cellStyle name="Style 1 6 3 2" xfId="6375"/>
    <cellStyle name="Style 1 6 3 2 2" xfId="6376"/>
    <cellStyle name="Style 1 6 4" xfId="6377"/>
    <cellStyle name="Style 1 6 4 2" xfId="6378"/>
    <cellStyle name="Style 1 6 4 2 2" xfId="6379"/>
    <cellStyle name="Style 1 6 5" xfId="6380"/>
    <cellStyle name="Style 1 6 5 2" xfId="6381"/>
    <cellStyle name="Style 1 6 5 2 2" xfId="6382"/>
    <cellStyle name="Style 1 6 6" xfId="6383"/>
    <cellStyle name="Style 1 6 6 2" xfId="6384"/>
    <cellStyle name="Style 1 6 7" xfId="6385"/>
    <cellStyle name="Style 1 7" xfId="6386"/>
    <cellStyle name="Style 1 7 2" xfId="6387"/>
    <cellStyle name="Style 1 7 3" xfId="6388"/>
    <cellStyle name="Style 1 8" xfId="6389"/>
    <cellStyle name="Style 1 8 2" xfId="6390"/>
    <cellStyle name="Style 1 9" xfId="6391"/>
    <cellStyle name="Style 1 9 2" xfId="6392"/>
    <cellStyle name="Style 1_ Price Inputs" xfId="6393"/>
    <cellStyle name="Style 21" xfId="6394"/>
    <cellStyle name="Style 22" xfId="6395"/>
    <cellStyle name="Style 23" xfId="6396"/>
    <cellStyle name="Style 23 2" xfId="6397"/>
    <cellStyle name="Style 24" xfId="6398"/>
    <cellStyle name="Style 24 2" xfId="6399"/>
    <cellStyle name="Style 25" xfId="6400"/>
    <cellStyle name="Style 25 2" xfId="6401"/>
    <cellStyle name="Style 26" xfId="6402"/>
    <cellStyle name="Style 26 2" xfId="6403"/>
    <cellStyle name="Style 27" xfId="6404"/>
    <cellStyle name="Style 27 2" xfId="6405"/>
    <cellStyle name="Style 28" xfId="6406"/>
    <cellStyle name="Style 28 2" xfId="6407"/>
    <cellStyle name="Style 29" xfId="6408"/>
    <cellStyle name="Style 29 2" xfId="6409"/>
    <cellStyle name="Style 30" xfId="6410"/>
    <cellStyle name="Style 30 2" xfId="6411"/>
    <cellStyle name="Style 31" xfId="6412"/>
    <cellStyle name="Style 31 2" xfId="6413"/>
    <cellStyle name="Style 32" xfId="6414"/>
    <cellStyle name="Style 32 2" xfId="6415"/>
    <cellStyle name="Style 33" xfId="6416"/>
    <cellStyle name="Style 33 2" xfId="6417"/>
    <cellStyle name="Style 34" xfId="6418"/>
    <cellStyle name="Style 34 2" xfId="6419"/>
    <cellStyle name="Style 35" xfId="6420"/>
    <cellStyle name="Style 35 2" xfId="6421"/>
    <cellStyle name="Style 36" xfId="6422"/>
    <cellStyle name="Style 36 2" xfId="6423"/>
    <cellStyle name="Style 39" xfId="6424"/>
    <cellStyle name="Style 39 2" xfId="6425"/>
    <cellStyle name="STYLE1" xfId="6426"/>
    <cellStyle name="STYLE2" xfId="6427"/>
    <cellStyle name="STYLE3" xfId="6428"/>
    <cellStyle name="SUB HEADING" xfId="6579"/>
    <cellStyle name="SubHeading" xfId="6429"/>
    <cellStyle name="SubsidTitle" xfId="6430"/>
    <cellStyle name="sub-tl - Style3" xfId="6431"/>
    <cellStyle name="sub-tl - Style3 2" xfId="6573"/>
    <cellStyle name="subtot - Style5" xfId="6432"/>
    <cellStyle name="subtot - Style5 2" xfId="6574"/>
    <cellStyle name="Subtotal" xfId="6433"/>
    <cellStyle name="Sub-total" xfId="6434"/>
    <cellStyle name="Subtotal 2" xfId="6435"/>
    <cellStyle name="Sub-total 2" xfId="6436"/>
    <cellStyle name="Subtotal 2 2" xfId="6437"/>
    <cellStyle name="Sub-total 2 2" xfId="6438"/>
    <cellStyle name="Subtotal 2 3" xfId="6439"/>
    <cellStyle name="Sub-total 2 3" xfId="6440"/>
    <cellStyle name="Subtotal 3" xfId="6441"/>
    <cellStyle name="Sub-total 3" xfId="6442"/>
    <cellStyle name="Subtotal 3 2" xfId="6443"/>
    <cellStyle name="Sub-total 3 2" xfId="6444"/>
    <cellStyle name="Subtotal 3 3" xfId="6445"/>
    <cellStyle name="Sub-total 3 3" xfId="6446"/>
    <cellStyle name="Subtotal 4" xfId="6447"/>
    <cellStyle name="Sub-total 4" xfId="6448"/>
    <cellStyle name="Subtotal 4 2" xfId="6449"/>
    <cellStyle name="Sub-total 4 2" xfId="6450"/>
    <cellStyle name="Subtotal 4 3" xfId="6451"/>
    <cellStyle name="Sub-total 4 3" xfId="6452"/>
    <cellStyle name="Subtotal 5" xfId="6453"/>
    <cellStyle name="Sub-total 5" xfId="6454"/>
    <cellStyle name="Subtotal 5 2" xfId="6455"/>
    <cellStyle name="Sub-total 5 2" xfId="6456"/>
    <cellStyle name="Subtotal 5 3" xfId="6457"/>
    <cellStyle name="Sub-total 5 3" xfId="6458"/>
    <cellStyle name="Subtotal 6" xfId="6459"/>
    <cellStyle name="Sub-total 6" xfId="6460"/>
    <cellStyle name="Subtotal 6 2" xfId="6461"/>
    <cellStyle name="Sub-total 6 2" xfId="6462"/>
    <cellStyle name="Subtotal 6 3" xfId="6463"/>
    <cellStyle name="Sub-total 6 3" xfId="6464"/>
    <cellStyle name="Subtotal 7" xfId="6465"/>
    <cellStyle name="Sub-total 7" xfId="6466"/>
    <cellStyle name="Table Data" xfId="6467"/>
    <cellStyle name="Table Head" xfId="7127"/>
    <cellStyle name="Table Head Aligned" xfId="7128"/>
    <cellStyle name="Table Head Blue" xfId="7129"/>
    <cellStyle name="Table Head Green" xfId="7130"/>
    <cellStyle name="Table Headings Bold" xfId="6468"/>
    <cellStyle name="Table Title" xfId="7131"/>
    <cellStyle name="Table Units" xfId="7132"/>
    <cellStyle name="Title" xfId="6561" builtinId="15" customBuiltin="1"/>
    <cellStyle name="Title 2" xfId="6469"/>
    <cellStyle name="Title 2 2" xfId="6470"/>
    <cellStyle name="Title 2 2 2" xfId="6471"/>
    <cellStyle name="Title 2 2 3" xfId="6472"/>
    <cellStyle name="Title 2 2 3 2" xfId="6473"/>
    <cellStyle name="Title 2 3" xfId="6474"/>
    <cellStyle name="Title 2 4" xfId="6475"/>
    <cellStyle name="Title 2 4 2" xfId="6476"/>
    <cellStyle name="Title 2 5" xfId="6477"/>
    <cellStyle name="Title 3" xfId="6478"/>
    <cellStyle name="Title 3 2" xfId="6479"/>
    <cellStyle name="Title 3 3" xfId="6480"/>
    <cellStyle name="Title 3 3 2" xfId="6481"/>
    <cellStyle name="Title 3 4" xfId="6482"/>
    <cellStyle name="Title 3 5" xfId="6483"/>
    <cellStyle name="Title 4" xfId="6484"/>
    <cellStyle name="Title 4 2" xfId="6485"/>
    <cellStyle name="Title 5" xfId="6486"/>
    <cellStyle name="Title 6" xfId="6487"/>
    <cellStyle name="Title 6 2" xfId="6488"/>
    <cellStyle name="Title 7" xfId="6489"/>
    <cellStyle name="Title 8" xfId="6490"/>
    <cellStyle name="Title 9" xfId="6491"/>
    <cellStyle name="Title: Major" xfId="6492"/>
    <cellStyle name="Title: Major 2" xfId="6493"/>
    <cellStyle name="Title: Major 3" xfId="6494"/>
    <cellStyle name="Title: Major 3 2" xfId="6495"/>
    <cellStyle name="Title: Major 4" xfId="6496"/>
    <cellStyle name="Title: Minor" xfId="6497"/>
    <cellStyle name="Title: Minor 2" xfId="6498"/>
    <cellStyle name="Title: Minor 2 2" xfId="6499"/>
    <cellStyle name="Title: Minor 3" xfId="6500"/>
    <cellStyle name="Title: Worksheet" xfId="6501"/>
    <cellStyle name="Title: Worksheet 2" xfId="6502"/>
    <cellStyle name="Title: Worksheet 2 2" xfId="6503"/>
    <cellStyle name="Title: Worksheet 3" xfId="6504"/>
    <cellStyle name="Titles" xfId="6505"/>
    <cellStyle name="Total 2" xfId="6506"/>
    <cellStyle name="Total 2 2" xfId="6507"/>
    <cellStyle name="Total 2 2 2" xfId="6508"/>
    <cellStyle name="Total 2 2 3" xfId="6509"/>
    <cellStyle name="Total 2 2 3 2" xfId="6510"/>
    <cellStyle name="Total 2 3" xfId="6511"/>
    <cellStyle name="Total 2 3 2" xfId="6512"/>
    <cellStyle name="Total 2 4" xfId="6513"/>
    <cellStyle name="Total 2 4 2" xfId="6514"/>
    <cellStyle name="Total 2 5" xfId="6515"/>
    <cellStyle name="Total 3" xfId="6516"/>
    <cellStyle name="Total 3 2" xfId="6517"/>
    <cellStyle name="Total 3 2 2" xfId="6518"/>
    <cellStyle name="Total 3 3" xfId="6519"/>
    <cellStyle name="Total 3 4" xfId="6520"/>
    <cellStyle name="Total 4" xfId="6521"/>
    <cellStyle name="Total 4 2" xfId="6522"/>
    <cellStyle name="Total 5" xfId="6523"/>
    <cellStyle name="Total 5 2" xfId="6524"/>
    <cellStyle name="Total 6" xfId="6525"/>
    <cellStyle name="Total 7" xfId="6526"/>
    <cellStyle name="Total 8" xfId="6527"/>
    <cellStyle name="Total4 - Style4" xfId="6528"/>
    <cellStyle name="Total4 - Style4 2" xfId="6529"/>
    <cellStyle name="Total4 - Style4 2 2" xfId="6530"/>
    <cellStyle name="Total4 - Style4 3" xfId="6531"/>
    <cellStyle name="Totals" xfId="6532"/>
    <cellStyle name="Totals [0]" xfId="6533"/>
    <cellStyle name="Totals [2]" xfId="6534"/>
    <cellStyle name="Totals_FWB Summary" xfId="6535"/>
    <cellStyle name="UnProtectedCalc" xfId="6536"/>
    <cellStyle name="Warning Text 2" xfId="6537"/>
    <cellStyle name="Warning Text 2 2" xfId="6538"/>
    <cellStyle name="Warning Text 2 2 2" xfId="6539"/>
    <cellStyle name="Warning Text 2 2 3" xfId="6540"/>
    <cellStyle name="Warning Text 2 2 3 2" xfId="6541"/>
    <cellStyle name="Warning Text 2 3" xfId="6542"/>
    <cellStyle name="Warning Text 2 4" xfId="6543"/>
    <cellStyle name="Warning Text 2 4 2" xfId="6544"/>
    <cellStyle name="Warning Text 2 5" xfId="6545"/>
    <cellStyle name="Warning Text 3" xfId="6546"/>
    <cellStyle name="Warning Text 3 2" xfId="6547"/>
    <cellStyle name="Warning Text 3 3" xfId="6548"/>
    <cellStyle name="Warning Text 3 3 2" xfId="6549"/>
    <cellStyle name="Warning Text 3 4" xfId="6550"/>
    <cellStyle name="Warning Text 3 5" xfId="6551"/>
    <cellStyle name="Warning Text 4" xfId="6552"/>
    <cellStyle name="Warning Text 4 2" xfId="6553"/>
    <cellStyle name="Warning Text 5" xfId="6554"/>
    <cellStyle name="Warning Text 6" xfId="6555"/>
    <cellStyle name="Warning Text 6 2" xfId="6556"/>
    <cellStyle name="Warning Text 7" xfId="6557"/>
    <cellStyle name="Warning Text 8" xfId="6558"/>
    <cellStyle name="Year" xfId="6559"/>
    <cellStyle name="Year 2" xfId="6560"/>
  </cellStyles>
  <dxfs count="4">
    <dxf>
      <font>
        <name val="Calibri"/>
        <scheme val="minor"/>
      </font>
    </dxf>
    <dxf>
      <fill>
        <patternFill patternType="solid">
          <bgColor rgb="FFFFFF00"/>
        </patternFill>
      </fill>
    </dxf>
    <dxf>
      <numFmt numFmtId="4" formatCode="#,##0.00"/>
    </dxf>
    <dxf>
      <numFmt numFmtId="4" formatCode="#,##0.00"/>
    </dxf>
  </dxfs>
  <tableStyles count="0" defaultTableStyle="TableStyleMedium9" defaultPivotStyle="PivotStyleLight16"/>
  <colors>
    <mruColors>
      <color rgb="FF0D8A9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22_pse/3022-61%20UE-170033%20-%202017%20GRC/disc/in/Documents%20and%20Settings/bdonah/Local%20Settings/Temporary%20Internet%20Files/OLK86B/FIA--kb%20edits--scenario%202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E-170033-UG-170034__Exh.%20No.%20BGM-3_B.%20Mullins%20(ICNU-NWIGU)%20(6.3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k/30_ava/3046-8%20-%20UE-160228%202016%20GRC/dir/_xls/Exh.%20No.%20BGM-5%20-%20Pro%20Forma%2009.2015%20WA%20Electric%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k/22_pse/3022-61%20UE-170033%20-%202017%20GRC/disc/in/CapRec&amp;PropVal/ROB_FILE/Budget%20--%20Depr/Budget%20-%202002/2002%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rk/22_pse/3022-61%20UE-170033%20-%202017%20GRC/init/02.%202017%20GRC%20PSE%20direct%20evidence%2001-13-2017/H.%202017%20GRC%20PSE%20Roberts%20direct%2001-13-2017/23.%202017%20GRC%20Roberts%20direct%20attach%2022%20PSE%2001-13-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06E%20Depr%20Study%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M-3 (1) Lead"/>
      <sheetName val="BGM-3 (2) Detail "/>
      <sheetName val="BGM-3 (3) Param"/>
      <sheetName val="BGM-3 (4) Rstng Adj"/>
      <sheetName val="BGM-3 (5) PF Adj."/>
      <sheetName val="Work Papers==&gt;"/>
      <sheetName val="Power Cost Bridge to A-1"/>
      <sheetName val="Exh.A-1"/>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refreshError="1"/>
      <sheetData sheetId="1"/>
      <sheetData sheetId="2">
        <row r="13">
          <cell r="G13">
            <v>5.8058252427184473E-2</v>
          </cell>
        </row>
        <row r="14">
          <cell r="G14">
            <v>9.0999999999999998E-2</v>
          </cell>
        </row>
        <row r="17">
          <cell r="F17">
            <v>0.51500000000000001</v>
          </cell>
        </row>
        <row r="20">
          <cell r="L20">
            <v>0.35</v>
          </cell>
        </row>
        <row r="21">
          <cell r="C21">
            <v>0.61905100000000002</v>
          </cell>
        </row>
      </sheetData>
      <sheetData sheetId="3">
        <row r="7">
          <cell r="B7" t="str">
            <v>FOR THE TWELVE MONTHS ENDED SEPTEMBER 30, 2016</v>
          </cell>
        </row>
        <row r="8">
          <cell r="B8" t="str">
            <v xml:space="preserve">2017 GENERAL RATE CASE </v>
          </cell>
        </row>
        <row r="13">
          <cell r="DO13">
            <v>197197183</v>
          </cell>
        </row>
        <row r="28">
          <cell r="DJ28">
            <v>28632185.490929328</v>
          </cell>
        </row>
        <row r="30">
          <cell r="DL30">
            <v>-101680983.17993739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5"/>
      <sheetName val="Exh. No. JSS-2 -&gt;"/>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sheetData sheetId="1"/>
      <sheetData sheetId="2"/>
      <sheetData sheetId="3"/>
      <sheetData sheetId="4">
        <row r="14">
          <cell r="P14">
            <v>7.6399999999999996E-2</v>
          </cell>
        </row>
      </sheetData>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1"/>
      <sheetName val="Oil-Gas - Incr."/>
      <sheetName val="Oil-Gas - Sunk"/>
      <sheetName val="Coal - Incr."/>
      <sheetName val="Coal - SUNK"/>
      <sheetName val="FOTF"/>
      <sheetName val="Mohave Fuel Facilities"/>
      <sheetName val="Other Production"/>
      <sheetName val="Hydro - Incr."/>
      <sheetName val="Hydro - Sunk"/>
      <sheetName val="Transmission - Subs"/>
      <sheetName val="Transmission - Lines"/>
      <sheetName val="Distribution - Subs"/>
      <sheetName val="Distribution - Lines"/>
      <sheetName val="General Buildings"/>
      <sheetName val="Furn &amp; Equip"/>
      <sheetName val="PC-Software"/>
      <sheetName val="DDSMS"/>
      <sheetName val="Stores Lab Misc"/>
      <sheetName val="Telecomm"/>
      <sheetName val="Aircraft"/>
      <sheetName val="General Other 0124"/>
      <sheetName val="Tools, Shop &amp; Gar."/>
      <sheetName val="Transportation Equip."/>
      <sheetName val="Power Operated"/>
      <sheetName val="Satellite"/>
      <sheetName val="Cap Soft 5yr"/>
      <sheetName val="Cap Soft 10yr"/>
      <sheetName val="Cap Soft 15yr"/>
      <sheetName val="Hydro Relicense"/>
      <sheetName val="Radio Freq"/>
      <sheetName val="Non-Utility"/>
      <sheetName val="Non-Utility FOTF"/>
      <sheetName val="Non-Util. Car. Solu. Total"/>
      <sheetName val="Non-Util. Car. Solu. 5yr"/>
      <sheetName val="Non-Util. Car. Solu. 7yr"/>
      <sheetName val="Non-Util. Car. Solu. 20yr"/>
      <sheetName val="Catalina Pebbly Beach"/>
      <sheetName val="Catalina"/>
      <sheetName val="Total Company"/>
      <sheetName val="Func 0124 Budget"/>
      <sheetName val="Func 0124 Expected"/>
      <sheetName val="rec-ecp 2002 vs rec 2001 "/>
      <sheetName val="budget"/>
      <sheetName val="Func 0124 Diff"/>
      <sheetName val="Func 0124 Net Adds"/>
      <sheetName val="Plant Func 0124"/>
      <sheetName val="2002 Budget by Function"/>
      <sheetName val="2002 Expected by Function"/>
      <sheetName val="Monthly Comparison"/>
      <sheetName val="Rates"/>
      <sheetName val="Gross Adds"/>
      <sheetName val="Distribution List"/>
      <sheetName val="Vintage 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sts"/>
      <sheetName val="PSE Share"/>
    </sheetNames>
    <sheetDataSet>
      <sheetData sheetId="0" refreshError="1"/>
      <sheetData sheetId="1">
        <row r="8">
          <cell r="F8">
            <v>457021.87499999994</v>
          </cell>
        </row>
        <row r="9">
          <cell r="F9">
            <v>2315314.8437499995</v>
          </cell>
        </row>
        <row r="10">
          <cell r="F10">
            <v>9072238.1480468735</v>
          </cell>
        </row>
        <row r="11">
          <cell r="F11">
            <v>8066261.7129824189</v>
          </cell>
        </row>
        <row r="12">
          <cell r="F12">
            <v>13804294.634355318</v>
          </cell>
        </row>
        <row r="13">
          <cell r="F13">
            <v>7603126.4971572896</v>
          </cell>
        </row>
        <row r="14">
          <cell r="F14">
            <v>2569789.5976714529</v>
          </cell>
        </row>
        <row r="15">
          <cell r="F15">
            <v>2634034.337613239</v>
          </cell>
        </row>
        <row r="16">
          <cell r="F16">
            <v>2699885.1960535697</v>
          </cell>
        </row>
        <row r="17">
          <cell r="F17">
            <v>2119006.8314824668</v>
          </cell>
        </row>
        <row r="18">
          <cell r="F18">
            <v>2171982.0022695279</v>
          </cell>
        </row>
        <row r="19">
          <cell r="F19">
            <v>1863174.8505569051</v>
          </cell>
        </row>
        <row r="20">
          <cell r="F20">
            <v>1909754.2218208276</v>
          </cell>
        </row>
        <row r="21">
          <cell r="F21">
            <v>1957498.0773663486</v>
          </cell>
        </row>
        <row r="22">
          <cell r="F22">
            <v>2006435.5293005072</v>
          </cell>
        </row>
        <row r="23">
          <cell r="F23">
            <v>2056596.4175330196</v>
          </cell>
        </row>
        <row r="24">
          <cell r="F24">
            <v>2108011.3279713453</v>
          </cell>
        </row>
        <row r="25">
          <cell r="F25">
            <v>2160711.611170629</v>
          </cell>
        </row>
        <row r="26">
          <cell r="F26">
            <v>2214729.4014498941</v>
          </cell>
        </row>
        <row r="27">
          <cell r="F27">
            <v>2270097.6364861415</v>
          </cell>
        </row>
        <row r="28">
          <cell r="F28">
            <v>2326850.077398295</v>
          </cell>
        </row>
        <row r="29">
          <cell r="F29">
            <v>2151367.4642501497</v>
          </cell>
        </row>
        <row r="30">
          <cell r="F30">
            <v>2205151.6508564032</v>
          </cell>
        </row>
        <row r="31">
          <cell r="F31">
            <v>2260280.4421278131</v>
          </cell>
        </row>
        <row r="32">
          <cell r="F32">
            <v>2316787.4531810083</v>
          </cell>
        </row>
        <row r="33">
          <cell r="F33">
            <v>2374707.1395105333</v>
          </cell>
        </row>
        <row r="34">
          <cell r="F34">
            <v>2434074.8179982966</v>
          </cell>
        </row>
        <row r="35">
          <cell r="F35">
            <v>2494926.688448254</v>
          </cell>
        </row>
        <row r="36">
          <cell r="F36">
            <v>2557299.8556594597</v>
          </cell>
        </row>
        <row r="37">
          <cell r="F37">
            <v>2621232.352050947</v>
          </cell>
        </row>
        <row r="38">
          <cell r="F38">
            <v>2686763.1608522204</v>
          </cell>
        </row>
        <row r="39">
          <cell r="F39">
            <v>531507.60764438915</v>
          </cell>
        </row>
        <row r="40">
          <cell r="F40">
            <v>544795.29783549893</v>
          </cell>
        </row>
        <row r="41">
          <cell r="F41">
            <v>558415.18028138636</v>
          </cell>
        </row>
        <row r="42">
          <cell r="F42">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E"/>
      <sheetName val="Electric"/>
      <sheetName val="Elec Study Rpt"/>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row r="12">
          <cell r="C12">
            <v>249419038.22</v>
          </cell>
        </row>
      </sheetData>
      <sheetData sheetId="3">
        <row r="2">
          <cell r="A2" t="str">
            <v>ACCOUNT</v>
          </cell>
          <cell r="B2"/>
        </row>
        <row r="3">
          <cell r="A3" t="str">
            <v>NUMBER</v>
          </cell>
          <cell r="B3" t="str">
            <v>DESCRIPTION</v>
          </cell>
        </row>
        <row r="4">
          <cell r="A4"/>
          <cell r="B4"/>
        </row>
        <row r="5">
          <cell r="A5" t="str">
            <v>ELECTRIC PLANT</v>
          </cell>
          <cell r="B5"/>
        </row>
        <row r="6">
          <cell r="A6"/>
          <cell r="B6"/>
        </row>
        <row r="7">
          <cell r="A7"/>
          <cell r="B7" t="str">
            <v xml:space="preserve">STEAM PRODUCTION PLANT </v>
          </cell>
        </row>
        <row r="8">
          <cell r="A8"/>
          <cell r="B8"/>
        </row>
        <row r="9">
          <cell r="A9">
            <v>311</v>
          </cell>
          <cell r="B9" t="str">
            <v>STRUCTURES AND IMPROVEMENTS</v>
          </cell>
        </row>
        <row r="10">
          <cell r="A10"/>
          <cell r="B10" t="str">
            <v xml:space="preserve">  COLSTRIP 1               </v>
          </cell>
        </row>
        <row r="11">
          <cell r="A11"/>
          <cell r="B11" t="str">
            <v xml:space="preserve">  COLSTRIP 2               </v>
          </cell>
        </row>
        <row r="12">
          <cell r="A12"/>
          <cell r="B12" t="str">
            <v xml:space="preserve">  COLSTRIP 3               </v>
          </cell>
        </row>
        <row r="13">
          <cell r="A13"/>
          <cell r="B13" t="str">
            <v xml:space="preserve">  COLSTRIP 4               </v>
          </cell>
        </row>
        <row r="14">
          <cell r="A14"/>
          <cell r="B14" t="str">
            <v xml:space="preserve">  COLSTRIP 1-2             </v>
          </cell>
        </row>
        <row r="15">
          <cell r="A15"/>
          <cell r="B15" t="str">
            <v xml:space="preserve">  COLSTRIP 3-4             </v>
          </cell>
        </row>
        <row r="16">
          <cell r="A16"/>
          <cell r="B16" t="str">
            <v xml:space="preserve">  FREDERICKSON 1/EPCOR</v>
          </cell>
        </row>
        <row r="17">
          <cell r="A17"/>
          <cell r="B17" t="str">
            <v xml:space="preserve">  GOLDENDALE</v>
          </cell>
        </row>
        <row r="18">
          <cell r="A18"/>
          <cell r="B18" t="str">
            <v xml:space="preserve">  MINT FARM</v>
          </cell>
        </row>
        <row r="19">
          <cell r="A19"/>
          <cell r="B19" t="str">
            <v xml:space="preserve">  SUMAS</v>
          </cell>
        </row>
        <row r="20">
          <cell r="A20"/>
          <cell r="B20" t="str">
            <v xml:space="preserve">  FERNDALE</v>
          </cell>
        </row>
        <row r="21">
          <cell r="A21"/>
          <cell r="B21"/>
        </row>
        <row r="22">
          <cell r="A22"/>
          <cell r="B22" t="str">
            <v>TOTAL STRUCTURES AND IMPROVEMENTS</v>
          </cell>
        </row>
        <row r="23">
          <cell r="A23"/>
          <cell r="B23"/>
        </row>
        <row r="24">
          <cell r="A24">
            <v>312</v>
          </cell>
          <cell r="B24" t="str">
            <v>BOILER PLANT EQUIPMENT</v>
          </cell>
        </row>
        <row r="25">
          <cell r="A25"/>
          <cell r="B25" t="str">
            <v xml:space="preserve">  COLSTRIP 1          </v>
          </cell>
        </row>
        <row r="26">
          <cell r="A26"/>
          <cell r="B26" t="str">
            <v xml:space="preserve">  COLSTRIP 2          </v>
          </cell>
        </row>
        <row r="27">
          <cell r="A27"/>
          <cell r="B27" t="str">
            <v xml:space="preserve">  COLSTRIP 3          </v>
          </cell>
        </row>
        <row r="28">
          <cell r="A28"/>
          <cell r="B28" t="str">
            <v xml:space="preserve">  COLSTRIP 4          </v>
          </cell>
        </row>
        <row r="29">
          <cell r="A29"/>
          <cell r="B29" t="str">
            <v xml:space="preserve">  COLSTRIP 1-2        </v>
          </cell>
        </row>
        <row r="30">
          <cell r="A30"/>
          <cell r="B30" t="str">
            <v xml:space="preserve">  COLSTRIP 3-4        </v>
          </cell>
        </row>
        <row r="31">
          <cell r="A31"/>
          <cell r="B31" t="str">
            <v xml:space="preserve">  ENCOGEN</v>
          </cell>
        </row>
        <row r="32">
          <cell r="A32"/>
          <cell r="B32" t="str">
            <v xml:space="preserve">  FREDERICKSON 1/EPCOR</v>
          </cell>
        </row>
        <row r="33">
          <cell r="A33"/>
          <cell r="B33" t="str">
            <v xml:space="preserve">  GOLDENDALE</v>
          </cell>
        </row>
        <row r="34">
          <cell r="A34"/>
          <cell r="B34" t="str">
            <v xml:space="preserve">  MINT FARM</v>
          </cell>
        </row>
        <row r="35">
          <cell r="A35"/>
          <cell r="B35" t="str">
            <v xml:space="preserve">  SUMAS</v>
          </cell>
        </row>
        <row r="36">
          <cell r="A36"/>
          <cell r="B36" t="str">
            <v xml:space="preserve">  FERNDALE</v>
          </cell>
        </row>
        <row r="37">
          <cell r="A37"/>
          <cell r="B37"/>
        </row>
        <row r="38">
          <cell r="A38"/>
          <cell r="B38" t="str">
            <v>TOTAL BOILER PLANT EQUIPMENT</v>
          </cell>
        </row>
        <row r="39">
          <cell r="A39"/>
          <cell r="B39"/>
        </row>
        <row r="40">
          <cell r="A40">
            <v>314</v>
          </cell>
          <cell r="B40" t="str">
            <v>TURBOGENERATOR UNITS</v>
          </cell>
        </row>
        <row r="41">
          <cell r="A41"/>
          <cell r="B41" t="str">
            <v xml:space="preserve">  COLSTRIP 1        </v>
          </cell>
        </row>
        <row r="42">
          <cell r="A42"/>
          <cell r="B42" t="str">
            <v xml:space="preserve">  COLSTRIP 2        </v>
          </cell>
        </row>
        <row r="43">
          <cell r="A43"/>
          <cell r="B43" t="str">
            <v xml:space="preserve">  COLSTRIP 3        </v>
          </cell>
        </row>
        <row r="44">
          <cell r="A44"/>
          <cell r="B44" t="str">
            <v xml:space="preserve">  COLSTRIP 4        </v>
          </cell>
        </row>
        <row r="45">
          <cell r="A45"/>
          <cell r="B45" t="str">
            <v xml:space="preserve">  COLSTRIP 1-2      </v>
          </cell>
        </row>
        <row r="46">
          <cell r="A46"/>
          <cell r="B46" t="str">
            <v xml:space="preserve">  ENCOGEN</v>
          </cell>
        </row>
        <row r="47">
          <cell r="A47"/>
          <cell r="B47" t="str">
            <v xml:space="preserve">  FREDERICKSON 1/EPCOR</v>
          </cell>
        </row>
        <row r="48">
          <cell r="A48"/>
          <cell r="B48" t="str">
            <v xml:space="preserve">  GOLDENDALE</v>
          </cell>
        </row>
        <row r="49">
          <cell r="A49"/>
          <cell r="B49" t="str">
            <v xml:space="preserve">  MINT FARM</v>
          </cell>
        </row>
        <row r="50">
          <cell r="A50"/>
          <cell r="B50" t="str">
            <v xml:space="preserve">  SUMAS</v>
          </cell>
        </row>
        <row r="51">
          <cell r="A51"/>
          <cell r="B51" t="str">
            <v xml:space="preserve">  FERNDALE</v>
          </cell>
        </row>
        <row r="52">
          <cell r="A52"/>
          <cell r="B52"/>
        </row>
        <row r="53">
          <cell r="A53"/>
          <cell r="B53" t="str">
            <v>TOTAL TURBOGENERATOR UNITS</v>
          </cell>
        </row>
        <row r="54">
          <cell r="A54"/>
          <cell r="B54"/>
        </row>
        <row r="55">
          <cell r="A55">
            <v>315</v>
          </cell>
          <cell r="B55" t="str">
            <v>ACCESSORY ELECTRIC EQUIPMENT</v>
          </cell>
        </row>
        <row r="56">
          <cell r="A56"/>
          <cell r="B56" t="str">
            <v xml:space="preserve">  COLSTRIP 1                </v>
          </cell>
        </row>
        <row r="57">
          <cell r="A57"/>
          <cell r="B57" t="str">
            <v xml:space="preserve">  COLSTRIP 2                </v>
          </cell>
        </row>
        <row r="58">
          <cell r="A58"/>
          <cell r="B58" t="str">
            <v xml:space="preserve">  COLSTRIP 3                </v>
          </cell>
        </row>
        <row r="59">
          <cell r="A59"/>
          <cell r="B59" t="str">
            <v xml:space="preserve">  COLSTRIP 4                </v>
          </cell>
        </row>
        <row r="60">
          <cell r="A60"/>
          <cell r="B60" t="str">
            <v xml:space="preserve">  COLSTRIP 1-2              </v>
          </cell>
        </row>
        <row r="61">
          <cell r="A61"/>
          <cell r="B61" t="str">
            <v xml:space="preserve">  COLSTRIP 3-4              </v>
          </cell>
        </row>
        <row r="62">
          <cell r="A62"/>
          <cell r="B62" t="str">
            <v xml:space="preserve">  ENCOGEN</v>
          </cell>
        </row>
        <row r="63">
          <cell r="A63"/>
          <cell r="B63" t="str">
            <v xml:space="preserve">  FREDERICKSON 1/EPCOR</v>
          </cell>
        </row>
        <row r="64">
          <cell r="A64"/>
          <cell r="B64" t="str">
            <v xml:space="preserve">  GOLDENDALE</v>
          </cell>
        </row>
        <row r="65">
          <cell r="A65"/>
          <cell r="B65" t="str">
            <v xml:space="preserve">  MINT FARM</v>
          </cell>
        </row>
        <row r="66">
          <cell r="A66"/>
          <cell r="B66" t="str">
            <v xml:space="preserve">  SUMAS</v>
          </cell>
        </row>
        <row r="67">
          <cell r="A67"/>
          <cell r="B67" t="str">
            <v xml:space="preserve">  FERNDALE</v>
          </cell>
        </row>
        <row r="68">
          <cell r="A68"/>
          <cell r="B68"/>
        </row>
        <row r="69">
          <cell r="A69"/>
          <cell r="B69" t="str">
            <v>TOTAL ACCESSORY ELECTRIC EQUIPMENT</v>
          </cell>
        </row>
        <row r="70">
          <cell r="A70"/>
          <cell r="B70"/>
        </row>
        <row r="71">
          <cell r="A71">
            <v>316</v>
          </cell>
          <cell r="B71" t="str">
            <v>MISCELLANEOUS POWER PLANT EQUIPMENT</v>
          </cell>
        </row>
        <row r="72">
          <cell r="A72"/>
          <cell r="B72" t="str">
            <v xml:space="preserve">  COLSTRIP 1                       </v>
          </cell>
        </row>
        <row r="73">
          <cell r="A73"/>
          <cell r="B73" t="str">
            <v xml:space="preserve">  COLSTRIP 2                       </v>
          </cell>
        </row>
        <row r="74">
          <cell r="A74"/>
          <cell r="B74" t="str">
            <v xml:space="preserve">  COLSTRIP 3                       </v>
          </cell>
        </row>
        <row r="75">
          <cell r="A75"/>
          <cell r="B75" t="str">
            <v xml:space="preserve">  COLSTRIP 4                       </v>
          </cell>
        </row>
        <row r="76">
          <cell r="A76"/>
          <cell r="B76" t="str">
            <v xml:space="preserve">  COLSTRIP 1-2                     </v>
          </cell>
        </row>
        <row r="77">
          <cell r="A77"/>
          <cell r="B77" t="str">
            <v xml:space="preserve">  COLSTRIP 1-4                     </v>
          </cell>
        </row>
        <row r="78">
          <cell r="A78"/>
          <cell r="B78" t="str">
            <v xml:space="preserve">  COLSTRIP 3-4                     </v>
          </cell>
        </row>
        <row r="79">
          <cell r="A79"/>
          <cell r="B79" t="str">
            <v xml:space="preserve">  FREDERICKSON 1/EPCOR</v>
          </cell>
        </row>
        <row r="80">
          <cell r="A80"/>
          <cell r="B80" t="str">
            <v xml:space="preserve">  GOLDENDALE</v>
          </cell>
        </row>
        <row r="81">
          <cell r="A81"/>
          <cell r="B81" t="str">
            <v xml:space="preserve">  MINT FARM</v>
          </cell>
        </row>
        <row r="82">
          <cell r="A82"/>
          <cell r="B82" t="str">
            <v xml:space="preserve">  SUMAS</v>
          </cell>
        </row>
        <row r="83">
          <cell r="A83"/>
          <cell r="B83" t="str">
            <v xml:space="preserve">  FERNDALE</v>
          </cell>
        </row>
        <row r="84">
          <cell r="A84"/>
          <cell r="B84"/>
        </row>
        <row r="85">
          <cell r="A85"/>
          <cell r="B85" t="str">
            <v>TOTAL MISCELLANEOUS POWER PLANT EQUIPMENT</v>
          </cell>
        </row>
        <row r="86">
          <cell r="A86"/>
          <cell r="B86"/>
        </row>
        <row r="87">
          <cell r="A87"/>
          <cell r="B87" t="str">
            <v xml:space="preserve">    TOTAL STEAM PRODUCTION PLANT </v>
          </cell>
        </row>
        <row r="88">
          <cell r="A88"/>
          <cell r="B88"/>
        </row>
        <row r="89">
          <cell r="A89"/>
          <cell r="B89"/>
        </row>
        <row r="90">
          <cell r="A90"/>
          <cell r="B90" t="str">
            <v xml:space="preserve">HYDROELECTRIC PRODUCTION PLANT </v>
          </cell>
        </row>
        <row r="91">
          <cell r="A91"/>
          <cell r="B91"/>
        </row>
        <row r="92">
          <cell r="A92">
            <v>330.1</v>
          </cell>
          <cell r="B92" t="str">
            <v>EASEMENTS</v>
          </cell>
        </row>
        <row r="93">
          <cell r="A93">
            <v>331</v>
          </cell>
          <cell r="B93" t="str">
            <v>STRUCTURES AND IMPROVEMENTS</v>
          </cell>
        </row>
        <row r="94">
          <cell r="A94"/>
          <cell r="B94" t="str">
            <v xml:space="preserve">   LOWER BAKER              </v>
          </cell>
        </row>
        <row r="95">
          <cell r="A95"/>
          <cell r="B95"/>
        </row>
        <row r="96">
          <cell r="A96"/>
          <cell r="B96" t="str">
            <v xml:space="preserve">   UPPER BAKER              </v>
          </cell>
        </row>
        <row r="97">
          <cell r="A97"/>
          <cell r="B97" t="str">
            <v xml:space="preserve">   SNOQUALMIE #1            </v>
          </cell>
        </row>
        <row r="98">
          <cell r="A98"/>
          <cell r="B98"/>
        </row>
        <row r="99">
          <cell r="A99"/>
          <cell r="B99" t="str">
            <v xml:space="preserve">   SNOQUALMIE #2            </v>
          </cell>
        </row>
        <row r="100">
          <cell r="A100"/>
          <cell r="B100"/>
        </row>
        <row r="101">
          <cell r="A101"/>
          <cell r="B101"/>
        </row>
        <row r="102">
          <cell r="A102"/>
          <cell r="B102" t="str">
            <v>TOTAL STRUCTURES AND IMPROVEMENTS</v>
          </cell>
        </row>
        <row r="103">
          <cell r="A103"/>
          <cell r="B103"/>
        </row>
        <row r="104">
          <cell r="A104">
            <v>332</v>
          </cell>
          <cell r="B104" t="str">
            <v>RESERVOIRS, DAMS AND WATERWAYS</v>
          </cell>
        </row>
        <row r="105">
          <cell r="A105"/>
          <cell r="B105" t="str">
            <v xml:space="preserve">  LOWER BAKER              </v>
          </cell>
        </row>
        <row r="106">
          <cell r="A106"/>
          <cell r="B106"/>
        </row>
        <row r="107">
          <cell r="A107"/>
          <cell r="B107" t="str">
            <v xml:space="preserve">  UPPER BAKER              </v>
          </cell>
        </row>
        <row r="108">
          <cell r="A108"/>
          <cell r="B108" t="str">
            <v xml:space="preserve">  SNOQUALMIE #1            </v>
          </cell>
        </row>
        <row r="109">
          <cell r="A109"/>
          <cell r="B109"/>
        </row>
        <row r="110">
          <cell r="A110"/>
          <cell r="B110" t="str">
            <v xml:space="preserve">  SNOQUALMIE #2            </v>
          </cell>
        </row>
        <row r="111">
          <cell r="A111"/>
          <cell r="B111"/>
        </row>
        <row r="112">
          <cell r="A112"/>
          <cell r="B112"/>
        </row>
        <row r="113">
          <cell r="A113"/>
          <cell r="B113" t="str">
            <v>TOTAL RESERVOIRS, DAMS AND WATERWAYS</v>
          </cell>
        </row>
        <row r="114">
          <cell r="A114"/>
          <cell r="B114"/>
        </row>
        <row r="115">
          <cell r="A115">
            <v>333</v>
          </cell>
          <cell r="B115" t="str">
            <v>WATER WHEELS, TURBINES AND GENERATORS</v>
          </cell>
        </row>
        <row r="116">
          <cell r="A116"/>
          <cell r="B116" t="str">
            <v xml:space="preserve">  LOWER BAKER                      </v>
          </cell>
        </row>
        <row r="117">
          <cell r="A117"/>
          <cell r="B117"/>
        </row>
        <row r="118">
          <cell r="A118"/>
          <cell r="B118" t="str">
            <v xml:space="preserve">  UPPER BAKER                      </v>
          </cell>
        </row>
        <row r="119">
          <cell r="A119"/>
          <cell r="B119" t="str">
            <v xml:space="preserve">  SNOQUALMIE #1                    </v>
          </cell>
        </row>
        <row r="120">
          <cell r="A120"/>
          <cell r="B120"/>
        </row>
        <row r="121">
          <cell r="A121"/>
          <cell r="B121" t="str">
            <v xml:space="preserve">  SNOQUALMIE #2                    </v>
          </cell>
        </row>
        <row r="122">
          <cell r="A122"/>
          <cell r="B122"/>
        </row>
        <row r="123">
          <cell r="A123"/>
          <cell r="B123"/>
        </row>
        <row r="124">
          <cell r="A124"/>
          <cell r="B124" t="str">
            <v>TOTAL WATER WHEELS, TURBINES AND GENERATORS</v>
          </cell>
        </row>
        <row r="125">
          <cell r="A125"/>
          <cell r="B125"/>
        </row>
        <row r="126">
          <cell r="A126">
            <v>334</v>
          </cell>
          <cell r="B126" t="str">
            <v>ACCESSORY ELECTRIC EQUIPMENT</v>
          </cell>
        </row>
        <row r="127">
          <cell r="A127"/>
          <cell r="B127" t="str">
            <v xml:space="preserve">  LOWER BAKER               </v>
          </cell>
        </row>
        <row r="128">
          <cell r="A128"/>
          <cell r="B128"/>
        </row>
        <row r="129">
          <cell r="A129"/>
          <cell r="B129" t="str">
            <v xml:space="preserve">  UPPER BAKER                      </v>
          </cell>
        </row>
        <row r="130">
          <cell r="A130"/>
          <cell r="B130" t="str">
            <v xml:space="preserve">  SNOQUALMIE #1             </v>
          </cell>
        </row>
        <row r="131">
          <cell r="A131"/>
          <cell r="B131" t="str">
            <v xml:space="preserve">  SNOQUALMIE #2             </v>
          </cell>
        </row>
        <row r="132">
          <cell r="A132"/>
          <cell r="B132"/>
        </row>
        <row r="133">
          <cell r="A133"/>
          <cell r="B133"/>
        </row>
        <row r="134">
          <cell r="A134"/>
          <cell r="B134" t="str">
            <v>TOTAL ACCESSORY ELECTRIC EQUIPMENT</v>
          </cell>
        </row>
        <row r="135">
          <cell r="A135"/>
          <cell r="B135"/>
        </row>
        <row r="136">
          <cell r="A136">
            <v>335</v>
          </cell>
          <cell r="B136" t="str">
            <v>MISCELLANEOUS POWER PLANT EQUIPMENT</v>
          </cell>
        </row>
        <row r="137">
          <cell r="A137"/>
          <cell r="B137" t="str">
            <v xml:space="preserve">  LOWER BAKER                      </v>
          </cell>
        </row>
        <row r="138">
          <cell r="A138"/>
          <cell r="B138"/>
        </row>
        <row r="139">
          <cell r="A139"/>
          <cell r="B139" t="str">
            <v xml:space="preserve">  UPPER BAKER                      </v>
          </cell>
        </row>
        <row r="140">
          <cell r="A140"/>
          <cell r="B140" t="str">
            <v xml:space="preserve">  SNOQUALMIE #1                    </v>
          </cell>
        </row>
        <row r="141">
          <cell r="A141"/>
          <cell r="B141" t="str">
            <v xml:space="preserve">  SNOQUALMIE #2                    </v>
          </cell>
        </row>
        <row r="142">
          <cell r="A142"/>
          <cell r="B142"/>
        </row>
        <row r="143">
          <cell r="A143"/>
          <cell r="B143"/>
        </row>
        <row r="144">
          <cell r="A144"/>
          <cell r="B144" t="str">
            <v>TOTAL MISCELLANEOUS POWER PLANT EQUIPMENT</v>
          </cell>
        </row>
        <row r="145">
          <cell r="A145"/>
          <cell r="B145"/>
        </row>
        <row r="146">
          <cell r="A146">
            <v>335.1</v>
          </cell>
          <cell r="B146" t="str">
            <v>MISCELLANEOUS TOOLS</v>
          </cell>
        </row>
        <row r="147">
          <cell r="A147"/>
          <cell r="B147" t="str">
            <v xml:space="preserve">  LOWER BAKER      </v>
          </cell>
        </row>
        <row r="148">
          <cell r="A148"/>
          <cell r="B148"/>
        </row>
        <row r="149">
          <cell r="A149"/>
          <cell r="B149" t="str">
            <v xml:space="preserve">  UPPER BAKER      </v>
          </cell>
        </row>
        <row r="150">
          <cell r="A150"/>
          <cell r="B150" t="str">
            <v xml:space="preserve">  SNOQUALMIE #1    </v>
          </cell>
        </row>
        <row r="151">
          <cell r="A151"/>
          <cell r="B151" t="str">
            <v xml:space="preserve">  SNOQUALMIE #2    </v>
          </cell>
        </row>
        <row r="152">
          <cell r="A152"/>
          <cell r="B152"/>
        </row>
        <row r="153">
          <cell r="A153"/>
          <cell r="B153" t="str">
            <v>TOTAL MISCELLANEOUS TOOLS</v>
          </cell>
        </row>
        <row r="154">
          <cell r="A154"/>
          <cell r="B154"/>
        </row>
        <row r="155">
          <cell r="A155">
            <v>336</v>
          </cell>
          <cell r="B155" t="str">
            <v>ROADS, RAILROADS AND BRIDGES</v>
          </cell>
        </row>
        <row r="156">
          <cell r="A156"/>
          <cell r="B156" t="str">
            <v xml:space="preserve">  LOWER BAKER              </v>
          </cell>
        </row>
        <row r="157">
          <cell r="A157"/>
          <cell r="B157"/>
        </row>
        <row r="158">
          <cell r="A158"/>
          <cell r="B158" t="str">
            <v xml:space="preserve">  UPPER BAKER                      </v>
          </cell>
        </row>
        <row r="159">
          <cell r="A159"/>
          <cell r="B159" t="str">
            <v xml:space="preserve">  SNOQUALMIE #1</v>
          </cell>
        </row>
        <row r="160">
          <cell r="A160"/>
          <cell r="B160" t="str">
            <v xml:space="preserve">  SNOQUALMIE #2                    </v>
          </cell>
        </row>
        <row r="161">
          <cell r="A161"/>
          <cell r="B161"/>
        </row>
        <row r="162">
          <cell r="A162"/>
          <cell r="B162"/>
        </row>
        <row r="163">
          <cell r="A163"/>
          <cell r="B163" t="str">
            <v>TOTAL ROADS, RAILROADS AND BRIDGES</v>
          </cell>
        </row>
        <row r="164">
          <cell r="A164"/>
          <cell r="B164"/>
        </row>
        <row r="165">
          <cell r="A165"/>
          <cell r="B165" t="str">
            <v xml:space="preserve">    TOTAL HYDROELECTRIC PRODUCTION PLANT </v>
          </cell>
        </row>
        <row r="166">
          <cell r="A166"/>
          <cell r="B166"/>
        </row>
        <row r="167">
          <cell r="A167"/>
          <cell r="B167"/>
        </row>
        <row r="168">
          <cell r="A168"/>
          <cell r="B168" t="str">
            <v>OTHER PRODUCTION PLANT</v>
          </cell>
        </row>
        <row r="169">
          <cell r="A169"/>
          <cell r="B169"/>
        </row>
        <row r="170">
          <cell r="A170">
            <v>340.1</v>
          </cell>
          <cell r="B170" t="str">
            <v>EASEMENTS</v>
          </cell>
        </row>
        <row r="171">
          <cell r="A171">
            <v>341</v>
          </cell>
          <cell r="B171" t="str">
            <v>STRUCTURES AND IMPROVEMENTS</v>
          </cell>
        </row>
        <row r="172">
          <cell r="A172"/>
          <cell r="B172" t="str">
            <v xml:space="preserve">  ENCOGEN                  </v>
          </cell>
        </row>
        <row r="173">
          <cell r="A173"/>
          <cell r="B173" t="str">
            <v xml:space="preserve">  FREDERICKSON 1/EPCOR</v>
          </cell>
        </row>
        <row r="174">
          <cell r="A174"/>
          <cell r="B174" t="str">
            <v xml:space="preserve">  GOLDENDALE</v>
          </cell>
        </row>
        <row r="175">
          <cell r="A175"/>
          <cell r="B175" t="str">
            <v xml:space="preserve">  MINT FARM</v>
          </cell>
        </row>
        <row r="176">
          <cell r="A176"/>
          <cell r="B176" t="str">
            <v xml:space="preserve">  SUMAS</v>
          </cell>
        </row>
        <row r="177">
          <cell r="A177"/>
          <cell r="B177" t="str">
            <v xml:space="preserve">  CRYSTAL MOUNTAIN         </v>
          </cell>
        </row>
        <row r="178">
          <cell r="A178"/>
          <cell r="B178" t="str">
            <v xml:space="preserve">  FREDONIA                 </v>
          </cell>
        </row>
        <row r="179">
          <cell r="A179"/>
          <cell r="B179"/>
        </row>
        <row r="180">
          <cell r="A180"/>
          <cell r="B180" t="str">
            <v xml:space="preserve">  FREDERICKSON             </v>
          </cell>
        </row>
        <row r="181">
          <cell r="A181"/>
          <cell r="B181" t="str">
            <v xml:space="preserve">  WHITEHORN 2-3            </v>
          </cell>
        </row>
        <row r="182">
          <cell r="A182"/>
          <cell r="B182" t="str">
            <v xml:space="preserve">  FERNDALE</v>
          </cell>
        </row>
        <row r="183">
          <cell r="A183"/>
          <cell r="B183"/>
        </row>
        <row r="184">
          <cell r="A184"/>
          <cell r="B184" t="str">
            <v>TOTAL STRUCTURES AND IMPROVEMENTS</v>
          </cell>
        </row>
        <row r="185">
          <cell r="A185"/>
          <cell r="B185"/>
        </row>
        <row r="186">
          <cell r="A186">
            <v>341.01</v>
          </cell>
          <cell r="B186" t="str">
            <v>STRUCTURES AND IMPROVEMENTS - WIND</v>
          </cell>
        </row>
        <row r="187">
          <cell r="A187"/>
          <cell r="B187" t="str">
            <v xml:space="preserve">  LOWER SNAKE RIVER</v>
          </cell>
        </row>
        <row r="188">
          <cell r="A188"/>
          <cell r="B188" t="str">
            <v xml:space="preserve">  HOPKINS RIDGE</v>
          </cell>
        </row>
        <row r="189">
          <cell r="A189"/>
          <cell r="B189" t="str">
            <v xml:space="preserve">  WILD HORSE</v>
          </cell>
        </row>
        <row r="190">
          <cell r="A190"/>
          <cell r="B190"/>
        </row>
        <row r="191">
          <cell r="A191"/>
          <cell r="B191" t="str">
            <v>TOTAL STRUCTURES AND IMPROVEMENTS - WIND</v>
          </cell>
        </row>
        <row r="192">
          <cell r="A192"/>
          <cell r="B192"/>
        </row>
        <row r="193">
          <cell r="A193">
            <v>342</v>
          </cell>
          <cell r="B193" t="str">
            <v>FUEL HOLDERS, PRODUCERS AND ACCESSORIES</v>
          </cell>
        </row>
        <row r="194">
          <cell r="A194"/>
          <cell r="B194" t="str">
            <v xml:space="preserve">  ENCOGEN                            </v>
          </cell>
        </row>
        <row r="195">
          <cell r="A195"/>
          <cell r="B195" t="str">
            <v xml:space="preserve">  FREDERICKSON 1/EPCOR</v>
          </cell>
        </row>
        <row r="196">
          <cell r="A196"/>
          <cell r="B196" t="str">
            <v xml:space="preserve">  GOLDENDALE</v>
          </cell>
        </row>
        <row r="197">
          <cell r="A197"/>
          <cell r="B197" t="str">
            <v xml:space="preserve">  MINT FARM</v>
          </cell>
        </row>
        <row r="198">
          <cell r="A198"/>
          <cell r="B198" t="str">
            <v xml:space="preserve">  SUMAS</v>
          </cell>
        </row>
        <row r="199">
          <cell r="A199"/>
          <cell r="B199" t="str">
            <v xml:space="preserve">  CRYSTAL MOUNTAIN                   </v>
          </cell>
        </row>
        <row r="200">
          <cell r="A200"/>
          <cell r="B200" t="str">
            <v xml:space="preserve">  FREDONIA                           </v>
          </cell>
        </row>
        <row r="201">
          <cell r="A201"/>
          <cell r="B201"/>
        </row>
        <row r="202">
          <cell r="A202"/>
          <cell r="B202" t="str">
            <v xml:space="preserve">  FREDERICKSON                       </v>
          </cell>
        </row>
        <row r="203">
          <cell r="A203"/>
          <cell r="B203" t="str">
            <v xml:space="preserve">  WHITEHORN 2-3                      </v>
          </cell>
        </row>
        <row r="204">
          <cell r="A204"/>
          <cell r="B204" t="str">
            <v xml:space="preserve">  FERNDALE</v>
          </cell>
        </row>
        <row r="205">
          <cell r="A205"/>
          <cell r="B205"/>
        </row>
        <row r="206">
          <cell r="A206"/>
          <cell r="B206" t="str">
            <v>TOTAL FUEL HOLDERS, PRODUCERS AND ACCESSORIES</v>
          </cell>
        </row>
        <row r="207">
          <cell r="A207"/>
          <cell r="B207"/>
        </row>
        <row r="208">
          <cell r="A208">
            <v>344</v>
          </cell>
          <cell r="B208" t="str">
            <v xml:space="preserve">GENERATORS        </v>
          </cell>
        </row>
        <row r="209">
          <cell r="A209"/>
          <cell r="B209" t="str">
            <v xml:space="preserve">  CRYSTAL MOUNTAIN</v>
          </cell>
        </row>
        <row r="210">
          <cell r="A210"/>
          <cell r="B210" t="str">
            <v xml:space="preserve">  FREDONIA        </v>
          </cell>
        </row>
        <row r="211">
          <cell r="A211"/>
          <cell r="B211"/>
        </row>
        <row r="212">
          <cell r="A212"/>
          <cell r="B212" t="str">
            <v xml:space="preserve">  FREDERICKSON    </v>
          </cell>
        </row>
        <row r="213">
          <cell r="A213"/>
          <cell r="B213" t="str">
            <v xml:space="preserve">  WHITEHORN 2-3   </v>
          </cell>
        </row>
        <row r="214">
          <cell r="A214"/>
          <cell r="B214"/>
        </row>
        <row r="215">
          <cell r="A215"/>
          <cell r="B215"/>
        </row>
        <row r="216">
          <cell r="A216"/>
          <cell r="B216" t="str">
            <v>TOTAL GENERATORS</v>
          </cell>
        </row>
        <row r="217">
          <cell r="A217"/>
          <cell r="B217"/>
        </row>
        <row r="218">
          <cell r="A218">
            <v>344.01</v>
          </cell>
          <cell r="B218" t="str">
            <v>GENERATORS - WIND</v>
          </cell>
        </row>
        <row r="219">
          <cell r="A219"/>
          <cell r="B219" t="str">
            <v xml:space="preserve">  LOWER SNAKE RIVER</v>
          </cell>
        </row>
        <row r="220">
          <cell r="A220"/>
          <cell r="B220" t="str">
            <v xml:space="preserve">  HOPKINS RIDGE</v>
          </cell>
        </row>
        <row r="221">
          <cell r="A221"/>
          <cell r="B221" t="str">
            <v xml:space="preserve">  WILD HORSE</v>
          </cell>
        </row>
        <row r="222">
          <cell r="A222"/>
          <cell r="B222"/>
        </row>
        <row r="223">
          <cell r="A223"/>
          <cell r="B223" t="str">
            <v>TOTAL GENERATORS - WIND</v>
          </cell>
        </row>
        <row r="224">
          <cell r="A224"/>
          <cell r="B224"/>
        </row>
        <row r="225">
          <cell r="A225">
            <v>344.2</v>
          </cell>
          <cell r="B225" t="str">
            <v>GENERATORS - COMBINED CYCLE</v>
          </cell>
        </row>
        <row r="226">
          <cell r="A226"/>
          <cell r="B226" t="str">
            <v xml:space="preserve">  ENCOGEN          </v>
          </cell>
        </row>
        <row r="227">
          <cell r="A227"/>
          <cell r="B227" t="str">
            <v xml:space="preserve">  FREDERICKSON 1/EPCOR</v>
          </cell>
        </row>
        <row r="228">
          <cell r="A228"/>
          <cell r="B228" t="str">
            <v xml:space="preserve">  GOLDENDALE</v>
          </cell>
        </row>
        <row r="229">
          <cell r="A229"/>
          <cell r="B229" t="str">
            <v xml:space="preserve">  MINT FARM</v>
          </cell>
        </row>
        <row r="230">
          <cell r="A230"/>
          <cell r="B230" t="str">
            <v xml:space="preserve">  SUMAS</v>
          </cell>
        </row>
        <row r="231">
          <cell r="A231"/>
          <cell r="B231" t="str">
            <v xml:space="preserve">  FERNDALE</v>
          </cell>
        </row>
        <row r="232">
          <cell r="A232"/>
          <cell r="B232"/>
        </row>
        <row r="233">
          <cell r="A233"/>
          <cell r="B233" t="str">
            <v>TOTAL GENERATORS - COMBINED CYCLE</v>
          </cell>
        </row>
        <row r="234">
          <cell r="A234"/>
          <cell r="B234"/>
        </row>
        <row r="235">
          <cell r="A235">
            <v>345</v>
          </cell>
          <cell r="B235" t="str">
            <v>ACCESSORY ELECTRIC EQUIPMENT</v>
          </cell>
        </row>
        <row r="236">
          <cell r="A236"/>
          <cell r="B236" t="str">
            <v xml:space="preserve">  ENCOGEN                   </v>
          </cell>
        </row>
        <row r="237">
          <cell r="A237"/>
          <cell r="B237" t="str">
            <v xml:space="preserve">  FREDERICKSON 1/EPCOR</v>
          </cell>
        </row>
        <row r="238">
          <cell r="A238"/>
          <cell r="B238" t="str">
            <v xml:space="preserve">  GOLDENDALE</v>
          </cell>
        </row>
        <row r="239">
          <cell r="A239"/>
          <cell r="B239" t="str">
            <v xml:space="preserve">  MINT FARM</v>
          </cell>
        </row>
        <row r="240">
          <cell r="A240"/>
          <cell r="B240" t="str">
            <v xml:space="preserve">  SUMAS</v>
          </cell>
        </row>
        <row r="241">
          <cell r="A241"/>
          <cell r="B241" t="str">
            <v xml:space="preserve">  CRYSTAL MOUNTAIN          </v>
          </cell>
        </row>
        <row r="242">
          <cell r="A242"/>
          <cell r="B242" t="str">
            <v xml:space="preserve">  FREDONIA                  </v>
          </cell>
        </row>
        <row r="243">
          <cell r="A243"/>
          <cell r="B243"/>
        </row>
        <row r="244">
          <cell r="A244"/>
          <cell r="B244" t="str">
            <v xml:space="preserve">  FREDERICKSON              </v>
          </cell>
        </row>
        <row r="245">
          <cell r="A245"/>
          <cell r="B245" t="str">
            <v xml:space="preserve">  WHITEHORN 2-3             </v>
          </cell>
        </row>
        <row r="246">
          <cell r="A246"/>
          <cell r="B246" t="str">
            <v xml:space="preserve">  FERNDALE</v>
          </cell>
        </row>
        <row r="247">
          <cell r="A247"/>
          <cell r="B247"/>
        </row>
        <row r="248">
          <cell r="A248"/>
          <cell r="B248" t="str">
            <v>TOTAL ACCESSORY ELECTRIC EQUIPMENT</v>
          </cell>
        </row>
        <row r="249">
          <cell r="A249"/>
          <cell r="B249"/>
        </row>
        <row r="250">
          <cell r="A250">
            <v>345.01</v>
          </cell>
          <cell r="B250" t="str">
            <v>ACCESSORY ELECTRIC EQUIPMENT - WIND</v>
          </cell>
        </row>
        <row r="251">
          <cell r="A251"/>
          <cell r="B251" t="str">
            <v xml:space="preserve">  LOWER SNAKE RIVER</v>
          </cell>
        </row>
        <row r="252">
          <cell r="A252"/>
          <cell r="B252" t="str">
            <v xml:space="preserve">  HOPKINS RIDGE</v>
          </cell>
        </row>
        <row r="253">
          <cell r="A253"/>
          <cell r="B253" t="str">
            <v xml:space="preserve">  WILD HORSE</v>
          </cell>
        </row>
        <row r="254">
          <cell r="A254"/>
          <cell r="B254"/>
        </row>
        <row r="255">
          <cell r="A255"/>
          <cell r="B255" t="str">
            <v>TOTAL ACCESSORY ELECTRIC EQUIPMENT - WIND</v>
          </cell>
        </row>
        <row r="256">
          <cell r="A256"/>
          <cell r="B256"/>
        </row>
        <row r="257">
          <cell r="A257">
            <v>346</v>
          </cell>
          <cell r="B257" t="str">
            <v>MISCELLANEOUS POWER PLANT EQUIPMENT</v>
          </cell>
        </row>
        <row r="258">
          <cell r="A258"/>
          <cell r="B258" t="str">
            <v xml:space="preserve">  ENCOGEN                          </v>
          </cell>
        </row>
        <row r="259">
          <cell r="A259"/>
          <cell r="B259" t="str">
            <v xml:space="preserve">  GOLDENDALE</v>
          </cell>
        </row>
        <row r="260">
          <cell r="A260"/>
          <cell r="B260" t="str">
            <v xml:space="preserve">  MINT FARM</v>
          </cell>
        </row>
        <row r="261">
          <cell r="A261"/>
          <cell r="B261" t="str">
            <v xml:space="preserve">  SUMAS</v>
          </cell>
        </row>
        <row r="262">
          <cell r="A262"/>
          <cell r="B262" t="str">
            <v xml:space="preserve">  FREDONIA                         </v>
          </cell>
        </row>
        <row r="263">
          <cell r="A263"/>
          <cell r="B263"/>
        </row>
        <row r="264">
          <cell r="A264"/>
          <cell r="B264" t="str">
            <v xml:space="preserve">  FREDERICKSON                     </v>
          </cell>
        </row>
        <row r="265">
          <cell r="A265"/>
          <cell r="B265" t="str">
            <v xml:space="preserve">  WHITEHORN 2-3             </v>
          </cell>
        </row>
        <row r="266">
          <cell r="A266"/>
          <cell r="B266" t="str">
            <v xml:space="preserve">  FERNDALE</v>
          </cell>
        </row>
        <row r="267">
          <cell r="A267"/>
          <cell r="B267"/>
        </row>
        <row r="268">
          <cell r="A268"/>
          <cell r="B268" t="str">
            <v>TOTAL MISCELLANEOUS POWER PLANT EQUIPMENT</v>
          </cell>
        </row>
        <row r="269">
          <cell r="A269"/>
          <cell r="B269"/>
        </row>
        <row r="270">
          <cell r="A270">
            <v>346.01</v>
          </cell>
          <cell r="B270" t="str">
            <v>MISCELLANEOUS POWER PLANT EQUIPMENT - WIND</v>
          </cell>
        </row>
        <row r="271">
          <cell r="A271"/>
          <cell r="B271" t="str">
            <v xml:space="preserve">  LOWER SNAKE RIVER</v>
          </cell>
        </row>
        <row r="272">
          <cell r="A272"/>
          <cell r="B272" t="str">
            <v xml:space="preserve">  HOPKINS RIDGE</v>
          </cell>
        </row>
        <row r="273">
          <cell r="A273"/>
          <cell r="B273" t="str">
            <v xml:space="preserve">  WILD HORSE</v>
          </cell>
        </row>
        <row r="274">
          <cell r="A274"/>
          <cell r="B274"/>
        </row>
        <row r="275">
          <cell r="A275"/>
          <cell r="B275" t="str">
            <v>TOTAL MISCELLANEOUS POWER PLANT EQUIPMENT - WIND</v>
          </cell>
        </row>
        <row r="276">
          <cell r="A276"/>
          <cell r="B276"/>
        </row>
        <row r="277">
          <cell r="A277">
            <v>346.1</v>
          </cell>
          <cell r="B277" t="str">
            <v>MISCELLANEOUS TOOLS</v>
          </cell>
        </row>
        <row r="278">
          <cell r="A278"/>
          <cell r="B278" t="str">
            <v xml:space="preserve">  ENCOGEN          </v>
          </cell>
        </row>
        <row r="279">
          <cell r="A279"/>
          <cell r="B279" t="str">
            <v xml:space="preserve">  FREDERICKSON 1/EPCOR</v>
          </cell>
        </row>
        <row r="280">
          <cell r="A280"/>
          <cell r="B280" t="str">
            <v xml:space="preserve">  GOLDENDALE</v>
          </cell>
        </row>
        <row r="281">
          <cell r="A281"/>
          <cell r="B281" t="str">
            <v xml:space="preserve">  MINT FARM</v>
          </cell>
        </row>
        <row r="282">
          <cell r="A282"/>
          <cell r="B282" t="str">
            <v xml:space="preserve">  SUMAS</v>
          </cell>
        </row>
        <row r="283">
          <cell r="A283"/>
          <cell r="B283" t="str">
            <v xml:space="preserve">  CRYSTAL MOUNTAIN          </v>
          </cell>
        </row>
        <row r="284">
          <cell r="A284"/>
          <cell r="B284" t="str">
            <v xml:space="preserve">  FREDONIA                  </v>
          </cell>
        </row>
        <row r="285">
          <cell r="A285"/>
          <cell r="B285" t="str">
            <v xml:space="preserve">  FREDERICKSON              </v>
          </cell>
        </row>
        <row r="286">
          <cell r="A286"/>
          <cell r="B286" t="str">
            <v xml:space="preserve">  WHITEHORN 2-3             </v>
          </cell>
        </row>
        <row r="287">
          <cell r="A287"/>
          <cell r="B287"/>
        </row>
        <row r="288">
          <cell r="A288"/>
          <cell r="B288" t="str">
            <v>TOTAL MISCELLANEOUS TOOLS</v>
          </cell>
        </row>
        <row r="289">
          <cell r="A289"/>
          <cell r="B289"/>
        </row>
        <row r="290">
          <cell r="A290">
            <v>346.11</v>
          </cell>
          <cell r="B290" t="str">
            <v>MISCELLANEOUS TOOLS - WIND</v>
          </cell>
        </row>
        <row r="291">
          <cell r="A291"/>
          <cell r="B291" t="str">
            <v xml:space="preserve">  LOWER SNAKE RIVER</v>
          </cell>
        </row>
        <row r="292">
          <cell r="A292"/>
          <cell r="B292" t="str">
            <v xml:space="preserve">  HOPKINS RIDGE</v>
          </cell>
        </row>
        <row r="293">
          <cell r="A293"/>
          <cell r="B293" t="str">
            <v xml:space="preserve">  WILD HORSE</v>
          </cell>
        </row>
        <row r="294">
          <cell r="A294"/>
          <cell r="B294"/>
        </row>
        <row r="295">
          <cell r="A295"/>
          <cell r="B295" t="str">
            <v>TOTAL MISCELLANEOUS TOOLS - WIND</v>
          </cell>
        </row>
        <row r="296">
          <cell r="A296"/>
          <cell r="B296"/>
        </row>
        <row r="297">
          <cell r="A297">
            <v>348</v>
          </cell>
          <cell r="B297" t="str">
            <v>PRD ENERGY STORAGE EQUIPMENT</v>
          </cell>
        </row>
        <row r="298">
          <cell r="A298"/>
          <cell r="B298"/>
        </row>
        <row r="299">
          <cell r="A299"/>
          <cell r="B299"/>
        </row>
        <row r="300">
          <cell r="A300"/>
          <cell r="B300" t="str">
            <v xml:space="preserve">    TOTAL OTHER PRODUCTION PLANT </v>
          </cell>
        </row>
        <row r="301">
          <cell r="A301"/>
          <cell r="B301"/>
        </row>
        <row r="302">
          <cell r="A302"/>
          <cell r="B302"/>
        </row>
        <row r="303">
          <cell r="A303"/>
          <cell r="B303" t="str">
            <v xml:space="preserve">TRANSMISSION PLANT </v>
          </cell>
        </row>
        <row r="304">
          <cell r="A304"/>
          <cell r="B304"/>
        </row>
        <row r="305">
          <cell r="A305">
            <v>350.1</v>
          </cell>
          <cell r="B305" t="str">
            <v>EASEMENTS</v>
          </cell>
        </row>
        <row r="306">
          <cell r="A306">
            <v>350.16</v>
          </cell>
          <cell r="B306" t="str">
            <v>EASEMENTS - HVD RECLASS</v>
          </cell>
        </row>
        <row r="307">
          <cell r="A307">
            <v>350.17</v>
          </cell>
          <cell r="B307" t="str">
            <v>EASEMENTS - SUBTRANSMISSION</v>
          </cell>
        </row>
        <row r="308">
          <cell r="A308">
            <v>350.99</v>
          </cell>
          <cell r="B308" t="str">
            <v>EASEMENTS - GIF</v>
          </cell>
        </row>
        <row r="309">
          <cell r="A309"/>
          <cell r="B309"/>
        </row>
        <row r="310">
          <cell r="A310">
            <v>352</v>
          </cell>
          <cell r="B310" t="str">
            <v xml:space="preserve">STRUCTURES AND IMPROVEMENTS         </v>
          </cell>
        </row>
        <row r="311">
          <cell r="A311">
            <v>352.6</v>
          </cell>
          <cell r="B311" t="str">
            <v>STRUCTURES AND IMPROVEMENTS - SUBTRANSMISSION</v>
          </cell>
        </row>
        <row r="312">
          <cell r="A312">
            <v>352.7</v>
          </cell>
          <cell r="B312" t="str">
            <v>STRUCTURES AND IMPROVEMENTS - HVD RECLASS</v>
          </cell>
        </row>
        <row r="313">
          <cell r="A313">
            <v>352.9</v>
          </cell>
          <cell r="B313" t="str">
            <v>STRUCTURES AND IMPROVEMENTS - GIF</v>
          </cell>
        </row>
        <row r="314">
          <cell r="A314"/>
          <cell r="B314"/>
        </row>
        <row r="315">
          <cell r="A315"/>
          <cell r="B315"/>
        </row>
        <row r="316">
          <cell r="A316">
            <v>353</v>
          </cell>
          <cell r="B316" t="str">
            <v xml:space="preserve">STATION EQUIPMENT                   </v>
          </cell>
        </row>
        <row r="317">
          <cell r="A317">
            <v>353.6</v>
          </cell>
          <cell r="B317" t="str">
            <v>STATION EQUIPMENT - SUBTRANSMISSION</v>
          </cell>
        </row>
        <row r="318">
          <cell r="A318">
            <v>353.7</v>
          </cell>
          <cell r="B318" t="str">
            <v>STATION EQUIPMENT - HVD RECLASS</v>
          </cell>
        </row>
        <row r="319">
          <cell r="A319"/>
          <cell r="B319"/>
        </row>
        <row r="320">
          <cell r="A320"/>
          <cell r="B320"/>
        </row>
        <row r="321">
          <cell r="A321">
            <v>353.8</v>
          </cell>
          <cell r="B321" t="str">
            <v>STATION EQUIPMENT - LIF</v>
          </cell>
        </row>
        <row r="322">
          <cell r="A322">
            <v>353.9</v>
          </cell>
          <cell r="B322" t="str">
            <v xml:space="preserve">STATION EQUIPMENT - GIF  </v>
          </cell>
        </row>
        <row r="323">
          <cell r="A323"/>
          <cell r="B323"/>
        </row>
        <row r="324">
          <cell r="A324"/>
          <cell r="B324"/>
        </row>
        <row r="325">
          <cell r="A325"/>
          <cell r="B325"/>
        </row>
        <row r="326">
          <cell r="A326"/>
          <cell r="B326"/>
        </row>
        <row r="327">
          <cell r="A327"/>
          <cell r="B327"/>
        </row>
        <row r="328">
          <cell r="A328"/>
          <cell r="B328"/>
        </row>
        <row r="329">
          <cell r="A329"/>
          <cell r="B329"/>
        </row>
        <row r="330">
          <cell r="A330"/>
          <cell r="B330"/>
        </row>
        <row r="331">
          <cell r="A331"/>
          <cell r="B331"/>
        </row>
        <row r="332">
          <cell r="A332">
            <v>354</v>
          </cell>
          <cell r="B332" t="str">
            <v xml:space="preserve">TOWERS AND FIXTURES                 </v>
          </cell>
        </row>
        <row r="333">
          <cell r="A333">
            <v>354.7</v>
          </cell>
          <cell r="B333" t="str">
            <v>TOWERS AND FIXTURES - HVD RECLASS</v>
          </cell>
        </row>
        <row r="334">
          <cell r="A334">
            <v>354.9</v>
          </cell>
          <cell r="B334" t="str">
            <v xml:space="preserve">TOWERS AND FIXTURES - GIF                 </v>
          </cell>
        </row>
        <row r="335">
          <cell r="A335"/>
          <cell r="B335"/>
        </row>
        <row r="336">
          <cell r="A336">
            <v>355</v>
          </cell>
          <cell r="B336" t="str">
            <v xml:space="preserve">POLES AND FIXTURES                  </v>
          </cell>
        </row>
        <row r="337">
          <cell r="A337">
            <v>355.6</v>
          </cell>
          <cell r="B337" t="str">
            <v xml:space="preserve">POLES AND FIXTURES - SUBTRANSMISSION </v>
          </cell>
        </row>
        <row r="338">
          <cell r="A338">
            <v>355.7</v>
          </cell>
          <cell r="B338" t="str">
            <v xml:space="preserve">POLES AND FIXTURES - HVD RECLASS                  </v>
          </cell>
        </row>
        <row r="339">
          <cell r="A339">
            <v>355.9</v>
          </cell>
          <cell r="B339" t="str">
            <v xml:space="preserve">POLES AND FIXTURES - GIF                  </v>
          </cell>
        </row>
        <row r="340">
          <cell r="A340"/>
          <cell r="B340"/>
        </row>
        <row r="341">
          <cell r="A341"/>
          <cell r="B341"/>
        </row>
        <row r="342">
          <cell r="A342">
            <v>356</v>
          </cell>
          <cell r="B342" t="str">
            <v xml:space="preserve">OVERHEAD CONDUCTORS AND DEVICES     </v>
          </cell>
        </row>
        <row r="343">
          <cell r="A343">
            <v>356.6</v>
          </cell>
          <cell r="B343" t="str">
            <v>OVERHEAD CONDUCTORS AND DEVICES - SUBTRANSMISSION</v>
          </cell>
        </row>
        <row r="344">
          <cell r="A344">
            <v>356.7</v>
          </cell>
          <cell r="B344" t="str">
            <v xml:space="preserve">OVERHEAD CONDUCTORS AND DEVICES - HVD RECLASS    </v>
          </cell>
        </row>
        <row r="345">
          <cell r="A345">
            <v>356.9</v>
          </cell>
          <cell r="B345" t="str">
            <v xml:space="preserve">OVERHEAD CONDUCTORS AND DEVICES - GIF     </v>
          </cell>
        </row>
        <row r="346">
          <cell r="A346"/>
          <cell r="B346"/>
        </row>
        <row r="347">
          <cell r="A347"/>
          <cell r="B347"/>
        </row>
        <row r="348">
          <cell r="A348"/>
          <cell r="B348"/>
        </row>
        <row r="349">
          <cell r="A349">
            <v>357.7</v>
          </cell>
          <cell r="B349" t="str">
            <v>UNDERGROUND CONDUIT - HVD RECLASS</v>
          </cell>
        </row>
        <row r="350">
          <cell r="A350">
            <v>357.9</v>
          </cell>
          <cell r="B350" t="str">
            <v>UNDERGROUND CONDUIT - TLN HPK</v>
          </cell>
        </row>
        <row r="351">
          <cell r="A351">
            <v>358.7</v>
          </cell>
          <cell r="B351" t="str">
            <v>UNDERGROUND CONDUCTORS AND DEVICES - HVD RECLASS</v>
          </cell>
        </row>
        <row r="352">
          <cell r="A352">
            <v>358.9</v>
          </cell>
          <cell r="B352" t="str">
            <v xml:space="preserve">UNDERGROUND CONDUCTORS AND DEVICES - GIF </v>
          </cell>
        </row>
        <row r="353">
          <cell r="A353"/>
          <cell r="B353"/>
        </row>
        <row r="354">
          <cell r="A354"/>
          <cell r="B354"/>
        </row>
        <row r="355">
          <cell r="A355">
            <v>359</v>
          </cell>
          <cell r="B355" t="str">
            <v xml:space="preserve">ROADS AND TRAILS                    </v>
          </cell>
        </row>
        <row r="356">
          <cell r="A356">
            <v>359.7</v>
          </cell>
          <cell r="B356" t="str">
            <v xml:space="preserve">ROADS AND TRAILS - HVD RECLASS                   </v>
          </cell>
        </row>
        <row r="357">
          <cell r="A357">
            <v>359.99</v>
          </cell>
          <cell r="B357" t="str">
            <v xml:space="preserve">ROADS AND TRAILS - GIF                  </v>
          </cell>
        </row>
        <row r="358">
          <cell r="A358"/>
          <cell r="B358"/>
        </row>
        <row r="359">
          <cell r="A359"/>
          <cell r="B359" t="str">
            <v xml:space="preserve">    TOTAL TRANSMISSION PLANT </v>
          </cell>
        </row>
        <row r="360">
          <cell r="A360"/>
          <cell r="B360"/>
        </row>
        <row r="361">
          <cell r="A361"/>
          <cell r="B361"/>
        </row>
        <row r="362">
          <cell r="A362"/>
          <cell r="B362" t="str">
            <v xml:space="preserve">DISTRIBUTION PLANT </v>
          </cell>
        </row>
        <row r="363">
          <cell r="A363"/>
          <cell r="B363"/>
        </row>
        <row r="364">
          <cell r="A364">
            <v>360.1</v>
          </cell>
          <cell r="B364" t="str">
            <v>EASEMENTS</v>
          </cell>
        </row>
        <row r="365">
          <cell r="A365">
            <v>361</v>
          </cell>
          <cell r="B365" t="str">
            <v xml:space="preserve">STRUCTURES AND IMPROVEMENTS          </v>
          </cell>
        </row>
        <row r="366">
          <cell r="A366">
            <v>362</v>
          </cell>
          <cell r="B366" t="str">
            <v xml:space="preserve">STATION EQUIPMENT                   </v>
          </cell>
        </row>
        <row r="367">
          <cell r="A367">
            <v>363</v>
          </cell>
          <cell r="B367" t="str">
            <v>BATTERY STORAGE EQUIPMENT</v>
          </cell>
        </row>
        <row r="368">
          <cell r="A368">
            <v>364</v>
          </cell>
          <cell r="B368" t="str">
            <v xml:space="preserve">POLES, TOWERS AND FIXTURES          </v>
          </cell>
        </row>
        <row r="369">
          <cell r="A369"/>
          <cell r="B369"/>
        </row>
        <row r="370">
          <cell r="A370">
            <v>365</v>
          </cell>
          <cell r="B370" t="str">
            <v xml:space="preserve">OVERHEAD CONDUCTORS AND DEVICES     </v>
          </cell>
        </row>
        <row r="371">
          <cell r="A371"/>
          <cell r="B371"/>
        </row>
        <row r="372">
          <cell r="A372">
            <v>366</v>
          </cell>
          <cell r="B372" t="str">
            <v xml:space="preserve">UNDERGROUND CONDUIT                 </v>
          </cell>
        </row>
        <row r="373">
          <cell r="A373">
            <v>367</v>
          </cell>
          <cell r="B373" t="str">
            <v xml:space="preserve">UNDERGROUND CONDUCTORS AND DEVICES  </v>
          </cell>
        </row>
        <row r="374">
          <cell r="A374"/>
          <cell r="B374"/>
        </row>
        <row r="375">
          <cell r="A375">
            <v>368</v>
          </cell>
          <cell r="B375" t="str">
            <v xml:space="preserve">LINE TRANSFORMERS                   </v>
          </cell>
        </row>
        <row r="376">
          <cell r="A376">
            <v>369</v>
          </cell>
          <cell r="B376" t="str">
            <v xml:space="preserve">SERVICES                            </v>
          </cell>
        </row>
        <row r="377">
          <cell r="A377">
            <v>370</v>
          </cell>
          <cell r="B377" t="str">
            <v xml:space="preserve">METERS **            </v>
          </cell>
        </row>
        <row r="378">
          <cell r="A378">
            <v>373</v>
          </cell>
          <cell r="B378" t="str">
            <v xml:space="preserve">STREET LIGHTING AND SIGNAL SYSTEMS  </v>
          </cell>
        </row>
        <row r="379">
          <cell r="A379"/>
          <cell r="B379"/>
        </row>
        <row r="380">
          <cell r="A380"/>
          <cell r="B380" t="str">
            <v xml:space="preserve">    TOTAL DISTRIBUTION PLANT </v>
          </cell>
        </row>
        <row r="381">
          <cell r="A381"/>
          <cell r="B381"/>
        </row>
        <row r="382">
          <cell r="A382"/>
          <cell r="B382"/>
        </row>
        <row r="383">
          <cell r="A383"/>
          <cell r="B383" t="str">
            <v xml:space="preserve">GENERAL PLANT </v>
          </cell>
        </row>
        <row r="384">
          <cell r="A384"/>
          <cell r="B384"/>
        </row>
        <row r="385">
          <cell r="A385">
            <v>390</v>
          </cell>
          <cell r="B385" t="str">
            <v xml:space="preserve">STRUCTURES AND IMPROVEMENTS      </v>
          </cell>
        </row>
        <row r="386">
          <cell r="A386"/>
          <cell r="B386" t="str">
            <v xml:space="preserve">  SKAGIT</v>
          </cell>
        </row>
        <row r="387">
          <cell r="A387"/>
          <cell r="B387" t="str">
            <v xml:space="preserve">  OTHER STRUCTURES</v>
          </cell>
        </row>
        <row r="388">
          <cell r="A388"/>
          <cell r="B388"/>
        </row>
        <row r="389">
          <cell r="A389"/>
          <cell r="B389" t="str">
            <v>TOTAL STRUCTURES AND IMPROVEMENTS</v>
          </cell>
        </row>
        <row r="390">
          <cell r="A390"/>
          <cell r="B390"/>
        </row>
        <row r="391">
          <cell r="A391">
            <v>391.1</v>
          </cell>
          <cell r="B391" t="str">
            <v xml:space="preserve">OFFICE FURNITURE AND EQUIPMENT   </v>
          </cell>
        </row>
        <row r="392">
          <cell r="A392"/>
          <cell r="B392" t="str">
            <v xml:space="preserve">  FULLY ACCRUED</v>
          </cell>
        </row>
        <row r="393">
          <cell r="A393"/>
          <cell r="B393" t="str">
            <v xml:space="preserve">  AMORTIZED</v>
          </cell>
        </row>
        <row r="394">
          <cell r="A394"/>
          <cell r="B394"/>
        </row>
        <row r="395">
          <cell r="A395"/>
          <cell r="B395" t="str">
            <v>TOTAL OFFICE FURNITURE AND EQUIPMENT</v>
          </cell>
        </row>
        <row r="396">
          <cell r="A396"/>
          <cell r="B396"/>
        </row>
        <row r="397">
          <cell r="A397">
            <v>391.2</v>
          </cell>
          <cell r="B397" t="str">
            <v xml:space="preserve">OFFICE FURNITURE AND EQUIPMENT - COMPUTERS  </v>
          </cell>
        </row>
        <row r="398">
          <cell r="A398"/>
          <cell r="B398"/>
        </row>
        <row r="399">
          <cell r="A399"/>
          <cell r="B399"/>
        </row>
        <row r="400">
          <cell r="A400"/>
          <cell r="B400"/>
        </row>
        <row r="401">
          <cell r="A401"/>
          <cell r="B401"/>
        </row>
        <row r="402">
          <cell r="A402">
            <v>392</v>
          </cell>
          <cell r="B402" t="str">
            <v xml:space="preserve">TRANSPORTATION EQUIPMENT       </v>
          </cell>
        </row>
        <row r="403">
          <cell r="A403"/>
          <cell r="B403"/>
        </row>
        <row r="404">
          <cell r="A404"/>
          <cell r="B404"/>
        </row>
        <row r="405">
          <cell r="A405"/>
          <cell r="B405" t="str">
            <v xml:space="preserve">TOTAL TRANSPORTATION EQUIPMENT   </v>
          </cell>
        </row>
        <row r="406">
          <cell r="A406"/>
          <cell r="B406"/>
        </row>
        <row r="407">
          <cell r="A407">
            <v>393</v>
          </cell>
          <cell r="B407" t="str">
            <v xml:space="preserve">STORES EQUIPMENT               </v>
          </cell>
        </row>
        <row r="408">
          <cell r="A408"/>
          <cell r="B408" t="str">
            <v xml:space="preserve">  FULLY ACCRUED</v>
          </cell>
        </row>
        <row r="409">
          <cell r="A409"/>
          <cell r="B409" t="str">
            <v xml:space="preserve">  AMORTIZED</v>
          </cell>
        </row>
        <row r="410">
          <cell r="A410"/>
          <cell r="B410"/>
        </row>
        <row r="411">
          <cell r="A411"/>
          <cell r="B411" t="str">
            <v xml:space="preserve">TOTAL STORES EQUIPMENT   </v>
          </cell>
        </row>
        <row r="412">
          <cell r="A412"/>
          <cell r="B412"/>
        </row>
        <row r="413">
          <cell r="A413">
            <v>394</v>
          </cell>
          <cell r="B413" t="str">
            <v>TOOLS, SHOP AND GARAGE EQUIPMENT</v>
          </cell>
        </row>
        <row r="414">
          <cell r="A414"/>
          <cell r="B414" t="str">
            <v xml:space="preserve">  FULLY ACCRUED</v>
          </cell>
        </row>
        <row r="415">
          <cell r="A415"/>
          <cell r="B415" t="str">
            <v xml:space="preserve">  AMORTIZED</v>
          </cell>
        </row>
        <row r="416">
          <cell r="A416"/>
          <cell r="B416"/>
        </row>
        <row r="417">
          <cell r="A417"/>
          <cell r="B417" t="str">
            <v xml:space="preserve">TOTAL TOOLS, SHOP AND GARAGE EQUIPMENT   </v>
          </cell>
        </row>
        <row r="418">
          <cell r="A418"/>
          <cell r="B418"/>
        </row>
        <row r="419">
          <cell r="A419">
            <v>395</v>
          </cell>
          <cell r="B419" t="str">
            <v xml:space="preserve">LABORATORY EQUIPMENT           </v>
          </cell>
        </row>
        <row r="420">
          <cell r="A420"/>
          <cell r="B420" t="str">
            <v xml:space="preserve">  FULLY ACCRUED</v>
          </cell>
        </row>
        <row r="421">
          <cell r="A421"/>
          <cell r="B421" t="str">
            <v xml:space="preserve">  AMORTIZED</v>
          </cell>
        </row>
        <row r="422">
          <cell r="A422"/>
          <cell r="B422"/>
        </row>
        <row r="423">
          <cell r="A423"/>
          <cell r="B423" t="str">
            <v xml:space="preserve">TOTAL LABORATORY EQUIPMENT   </v>
          </cell>
        </row>
        <row r="424">
          <cell r="A424"/>
          <cell r="B424"/>
        </row>
        <row r="425">
          <cell r="A425">
            <v>396</v>
          </cell>
          <cell r="B425" t="str">
            <v xml:space="preserve">POWER OPERATED EQUIPMENT       </v>
          </cell>
        </row>
        <row r="426">
          <cell r="A426"/>
          <cell r="B426"/>
        </row>
        <row r="427">
          <cell r="A427">
            <v>397</v>
          </cell>
          <cell r="B427" t="str">
            <v xml:space="preserve">COMMUNICATION EQUIPMENT </v>
          </cell>
        </row>
        <row r="428">
          <cell r="A428"/>
          <cell r="B428" t="str">
            <v xml:space="preserve">  FULLY ACCRUED</v>
          </cell>
        </row>
        <row r="429">
          <cell r="A429"/>
          <cell r="B429" t="str">
            <v xml:space="preserve">  AMORTIZED</v>
          </cell>
        </row>
        <row r="430">
          <cell r="A430"/>
          <cell r="B430"/>
        </row>
        <row r="431">
          <cell r="A431"/>
          <cell r="B431" t="str">
            <v xml:space="preserve">TOTAL COMMUNICATION EQUIPMENT   </v>
          </cell>
        </row>
        <row r="432">
          <cell r="A432"/>
          <cell r="B432"/>
        </row>
        <row r="433">
          <cell r="A433">
            <v>398</v>
          </cell>
          <cell r="B433" t="str">
            <v xml:space="preserve">MISCELLANEOUS EQUIPMENT        </v>
          </cell>
        </row>
        <row r="434">
          <cell r="A434"/>
          <cell r="B434" t="str">
            <v xml:space="preserve">  FULLY ACCRUED</v>
          </cell>
        </row>
        <row r="435">
          <cell r="A435"/>
          <cell r="B435" t="str">
            <v xml:space="preserve">  AMORTIZED</v>
          </cell>
        </row>
        <row r="436">
          <cell r="A436"/>
          <cell r="B436"/>
        </row>
        <row r="437">
          <cell r="A437"/>
          <cell r="B437" t="str">
            <v xml:space="preserve">TOTAL MISCELLANEOUS EQUIPMENT   </v>
          </cell>
        </row>
        <row r="438">
          <cell r="A438"/>
          <cell r="B438"/>
        </row>
        <row r="439">
          <cell r="A439"/>
          <cell r="B439" t="str">
            <v xml:space="preserve">    TOTAL GENERAL PLANT IN SERVICE</v>
          </cell>
        </row>
        <row r="440">
          <cell r="A440"/>
          <cell r="B440"/>
        </row>
        <row r="441">
          <cell r="A441"/>
          <cell r="B441" t="str">
            <v>SUBTOTAL</v>
          </cell>
        </row>
        <row r="442">
          <cell r="A442" t="str">
            <v>Remove CC300 depreciation not booked to 403 - to be adjusted separately</v>
          </cell>
          <cell r="B442"/>
        </row>
        <row r="443">
          <cell r="A443" t="str">
            <v>392 *</v>
          </cell>
          <cell r="B443" t="str">
            <v>TRANSPORTATION EQUIPMENT</v>
          </cell>
        </row>
        <row r="444">
          <cell r="A444" t="str">
            <v>396 **</v>
          </cell>
          <cell r="B444" t="str">
            <v>POWER OPERATED EQUIPMENT</v>
          </cell>
        </row>
        <row r="445">
          <cell r="A445"/>
          <cell r="B445" t="str">
            <v xml:space="preserve">ADJUSTED SUBTOTAL </v>
          </cell>
        </row>
        <row r="446">
          <cell r="A446"/>
          <cell r="B446"/>
        </row>
        <row r="447">
          <cell r="A447"/>
          <cell r="B447"/>
        </row>
        <row r="448">
          <cell r="A448"/>
          <cell r="B448" t="str">
            <v>UNRECOVERED RESERVE TO BE AMORTIZED</v>
          </cell>
        </row>
        <row r="449">
          <cell r="A449"/>
          <cell r="B449"/>
        </row>
        <row r="450">
          <cell r="A450">
            <v>391.1</v>
          </cell>
          <cell r="B450" t="str">
            <v xml:space="preserve">OFFICE FURNITURE AND EQUIPMENT   </v>
          </cell>
        </row>
        <row r="451">
          <cell r="A451">
            <v>391.2</v>
          </cell>
          <cell r="B451" t="str">
            <v xml:space="preserve">OFFICE FURNITURE AND EQUIPMENT - COMPUTERS  </v>
          </cell>
        </row>
        <row r="452">
          <cell r="A452">
            <v>393</v>
          </cell>
          <cell r="B452" t="str">
            <v xml:space="preserve">STORES EQUIPMENT               </v>
          </cell>
        </row>
        <row r="453">
          <cell r="A453">
            <v>394</v>
          </cell>
          <cell r="B453" t="str">
            <v>TOOLS, SHOP AND GARAGE EQUIPMENT</v>
          </cell>
        </row>
        <row r="454">
          <cell r="A454">
            <v>395</v>
          </cell>
          <cell r="B454" t="str">
            <v xml:space="preserve">LABORATORY EQUIPMENT           </v>
          </cell>
        </row>
        <row r="455">
          <cell r="A455">
            <v>397</v>
          </cell>
          <cell r="B455" t="str">
            <v xml:space="preserve">COMMUNICATION EQUIPMENT        </v>
          </cell>
        </row>
        <row r="456">
          <cell r="A456">
            <v>398</v>
          </cell>
          <cell r="B456" t="str">
            <v xml:space="preserve">MISCELLANEOUS EQUIPMENT        </v>
          </cell>
        </row>
        <row r="457">
          <cell r="A457"/>
          <cell r="B457"/>
        </row>
        <row r="458">
          <cell r="A458"/>
          <cell r="B458" t="str">
            <v xml:space="preserve">    TOTAL UNRECOVERED RESERVE TO BE AMORTIZED</v>
          </cell>
        </row>
        <row r="459">
          <cell r="A459"/>
          <cell r="B459"/>
        </row>
        <row r="460">
          <cell r="A460"/>
          <cell r="B460" t="str">
            <v>TOTAL DIRECT ELECTRIC EXPENSE</v>
          </cell>
        </row>
        <row r="461">
          <cell r="A461"/>
          <cell r="B461"/>
        </row>
        <row r="462">
          <cell r="A462"/>
          <cell r="B462" t="str">
            <v>NONDEPRECIABLE PLANT AND ACCOUNTS NOT STUDIED</v>
          </cell>
        </row>
        <row r="463">
          <cell r="A463">
            <v>301</v>
          </cell>
          <cell r="B463" t="str">
            <v>ORGANIZATION</v>
          </cell>
        </row>
        <row r="464">
          <cell r="A464">
            <v>302</v>
          </cell>
          <cell r="B464" t="str">
            <v>FRANCHISES AND CONSENTS</v>
          </cell>
        </row>
        <row r="465">
          <cell r="A465">
            <v>303</v>
          </cell>
          <cell r="B465" t="str">
            <v>MISCELLANEOUS INTANGIBLES</v>
          </cell>
        </row>
        <row r="466">
          <cell r="A466">
            <v>310</v>
          </cell>
          <cell r="B466" t="str">
            <v>LAND AND LAND RIGHTS</v>
          </cell>
        </row>
        <row r="467">
          <cell r="A467">
            <v>317</v>
          </cell>
          <cell r="B467" t="str">
            <v>ARO</v>
          </cell>
        </row>
        <row r="468">
          <cell r="A468">
            <v>317.10000000000002</v>
          </cell>
          <cell r="B468" t="str">
            <v>ARO</v>
          </cell>
        </row>
        <row r="469">
          <cell r="A469">
            <v>330</v>
          </cell>
          <cell r="B469" t="str">
            <v>LAND AND LAND RIGHTS</v>
          </cell>
        </row>
        <row r="470">
          <cell r="A470">
            <v>337</v>
          </cell>
          <cell r="B470" t="str">
            <v>ARO</v>
          </cell>
        </row>
        <row r="471">
          <cell r="A471">
            <v>340</v>
          </cell>
          <cell r="B471" t="str">
            <v>LAND AND LAND RIGHTS</v>
          </cell>
        </row>
        <row r="472">
          <cell r="A472">
            <v>347</v>
          </cell>
          <cell r="B472" t="str">
            <v>ARO</v>
          </cell>
        </row>
        <row r="473">
          <cell r="A473">
            <v>350</v>
          </cell>
          <cell r="B473" t="str">
            <v>LAND AND LAND RIGHTS</v>
          </cell>
        </row>
        <row r="474">
          <cell r="A474">
            <v>350.7</v>
          </cell>
          <cell r="B474" t="str">
            <v>LAND AND LAND RIGHTS</v>
          </cell>
        </row>
        <row r="475">
          <cell r="A475">
            <v>350.9</v>
          </cell>
          <cell r="B475" t="str">
            <v>LAND AND LAND RIGHTS</v>
          </cell>
        </row>
        <row r="476">
          <cell r="A476">
            <v>359.9</v>
          </cell>
          <cell r="B476" t="str">
            <v>ARO</v>
          </cell>
        </row>
        <row r="477">
          <cell r="A477">
            <v>360</v>
          </cell>
          <cell r="B477" t="str">
            <v>LAND AND LAND RIGHTS</v>
          </cell>
        </row>
        <row r="478">
          <cell r="A478">
            <v>374</v>
          </cell>
          <cell r="B478" t="str">
            <v>ARO</v>
          </cell>
        </row>
        <row r="479">
          <cell r="A479">
            <v>389</v>
          </cell>
          <cell r="B479" t="str">
            <v>LAND AND LAND RIGHTS</v>
          </cell>
        </row>
        <row r="480">
          <cell r="A480">
            <v>390.1</v>
          </cell>
          <cell r="B480" t="str">
            <v>STRUCTURES AND IMPROVEMENTS - LEASEHOLDS</v>
          </cell>
        </row>
        <row r="481">
          <cell r="A481"/>
          <cell r="B481"/>
        </row>
        <row r="482">
          <cell r="A482"/>
          <cell r="B482"/>
        </row>
        <row r="483">
          <cell r="A483"/>
          <cell r="B483"/>
        </row>
        <row r="484">
          <cell r="A484"/>
          <cell r="B484" t="str">
            <v>Needed to reconcile</v>
          </cell>
        </row>
        <row r="485">
          <cell r="A485" t="str">
            <v>Move ARC to separate line</v>
          </cell>
          <cell r="B485"/>
        </row>
        <row r="486">
          <cell r="A486"/>
          <cell r="B486" t="str">
            <v xml:space="preserve">TOTAL NONDEPRECIABLE PLANT </v>
          </cell>
        </row>
        <row r="487">
          <cell r="A487"/>
          <cell r="B487" t="str">
            <v>AND ACCOUNTS NOT STUDIED</v>
          </cell>
        </row>
        <row r="488">
          <cell r="A488"/>
        </row>
        <row r="489">
          <cell r="A489"/>
          <cell r="B489"/>
        </row>
        <row r="490">
          <cell r="A490"/>
        </row>
        <row r="491">
          <cell r="B491" t="str">
            <v xml:space="preserve">    TOTAL DEPRECIABLE PLANT</v>
          </cell>
        </row>
        <row r="494">
          <cell r="A494"/>
          <cell r="B494"/>
        </row>
        <row r="495">
          <cell r="A495"/>
          <cell r="B495" t="str">
            <v xml:space="preserve">Allocate for CC 300 </v>
          </cell>
        </row>
        <row r="496">
          <cell r="A496"/>
          <cell r="B496" t="str">
            <v>portion of I/S</v>
          </cell>
        </row>
        <row r="497">
          <cell r="A497" t="str">
            <v xml:space="preserve">* 392 </v>
          </cell>
          <cell r="B497" t="str">
            <v>Transportation Equipment</v>
          </cell>
        </row>
        <row r="498">
          <cell r="A498"/>
          <cell r="B498"/>
        </row>
        <row r="499">
          <cell r="A499" t="str">
            <v xml:space="preserve">** 396 </v>
          </cell>
          <cell r="B499" t="str">
            <v>Power Operated Equipment</v>
          </cell>
        </row>
        <row r="500">
          <cell r="A500"/>
          <cell r="B500"/>
        </row>
        <row r="501">
          <cell r="A501"/>
          <cell r="B501" t="str">
            <v>CC 300 Depr. Exp. portion of Income Statement</v>
          </cell>
        </row>
        <row r="502">
          <cell r="A502"/>
          <cell r="B502"/>
        </row>
        <row r="504">
          <cell r="A504" t="str">
            <v>For Production Adjustment</v>
          </cell>
          <cell r="B504"/>
        </row>
        <row r="505">
          <cell r="A505">
            <v>311</v>
          </cell>
          <cell r="B505" t="str">
            <v>311 Structures and improvements. - (Steam Production)</v>
          </cell>
        </row>
        <row r="506">
          <cell r="A506">
            <v>312</v>
          </cell>
          <cell r="B506" t="str">
            <v>312 Boiler plant equipment. - (Steam Production)</v>
          </cell>
        </row>
        <row r="507">
          <cell r="A507">
            <v>314</v>
          </cell>
          <cell r="B507" t="str">
            <v>314 Turbogenerator units. - (Steam Production)</v>
          </cell>
        </row>
        <row r="508">
          <cell r="A508">
            <v>315</v>
          </cell>
          <cell r="B508" t="str">
            <v>315 Accessory electric equipment. - (Steam Production)</v>
          </cell>
        </row>
        <row r="509">
          <cell r="A509">
            <v>316</v>
          </cell>
          <cell r="B509" t="str">
            <v>316 Miscellaneous power plant equipment - (Steam Production)</v>
          </cell>
        </row>
        <row r="510">
          <cell r="A510">
            <v>330.1</v>
          </cell>
          <cell r="B510" t="str">
            <v>330 Land and land rights. - (Hydraulic Production)</v>
          </cell>
        </row>
        <row r="511">
          <cell r="A511">
            <v>331</v>
          </cell>
          <cell r="B511" t="str">
            <v>331 Structures and improvements. - (Hydraulic Production)</v>
          </cell>
        </row>
        <row r="512">
          <cell r="A512">
            <v>332</v>
          </cell>
          <cell r="B512" t="str">
            <v>332 Reservoirs, dams, and waterways. - (Hydraulic Production)</v>
          </cell>
        </row>
        <row r="513">
          <cell r="A513">
            <v>333</v>
          </cell>
          <cell r="B513" t="str">
            <v>333 Water wheels, turbines and generators. - (Hydraulic Production)</v>
          </cell>
        </row>
        <row r="514">
          <cell r="A514">
            <v>334</v>
          </cell>
          <cell r="B514" t="str">
            <v>334 Accessory electric equipment. - (Hydraulic Production)</v>
          </cell>
        </row>
        <row r="515">
          <cell r="A515">
            <v>335</v>
          </cell>
          <cell r="B515" t="str">
            <v>335 Miscellaneous power plant equipment. - (Hydraulic Production)</v>
          </cell>
        </row>
        <row r="516">
          <cell r="A516">
            <v>335.1</v>
          </cell>
          <cell r="B516" t="str">
            <v>335 Miscellaneous power plant equipment. - (Hydraulic Production)</v>
          </cell>
        </row>
        <row r="517">
          <cell r="A517">
            <v>336</v>
          </cell>
          <cell r="B517" t="str">
            <v>336 Roads, railroads and bridges. - (Hydraulic Production)</v>
          </cell>
        </row>
        <row r="518">
          <cell r="A518">
            <v>340.1</v>
          </cell>
          <cell r="B518" t="str">
            <v>340 Land and land rights. - (Other Production)</v>
          </cell>
        </row>
        <row r="519">
          <cell r="A519">
            <v>341</v>
          </cell>
          <cell r="B519" t="str">
            <v>341 Structures and improvements. - (Other Production)</v>
          </cell>
        </row>
        <row r="520">
          <cell r="A520">
            <v>341.01</v>
          </cell>
          <cell r="B520" t="str">
            <v>341 Structures and improvements. - (Other Production)</v>
          </cell>
        </row>
        <row r="521">
          <cell r="A521">
            <v>342</v>
          </cell>
          <cell r="B521" t="str">
            <v>341.01 STRUCTURES AND IMPROVEMENTS - WIND</v>
          </cell>
        </row>
        <row r="522">
          <cell r="A522">
            <v>344</v>
          </cell>
          <cell r="B522" t="str">
            <v>342 Fuel holders, producers, and accessories. - (Other Production)</v>
          </cell>
        </row>
        <row r="523">
          <cell r="A523">
            <v>344.01</v>
          </cell>
          <cell r="B523" t="str">
            <v>344 Generators. - (Other Production)</v>
          </cell>
        </row>
        <row r="524">
          <cell r="A524">
            <v>344.2</v>
          </cell>
          <cell r="B524" t="str">
            <v>344 Generators. - (Other Production)</v>
          </cell>
        </row>
        <row r="525">
          <cell r="A525">
            <v>345</v>
          </cell>
          <cell r="B525" t="str">
            <v>344 Generators. - (Other Production)</v>
          </cell>
        </row>
        <row r="526">
          <cell r="A526">
            <v>345.01</v>
          </cell>
          <cell r="B526" t="str">
            <v>345 Accessory electric equipment. - (Other Production)</v>
          </cell>
        </row>
        <row r="527">
          <cell r="A527">
            <v>346</v>
          </cell>
          <cell r="B527" t="str">
            <v>345 Accessory electric equipment. - (Other Production)</v>
          </cell>
        </row>
        <row r="528">
          <cell r="A528">
            <v>346.01</v>
          </cell>
          <cell r="B528" t="str">
            <v>346 Miscellaneous power plant equipment. - (Other Production)</v>
          </cell>
        </row>
        <row r="529">
          <cell r="A529">
            <v>346.1</v>
          </cell>
          <cell r="B529" t="str">
            <v>346 Miscellaneous power plant equipment. - (Other Production)</v>
          </cell>
        </row>
        <row r="530">
          <cell r="A530">
            <v>346.11</v>
          </cell>
          <cell r="B530" t="str">
            <v>346 Miscellaneous power plant equipment. - (Other Production)</v>
          </cell>
        </row>
        <row r="531">
          <cell r="A531">
            <v>348</v>
          </cell>
          <cell r="B531" t="str">
            <v>346 Miscellaneous power plant equipment. - (Other Production)</v>
          </cell>
        </row>
      </sheetData>
      <sheetData sheetId="4"/>
      <sheetData sheetId="5"/>
      <sheetData sheetId="6"/>
      <sheetData sheetId="7"/>
      <sheetData sheetId="8"/>
      <sheetData sheetId="9"/>
      <sheetData sheetId="10"/>
      <sheetData sheetId="11"/>
      <sheetData sheetId="12">
        <row r="482">
          <cell r="I482">
            <v>-20954003.982056607</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wrk/22_pse/3022-61%20UE-170033%20-%202017%20GRC/disc/in/Users/pwinne/AppData/Local/Microsoft/Windows/Temporary%20Internet%20Files/Content.Outlook/C6G206WD/1Q%202017%20Colstrip%20NBV%20Estimation%20-%20To%20Rate%20De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uget Sound Energy" refreshedDate="42830.59829548611" createdVersion="4" refreshedVersion="4" minRefreshableVersion="3" recordCount="521">
  <cacheSource type="worksheet">
    <worksheetSource ref="A1:P522" sheet="Asset 1124 Colstrip 12" r:id="rId2"/>
  </cacheSource>
  <cacheFields count="16">
    <cacheField name="accum_qty" numFmtId="0">
      <sharedItems containsSemiMixedTypes="0" containsString="0" containsNumber="1" containsInteger="1" minValue="0" maxValue="3"/>
    </cacheField>
    <cacheField name="accum_cost" numFmtId="0">
      <sharedItems containsSemiMixedTypes="0" containsString="0" containsNumber="1" minValue="-46481.94" maxValue="56139463.600000001"/>
    </cacheField>
    <cacheField name="allo_res" numFmtId="0">
      <sharedItems containsSemiMixedTypes="0" containsString="0" containsNumber="1" minValue="-689.76715174899994" maxValue="28225965.618919"/>
    </cacheField>
    <cacheField name="NBV" numFmtId="0">
      <sharedItems containsSemiMixedTypes="0" containsString="0" containsNumber="1" minValue="-46398.798218741402" maxValue="53701781.425507158"/>
    </cacheField>
    <cacheField name="month" numFmtId="22">
      <sharedItems containsSemiMixedTypes="0" containsNonDate="0" containsDate="1" containsString="0" minDate="2017-03-01T00:00:00" maxDate="2017-03-02T00:00:00"/>
    </cacheField>
    <cacheField name="description" numFmtId="0">
      <sharedItems/>
    </cacheField>
    <cacheField name="business_segment_desc" numFmtId="0">
      <sharedItems/>
    </cacheField>
    <cacheField name="description2" numFmtId="0">
      <sharedItems/>
    </cacheField>
    <cacheField name="asset_loc" numFmtId="0">
      <sharedItems count="3">
        <s v="Colstrip 1 Stations : GNR-CL1"/>
        <s v="Colstrip 2 Stations : GNR-CL2"/>
        <s v="Colstrip Common 1 &amp; 2 Stations : GNR-CL12"/>
      </sharedItems>
    </cacheField>
    <cacheField name="utility_account_id" numFmtId="0">
      <sharedItems containsSemiMixedTypes="0" containsString="0" containsNumber="1" containsInteger="1" minValue="13100" maxValue="13970" count="11">
        <n v="13100"/>
        <n v="13110"/>
        <n v="13120"/>
        <n v="13140"/>
        <n v="13150"/>
        <n v="13160"/>
        <n v="13171"/>
        <n v="13920"/>
        <n v="13940"/>
        <n v="13960"/>
        <n v="13970"/>
      </sharedItems>
    </cacheField>
    <cacheField name="property_unit" numFmtId="0">
      <sharedItems/>
    </cacheField>
    <cacheField name="asset_id" numFmtId="0">
      <sharedItems containsSemiMixedTypes="0" containsString="0" containsNumber="1" containsInteger="1" minValue="48201" maxValue="29628560"/>
    </cacheField>
    <cacheField name="description3" numFmtId="0">
      <sharedItems/>
    </cacheField>
    <cacheField name="eng_in_service_year" numFmtId="22">
      <sharedItems containsSemiMixedTypes="0" containsNonDate="0" containsDate="1" containsString="0" minDate="1975-12-01T00:00:00" maxDate="2017-01-02T00:00:00"/>
    </cacheField>
    <cacheField name="in_service_year" numFmtId="22">
      <sharedItems containsSemiMixedTypes="0" containsNonDate="0" containsDate="1" containsString="0" minDate="1975-12-01T00:00:00" maxDate="2017-01-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1">
  <r>
    <n v="1"/>
    <n v="3030"/>
    <n v="0"/>
    <n v="3030"/>
    <d v="2017-03-01T00:00:00"/>
    <s v="Puget Sound Energy"/>
    <s v="Electric"/>
    <s v="Colstrip Stations"/>
    <x v="0"/>
    <x v="0"/>
    <s v="Joint Owned Assets:  "/>
    <n v="4915615"/>
    <s v="Land Colstrip U1 - WO 130003081"/>
    <d v="2008-05-12T00:00:00"/>
    <d v="2008-01-01T00:00:00"/>
    <s v="130003081"/>
  </r>
  <r>
    <n v="0"/>
    <n v="25895.39"/>
    <n v="0"/>
    <n v="25895.39"/>
    <d v="2017-03-01T00:00:00"/>
    <s v="Puget Sound Energy"/>
    <s v="Electric"/>
    <s v="Colstrip Stations"/>
    <x v="0"/>
    <x v="0"/>
    <s v="Joint Owned Assets:  "/>
    <n v="7772634"/>
    <s v="Land Purchase"/>
    <d v="2010-01-01T00:00:00"/>
    <d v="2010-01-01T00:00:00"/>
    <s v="130005268"/>
  </r>
  <r>
    <n v="0"/>
    <n v="3030"/>
    <n v="0"/>
    <n v="3030"/>
    <d v="2017-03-01T00:00:00"/>
    <s v="Puget Sound Energy"/>
    <s v="Electric"/>
    <s v="Colstrip Stations"/>
    <x v="1"/>
    <x v="0"/>
    <s v="Joint Owned Assets:  "/>
    <n v="4915614"/>
    <s v="Joint Owned Assets"/>
    <d v="2008-05-12T00:00:00"/>
    <d v="2008-01-01T00:00:00"/>
    <s v="130003081"/>
  </r>
  <r>
    <n v="0"/>
    <n v="25895.39"/>
    <n v="0"/>
    <n v="25895.39"/>
    <d v="2017-03-01T00:00:00"/>
    <s v="Puget Sound Energy"/>
    <s v="Electric"/>
    <s v="Colstrip Stations"/>
    <x v="1"/>
    <x v="0"/>
    <s v="Joint Owned Assets:  "/>
    <n v="7835585"/>
    <s v="Land Purchase"/>
    <d v="2010-01-01T00:00:00"/>
    <d v="2010-01-01T00:00:00"/>
    <s v="130005268"/>
  </r>
  <r>
    <n v="0"/>
    <n v="14122.85"/>
    <n v="0"/>
    <n v="14122.85"/>
    <d v="2017-03-01T00:00:00"/>
    <s v="Puget Sound Energy"/>
    <s v="Electric"/>
    <s v="Colstrip Stations"/>
    <x v="2"/>
    <x v="0"/>
    <s v="Land, Parcel of: "/>
    <n v="48202"/>
    <s v="Steam Prod.     Land&amp;Rts Colst Comm 1&amp;2"/>
    <d v="1980-12-01T00:00:00"/>
    <d v="1980-12-01T00:00:00"/>
    <s v="CONV"/>
  </r>
  <r>
    <n v="0"/>
    <n v="32625.02"/>
    <n v="0"/>
    <n v="32625.02"/>
    <d v="2017-03-01T00:00:00"/>
    <s v="Puget Sound Energy"/>
    <s v="Electric"/>
    <s v="Colstrip Stations"/>
    <x v="2"/>
    <x v="0"/>
    <s v="Land, Parcel of: "/>
    <n v="78125"/>
    <s v="Land Purchase Colstrip 1&amp;2 Project 10009042"/>
    <d v="2004-04-01T00:00:00"/>
    <d v="2004-04-01T00:00:00"/>
    <s v="CONV"/>
  </r>
  <r>
    <n v="1"/>
    <n v="368062.89"/>
    <n v="0"/>
    <n v="368062.89"/>
    <d v="2017-03-01T00:00:00"/>
    <s v="Puget Sound Energy"/>
    <s v="Electric"/>
    <s v="Colstrip Stations"/>
    <x v="2"/>
    <x v="0"/>
    <s v="Land, Parcel of: "/>
    <n v="101434"/>
    <s v="Land &amp; Land Rights Colstrip U1&amp;2 - CONV"/>
    <d v="1979-12-01T00:00:00"/>
    <d v="1979-12-01T00:00:00"/>
    <s v="CONV"/>
  </r>
  <r>
    <n v="1"/>
    <n v="533506.43000000005"/>
    <n v="0"/>
    <n v="533506.43000000005"/>
    <d v="2017-03-01T00:00:00"/>
    <s v="Puget Sound Energy"/>
    <s v="Electric"/>
    <s v="Colstrip Stations"/>
    <x v="2"/>
    <x v="0"/>
    <s v="Land, Parcel of: "/>
    <n v="48201"/>
    <s v="Steam Prod.     Land&amp;Rts Colst Comm 1&amp;2"/>
    <d v="1976-12-01T00:00:00"/>
    <d v="1976-12-01T00:00:00"/>
    <s v="CONV"/>
  </r>
  <r>
    <n v="1"/>
    <n v="12077.47"/>
    <n v="9626.5692058491986"/>
    <n v="2450.9007941508007"/>
    <d v="2017-03-01T00:00:00"/>
    <s v="Puget Sound Energy"/>
    <s v="Electric"/>
    <s v="Colstrip Stations"/>
    <x v="0"/>
    <x v="1"/>
    <s v="Joint Owned Assets:  "/>
    <n v="48278"/>
    <s v="Steam Prod.     Stru&amp;Imp Colstrip1"/>
    <d v="1982-12-01T00:00:00"/>
    <d v="1982-12-01T00:00:00"/>
    <s v="CONV"/>
  </r>
  <r>
    <n v="1"/>
    <n v="628387.86"/>
    <n v="15272.747001549"/>
    <n v="613115.11299845099"/>
    <d v="2017-03-01T00:00:00"/>
    <s v="Puget Sound Energy"/>
    <s v="Electric"/>
    <s v="Colstrip Stations"/>
    <x v="0"/>
    <x v="1"/>
    <s v="Joint Owned Assets:  "/>
    <n v="16611438"/>
    <s v="Structure &amp; Improvement Colstrip U1 WO 130006521"/>
    <d v="2014-01-01T00:00:00"/>
    <d v="2014-01-01T00:00:00"/>
    <s v="130006521"/>
  </r>
  <r>
    <n v="1"/>
    <n v="35239.83"/>
    <n v="18480.195368332799"/>
    <n v="16759.634631667202"/>
    <d v="2017-03-01T00:00:00"/>
    <s v="Puget Sound Energy"/>
    <s v="Electric"/>
    <s v="Colstrip Stations"/>
    <x v="0"/>
    <x v="1"/>
    <s v="Joint Owned Assets:  "/>
    <n v="48285"/>
    <s v="Steam Prod.     Stru&amp;Imp Colstrip1"/>
    <d v="1991-12-01T00:00:00"/>
    <d v="1991-12-01T00:00:00"/>
    <s v="CONV"/>
  </r>
  <r>
    <n v="1"/>
    <n v="0.27"/>
    <n v="0.20816701380000002"/>
    <n v="6.1832986199999995E-2"/>
    <d v="2017-03-01T00:00:00"/>
    <s v="Puget Sound Energy"/>
    <s v="Electric"/>
    <s v="Colstrip Stations"/>
    <x v="0"/>
    <x v="1"/>
    <s v="Joint Owned Assets:  "/>
    <n v="48279"/>
    <s v="Steam Prod.     Stru&amp;Imp Colstrip1"/>
    <d v="1983-12-01T00:00:00"/>
    <d v="1983-12-01T00:00:00"/>
    <s v="CONV"/>
  </r>
  <r>
    <n v="1"/>
    <n v="139329.48000000001"/>
    <n v="51135.708150523205"/>
    <n v="88193.771849476805"/>
    <d v="2017-03-01T00:00:00"/>
    <s v="Puget Sound Energy"/>
    <s v="Electric"/>
    <s v="Colstrip Stations"/>
    <x v="0"/>
    <x v="1"/>
    <s v="Joint Owned Assets:  "/>
    <n v="90189"/>
    <s v="Steam Prod.     Stru&amp;Imp Colstrip1"/>
    <d v="1996-12-01T00:00:00"/>
    <d v="1996-12-01T00:00:00"/>
    <s v="CONV"/>
  </r>
  <r>
    <n v="1"/>
    <n v="1532.91"/>
    <n v="1139.6494354299"/>
    <n v="393.26056457010009"/>
    <d v="2017-03-01T00:00:00"/>
    <s v="Puget Sound Energy"/>
    <s v="Electric"/>
    <s v="Colstrip Stations"/>
    <x v="0"/>
    <x v="1"/>
    <s v="Joint Owned Assets:  "/>
    <n v="91977"/>
    <s v="Steam Prod Colstrip U1 - CONV"/>
    <d v="1984-12-01T00:00:00"/>
    <d v="1984-12-01T00:00:00"/>
    <s v="CONV"/>
  </r>
  <r>
    <n v="1"/>
    <n v="117607.43000000001"/>
    <n v="22135.649440000598"/>
    <n v="95471.780559999403"/>
    <d v="2017-03-01T00:00:00"/>
    <s v="Puget Sound Energy"/>
    <s v="Electric"/>
    <s v="Colstrip Stations"/>
    <x v="0"/>
    <x v="1"/>
    <s v="Joint Owned Assets:  "/>
    <n v="76706"/>
    <s v="Structures &amp; Improvement Colstrip U1 - CONV"/>
    <d v="2003-09-01T00:00:00"/>
    <d v="2003-09-01T00:00:00"/>
    <s v="CONV"/>
  </r>
  <r>
    <n v="1"/>
    <n v="137759.38"/>
    <n v="38990.019412680602"/>
    <n v="98769.360587319403"/>
    <d v="2017-03-01T00:00:00"/>
    <s v="Puget Sound Energy"/>
    <s v="Electric"/>
    <s v="Colstrip Stations"/>
    <x v="0"/>
    <x v="1"/>
    <s v="Joint Owned Assets:  "/>
    <n v="48291"/>
    <s v="Structures &amp; Improvement Colstrip U1 - CONV"/>
    <d v="1999-01-01T00:00:00"/>
    <d v="1999-01-01T00:00:00"/>
    <s v="CONV"/>
  </r>
  <r>
    <n v="1"/>
    <n v="20536.330000000002"/>
    <n v="4785.8988822884003"/>
    <n v="15750.431117711601"/>
    <d v="2017-03-01T00:00:00"/>
    <s v="Puget Sound Energy"/>
    <s v="Electric"/>
    <s v="Colstrip Stations"/>
    <x v="0"/>
    <x v="1"/>
    <s v="Joint Owned Assets:  "/>
    <n v="75505"/>
    <s v="Structures &amp; Improvement Colstrip U1 - CONV"/>
    <d v="2001-01-01T00:00:00"/>
    <d v="2001-01-01T00:00:00"/>
    <s v="CONV"/>
  </r>
  <r>
    <n v="1"/>
    <n v="110143.96"/>
    <n v="47150.240253507596"/>
    <n v="62993.71974649241"/>
    <d v="2017-03-01T00:00:00"/>
    <s v="Puget Sound Energy"/>
    <s v="Electric"/>
    <s v="Colstrip Stations"/>
    <x v="0"/>
    <x v="1"/>
    <s v="Joint Owned Assets:  "/>
    <n v="48287"/>
    <s v="Steam Prod.     Stru&amp;Imp Colstrip1"/>
    <d v="1994-12-01T00:00:00"/>
    <d v="1994-12-01T00:00:00"/>
    <s v="CONV"/>
  </r>
  <r>
    <n v="0"/>
    <n v="307551.01"/>
    <n v="10592.250541536299"/>
    <n v="296958.7594584637"/>
    <d v="2017-03-01T00:00:00"/>
    <s v="Puget Sound Energy"/>
    <s v="Electric"/>
    <s v="Colstrip Stations"/>
    <x v="0"/>
    <x v="1"/>
    <s v="Joint Owned Assets:  "/>
    <n v="13231192"/>
    <s v="Structures &amp; Improvement Colstrip U1 WO 130006521"/>
    <d v="2013-01-01T00:00:00"/>
    <d v="2013-01-01T00:00:00"/>
    <s v="130006521"/>
  </r>
  <r>
    <n v="1"/>
    <n v="8383.67"/>
    <n v="5479.4883246855006"/>
    <n v="2904.1816753144994"/>
    <d v="2017-03-01T00:00:00"/>
    <s v="Puget Sound Energy"/>
    <s v="Electric"/>
    <s v="Colstrip Stations"/>
    <x v="0"/>
    <x v="1"/>
    <s v="Joint Owned Assets:  "/>
    <n v="48282"/>
    <s v="Steam Prod.     Stru&amp;Imp Colstrip1"/>
    <d v="1987-12-01T00:00:00"/>
    <d v="1987-12-01T00:00:00"/>
    <s v="CONV"/>
  </r>
  <r>
    <n v="1"/>
    <n v="97018.400000000009"/>
    <n v="32782.871477159999"/>
    <n v="64235.52852284001"/>
    <d v="2017-03-01T00:00:00"/>
    <s v="Puget Sound Energy"/>
    <s v="Electric"/>
    <s v="Colstrip Stations"/>
    <x v="0"/>
    <x v="1"/>
    <s v="Joint Owned Assets:  "/>
    <n v="48289"/>
    <s v="Steam Prod.     Stru&amp;Imp Colstrip1"/>
    <d v="1997-12-01T00:00:00"/>
    <d v="1997-12-01T00:00:00"/>
    <s v="CONV"/>
  </r>
  <r>
    <n v="0"/>
    <n v="324837.84000000003"/>
    <n v="1996.1415203136"/>
    <n v="322841.6984796864"/>
    <d v="2017-03-01T00:00:00"/>
    <s v="Puget Sound Energy"/>
    <s v="Electric"/>
    <s v="Colstrip Stations"/>
    <x v="0"/>
    <x v="1"/>
    <s v="Joint Owned Assets:  "/>
    <n v="24724985"/>
    <s v="Joint Owned Assets"/>
    <d v="2016-01-01T00:00:00"/>
    <d v="2016-01-01T00:00:00"/>
    <s v="130006521"/>
  </r>
  <r>
    <n v="0"/>
    <n v="108582.06"/>
    <n v="18213.772994340601"/>
    <n v="90368.287005659397"/>
    <d v="2017-03-01T00:00:00"/>
    <s v="Puget Sound Energy"/>
    <s v="Electric"/>
    <s v="Colstrip Stations"/>
    <x v="0"/>
    <x v="1"/>
    <s v="Joint Owned Assets:  "/>
    <n v="78126"/>
    <s v="Steam Prod.     Stru&amp;Imp Colstrip1"/>
    <d v="2004-04-01T00:00:00"/>
    <d v="2004-04-01T00:00:00"/>
    <s v="CONV"/>
  </r>
  <r>
    <n v="0"/>
    <n v="54365.91"/>
    <n v="54.397985886900003"/>
    <n v="54311.512014113105"/>
    <d v="2017-03-01T00:00:00"/>
    <s v="Puget Sound Energy"/>
    <s v="Electric"/>
    <s v="Colstrip Stations"/>
    <x v="0"/>
    <x v="1"/>
    <s v="Joint Owned Assets:  "/>
    <n v="29628533"/>
    <s v="Joint Owned Assets"/>
    <d v="2017-01-01T00:00:00"/>
    <d v="2017-01-01T00:00:00"/>
    <s v="130006521"/>
  </r>
  <r>
    <n v="1"/>
    <n v="6302.02"/>
    <n v="3099.9066677392002"/>
    <n v="3202.1133322608002"/>
    <d v="2017-03-01T00:00:00"/>
    <s v="Puget Sound Energy"/>
    <s v="Electric"/>
    <s v="Colstrip Stations"/>
    <x v="0"/>
    <x v="1"/>
    <s v="Joint Owned Assets:  "/>
    <n v="101315"/>
    <s v="Steam Prod.     Stru&amp;Imp Colstrip1"/>
    <d v="1992-12-01T00:00:00"/>
    <d v="1992-12-01T00:00:00"/>
    <s v="CONV"/>
  </r>
  <r>
    <n v="1"/>
    <n v="316064.7"/>
    <n v="279686.19666128402"/>
    <n v="36378.503338715993"/>
    <d v="2017-03-01T00:00:00"/>
    <s v="Puget Sound Energy"/>
    <s v="Electric"/>
    <s v="Colstrip Stations"/>
    <x v="0"/>
    <x v="1"/>
    <s v="Joint Owned Assets:  "/>
    <n v="48275"/>
    <s v="Steam Prod.     Stru&amp;Imp Colstrip1"/>
    <d v="1978-12-01T00:00:00"/>
    <d v="1978-12-01T00:00:00"/>
    <s v="CONV"/>
  </r>
  <r>
    <n v="1"/>
    <n v="126781.23"/>
    <n v="39287.323807656299"/>
    <n v="87493.906192343697"/>
    <d v="2017-03-01T00:00:00"/>
    <s v="Puget Sound Energy"/>
    <s v="Electric"/>
    <s v="Colstrip Stations"/>
    <x v="0"/>
    <x v="1"/>
    <s v="Joint Owned Assets:  "/>
    <n v="48290"/>
    <s v="Structures &amp; Improvement Colstrip U1 - CONV"/>
    <d v="1998-09-01T00:00:00"/>
    <d v="1998-09-01T00:00:00"/>
    <s v="CONV"/>
  </r>
  <r>
    <n v="1"/>
    <n v="152079.72"/>
    <n v="69912.3065040816"/>
    <n v="82167.413495918401"/>
    <d v="2017-03-01T00:00:00"/>
    <s v="Puget Sound Energy"/>
    <s v="Electric"/>
    <s v="Colstrip Stations"/>
    <x v="0"/>
    <x v="1"/>
    <s v="Joint Owned Assets:  "/>
    <n v="48286"/>
    <s v="Steam Prod.     Stru&amp;Imp Colstrip1"/>
    <d v="1993-12-01T00:00:00"/>
    <d v="1993-12-01T00:00:00"/>
    <s v="CONV"/>
  </r>
  <r>
    <n v="1"/>
    <n v="12400.42"/>
    <n v="10471.140707656599"/>
    <n v="1929.2792923434008"/>
    <d v="2017-03-01T00:00:00"/>
    <s v="Puget Sound Energy"/>
    <s v="Electric"/>
    <s v="Colstrip Stations"/>
    <x v="0"/>
    <x v="1"/>
    <s v="Joint Owned Assets:  "/>
    <n v="48277"/>
    <s v="Steam Prod.     Stru&amp;Imp Colstrip1"/>
    <d v="1980-12-01T00:00:00"/>
    <d v="1980-12-01T00:00:00"/>
    <s v="CONV"/>
  </r>
  <r>
    <n v="0"/>
    <n v="20301"/>
    <n v="1692.1545312600001"/>
    <n v="18608.845468740001"/>
    <d v="2017-03-01T00:00:00"/>
    <s v="Puget Sound Energy"/>
    <s v="Electric"/>
    <s v="Colstrip Stations"/>
    <x v="0"/>
    <x v="1"/>
    <s v="Joint Owned Assets:  "/>
    <n v="5723119"/>
    <s v="Joint Owned Assets"/>
    <d v="2009-01-01T00:00:00"/>
    <d v="2009-01-01T00:00:00"/>
    <s v="130004223"/>
  </r>
  <r>
    <n v="0"/>
    <n v="252500.5"/>
    <n v="17610.90997302"/>
    <n v="234889.59002698"/>
    <d v="2017-03-01T00:00:00"/>
    <s v="Puget Sound Energy"/>
    <s v="Electric"/>
    <s v="Colstrip Stations"/>
    <x v="0"/>
    <x v="1"/>
    <s v="Joint Owned Assets:  "/>
    <n v="7766052"/>
    <s v="Joint Owned Assets"/>
    <d v="2010-01-01T00:00:00"/>
    <d v="2010-01-01T00:00:00"/>
    <s v="130005268"/>
  </r>
  <r>
    <n v="1"/>
    <n v="94068.37"/>
    <n v="19752.469747814099"/>
    <n v="74315.900252185893"/>
    <d v="2017-03-01T00:00:00"/>
    <s v="Puget Sound Energy"/>
    <s v="Electric"/>
    <s v="Colstrip Stations"/>
    <x v="0"/>
    <x v="1"/>
    <s v="Joint Owned Assets:  "/>
    <n v="75506"/>
    <s v="Structures &amp; Improvement Colstrip U1 - CONV"/>
    <d v="2002-01-01T00:00:00"/>
    <d v="2002-01-01T00:00:00"/>
    <s v="CONV"/>
  </r>
  <r>
    <n v="1"/>
    <n v="57218.36"/>
    <n v="39169.792467366002"/>
    <n v="18048.567532633999"/>
    <d v="2017-03-01T00:00:00"/>
    <s v="Puget Sound Energy"/>
    <s v="Electric"/>
    <s v="Colstrip Stations"/>
    <x v="0"/>
    <x v="1"/>
    <s v="Joint Owned Assets:  "/>
    <n v="48281"/>
    <s v="Steam Prod.     Stru&amp;Imp Colstrip1"/>
    <d v="1986-12-01T00:00:00"/>
    <d v="1986-12-01T00:00:00"/>
    <s v="CONV"/>
  </r>
  <r>
    <n v="1"/>
    <n v="44414.340000000004"/>
    <n v="27619.948280660403"/>
    <n v="16794.391719339601"/>
    <d v="2017-03-01T00:00:00"/>
    <s v="Puget Sound Energy"/>
    <s v="Electric"/>
    <s v="Colstrip Stations"/>
    <x v="0"/>
    <x v="1"/>
    <s v="Joint Owned Assets:  "/>
    <n v="48283"/>
    <s v="Steam Prod.     Stru&amp;Imp Colstrip1"/>
    <d v="1988-12-01T00:00:00"/>
    <d v="1988-12-01T00:00:00"/>
    <s v="CONV"/>
  </r>
  <r>
    <n v="1"/>
    <n v="4461759.51"/>
    <n v="4161765.7028243602"/>
    <n v="299993.80717563955"/>
    <d v="2017-03-01T00:00:00"/>
    <s v="Puget Sound Energy"/>
    <s v="Electric"/>
    <s v="Colstrip Stations"/>
    <x v="0"/>
    <x v="1"/>
    <s v="Joint Owned Assets:  "/>
    <n v="48272"/>
    <s v="Steam Prod.     Stru&amp;Imp Colstrip1"/>
    <d v="1975-12-01T00:00:00"/>
    <d v="1975-12-01T00:00:00"/>
    <s v="CONV"/>
  </r>
  <r>
    <n v="1"/>
    <n v="11284.2"/>
    <n v="6286.0423517279996"/>
    <n v="4998.1576482720011"/>
    <d v="2017-03-01T00:00:00"/>
    <s v="Puget Sound Energy"/>
    <s v="Electric"/>
    <s v="Colstrip Stations"/>
    <x v="0"/>
    <x v="1"/>
    <s v="Joint Owned Assets:  "/>
    <n v="48284"/>
    <s v="Steam Prod.     Stru&amp;Imp Colstrip1"/>
    <d v="1990-12-01T00:00:00"/>
    <d v="1990-12-01T00:00:00"/>
    <s v="CONV"/>
  </r>
  <r>
    <n v="1"/>
    <n v="270467.58"/>
    <n v="12266.394445328999"/>
    <n v="258201.18555467101"/>
    <d v="2017-03-01T00:00:00"/>
    <s v="Puget Sound Energy"/>
    <s v="Electric"/>
    <s v="Colstrip Stations"/>
    <x v="0"/>
    <x v="1"/>
    <s v="Joint Owned Assets:  "/>
    <n v="10984089"/>
    <s v="Joint Owned Assets"/>
    <d v="2012-01-01T00:00:00"/>
    <d v="2012-01-01T00:00:00"/>
    <s v="130006423"/>
  </r>
  <r>
    <n v="1"/>
    <n v="238688.75"/>
    <n v="23384.422765449999"/>
    <n v="215304.32723455"/>
    <d v="2017-03-01T00:00:00"/>
    <s v="Puget Sound Energy"/>
    <s v="Electric"/>
    <s v="Colstrip Stations"/>
    <x v="0"/>
    <x v="1"/>
    <s v="Joint Owned Assets:  "/>
    <n v="3583914"/>
    <s v="Structure &amp; Improvement Colstrip U1 - WO 130003081"/>
    <d v="2008-02-01T00:00:00"/>
    <d v="2008-01-01T00:00:00"/>
    <s v="130003081"/>
  </r>
  <r>
    <n v="1"/>
    <n v="42818.49"/>
    <n v="35178.625328289301"/>
    <n v="7639.8646717106967"/>
    <d v="2017-03-01T00:00:00"/>
    <s v="Puget Sound Energy"/>
    <s v="Electric"/>
    <s v="Colstrip Stations"/>
    <x v="0"/>
    <x v="1"/>
    <s v="Joint Owned Assets:  "/>
    <n v="101314"/>
    <s v="Steam Prod.     Stru&amp;Imp Colstrip1"/>
    <d v="1981-12-01T00:00:00"/>
    <d v="1981-12-01T00:00:00"/>
    <s v="CONV"/>
  </r>
  <r>
    <n v="1"/>
    <n v="34.22"/>
    <n v="8.8083932826000009"/>
    <n v="25.411606717399998"/>
    <d v="2017-03-01T00:00:00"/>
    <s v="Puget Sound Energy"/>
    <s v="Electric"/>
    <s v="Colstrip Stations"/>
    <x v="0"/>
    <x v="1"/>
    <s v="Joint Owned Assets:  "/>
    <n v="48292"/>
    <s v="Structures &amp; Improvement Colstrip U1 - CONV"/>
    <d v="2000-12-01T00:00:00"/>
    <d v="2000-12-01T00:00:00"/>
    <s v="CONV"/>
  </r>
  <r>
    <n v="1"/>
    <n v="49796.03"/>
    <n v="7394.9121289215"/>
    <n v="42401.117871078503"/>
    <d v="2017-03-01T00:00:00"/>
    <s v="Puget Sound Energy"/>
    <s v="Electric"/>
    <s v="Colstrip Stations"/>
    <x v="0"/>
    <x v="1"/>
    <s v="Joint Owned Assets:  "/>
    <n v="81033"/>
    <s v="Structures &amp; Improvement Colstrip U1 - CONV"/>
    <d v="2005-03-01T00:00:00"/>
    <d v="2005-03-01T00:00:00"/>
    <s v="CONV"/>
  </r>
  <r>
    <n v="1"/>
    <n v="2091.5500000000002"/>
    <n v="1494.5947954134999"/>
    <n v="596.95520458650026"/>
    <d v="2017-03-01T00:00:00"/>
    <s v="Puget Sound Energy"/>
    <s v="Electric"/>
    <s v="Colstrip Stations"/>
    <x v="0"/>
    <x v="1"/>
    <s v="Joint Owned Assets:  "/>
    <n v="48280"/>
    <s v="Steam Prod.     Stru&amp;Imp Colstrip1"/>
    <d v="1985-12-01T00:00:00"/>
    <d v="1985-12-01T00:00:00"/>
    <s v="CONV"/>
  </r>
  <r>
    <n v="1"/>
    <n v="326054.89"/>
    <n v="282211.739885961"/>
    <n v="43843.150114039017"/>
    <d v="2017-03-01T00:00:00"/>
    <s v="Puget Sound Energy"/>
    <s v="Electric"/>
    <s v="Colstrip Stations"/>
    <x v="0"/>
    <x v="1"/>
    <s v="Joint Owned Assets:  "/>
    <n v="48276"/>
    <s v="Steam Prod.     Stru&amp;Imp Colstrip1"/>
    <d v="1979-12-01T00:00:00"/>
    <d v="1979-12-01T00:00:00"/>
    <s v="CONV"/>
  </r>
  <r>
    <n v="1"/>
    <n v="49561.700000000004"/>
    <n v="6467.6125243060005"/>
    <n v="43094.087475694003"/>
    <d v="2017-03-01T00:00:00"/>
    <s v="Puget Sound Energy"/>
    <s v="Electric"/>
    <s v="Colstrip Stations"/>
    <x v="0"/>
    <x v="1"/>
    <s v="Joint Owned Assets:  "/>
    <n v="83001"/>
    <s v="Structure &amp; Impro Colstrip U1 - CONV"/>
    <d v="2006-02-01T00:00:00"/>
    <d v="2006-02-01T00:00:00"/>
    <s v="CONV"/>
  </r>
  <r>
    <n v="1"/>
    <n v="361998.86"/>
    <n v="20670.008206399001"/>
    <n v="341328.851793601"/>
    <d v="2017-03-01T00:00:00"/>
    <s v="Puget Sound Energy"/>
    <s v="Electric"/>
    <s v="Colstrip Stations"/>
    <x v="0"/>
    <x v="1"/>
    <s v="Joint Owned Assets:  "/>
    <n v="9564535"/>
    <s v="Structures &amp; Improvement Colstrip U1 - WO 130005901"/>
    <d v="2011-02-01T00:00:00"/>
    <d v="2011-01-01T00:00:00"/>
    <s v="130005901"/>
  </r>
  <r>
    <n v="1"/>
    <n v="187290.46"/>
    <n v="74376.030821741602"/>
    <n v="112914.42917825839"/>
    <d v="2017-03-01T00:00:00"/>
    <s v="Puget Sound Energy"/>
    <s v="Electric"/>
    <s v="Colstrip Stations"/>
    <x v="0"/>
    <x v="1"/>
    <s v="Joint Owned Assets:  "/>
    <n v="48288"/>
    <s v="Steam Prod.     Stru&amp;Imp Colstrip1"/>
    <d v="1995-12-01T00:00:00"/>
    <d v="1995-12-01T00:00:00"/>
    <s v="CONV"/>
  </r>
  <r>
    <n v="0"/>
    <n v="128066.99"/>
    <n v="14557.3760339699"/>
    <n v="113509.6139660301"/>
    <d v="2017-03-01T00:00:00"/>
    <s v="Puget Sound Energy"/>
    <s v="Electric"/>
    <s v="Colstrip Stations"/>
    <x v="0"/>
    <x v="1"/>
    <s v="Structure, complete:  "/>
    <n v="92740"/>
    <s v="Steam Prod.     Stru&amp;Imp Colstrip1"/>
    <d v="2007-08-01T00:00:00"/>
    <d v="2007-08-01T00:00:00"/>
    <s v="CONV"/>
  </r>
  <r>
    <n v="0"/>
    <n v="238688.76"/>
    <n v="22659.530754808799"/>
    <n v="216029.22924519121"/>
    <d v="2017-03-01T00:00:00"/>
    <s v="Puget Sound Energy"/>
    <s v="Electric"/>
    <s v="Colstrip Stations"/>
    <x v="1"/>
    <x v="1"/>
    <s v="Joint Owned Assets:  "/>
    <n v="3583913"/>
    <s v="Joint Owned Assets"/>
    <d v="2008-02-01T00:00:00"/>
    <d v="2008-01-01T00:00:00"/>
    <s v="130003081"/>
  </r>
  <r>
    <n v="1"/>
    <n v="20536.330000000002"/>
    <n v="4471.4562494034999"/>
    <n v="16064.873750596502"/>
    <d v="2017-03-01T00:00:00"/>
    <s v="Puget Sound Energy"/>
    <s v="Electric"/>
    <s v="Colstrip Stations"/>
    <x v="1"/>
    <x v="1"/>
    <s v="Joint Owned Assets:  "/>
    <n v="104432"/>
    <s v="Steam Prod Colstrip U2 - CONV"/>
    <d v="2001-01-01T00:00:00"/>
    <d v="2001-01-01T00:00:00"/>
    <s v="CONV"/>
  </r>
  <r>
    <n v="0"/>
    <n v="19022.41"/>
    <n v="116.69411548959999"/>
    <n v="18905.715884510399"/>
    <d v="2017-03-01T00:00:00"/>
    <s v="Puget Sound Energy"/>
    <s v="Electric"/>
    <s v="Colstrip Stations"/>
    <x v="1"/>
    <x v="1"/>
    <s v="Joint Owned Assets:  "/>
    <n v="27524020"/>
    <s v="Joint Owned Assets"/>
    <d v="2016-01-01T00:00:00"/>
    <d v="2016-01-01T00:00:00"/>
    <s v="130006521"/>
  </r>
  <r>
    <n v="0"/>
    <n v="137759.25"/>
    <n v="36057.40916535"/>
    <n v="101701.84083465001"/>
    <d v="2017-03-01T00:00:00"/>
    <s v="Puget Sound Energy"/>
    <s v="Electric"/>
    <s v="Colstrip Stations"/>
    <x v="1"/>
    <x v="1"/>
    <s v="Joint Owned Assets:  "/>
    <n v="48402"/>
    <s v="Steam Prod.     Stru&amp;Imp Colstrip 2"/>
    <d v="1999-01-01T00:00:00"/>
    <d v="1999-01-01T00:00:00"/>
    <s v="CONV"/>
  </r>
  <r>
    <n v="1"/>
    <n v="58339.6"/>
    <n v="35837.0245068"/>
    <n v="22502.575493199998"/>
    <d v="2017-03-01T00:00:00"/>
    <s v="Puget Sound Energy"/>
    <s v="Electric"/>
    <s v="Colstrip Stations"/>
    <x v="1"/>
    <x v="1"/>
    <s v="Joint Owned Assets:  "/>
    <n v="48392"/>
    <s v="Steam Prod.     Stru&amp;Imp Colstrip 2"/>
    <d v="1986-12-01T00:00:00"/>
    <d v="1986-12-01T00:00:00"/>
    <s v="CONV"/>
  </r>
  <r>
    <n v="1"/>
    <n v="273858.02"/>
    <n v="12245.3669251058"/>
    <n v="261612.65307489422"/>
    <d v="2017-03-01T00:00:00"/>
    <s v="Puget Sound Energy"/>
    <s v="Electric"/>
    <s v="Colstrip Stations"/>
    <x v="1"/>
    <x v="1"/>
    <s v="Joint Owned Assets:  "/>
    <n v="10984086"/>
    <s v="Joint Owned Assets"/>
    <d v="2012-01-01T00:00:00"/>
    <d v="2012-01-01T00:00:00"/>
    <s v="130006423"/>
  </r>
  <r>
    <n v="1"/>
    <n v="573416.15"/>
    <n v="13835.878005089"/>
    <n v="559580.27199491102"/>
    <d v="2017-03-01T00:00:00"/>
    <s v="Puget Sound Energy"/>
    <s v="Electric"/>
    <s v="Colstrip Stations"/>
    <x v="1"/>
    <x v="1"/>
    <s v="Joint Owned Assets:  "/>
    <n v="16611462"/>
    <s v="Structure &amp; Improvement Colstrip U2 WO 130006521"/>
    <d v="2014-01-01T00:00:00"/>
    <d v="2014-01-01T00:00:00"/>
    <s v="130006521"/>
  </r>
  <r>
    <n v="1"/>
    <n v="7608.77"/>
    <n v="5684.0440515573"/>
    <n v="1924.7259484427004"/>
    <d v="2017-03-01T00:00:00"/>
    <s v="Puget Sound Energy"/>
    <s v="Electric"/>
    <s v="Colstrip Stations"/>
    <x v="1"/>
    <x v="1"/>
    <s v="Joint Owned Assets:  "/>
    <n v="48297"/>
    <s v="Steam Prod.     Stru&amp;Imp Colstrip 2"/>
    <d v="1981-12-01T00:00:00"/>
    <d v="1981-12-01T00:00:00"/>
    <s v="CONV"/>
  </r>
  <r>
    <n v="1"/>
    <n v="177.76"/>
    <n v="28.307323651200001"/>
    <n v="149.4526763488"/>
    <d v="2017-03-01T00:00:00"/>
    <s v="Puget Sound Energy"/>
    <s v="Electric"/>
    <s v="Colstrip Stations"/>
    <x v="1"/>
    <x v="1"/>
    <s v="Joint Owned Assets:  "/>
    <n v="104724"/>
    <s v="Steam Prod Colstrip U2 - CONV"/>
    <d v="2004-04-01T00:00:00"/>
    <d v="2004-04-01T00:00:00"/>
    <s v="CONV"/>
  </r>
  <r>
    <n v="0"/>
    <n v="7383.31"/>
    <n v="2105.6721681511999"/>
    <n v="5277.6378318488005"/>
    <d v="2017-03-01T00:00:00"/>
    <s v="Puget Sound Energy"/>
    <s v="Electric"/>
    <s v="Colstrip Stations"/>
    <x v="1"/>
    <x v="1"/>
    <s v="Joint Owned Assets:  "/>
    <n v="90192"/>
    <s v="Steam Prod.     Stru&amp;Imp Colstrip 2"/>
    <d v="1998-09-01T00:00:00"/>
    <d v="1998-09-01T00:00:00"/>
    <s v="CONV"/>
  </r>
  <r>
    <n v="0"/>
    <n v="291442.86"/>
    <n v="1787.8737112416002"/>
    <n v="289654.9862887584"/>
    <d v="2017-03-01T00:00:00"/>
    <s v="Puget Sound Energy"/>
    <s v="Electric"/>
    <s v="Colstrip Stations"/>
    <x v="1"/>
    <x v="1"/>
    <s v="Joint Owned Assets:  "/>
    <n v="24724997"/>
    <s v="Joint Owned Assets"/>
    <d v="2016-01-01T00:00:00"/>
    <d v="2016-01-01T00:00:00"/>
    <s v="130006521"/>
  </r>
  <r>
    <n v="1"/>
    <n v="12870.85"/>
    <n v="9923.521366541001"/>
    <n v="2947.3286334589993"/>
    <d v="2017-03-01T00:00:00"/>
    <s v="Puget Sound Energy"/>
    <s v="Electric"/>
    <s v="Colstrip Stations"/>
    <x v="1"/>
    <x v="1"/>
    <s v="Joint Owned Assets:  "/>
    <n v="48296"/>
    <s v="Steam Prod.     Stru&amp;Imp Colstrip 2"/>
    <d v="1980-12-01T00:00:00"/>
    <d v="1980-12-01T00:00:00"/>
    <s v="CONV"/>
  </r>
  <r>
    <n v="1"/>
    <n v="359237.64"/>
    <n v="200215.336482254"/>
    <n v="159022.30351774601"/>
    <d v="2017-03-01T00:00:00"/>
    <s v="Puget Sound Energy"/>
    <s v="Electric"/>
    <s v="Colstrip Stations"/>
    <x v="1"/>
    <x v="1"/>
    <s v="Joint Owned Assets:  "/>
    <n v="101365"/>
    <s v="Steam Prod.     Stru&amp;Imp Colstrip 2"/>
    <d v="1988-12-01T00:00:00"/>
    <d v="1988-12-01T00:00:00"/>
    <s v="CONV"/>
  </r>
  <r>
    <n v="0"/>
    <n v="54365.91"/>
    <n v="54.383307091200003"/>
    <n v="54311.526692908803"/>
    <d v="2017-03-01T00:00:00"/>
    <s v="Puget Sound Energy"/>
    <s v="Electric"/>
    <s v="Colstrip Stations"/>
    <x v="1"/>
    <x v="1"/>
    <s v="Joint Owned Assets:  "/>
    <n v="29628548"/>
    <s v="Joint Owned Assets"/>
    <d v="2017-01-01T00:00:00"/>
    <d v="2017-01-01T00:00:00"/>
    <s v="130006521"/>
  </r>
  <r>
    <n v="0"/>
    <n v="94068.38"/>
    <n v="18552.639067551401"/>
    <n v="75515.740932448607"/>
    <d v="2017-03-01T00:00:00"/>
    <s v="Puget Sound Energy"/>
    <s v="Electric"/>
    <s v="Colstrip Stations"/>
    <x v="1"/>
    <x v="1"/>
    <s v="Joint Owned Assets:  "/>
    <n v="75568"/>
    <s v="Steam Prod.     Stru&amp;Imp Colstrip 2"/>
    <d v="2002-01-01T00:00:00"/>
    <d v="2002-01-01T00:00:00"/>
    <s v="CONV"/>
  </r>
  <r>
    <n v="1"/>
    <n v="9817.14"/>
    <n v="6573.1124239008004"/>
    <n v="3244.027576099199"/>
    <d v="2017-03-01T00:00:00"/>
    <s v="Puget Sound Energy"/>
    <s v="Electric"/>
    <s v="Colstrip Stations"/>
    <x v="1"/>
    <x v="1"/>
    <s v="Joint Owned Assets:  "/>
    <n v="48300"/>
    <s v="Steam Prod.     Stru&amp;Imp Colstrip 2"/>
    <d v="1984-12-01T00:00:00"/>
    <d v="1984-12-01T00:00:00"/>
    <s v="CONV"/>
  </r>
  <r>
    <n v="1"/>
    <n v="12077.47"/>
    <n v="8720.8277974281991"/>
    <n v="3356.6422025718002"/>
    <d v="2017-03-01T00:00:00"/>
    <s v="Puget Sound Energy"/>
    <s v="Electric"/>
    <s v="Colstrip Stations"/>
    <x v="1"/>
    <x v="1"/>
    <s v="Joint Owned Assets:  "/>
    <n v="48298"/>
    <s v="Steam Prod.     Stru&amp;Imp Colstrip 2"/>
    <d v="1982-12-01T00:00:00"/>
    <d v="1982-12-01T00:00:00"/>
    <s v="CONV"/>
  </r>
  <r>
    <n v="0"/>
    <n v="49559.69"/>
    <n v="6204.5897065731997"/>
    <n v="43355.100293426804"/>
    <d v="2017-03-01T00:00:00"/>
    <s v="Puget Sound Energy"/>
    <s v="Electric"/>
    <s v="Colstrip Stations"/>
    <x v="1"/>
    <x v="1"/>
    <s v="Joint Owned Assets:  "/>
    <n v="105315"/>
    <s v="Steam Prod.     Stru&amp;Imp Colstrip 2"/>
    <d v="2006-02-01T00:00:00"/>
    <d v="2006-02-01T00:00:00"/>
    <s v="CONV"/>
  </r>
  <r>
    <n v="0"/>
    <n v="258149.44"/>
    <n v="17607.650483968002"/>
    <n v="240541.789516032"/>
    <d v="2017-03-01T00:00:00"/>
    <s v="Puget Sound Energy"/>
    <s v="Electric"/>
    <s v="Colstrip Stations"/>
    <x v="1"/>
    <x v="1"/>
    <s v="Joint Owned Assets:  "/>
    <n v="7766057"/>
    <s v="Joint Owned Assets"/>
    <d v="2010-01-01T00:00:00"/>
    <d v="2010-01-01T00:00:00"/>
    <s v="130005268"/>
  </r>
  <r>
    <n v="1"/>
    <n v="358303.24"/>
    <n v="189398.66986617702"/>
    <n v="168904.57013382297"/>
    <d v="2017-03-01T00:00:00"/>
    <s v="Puget Sound Energy"/>
    <s v="Electric"/>
    <s v="Colstrip Stations"/>
    <x v="1"/>
    <x v="1"/>
    <s v="Joint Owned Assets:  "/>
    <n v="48394"/>
    <s v="Steam Prod.     Stru&amp;Imp Colstrip 2"/>
    <d v="1989-12-01T00:00:00"/>
    <d v="1989-12-01T00:00:00"/>
    <s v="CONV"/>
  </r>
  <r>
    <n v="0"/>
    <n v="20301"/>
    <n v="1647.4324433100001"/>
    <n v="18653.567556689999"/>
    <d v="2017-03-01T00:00:00"/>
    <s v="Puget Sound Energy"/>
    <s v="Electric"/>
    <s v="Colstrip Stations"/>
    <x v="1"/>
    <x v="1"/>
    <s v="Joint Owned Assets:  "/>
    <n v="5723110"/>
    <s v="Joint Owned Assets"/>
    <d v="2009-01-01T00:00:00"/>
    <d v="2009-01-01T00:00:00"/>
    <s v="130004223"/>
  </r>
  <r>
    <n v="1"/>
    <n v="269422.28999999998"/>
    <n v="213893.660921492"/>
    <n v="55528.629078507976"/>
    <d v="2017-03-01T00:00:00"/>
    <s v="Puget Sound Energy"/>
    <s v="Electric"/>
    <s v="Colstrip Stations"/>
    <x v="1"/>
    <x v="1"/>
    <s v="Joint Owned Assets:  "/>
    <n v="48295"/>
    <s v="Steam Prod.     Stru&amp;Imp Colstrip 2"/>
    <d v="1979-12-01T00:00:00"/>
    <d v="1979-12-01T00:00:00"/>
    <s v="CONV"/>
  </r>
  <r>
    <n v="1"/>
    <n v="90466.07"/>
    <n v="21643.750323861201"/>
    <n v="68822.31967613881"/>
    <d v="2017-03-01T00:00:00"/>
    <s v="Puget Sound Energy"/>
    <s v="Electric"/>
    <s v="Colstrip Stations"/>
    <x v="1"/>
    <x v="1"/>
    <s v="Joint Owned Assets:  "/>
    <n v="48403"/>
    <s v="Structures &amp; Improvement Colstrip U2 - CONV"/>
    <d v="2000-12-01T00:00:00"/>
    <d v="2000-12-01T00:00:00"/>
    <s v="CONV"/>
  </r>
  <r>
    <n v="0"/>
    <n v="49794.01"/>
    <n v="7057.3244569639"/>
    <n v="42736.685543036103"/>
    <d v="2017-03-01T00:00:00"/>
    <s v="Puget Sound Energy"/>
    <s v="Electric"/>
    <s v="Colstrip Stations"/>
    <x v="1"/>
    <x v="1"/>
    <s v="Joint Owned Assets:  "/>
    <n v="81034"/>
    <s v="Steam Prod.     Stru&amp;Imp Colstrip 2"/>
    <d v="2005-03-01T00:00:00"/>
    <d v="2005-03-01T00:00:00"/>
    <s v="CONV"/>
  </r>
  <r>
    <n v="0"/>
    <n v="75997.45"/>
    <n v="13507.045027888002"/>
    <n v="62490.404972111995"/>
    <d v="2017-03-01T00:00:00"/>
    <s v="Puget Sound Energy"/>
    <s v="Electric"/>
    <s v="Colstrip Stations"/>
    <x v="1"/>
    <x v="1"/>
    <s v="Joint Owned Assets:  "/>
    <n v="76711"/>
    <s v="Steam Prod.     Stru&amp;Imp Colstrip 2"/>
    <d v="2003-09-01T00:00:00"/>
    <d v="2003-09-01T00:00:00"/>
    <s v="CONV"/>
  </r>
  <r>
    <n v="1"/>
    <n v="134154.97"/>
    <n v="55673.639092050602"/>
    <n v="78481.330907949392"/>
    <d v="2017-03-01T00:00:00"/>
    <s v="Puget Sound Energy"/>
    <s v="Electric"/>
    <s v="Colstrip Stations"/>
    <x v="1"/>
    <x v="1"/>
    <s v="Joint Owned Assets:  "/>
    <n v="101366"/>
    <s v="Steam Prod.     Stru&amp;Imp Colstrip 2"/>
    <d v="1993-12-01T00:00:00"/>
    <d v="1993-12-01T00:00:00"/>
    <s v="CONV"/>
  </r>
  <r>
    <n v="1"/>
    <n v="361998.86"/>
    <n v="20299.270693918599"/>
    <n v="341699.58930608141"/>
    <d v="2017-03-01T00:00:00"/>
    <s v="Puget Sound Energy"/>
    <s v="Electric"/>
    <s v="Colstrip Stations"/>
    <x v="1"/>
    <x v="1"/>
    <s v="Joint Owned Assets:  "/>
    <n v="9564540"/>
    <s v="Colstrip U2 Addition - WO 13005901"/>
    <d v="2011-02-01T00:00:00"/>
    <d v="2011-01-01T00:00:00"/>
    <s v="130005901"/>
  </r>
  <r>
    <n v="1"/>
    <n v="107312.28"/>
    <n v="87529.153869720001"/>
    <n v="19783.126130279998"/>
    <d v="2017-03-01T00:00:00"/>
    <s v="Puget Sound Energy"/>
    <s v="Electric"/>
    <s v="Colstrip Stations"/>
    <x v="1"/>
    <x v="1"/>
    <s v="Joint Owned Assets:  "/>
    <n v="48294"/>
    <s v="Steam Prod.     Stru&amp;Imp Colstrip 2"/>
    <d v="1978-12-01T00:00:00"/>
    <d v="1978-12-01T00:00:00"/>
    <s v="CONV"/>
  </r>
  <r>
    <n v="1"/>
    <n v="13157.02"/>
    <n v="5827.4217777699996"/>
    <n v="7329.5982222300008"/>
    <d v="2017-03-01T00:00:00"/>
    <s v="Puget Sound Energy"/>
    <s v="Electric"/>
    <s v="Colstrip Stations"/>
    <x v="1"/>
    <x v="1"/>
    <s v="Joint Owned Assets:  "/>
    <n v="48397"/>
    <s v="Steam Prod.     Stru&amp;Imp Colstrip 2"/>
    <d v="1992-12-01T00:00:00"/>
    <d v="1992-12-01T00:00:00"/>
    <s v="CONV"/>
  </r>
  <r>
    <n v="1"/>
    <n v="8383.65"/>
    <n v="4912.3702908884998"/>
    <n v="3471.2797091114999"/>
    <d v="2017-03-01T00:00:00"/>
    <s v="Puget Sound Energy"/>
    <s v="Electric"/>
    <s v="Colstrip Stations"/>
    <x v="1"/>
    <x v="1"/>
    <s v="Joint Owned Assets:  "/>
    <n v="48393"/>
    <s v="Steam Prod.     Stru&amp;Imp Colstrip 2"/>
    <d v="1987-12-01T00:00:00"/>
    <d v="1987-12-01T00:00:00"/>
    <s v="CONV"/>
  </r>
  <r>
    <n v="1"/>
    <n v="291953.45"/>
    <n v="9949.5020592915007"/>
    <n v="282003.94794070849"/>
    <d v="2017-03-01T00:00:00"/>
    <s v="Puget Sound Energy"/>
    <s v="Electric"/>
    <s v="Colstrip Stations"/>
    <x v="1"/>
    <x v="1"/>
    <s v="Joint Owned Assets:  "/>
    <n v="13231189"/>
    <s v="Stuctures &amp; Imrprovement Colstrip U2 - WO 130006521"/>
    <d v="2013-01-01T00:00:00"/>
    <d v="2013-01-01T00:00:00"/>
    <s v="130006521"/>
  </r>
  <r>
    <n v="1"/>
    <n v="705.38"/>
    <n v="452.99450696500003"/>
    <n v="252.38549303499997"/>
    <d v="2017-03-01T00:00:00"/>
    <s v="Puget Sound Energy"/>
    <s v="Electric"/>
    <s v="Colstrip Stations"/>
    <x v="1"/>
    <x v="1"/>
    <s v="Joint Owned Assets:  "/>
    <n v="92741"/>
    <s v="Steam Prod.     Stru&amp;Imp Colstrip 2"/>
    <d v="1985-12-01T00:00:00"/>
    <d v="1985-12-01T00:00:00"/>
    <s v="CONV"/>
  </r>
  <r>
    <n v="1"/>
    <n v="51740.450000000004"/>
    <n v="24382.136544112"/>
    <n v="27358.313455888005"/>
    <d v="2017-03-01T00:00:00"/>
    <s v="Puget Sound Energy"/>
    <s v="Electric"/>
    <s v="Colstrip Stations"/>
    <x v="1"/>
    <x v="1"/>
    <s v="Joint Owned Assets:  "/>
    <n v="48396"/>
    <s v="Steam Prod.     Stru&amp;Imp Colstrip 2"/>
    <d v="1991-12-01T00:00:00"/>
    <d v="1991-12-01T00:00:00"/>
    <s v="CONV"/>
  </r>
  <r>
    <n v="1"/>
    <n v="1427.26"/>
    <n v="713.41018768739991"/>
    <n v="713.84981231260008"/>
    <d v="2017-03-01T00:00:00"/>
    <s v="Puget Sound Energy"/>
    <s v="Electric"/>
    <s v="Colstrip Stations"/>
    <x v="1"/>
    <x v="1"/>
    <s v="Joint Owned Assets:  "/>
    <n v="48395"/>
    <s v="Steam Prod.     Stru&amp;Imp Colstrip 2"/>
    <d v="1990-12-01T00:00:00"/>
    <d v="1990-12-01T00:00:00"/>
    <s v="CONV"/>
  </r>
  <r>
    <n v="1"/>
    <n v="0.27"/>
    <n v="0.1879769835"/>
    <n v="8.2023016500000018E-2"/>
    <d v="2017-03-01T00:00:00"/>
    <s v="Puget Sound Energy"/>
    <s v="Electric"/>
    <s v="Colstrip Stations"/>
    <x v="1"/>
    <x v="1"/>
    <s v="Joint Owned Assets:  "/>
    <n v="48299"/>
    <s v="Steam Prod.     Stru&amp;Imp Colstrip 2"/>
    <d v="1983-12-01T00:00:00"/>
    <d v="1983-12-01T00:00:00"/>
    <s v="CONV"/>
  </r>
  <r>
    <n v="0"/>
    <n v="128066.99"/>
    <n v="14037.0193628815"/>
    <n v="114029.9706371185"/>
    <d v="2017-03-01T00:00:00"/>
    <s v="Puget Sound Energy"/>
    <s v="Electric"/>
    <s v="Colstrip Stations"/>
    <x v="1"/>
    <x v="1"/>
    <s v="Structure, complete:  "/>
    <n v="86897"/>
    <s v="Steam Prod.     Stru&amp;Imp Colstrip 2"/>
    <d v="2007-08-01T00:00:00"/>
    <d v="2007-08-01T00:00:00"/>
    <s v="CONV"/>
  </r>
  <r>
    <n v="1"/>
    <n v="3910.21"/>
    <n v="3712.0637447453"/>
    <n v="198.14625525470001"/>
    <d v="2017-03-01T00:00:00"/>
    <s v="Puget Sound Energy"/>
    <s v="Electric"/>
    <s v="Colstrip Stations"/>
    <x v="2"/>
    <x v="1"/>
    <s v="Clearing &amp; tree trimming:  "/>
    <n v="48515"/>
    <s v="Clearing &amp; Tree Trimming Colstrip U1&amp;2 - CONV"/>
    <d v="1979-12-01T00:00:00"/>
    <d v="1979-12-01T00:00:00"/>
    <s v="CONV"/>
  </r>
  <r>
    <n v="1"/>
    <n v="2853.2000000000003"/>
    <n v="2768.9402391560002"/>
    <n v="84.259760844000084"/>
    <d v="2017-03-01T00:00:00"/>
    <s v="Puget Sound Energy"/>
    <s v="Electric"/>
    <s v="Colstrip Stations"/>
    <x v="2"/>
    <x v="1"/>
    <s v="Clearing &amp; tree trimming:  "/>
    <n v="48514"/>
    <s v="Clearing &amp; Tree Trimming Colstrip U1&amp;2 - CONV"/>
    <d v="1977-12-01T00:00:00"/>
    <d v="1977-12-01T00:00:00"/>
    <s v="CONV"/>
  </r>
  <r>
    <n v="1"/>
    <n v="154161.15"/>
    <n v="150850.67959039702"/>
    <n v="3310.4704096029745"/>
    <d v="2017-03-01T00:00:00"/>
    <s v="Puget Sound Energy"/>
    <s v="Electric"/>
    <s v="Colstrip Stations"/>
    <x v="2"/>
    <x v="1"/>
    <s v="Clearing &amp; tree trimming:  "/>
    <n v="48513"/>
    <s v="Clearing &amp; Tree Trimming Colstrip U1&amp;2 - CONV"/>
    <d v="1976-12-01T00:00:00"/>
    <d v="1976-12-01T00:00:00"/>
    <s v="CONV"/>
  </r>
  <r>
    <n v="1"/>
    <n v="3361.08"/>
    <n v="1095.4791907668"/>
    <n v="2265.6008092331999"/>
    <d v="2017-03-01T00:00:00"/>
    <s v="Puget Sound Energy"/>
    <s v="Electric"/>
    <s v="Colstrip Stations"/>
    <x v="2"/>
    <x v="1"/>
    <s v="Clearing &amp; tree trimming:  "/>
    <n v="101382"/>
    <s v="Clearing &amp; Tree Trimming Colstrip U1&amp;2 - CONV"/>
    <d v="1999-01-01T00:00:00"/>
    <d v="1999-01-01T00:00:00"/>
    <s v="CONV"/>
  </r>
  <r>
    <n v="1"/>
    <n v="13286.37"/>
    <n v="10661.917319811"/>
    <n v="2624.4526801890006"/>
    <d v="2017-03-01T00:00:00"/>
    <s v="Puget Sound Energy"/>
    <s v="Electric"/>
    <s v="Colstrip Stations"/>
    <x v="2"/>
    <x v="1"/>
    <s v="Joint Owned Assets:  "/>
    <n v="48413"/>
    <s v="Steam Prod Colstrip U1&amp;2 - CONV"/>
    <d v="1986-12-01T00:00:00"/>
    <d v="1986-12-01T00:00:00"/>
    <s v="CONV"/>
  </r>
  <r>
    <n v="1"/>
    <n v="121258.96"/>
    <n v="66500.525995083197"/>
    <n v="54758.434004916809"/>
    <d v="2017-03-01T00:00:00"/>
    <s v="Puget Sound Energy"/>
    <s v="Electric"/>
    <s v="Colstrip Stations"/>
    <x v="2"/>
    <x v="1"/>
    <s v="Joint Owned Assets:  "/>
    <n v="48238"/>
    <s v="Steam Prod.     Stru&amp;Imp Col Comm 1&amp;2"/>
    <d v="1993-12-01T00:00:00"/>
    <d v="1993-12-01T00:00:00"/>
    <s v="CONV"/>
  </r>
  <r>
    <n v="1"/>
    <n v="822196.61"/>
    <n v="789975.60460447299"/>
    <n v="32221.005395526998"/>
    <d v="2017-03-01T00:00:00"/>
    <s v="Puget Sound Energy"/>
    <s v="Electric"/>
    <s v="Colstrip Stations"/>
    <x v="2"/>
    <x v="1"/>
    <s v="Joint Owned Assets:  "/>
    <n v="48406"/>
    <s v="Steam Prod.     Stru&amp;Imp Col Comm 1&amp;2"/>
    <d v="1978-12-01T00:00:00"/>
    <d v="1978-12-01T00:00:00"/>
    <s v="CONV"/>
  </r>
  <r>
    <n v="1"/>
    <n v="348.07"/>
    <n v="337.79091162310004"/>
    <n v="10.279088376899949"/>
    <d v="2017-03-01T00:00:00"/>
    <s v="Puget Sound Energy"/>
    <s v="Electric"/>
    <s v="Colstrip Stations"/>
    <x v="2"/>
    <x v="1"/>
    <s v="Joint Owned Assets:  "/>
    <n v="53451"/>
    <s v="Steam Prod.     Stru&amp;Imp Col Comm - Recreation"/>
    <d v="1977-12-01T00:00:00"/>
    <d v="1977-12-01T00:00:00"/>
    <s v="CONV"/>
  </r>
  <r>
    <n v="1"/>
    <n v="2816231.74"/>
    <n v="2755755.72615438"/>
    <n v="60476.013845620211"/>
    <d v="2017-03-01T00:00:00"/>
    <s v="Puget Sound Energy"/>
    <s v="Electric"/>
    <s v="Colstrip Stations"/>
    <x v="2"/>
    <x v="1"/>
    <s v="Joint Owned Assets:  "/>
    <n v="48405"/>
    <s v="Steam Prod.     Stru&amp;Imp Col Comm 1&amp;2"/>
    <d v="1976-12-01T00:00:00"/>
    <d v="1976-12-01T00:00:00"/>
    <s v="CONV"/>
  </r>
  <r>
    <n v="1"/>
    <n v="14569.35"/>
    <n v="14256.4864668585"/>
    <n v="312.86353314150074"/>
    <d v="2017-03-01T00:00:00"/>
    <s v="Puget Sound Energy"/>
    <s v="Electric"/>
    <s v="Colstrip Stations"/>
    <x v="2"/>
    <x v="1"/>
    <s v="Joint Owned Assets:  "/>
    <n v="53450"/>
    <s v="Steam Prod.     Stru&amp;Imp Col Comm - Recreation"/>
    <d v="1976-12-01T00:00:00"/>
    <d v="1976-12-01T00:00:00"/>
    <s v="CONV"/>
  </r>
  <r>
    <n v="1"/>
    <n v="275863.09999999998"/>
    <n v="172941.22015849801"/>
    <n v="102921.87984150197"/>
    <d v="2017-03-01T00:00:00"/>
    <s v="Puget Sound Energy"/>
    <s v="Electric"/>
    <s v="Colstrip Stations"/>
    <x v="2"/>
    <x v="1"/>
    <s v="Joint Owned Assets:  "/>
    <n v="48236"/>
    <s v="Steam Prod.     Stru&amp;Imp Col Comm 1&amp;2"/>
    <d v="1991-12-01T00:00:00"/>
    <d v="1991-12-01T00:00:00"/>
    <s v="CONV"/>
  </r>
  <r>
    <n v="0"/>
    <n v="1615108.1"/>
    <n v="474545.34445932601"/>
    <n v="1140562.7555406741"/>
    <d v="2017-03-01T00:00:00"/>
    <s v="Puget Sound Energy"/>
    <s v="Electric"/>
    <s v="Colstrip Stations"/>
    <x v="2"/>
    <x v="1"/>
    <s v="Joint Owned Assets:  "/>
    <n v="48423"/>
    <s v="Steam Prod.     Stru&amp;Imp Col Comm 1&amp;2"/>
    <d v="2000-12-01T00:00:00"/>
    <d v="2000-12-01T00:00:00"/>
    <s v="CONV"/>
  </r>
  <r>
    <n v="1"/>
    <n v="161972.51999999999"/>
    <n v="95213.751226478402"/>
    <n v="66758.768773521588"/>
    <d v="2017-03-01T00:00:00"/>
    <s v="Puget Sound Energy"/>
    <s v="Electric"/>
    <s v="Colstrip Stations"/>
    <x v="2"/>
    <x v="1"/>
    <s v="Joint Owned Assets:  "/>
    <n v="48237"/>
    <s v="Steam Prod.     Stru&amp;Imp Col Comm 1&amp;2"/>
    <d v="1992-12-01T00:00:00"/>
    <d v="1992-12-01T00:00:00"/>
    <s v="CONV"/>
  </r>
  <r>
    <n v="1"/>
    <n v="2240409.38"/>
    <n v="2174246.3495249399"/>
    <n v="66163.03047505999"/>
    <d v="2017-03-01T00:00:00"/>
    <s v="Puget Sound Energy"/>
    <s v="Electric"/>
    <s v="Colstrip Stations"/>
    <x v="2"/>
    <x v="1"/>
    <s v="Joint Owned Assets:  "/>
    <n v="101367"/>
    <s v="Steam Prod.     Stru&amp;Imp Col Comm 1&amp;2"/>
    <d v="1977-12-01T00:00:00"/>
    <d v="1977-12-01T00:00:00"/>
    <s v="CONV"/>
  </r>
  <r>
    <n v="1"/>
    <n v="526246.38"/>
    <n v="492453.19506018201"/>
    <n v="33793.184939817991"/>
    <d v="2017-03-01T00:00:00"/>
    <s v="Puget Sound Energy"/>
    <s v="Electric"/>
    <s v="Colstrip Stations"/>
    <x v="2"/>
    <x v="1"/>
    <s v="Joint Owned Assets:  "/>
    <n v="48407"/>
    <s v="Steam Prod.     Stru&amp;Imp Col Comm 1&amp;2"/>
    <d v="1980-12-01T00:00:00"/>
    <d v="1980-12-01T00:00:00"/>
    <s v="CONV"/>
  </r>
  <r>
    <n v="0"/>
    <n v="19624.02"/>
    <n v="6396.0707716542001"/>
    <n v="13227.9492283458"/>
    <d v="2017-03-01T00:00:00"/>
    <s v="Puget Sound Energy"/>
    <s v="Electric"/>
    <s v="Colstrip Stations"/>
    <x v="2"/>
    <x v="1"/>
    <s v="Joint Owned Assets:  "/>
    <n v="48422"/>
    <s v="Steam Prod.     Stru&amp;Imp Col Comm 1&amp;2"/>
    <d v="1999-01-01T00:00:00"/>
    <d v="1999-01-01T00:00:00"/>
    <s v="CONV"/>
  </r>
  <r>
    <n v="0"/>
    <n v="15963.050000000001"/>
    <n v="3754.4949932550003"/>
    <n v="12208.555006745"/>
    <d v="2017-03-01T00:00:00"/>
    <s v="Puget Sound Energy"/>
    <s v="Electric"/>
    <s v="Colstrip Stations"/>
    <x v="2"/>
    <x v="1"/>
    <s v="Joint Owned Assets:  "/>
    <n v="75517"/>
    <s v="Steam Prod.     Stru&amp;Imp Col Comm 1&amp;2"/>
    <d v="2002-01-01T00:00:00"/>
    <d v="2002-01-01T00:00:00"/>
    <s v="CONV"/>
  </r>
  <r>
    <n v="1"/>
    <n v="19115.12"/>
    <n v="8260.8481780136008"/>
    <n v="10854.271821986398"/>
    <d v="2017-03-01T00:00:00"/>
    <s v="Puget Sound Energy"/>
    <s v="Electric"/>
    <s v="Colstrip Stations"/>
    <x v="2"/>
    <x v="1"/>
    <s v="Joint Owned Assets:  "/>
    <n v="101369"/>
    <s v="Steam Prod.     Stru&amp;Imp Col Comm 1&amp;2"/>
    <d v="1996-12-01T00:00:00"/>
    <d v="1996-12-01T00:00:00"/>
    <s v="CONV"/>
  </r>
  <r>
    <n v="1"/>
    <n v="444724.62"/>
    <n v="312317.86625170393"/>
    <n v="132406.75374829606"/>
    <d v="2017-03-01T00:00:00"/>
    <s v="Puget Sound Energy"/>
    <s v="Electric"/>
    <s v="Colstrip Stations"/>
    <x v="2"/>
    <x v="1"/>
    <s v="Joint Owned Assets:  "/>
    <n v="101309"/>
    <s v="Steam Prod.     Stru&amp;Imp Col Comm 1&amp;2"/>
    <d v="1989-12-01T00:00:00"/>
    <d v="1989-12-01T00:00:00"/>
    <s v="CONV"/>
  </r>
  <r>
    <n v="1"/>
    <n v="863306.4"/>
    <n v="794221.57440040808"/>
    <n v="69084.825599591946"/>
    <d v="2017-03-01T00:00:00"/>
    <s v="Puget Sound Energy"/>
    <s v="Electric"/>
    <s v="Colstrip Stations"/>
    <x v="2"/>
    <x v="1"/>
    <s v="Joint Owned Assets:  "/>
    <n v="48408"/>
    <s v="Steam Prod.     Stru&amp;Imp Col Comm 1&amp;2"/>
    <d v="1981-12-01T00:00:00"/>
    <d v="1981-12-01T00:00:00"/>
    <s v="CONV"/>
  </r>
  <r>
    <n v="1"/>
    <n v="23984.25"/>
    <n v="12210.349775947499"/>
    <n v="11773.900224052501"/>
    <d v="2017-03-01T00:00:00"/>
    <s v="Puget Sound Energy"/>
    <s v="Electric"/>
    <s v="Colstrip Stations"/>
    <x v="2"/>
    <x v="1"/>
    <s v="Joint Owned Assets:  "/>
    <n v="48419"/>
    <s v="Steam Prod.     Stru&amp;Imp Col Comm 1&amp;2"/>
    <d v="1994-12-01T00:00:00"/>
    <d v="1994-12-01T00:00:00"/>
    <s v="CONV"/>
  </r>
  <r>
    <n v="1"/>
    <n v="175679.30000000002"/>
    <n v="146034.33517094603"/>
    <n v="29644.964829053992"/>
    <d v="2017-03-01T00:00:00"/>
    <s v="Puget Sound Energy"/>
    <s v="Electric"/>
    <s v="Colstrip Stations"/>
    <x v="2"/>
    <x v="1"/>
    <s v="Joint Owned Assets:  "/>
    <n v="48412"/>
    <s v="Steam Prod.     Stru&amp;Imp Col Comm 1&amp;2"/>
    <d v="1985-12-01T00:00:00"/>
    <d v="1985-12-01T00:00:00"/>
    <s v="CONV"/>
  </r>
  <r>
    <n v="1"/>
    <n v="24616.23"/>
    <n v="11574.8016930591"/>
    <n v="13041.428306940899"/>
    <d v="2017-03-01T00:00:00"/>
    <s v="Puget Sound Energy"/>
    <s v="Electric"/>
    <s v="Colstrip Stations"/>
    <x v="2"/>
    <x v="1"/>
    <s v="Joint Owned Assets:  "/>
    <n v="48420"/>
    <s v="Steam Prod.     Stru&amp;Imp Col Comm 1&amp;2"/>
    <d v="1995-12-01T00:00:00"/>
    <d v="1995-12-01T00:00:00"/>
    <s v="CONV"/>
  </r>
  <r>
    <n v="1"/>
    <n v="3365084.41"/>
    <n v="2885298.9192789998"/>
    <n v="479785.49072100036"/>
    <d v="2017-03-01T00:00:00"/>
    <s v="Puget Sound Energy"/>
    <s v="Electric"/>
    <s v="Colstrip Stations"/>
    <x v="2"/>
    <x v="1"/>
    <s v="Joint Owned Assets:  "/>
    <n v="48411"/>
    <s v="Steam Prod.     Stru&amp;Imp Col Comm 1&amp;2"/>
    <d v="1984-12-01T00:00:00"/>
    <d v="1984-12-01T00:00:00"/>
    <s v="CONV"/>
  </r>
  <r>
    <n v="1"/>
    <n v="3193764.99"/>
    <n v="2463078.8280098499"/>
    <n v="730686.16199015034"/>
    <d v="2017-03-01T00:00:00"/>
    <s v="Puget Sound Energy"/>
    <s v="Electric"/>
    <s v="Colstrip Stations"/>
    <x v="2"/>
    <x v="1"/>
    <s v="Joint Owned Assets:  "/>
    <n v="48414"/>
    <s v="Steam Prod.     Stru&amp;Imp Col Comm 1&amp;2"/>
    <d v="1987-12-01T00:00:00"/>
    <d v="1987-12-01T00:00:00"/>
    <s v="CONV"/>
  </r>
  <r>
    <n v="1"/>
    <n v="11266197.810000001"/>
    <n v="11099445.3516085"/>
    <n v="166752.45839150064"/>
    <d v="2017-03-01T00:00:00"/>
    <s v="Puget Sound Energy"/>
    <s v="Electric"/>
    <s v="Colstrip Stations"/>
    <x v="2"/>
    <x v="1"/>
    <s v="Joint Owned Assets:  "/>
    <n v="48404"/>
    <s v="Steam Prod.     Stru&amp;Imp Col Comm 1&amp;2"/>
    <d v="1975-12-01T00:00:00"/>
    <d v="1975-12-01T00:00:00"/>
    <s v="CONV"/>
  </r>
  <r>
    <n v="1"/>
    <n v="383.01"/>
    <n v="363.60132444930002"/>
    <n v="19.408675550699968"/>
    <d v="2017-03-01T00:00:00"/>
    <s v="Puget Sound Energy"/>
    <s v="Electric"/>
    <s v="Colstrip Stations"/>
    <x v="2"/>
    <x v="1"/>
    <s v="Joint Owned Assets:  "/>
    <n v="101907"/>
    <s v="Steam Prod.     Stru&amp;Imp Col Comm - Recreation"/>
    <d v="1979-12-01T00:00:00"/>
    <d v="1979-12-01T00:00:00"/>
    <s v="CONV"/>
  </r>
  <r>
    <n v="1"/>
    <n v="560651.16"/>
    <n v="493878.30205143796"/>
    <n v="66772.857948562072"/>
    <d v="2017-03-01T00:00:00"/>
    <s v="Puget Sound Energy"/>
    <s v="Electric"/>
    <s v="Colstrip Stations"/>
    <x v="2"/>
    <x v="1"/>
    <s v="Joint Owned Assets:  "/>
    <n v="48410"/>
    <s v="Steam Prod.     Stru&amp;Imp Col Comm 1&amp;2"/>
    <d v="1983-12-01T00:00:00"/>
    <d v="1983-12-01T00:00:00"/>
    <s v="CONV"/>
  </r>
  <r>
    <n v="1"/>
    <n v="151766.05000000002"/>
    <n v="136851.417484868"/>
    <n v="14914.63251513202"/>
    <d v="2017-03-01T00:00:00"/>
    <s v="Puget Sound Energy"/>
    <s v="Electric"/>
    <s v="Colstrip Stations"/>
    <x v="2"/>
    <x v="1"/>
    <s v="Joint Owned Assets:  "/>
    <n v="48409"/>
    <s v="Steam Prod.     Stru&amp;Imp Col Comm 1&amp;2"/>
    <d v="1982-12-01T00:00:00"/>
    <d v="1982-12-01T00:00:00"/>
    <s v="CONV"/>
  </r>
  <r>
    <n v="1"/>
    <n v="219967.62"/>
    <n v="146321.52816129097"/>
    <n v="73646.091838709021"/>
    <d v="2017-03-01T00:00:00"/>
    <s v="Puget Sound Energy"/>
    <s v="Electric"/>
    <s v="Colstrip Stations"/>
    <x v="2"/>
    <x v="1"/>
    <s v="Joint Owned Assets:  "/>
    <n v="48235"/>
    <s v="Steam Prod.     Stru&amp;Imp Col Comm 1&amp;2"/>
    <d v="1990-12-01T00:00:00"/>
    <d v="1990-12-01T00:00:00"/>
    <s v="CONV"/>
  </r>
  <r>
    <n v="1"/>
    <n v="6046.39"/>
    <n v="2390.0052487395001"/>
    <n v="3656.3847512605003"/>
    <d v="2017-03-01T00:00:00"/>
    <s v="Puget Sound Energy"/>
    <s v="Electric"/>
    <s v="Colstrip Stations"/>
    <x v="2"/>
    <x v="1"/>
    <s v="Joint Owned Assets:  "/>
    <n v="93549"/>
    <s v="Steam Prod.     Stru&amp;Imp Col Comm 1&amp;2"/>
    <d v="1997-12-01T00:00:00"/>
    <d v="1997-12-01T00:00:00"/>
    <s v="CONV"/>
  </r>
  <r>
    <n v="1"/>
    <n v="1801748.25"/>
    <n v="1329174.2598711301"/>
    <n v="472573.99012886989"/>
    <d v="2017-03-01T00:00:00"/>
    <s v="Puget Sound Energy"/>
    <s v="Electric"/>
    <s v="Colstrip Stations"/>
    <x v="2"/>
    <x v="1"/>
    <s v="Joint Owned Assets:  "/>
    <n v="91133"/>
    <s v="Steam Prod.     Stru&amp;Imp Col Comm 1&amp;2"/>
    <d v="1988-12-01T00:00:00"/>
    <d v="1988-12-01T00:00:00"/>
    <s v="CONV"/>
  </r>
  <r>
    <n v="1"/>
    <n v="265811.47000000003"/>
    <n v="117759.68314046801"/>
    <n v="148051.786859532"/>
    <d v="2017-03-01T00:00:00"/>
    <s v="Puget Sound Energy"/>
    <s v="Electric"/>
    <s v="Colstrip Stations"/>
    <x v="0"/>
    <x v="2"/>
    <s v="Joint Owned Assets:  "/>
    <n v="48379"/>
    <s v="Boiler Colstrip U1 - CONV"/>
    <d v="1999-01-01T00:00:00"/>
    <d v="1999-01-01T00:00:00"/>
    <s v="CONV"/>
  </r>
  <r>
    <n v="0"/>
    <n v="-30315.260000000002"/>
    <n v="-326.60175676260002"/>
    <n v="-29988.658243237402"/>
    <d v="2017-03-01T00:00:00"/>
    <s v="Puget Sound Energy"/>
    <s v="Electric"/>
    <s v="Colstrip Stations"/>
    <x v="0"/>
    <x v="2"/>
    <s v="Joint Owned Assets:  "/>
    <n v="29244130"/>
    <s v="Joint Owned Assets"/>
    <d v="2016-01-01T00:00:00"/>
    <d v="2016-01-01T00:00:00"/>
    <s v="130006521"/>
  </r>
  <r>
    <n v="1"/>
    <n v="626884.9"/>
    <n v="340964.92255139496"/>
    <n v="285919.97744860506"/>
    <d v="2017-03-01T00:00:00"/>
    <s v="Puget Sound Energy"/>
    <s v="Electric"/>
    <s v="Colstrip Stations"/>
    <x v="0"/>
    <x v="2"/>
    <s v="Joint Owned Assets:  "/>
    <n v="48377"/>
    <s v="Steam Prod.     Boilerpl Colstrip1"/>
    <d v="1996-12-01T00:00:00"/>
    <d v="1996-12-01T00:00:00"/>
    <s v="CONV"/>
  </r>
  <r>
    <n v="1"/>
    <n v="123103.53"/>
    <n v="62834.181251351401"/>
    <n v="60269.348748648597"/>
    <d v="2017-03-01T00:00:00"/>
    <s v="Puget Sound Energy"/>
    <s v="Electric"/>
    <s v="Colstrip Stations"/>
    <x v="0"/>
    <x v="2"/>
    <s v="Joint Owned Assets:  "/>
    <n v="101328"/>
    <s v="Steam Prod.     Boilerpl Colstrip1"/>
    <d v="1997-12-01T00:00:00"/>
    <d v="1997-12-01T00:00:00"/>
    <s v="CONV"/>
  </r>
  <r>
    <n v="0"/>
    <n v="1096673.97"/>
    <n v="308667.95835023205"/>
    <n v="788006.01164976787"/>
    <d v="2017-03-01T00:00:00"/>
    <s v="Puget Sound Energy"/>
    <s v="Electric"/>
    <s v="Colstrip Stations"/>
    <x v="0"/>
    <x v="2"/>
    <s v="Joint Owned Assets:  "/>
    <n v="78127"/>
    <s v="Steam Prod.     Boilerpl Colstrip1"/>
    <d v="2004-04-01T00:00:00"/>
    <d v="2004-04-01T00:00:00"/>
    <s v="CONV"/>
  </r>
  <r>
    <n v="1"/>
    <n v="2537934.58"/>
    <n v="2412038.93929508"/>
    <n v="125895.64070492005"/>
    <d v="2017-03-01T00:00:00"/>
    <s v="Puget Sound Energy"/>
    <s v="Electric"/>
    <s v="Colstrip Stations"/>
    <x v="0"/>
    <x v="2"/>
    <s v="Joint Owned Assets:  "/>
    <n v="48363"/>
    <s v="Steam Prod.     Boilerpl Colstrip1"/>
    <d v="1978-12-01T00:00:00"/>
    <d v="1978-12-01T00:00:00"/>
    <s v="CONV"/>
  </r>
  <r>
    <n v="1"/>
    <n v="336469.29"/>
    <n v="271025.75401364698"/>
    <n v="65443.535986353003"/>
    <d v="2017-03-01T00:00:00"/>
    <s v="Puget Sound Energy"/>
    <s v="Electric"/>
    <s v="Colstrip Stations"/>
    <x v="0"/>
    <x v="2"/>
    <s v="Joint Owned Assets:  "/>
    <n v="48370"/>
    <s v="Steam Prod.     Boilerpl Colstrip1"/>
    <d v="1987-12-01T00:00:00"/>
    <d v="1987-12-01T00:00:00"/>
    <s v="CONV"/>
  </r>
  <r>
    <n v="1"/>
    <n v="292505.86"/>
    <n v="100614.82312090301"/>
    <n v="191891.036879097"/>
    <d v="2017-03-01T00:00:00"/>
    <s v="Puget Sound Energy"/>
    <s v="Electric"/>
    <s v="Colstrip Stations"/>
    <x v="0"/>
    <x v="2"/>
    <s v="Joint Owned Assets:  "/>
    <n v="75508"/>
    <s v="Boiler Colstrip U1 - CONV"/>
    <d v="2002-01-01T00:00:00"/>
    <d v="2002-01-01T00:00:00"/>
    <s v="CONV"/>
  </r>
  <r>
    <n v="1"/>
    <n v="3745220.38"/>
    <n v="374712.93188276899"/>
    <n v="3370507.448117231"/>
    <d v="2017-03-01T00:00:00"/>
    <s v="Puget Sound Energy"/>
    <s v="Electric"/>
    <s v="Colstrip Stations"/>
    <x v="0"/>
    <x v="2"/>
    <s v="Joint Owned Assets:  "/>
    <n v="9149506"/>
    <s v="Boiler Colstrip U1 - WO 130005901"/>
    <d v="2011-02-01T00:00:00"/>
    <d v="2011-01-01T00:00:00"/>
    <s v="130005901"/>
  </r>
  <r>
    <n v="1"/>
    <n v="238066.09"/>
    <n v="214413.857336721"/>
    <n v="23652.232663278992"/>
    <d v="2017-03-01T00:00:00"/>
    <s v="Puget Sound Energy"/>
    <s v="Electric"/>
    <s v="Colstrip Stations"/>
    <x v="0"/>
    <x v="2"/>
    <s v="Joint Owned Assets:  "/>
    <n v="48366"/>
    <s v="Steam Prod.     Boilerpl Colstrip1"/>
    <d v="1982-12-01T00:00:00"/>
    <d v="1982-12-01T00:00:00"/>
    <s v="CONV"/>
  </r>
  <r>
    <n v="1"/>
    <n v="847232.56"/>
    <n v="786346.98847420607"/>
    <n v="60885.571525793988"/>
    <d v="2017-03-01T00:00:00"/>
    <s v="Puget Sound Energy"/>
    <s v="Electric"/>
    <s v="Colstrip Stations"/>
    <x v="0"/>
    <x v="2"/>
    <s v="Joint Owned Assets:  "/>
    <n v="101326"/>
    <s v="Steam Prod.     Boilerpl Colstrip1"/>
    <d v="1980-12-01T00:00:00"/>
    <d v="1980-12-01T00:00:00"/>
    <s v="CONV"/>
  </r>
  <r>
    <n v="0"/>
    <n v="1223195.3400000001"/>
    <n v="239492.99958094599"/>
    <n v="983702.34041905403"/>
    <d v="2017-03-01T00:00:00"/>
    <s v="Puget Sound Energy"/>
    <s v="Electric"/>
    <s v="Colstrip Stations"/>
    <x v="0"/>
    <x v="2"/>
    <s v="Joint Owned Assets:  "/>
    <n v="86898"/>
    <s v="Steam Prod.     Boilerpl Colstrip1"/>
    <d v="2007-03-01T00:00:00"/>
    <d v="2007-03-01T00:00:00"/>
    <s v="CONV"/>
  </r>
  <r>
    <n v="1"/>
    <n v="470185.43"/>
    <n v="118349.88559245301"/>
    <n v="351835.54440754699"/>
    <d v="2017-03-01T00:00:00"/>
    <s v="Puget Sound Energy"/>
    <s v="Electric"/>
    <s v="Colstrip Stations"/>
    <x v="0"/>
    <x v="2"/>
    <s v="Joint Owned Assets:  "/>
    <n v="80625"/>
    <s v="Boiler Colstrip U1 - CONV"/>
    <d v="2005-01-01T00:00:00"/>
    <d v="2005-01-01T00:00:00"/>
    <s v="CONV"/>
  </r>
  <r>
    <n v="1"/>
    <n v="664765.84"/>
    <n v="250259.669299678"/>
    <n v="414506.17070032196"/>
    <d v="2017-03-01T00:00:00"/>
    <s v="Puget Sound Energy"/>
    <s v="Electric"/>
    <s v="Colstrip Stations"/>
    <x v="0"/>
    <x v="2"/>
    <s v="Joint Owned Assets:  "/>
    <n v="55754"/>
    <s v="Boiler Colstrip U1 - CONV"/>
    <d v="2001-04-01T00:00:00"/>
    <d v="2001-04-01T00:00:00"/>
    <s v="CONV"/>
  </r>
  <r>
    <n v="1"/>
    <n v="132960.66"/>
    <n v="81031.398373674005"/>
    <n v="51929.261626325999"/>
    <d v="2017-03-01T00:00:00"/>
    <s v="Puget Sound Energy"/>
    <s v="Electric"/>
    <s v="Colstrip Stations"/>
    <x v="0"/>
    <x v="2"/>
    <s v="Joint Owned Assets:  "/>
    <n v="48375"/>
    <s v="Steam Prod.     Boilerpl Colstrip1"/>
    <d v="1994-12-01T00:00:00"/>
    <d v="1994-12-01T00:00:00"/>
    <s v="CONV"/>
  </r>
  <r>
    <n v="0"/>
    <n v="1015.4300000000001"/>
    <n v="147.37770273460001"/>
    <n v="868.05229726540006"/>
    <d v="2017-03-01T00:00:00"/>
    <s v="Puget Sound Energy"/>
    <s v="Electric"/>
    <s v="Colstrip Stations"/>
    <x v="0"/>
    <x v="2"/>
    <s v="Joint Owned Assets:  "/>
    <n v="5601896"/>
    <s v="Joint Owned Assets"/>
    <d v="2009-02-04T00:00:00"/>
    <d v="2009-01-01T00:00:00"/>
    <s v="130004223"/>
  </r>
  <r>
    <n v="1"/>
    <n v="7668059"/>
    <n v="1112928.43411498"/>
    <n v="6555130.5658850204"/>
    <d v="2017-03-01T00:00:00"/>
    <s v="Puget Sound Energy"/>
    <s v="Electric"/>
    <s v="Colstrip Stations"/>
    <x v="0"/>
    <x v="2"/>
    <s v="Joint Owned Assets:  "/>
    <n v="5723111"/>
    <s v="Boiler Colstrip U1 - WO 130004223"/>
    <d v="2009-01-01T00:00:00"/>
    <d v="2009-01-01T00:00:00"/>
    <s v="130004223"/>
  </r>
  <r>
    <n v="0"/>
    <n v="621452.77"/>
    <n v="75757.410681832102"/>
    <n v="545695.3593181679"/>
    <d v="2017-03-01T00:00:00"/>
    <s v="Puget Sound Energy"/>
    <s v="Electric"/>
    <s v="Colstrip Stations"/>
    <x v="0"/>
    <x v="2"/>
    <s v="Joint Owned Assets:  "/>
    <n v="7461971"/>
    <s v="Joint Owned Assets"/>
    <d v="2010-02-05T00:00:00"/>
    <d v="2010-01-01T00:00:00"/>
    <s v="130005268"/>
  </r>
  <r>
    <n v="1"/>
    <n v="2181179.85"/>
    <n v="681084.44493254111"/>
    <n v="1500095.405067459"/>
    <d v="2017-03-01T00:00:00"/>
    <s v="Puget Sound Energy"/>
    <s v="Electric"/>
    <s v="Colstrip Stations"/>
    <x v="0"/>
    <x v="2"/>
    <s v="Joint Owned Assets:  "/>
    <n v="76707"/>
    <s v="Boiler Colstrip U1 - CONV"/>
    <d v="2003-09-01T00:00:00"/>
    <d v="2003-09-01T00:00:00"/>
    <s v="CONV"/>
  </r>
  <r>
    <n v="1"/>
    <n v="3311178.71"/>
    <n v="200246.11520664403"/>
    <n v="3110932.594793356"/>
    <d v="2017-03-01T00:00:00"/>
    <s v="Puget Sound Energy"/>
    <s v="Electric"/>
    <s v="Colstrip Stations"/>
    <x v="0"/>
    <x v="2"/>
    <s v="Joint Owned Assets:  "/>
    <n v="13231201"/>
    <s v="Boiler Plant Equip Colstrip U1 WO 130006521"/>
    <d v="2013-01-01T00:00:00"/>
    <d v="2013-01-01T00:00:00"/>
    <s v="130006521"/>
  </r>
  <r>
    <n v="0"/>
    <n v="1532428.79"/>
    <n v="576902.57100260304"/>
    <n v="955526.21899739699"/>
    <d v="2017-03-01T00:00:00"/>
    <s v="Puget Sound Energy"/>
    <s v="Electric"/>
    <s v="Colstrip Stations"/>
    <x v="0"/>
    <x v="2"/>
    <s v="Joint Owned Assets:  "/>
    <n v="75507"/>
    <s v="Steam Prod.     Boilerpl Colstrip1"/>
    <d v="2001-01-01T00:00:00"/>
    <d v="2001-01-01T00:00:00"/>
    <s v="CONV"/>
  </r>
  <r>
    <n v="1"/>
    <n v="70932.27"/>
    <n v="53649.472747410298"/>
    <n v="17282.797252589706"/>
    <d v="2017-03-01T00:00:00"/>
    <s v="Puget Sound Energy"/>
    <s v="Electric"/>
    <s v="Colstrip Stations"/>
    <x v="0"/>
    <x v="2"/>
    <s v="Joint Owned Assets:  "/>
    <n v="48372"/>
    <s v="Steam Prod.     Boilerpl Colstrip1"/>
    <d v="1989-12-01T00:00:00"/>
    <d v="1989-12-01T00:00:00"/>
    <s v="CONV"/>
  </r>
  <r>
    <n v="1"/>
    <n v="3217465.1"/>
    <n v="717866.01277253998"/>
    <n v="2499599.08722746"/>
    <d v="2017-03-01T00:00:00"/>
    <s v="Puget Sound Energy"/>
    <s v="Electric"/>
    <s v="Colstrip Stations"/>
    <x v="0"/>
    <x v="2"/>
    <s v="Joint Owned Assets:  "/>
    <n v="83005"/>
    <s v="Boiler Colstrip U1 - CONV"/>
    <d v="2006-02-01T00:00:00"/>
    <d v="2006-02-01T00:00:00"/>
    <s v="CONV"/>
  </r>
  <r>
    <n v="0"/>
    <n v="269511.89"/>
    <n v="2903.5890420339001"/>
    <n v="266608.30095796613"/>
    <d v="2017-03-01T00:00:00"/>
    <s v="Puget Sound Energy"/>
    <s v="Electric"/>
    <s v="Colstrip Stations"/>
    <x v="0"/>
    <x v="2"/>
    <s v="Joint Owned Assets:  "/>
    <n v="27133100"/>
    <s v="Joint Owned Assets"/>
    <d v="2016-01-01T00:00:00"/>
    <d v="2016-01-01T00:00:00"/>
    <s v="130006521"/>
  </r>
  <r>
    <n v="1"/>
    <n v="1147692.1599999999"/>
    <n v="1078686.6409416101"/>
    <n v="69005.519058389822"/>
    <d v="2017-03-01T00:00:00"/>
    <s v="Puget Sound Energy"/>
    <s v="Electric"/>
    <s v="Colstrip Stations"/>
    <x v="0"/>
    <x v="2"/>
    <s v="Joint Owned Assets:  "/>
    <n v="48364"/>
    <s v="Steam Prod.     Boilerpl Colstrip1"/>
    <d v="1979-12-01T00:00:00"/>
    <d v="1979-12-01T00:00:00"/>
    <s v="CONV"/>
  </r>
  <r>
    <n v="0"/>
    <n v="6125319.5199999996"/>
    <n v="1040030.4356994301"/>
    <n v="5085289.0843005693"/>
    <d v="2017-03-01T00:00:00"/>
    <s v="Puget Sound Energy"/>
    <s v="Electric"/>
    <s v="Colstrip Stations"/>
    <x v="0"/>
    <x v="2"/>
    <s v="Joint Owned Assets:  "/>
    <n v="3594499"/>
    <s v="Joint Owned Assets"/>
    <d v="2008-02-01T00:00:00"/>
    <d v="2008-01-01T00:00:00"/>
    <s v="130003081"/>
  </r>
  <r>
    <n v="0"/>
    <n v="3504783.97"/>
    <n v="37758.8251486347"/>
    <n v="3467025.1448513656"/>
    <d v="2017-03-01T00:00:00"/>
    <s v="Puget Sound Energy"/>
    <s v="Electric"/>
    <s v="Colstrip Stations"/>
    <x v="0"/>
    <x v="2"/>
    <s v="Joint Owned Assets:  "/>
    <n v="24724988"/>
    <s v="Joint Owned Assets"/>
    <d v="2016-01-01T00:00:00"/>
    <d v="2016-01-01T00:00:00"/>
    <s v="130006521"/>
  </r>
  <r>
    <n v="1"/>
    <n v="47204.18"/>
    <n v="40940.835787600401"/>
    <n v="6263.3442123995992"/>
    <d v="2017-03-01T00:00:00"/>
    <s v="Puget Sound Energy"/>
    <s v="Electric"/>
    <s v="Colstrip Stations"/>
    <x v="0"/>
    <x v="2"/>
    <s v="Joint Owned Assets:  "/>
    <n v="48368"/>
    <s v="Steam Prod.     Boilerpl Colstrip1"/>
    <d v="1984-12-01T00:00:00"/>
    <d v="1984-12-01T00:00:00"/>
    <s v="CONV"/>
  </r>
  <r>
    <n v="1"/>
    <n v="9134751.75"/>
    <n v="727016.80497403501"/>
    <n v="8407734.9450259656"/>
    <d v="2017-03-01T00:00:00"/>
    <s v="Puget Sound Energy"/>
    <s v="Electric"/>
    <s v="Colstrip Stations"/>
    <x v="0"/>
    <x v="2"/>
    <s v="Joint Owned Assets:  "/>
    <n v="10984090"/>
    <s v="Joint Owned Assets"/>
    <d v="2012-01-01T00:00:00"/>
    <d v="2012-01-01T00:00:00"/>
    <s v="130006423"/>
  </r>
  <r>
    <n v="1"/>
    <n v="471463.79000000004"/>
    <n v="431429.64500158001"/>
    <n v="40034.14499842003"/>
    <d v="2017-03-01T00:00:00"/>
    <s v="Puget Sound Energy"/>
    <s v="Electric"/>
    <s v="Colstrip Stations"/>
    <x v="0"/>
    <x v="2"/>
    <s v="Joint Owned Assets:  "/>
    <n v="48365"/>
    <s v="Steam Prod.     Boilerpl Colstrip1"/>
    <d v="1981-12-01T00:00:00"/>
    <d v="1981-12-01T00:00:00"/>
    <s v="CONV"/>
  </r>
  <r>
    <n v="0"/>
    <n v="115565.76000000001"/>
    <n v="55092.104627039997"/>
    <n v="60473.655372960013"/>
    <d v="2017-03-01T00:00:00"/>
    <s v="Puget Sound Energy"/>
    <s v="Electric"/>
    <s v="Colstrip Stations"/>
    <x v="0"/>
    <x v="2"/>
    <s v="Joint Owned Assets:  "/>
    <n v="48378"/>
    <s v="Steam Prod.     Boilerpl Colstrip1"/>
    <d v="1998-09-01T00:00:00"/>
    <d v="1998-09-01T00:00:00"/>
    <s v="CONV"/>
  </r>
  <r>
    <n v="1"/>
    <n v="277816.56"/>
    <n v="245795.42607256601"/>
    <n v="32021.133927433984"/>
    <d v="2017-03-01T00:00:00"/>
    <s v="Puget Sound Energy"/>
    <s v="Electric"/>
    <s v="Colstrip Stations"/>
    <x v="0"/>
    <x v="2"/>
    <s v="Joint Owned Assets:  "/>
    <n v="48367"/>
    <s v="Steam Prod.     Boilerpl Colstrip1"/>
    <d v="1983-12-01T00:00:00"/>
    <d v="1983-12-01T00:00:00"/>
    <s v="CONV"/>
  </r>
  <r>
    <n v="1"/>
    <n v="473017.55"/>
    <n v="453995.62224429997"/>
    <n v="19021.927755700017"/>
    <d v="2017-03-01T00:00:00"/>
    <s v="Puget Sound Energy"/>
    <s v="Electric"/>
    <s v="Colstrip Stations"/>
    <x v="0"/>
    <x v="2"/>
    <s v="Joint Owned Assets:  "/>
    <n v="48362"/>
    <s v="Steam Prod.     Boilerpl Colstrip1"/>
    <d v="1977-12-01T00:00:00"/>
    <d v="1977-12-01T00:00:00"/>
    <s v="CONV"/>
  </r>
  <r>
    <n v="1"/>
    <n v="459483.31"/>
    <n v="380317.66694099805"/>
    <n v="79165.643059001944"/>
    <d v="2017-03-01T00:00:00"/>
    <s v="Puget Sound Energy"/>
    <s v="Electric"/>
    <s v="Colstrip Stations"/>
    <x v="0"/>
    <x v="2"/>
    <s v="Joint Owned Assets:  "/>
    <n v="48369"/>
    <s v="Steam Prod.     Boilerpl Colstrip1"/>
    <d v="1986-12-01T00:00:00"/>
    <d v="1986-12-01T00:00:00"/>
    <s v="CONV"/>
  </r>
  <r>
    <n v="0"/>
    <n v="8897.43"/>
    <n v="1510.7127014829"/>
    <n v="7386.7172985171001"/>
    <d v="2017-03-01T00:00:00"/>
    <s v="Puget Sound Energy"/>
    <s v="Electric"/>
    <s v="Colstrip Stations"/>
    <x v="0"/>
    <x v="2"/>
    <s v="Joint Owned Assets:  "/>
    <n v="4210956"/>
    <s v="Joint Owned Assets"/>
    <d v="2008-05-12T00:00:00"/>
    <d v="2008-01-01T00:00:00"/>
    <s v="130003081"/>
  </r>
  <r>
    <n v="1"/>
    <n v="28933276.600000001"/>
    <n v="28225965.618919"/>
    <n v="707310.98108100146"/>
    <d v="2017-03-01T00:00:00"/>
    <s v="Puget Sound Energy"/>
    <s v="Electric"/>
    <s v="Colstrip Stations"/>
    <x v="0"/>
    <x v="2"/>
    <s v="Joint Owned Assets:  "/>
    <n v="48360"/>
    <s v="Steam Prod.     Boilerpl Colstrip1"/>
    <d v="1975-12-01T00:00:00"/>
    <d v="1975-12-01T00:00:00"/>
    <s v="CONV"/>
  </r>
  <r>
    <n v="0"/>
    <n v="983287.49"/>
    <n v="1723.7521343445001"/>
    <n v="981563.73786565545"/>
    <d v="2017-03-01T00:00:00"/>
    <s v="Puget Sound Energy"/>
    <s v="Electric"/>
    <s v="Colstrip Stations"/>
    <x v="0"/>
    <x v="2"/>
    <s v="Joint Owned Assets:  "/>
    <n v="29628536"/>
    <s v="Joint Owned Assets"/>
    <d v="2017-01-01T00:00:00"/>
    <d v="2017-01-01T00:00:00"/>
    <s v="130006521"/>
  </r>
  <r>
    <n v="1"/>
    <n v="1316913.24"/>
    <n v="160536.63604238501"/>
    <n v="1156376.6039576149"/>
    <d v="2017-03-01T00:00:00"/>
    <s v="Puget Sound Energy"/>
    <s v="Electric"/>
    <s v="Colstrip Stations"/>
    <x v="0"/>
    <x v="2"/>
    <s v="Joint Owned Assets:  "/>
    <n v="7766058"/>
    <s v="Boiler Colstrip U1 - WO 130005268"/>
    <d v="2010-01-01T00:00:00"/>
    <d v="2010-01-01T00:00:00"/>
    <s v="130005268"/>
  </r>
  <r>
    <n v="1"/>
    <n v="268626.91000000003"/>
    <n v="209985.53735116002"/>
    <n v="58641.372648840013"/>
    <d v="2017-03-01T00:00:00"/>
    <s v="Puget Sound Energy"/>
    <s v="Electric"/>
    <s v="Colstrip Stations"/>
    <x v="0"/>
    <x v="2"/>
    <s v="Joint Owned Assets:  "/>
    <n v="48371"/>
    <s v="Steam Prod.     Boilerpl Colstrip1"/>
    <d v="1988-12-01T00:00:00"/>
    <d v="1988-12-01T00:00:00"/>
    <s v="CONV"/>
  </r>
  <r>
    <n v="1"/>
    <n v="576289.02"/>
    <n v="369451.87152173597"/>
    <n v="206837.14847826405"/>
    <d v="2017-03-01T00:00:00"/>
    <s v="Puget Sound Energy"/>
    <s v="Electric"/>
    <s v="Colstrip Stations"/>
    <x v="0"/>
    <x v="2"/>
    <s v="Joint Owned Assets:  "/>
    <n v="90190"/>
    <s v="Steam Prod.     Boilerpl Colstrip1"/>
    <d v="1993-12-01T00:00:00"/>
    <d v="1993-12-01T00:00:00"/>
    <s v="CONV"/>
  </r>
  <r>
    <n v="1"/>
    <n v="38470.51"/>
    <n v="32634.750991381501"/>
    <n v="5835.759008618501"/>
    <d v="2017-03-01T00:00:00"/>
    <s v="Puget Sound Energy"/>
    <s v="Electric"/>
    <s v="Colstrip Stations"/>
    <x v="0"/>
    <x v="2"/>
    <s v="Joint Owned Assets:  "/>
    <n v="93547"/>
    <s v="Steam Prod.     Boilerpl Colstrip1"/>
    <d v="1985-12-01T00:00:00"/>
    <d v="1985-12-01T00:00:00"/>
    <s v="CONV"/>
  </r>
  <r>
    <n v="1"/>
    <n v="24192.15"/>
    <n v="4107.6342585644998"/>
    <n v="20084.515741435502"/>
    <d v="2017-03-01T00:00:00"/>
    <s v="Puget Sound Energy"/>
    <s v="Electric"/>
    <s v="Colstrip Stations"/>
    <x v="0"/>
    <x v="2"/>
    <s v="Joint Owned Assets:  "/>
    <n v="4414056"/>
    <s v="Boiler Colstrip U1 - WO 130003081"/>
    <d v="2008-05-12T00:00:00"/>
    <d v="2008-01-01T00:00:00"/>
    <s v="130003081"/>
  </r>
  <r>
    <n v="0"/>
    <n v="65594.69"/>
    <n v="11137.455572320701"/>
    <n v="54457.234427679301"/>
    <d v="2017-03-01T00:00:00"/>
    <s v="Puget Sound Energy"/>
    <s v="Electric"/>
    <s v="Colstrip Stations"/>
    <x v="0"/>
    <x v="2"/>
    <s v="Joint Owned Assets:  "/>
    <n v="3274896"/>
    <s v="Joint Owned Assets"/>
    <d v="2008-02-01T00:00:00"/>
    <d v="2008-01-01T00:00:00"/>
    <s v="130003081"/>
  </r>
  <r>
    <n v="1"/>
    <n v="3695218.3"/>
    <n v="157671.454403615"/>
    <n v="3537546.8455963847"/>
    <d v="2017-03-01T00:00:00"/>
    <s v="Puget Sound Energy"/>
    <s v="Electric"/>
    <s v="Colstrip Stations"/>
    <x v="0"/>
    <x v="2"/>
    <s v="Joint Owned Assets:  "/>
    <n v="16611435"/>
    <s v="Boiler Plant Equip Colstrip U1 WO 130006521"/>
    <d v="2014-01-01T00:00:00"/>
    <d v="2014-01-01T00:00:00"/>
    <s v="130006521"/>
  </r>
  <r>
    <n v="1"/>
    <n v="1043758.17"/>
    <n v="937849.63587768201"/>
    <n v="105908.53412231803"/>
    <d v="2017-03-01T00:00:00"/>
    <s v="Puget Sound Energy"/>
    <s v="Electric"/>
    <s v="Colstrip Stations"/>
    <x v="1"/>
    <x v="2"/>
    <s v="Joint Owned Assets:  "/>
    <n v="48384"/>
    <s v="Steam Prod.     Boilerpl Colstrip 2"/>
    <d v="1980-12-01T00:00:00"/>
    <d v="1980-12-01T00:00:00"/>
    <s v="CONV"/>
  </r>
  <r>
    <n v="1"/>
    <n v="457590.59"/>
    <n v="362305.22476655402"/>
    <n v="95285.365233446006"/>
    <d v="2017-03-01T00:00:00"/>
    <s v="Puget Sound Energy"/>
    <s v="Electric"/>
    <s v="Colstrip Stations"/>
    <x v="1"/>
    <x v="2"/>
    <s v="Joint Owned Assets:  "/>
    <n v="48389"/>
    <s v="Steam Prod.     Boilerpl Colstrip 2"/>
    <d v="1986-12-01T00:00:00"/>
    <d v="1986-12-01T00:00:00"/>
    <s v="CONV"/>
  </r>
  <r>
    <n v="1"/>
    <n v="55321.36"/>
    <n v="39853.197944384003"/>
    <n v="15468.162055615998"/>
    <d v="2017-03-01T00:00:00"/>
    <s v="Puget Sound Energy"/>
    <s v="Electric"/>
    <s v="Colstrip Stations"/>
    <x v="1"/>
    <x v="2"/>
    <s v="Joint Owned Assets:  "/>
    <n v="48391"/>
    <s v="Steam Prod.     Boilerpl Colstrip 2"/>
    <d v="1989-12-01T00:00:00"/>
    <d v="1989-12-01T00:00:00"/>
    <s v="CONV"/>
  </r>
  <r>
    <n v="0"/>
    <n v="7885084.6600000001"/>
    <n v="775699.14596982999"/>
    <n v="7109385.5140301697"/>
    <d v="2017-03-01T00:00:00"/>
    <s v="Puget Sound Energy"/>
    <s v="Electric"/>
    <s v="Colstrip Stations"/>
    <x v="1"/>
    <x v="2"/>
    <s v="Joint Owned Assets:  "/>
    <n v="9564541"/>
    <s v="Joint Owned Assets"/>
    <d v="2011-02-01T00:00:00"/>
    <d v="2011-01-01T00:00:00"/>
    <s v="130005901"/>
  </r>
  <r>
    <n v="1"/>
    <n v="1106454.94"/>
    <n v="66208.526475344202"/>
    <n v="1040246.4135246557"/>
    <d v="2017-03-01T00:00:00"/>
    <s v="Puget Sound Energy"/>
    <s v="Electric"/>
    <s v="Colstrip Stations"/>
    <x v="1"/>
    <x v="2"/>
    <s v="Joint Owned Assets:  "/>
    <n v="13231204"/>
    <s v="Boilder Plant Equip SOX result WO 130006521"/>
    <d v="2013-01-01T00:00:00"/>
    <d v="2013-01-01T00:00:00"/>
    <s v="130006521"/>
  </r>
  <r>
    <n v="1"/>
    <n v="249500.31"/>
    <n v="212349.37701558199"/>
    <n v="37150.932984418003"/>
    <d v="2017-03-01T00:00:00"/>
    <s v="Puget Sound Energy"/>
    <s v="Electric"/>
    <s v="Colstrip Stations"/>
    <x v="1"/>
    <x v="2"/>
    <s v="Joint Owned Assets:  "/>
    <n v="48386"/>
    <s v="Steam Prod.     Boilerpl Colstrip 2"/>
    <d v="1983-12-01T00:00:00"/>
    <d v="1983-12-01T00:00:00"/>
    <s v="CONV"/>
  </r>
  <r>
    <n v="0"/>
    <n v="2865163.38"/>
    <n v="944460.537503539"/>
    <n v="1920702.8424964608"/>
    <d v="2017-03-01T00:00:00"/>
    <s v="Puget Sound Energy"/>
    <s v="Electric"/>
    <s v="Colstrip Stations"/>
    <x v="1"/>
    <x v="2"/>
    <s v="Joint Owned Assets:  "/>
    <n v="75570"/>
    <s v="Steam Prod.     Boilerpl Colstrip 2"/>
    <d v="2002-01-01T00:00:00"/>
    <d v="2002-01-01T00:00:00"/>
    <s v="CONV"/>
  </r>
  <r>
    <n v="1"/>
    <n v="135639.51999999999"/>
    <n v="82591.028516358405"/>
    <n v="53048.491483641585"/>
    <d v="2017-03-01T00:00:00"/>
    <s v="Puget Sound Energy"/>
    <s v="Electric"/>
    <s v="Colstrip Stations"/>
    <x v="1"/>
    <x v="2"/>
    <s v="Joint Owned Assets:  "/>
    <n v="48439"/>
    <s v="Steam Prod.     Boilerpl Colstrip 2"/>
    <d v="1993-12-01T00:00:00"/>
    <d v="1993-12-01T00:00:00"/>
    <s v="CONV"/>
  </r>
  <r>
    <n v="1"/>
    <n v="1346480.29"/>
    <n v="364896.72411172203"/>
    <n v="981583.56588827795"/>
    <d v="2017-03-01T00:00:00"/>
    <s v="Puget Sound Energy"/>
    <s v="Electric"/>
    <s v="Colstrip Stations"/>
    <x v="1"/>
    <x v="2"/>
    <s v="Joint Owned Assets:  "/>
    <n v="78130"/>
    <s v="Boiler Colstrip U2 - CONV"/>
    <d v="2004-04-01T00:00:00"/>
    <d v="2004-04-01T00:00:00"/>
    <s v="CONV"/>
  </r>
  <r>
    <n v="1"/>
    <n v="393950.46"/>
    <n v="10244.2404877848"/>
    <n v="383706.21951221523"/>
    <d v="2017-03-01T00:00:00"/>
    <s v="Puget Sound Energy"/>
    <s v="Electric"/>
    <s v="Colstrip Stations"/>
    <x v="1"/>
    <x v="2"/>
    <s v="Joint Owned Assets:  "/>
    <n v="20554651"/>
    <s v="Joint Owned Assets"/>
    <d v="2015-02-01T00:00:00"/>
    <d v="2015-02-01T00:00:00"/>
    <s v="130006521"/>
  </r>
  <r>
    <n v="0"/>
    <n v="17950.689999999999"/>
    <n v="193.0199999251"/>
    <n v="17757.670000074897"/>
    <d v="2017-03-01T00:00:00"/>
    <s v="Puget Sound Energy"/>
    <s v="Electric"/>
    <s v="Colstrip Stations"/>
    <x v="1"/>
    <x v="2"/>
    <s v="Joint Owned Assets:  "/>
    <n v="28005173"/>
    <s v="Joint Owned Assets"/>
    <d v="2016-01-01T00:00:00"/>
    <d v="2016-01-01T00:00:00"/>
    <s v="130006521"/>
  </r>
  <r>
    <n v="0"/>
    <n v="1139939.54"/>
    <n v="246228.84433903199"/>
    <n v="893710.69566096808"/>
    <d v="2017-03-01T00:00:00"/>
    <s v="Puget Sound Energy"/>
    <s v="Electric"/>
    <s v="Colstrip Stations"/>
    <x v="1"/>
    <x v="2"/>
    <s v="Joint Owned Assets:  "/>
    <n v="83006"/>
    <s v="Steam Prod.     Boilerpl Colstrip 2"/>
    <d v="2006-02-01T00:00:00"/>
    <d v="2006-02-01T00:00:00"/>
    <s v="CONV"/>
  </r>
  <r>
    <n v="1"/>
    <n v="323665.74"/>
    <n v="206577.289321783"/>
    <n v="117088.45067821699"/>
    <d v="2017-03-01T00:00:00"/>
    <s v="Puget Sound Energy"/>
    <s v="Electric"/>
    <s v="Colstrip Stations"/>
    <x v="1"/>
    <x v="2"/>
    <s v="Joint Owned Assets:  "/>
    <n v="48438"/>
    <s v="Steam Prod.     Boilerpl Colstrip 2"/>
    <d v="1992-12-01T00:00:00"/>
    <d v="1992-12-01T00:00:00"/>
    <s v="CONV"/>
  </r>
  <r>
    <n v="0"/>
    <n v="1947465.83"/>
    <n v="232683.02262181701"/>
    <n v="1714782.8073781831"/>
    <d v="2017-03-01T00:00:00"/>
    <s v="Puget Sound Energy"/>
    <s v="Electric"/>
    <s v="Colstrip Stations"/>
    <x v="1"/>
    <x v="2"/>
    <s v="Joint Owned Assets:  "/>
    <n v="7766059"/>
    <s v="Joint Owned Assets"/>
    <d v="2010-01-01T00:00:00"/>
    <d v="2010-01-01T00:00:00"/>
    <s v="130005268"/>
  </r>
  <r>
    <n v="1"/>
    <n v="80588.84"/>
    <n v="67104.7523620664"/>
    <n v="13484.087637933597"/>
    <d v="2017-03-01T00:00:00"/>
    <s v="Puget Sound Energy"/>
    <s v="Electric"/>
    <s v="Colstrip Stations"/>
    <x v="1"/>
    <x v="2"/>
    <s v="Joint Owned Assets:  "/>
    <n v="48387"/>
    <s v="Steam Prod.     Boilerpl Colstrip 2"/>
    <d v="1984-12-01T00:00:00"/>
    <d v="1984-12-01T00:00:00"/>
    <s v="CONV"/>
  </r>
  <r>
    <n v="0"/>
    <n v="9635586.8499999996"/>
    <n v="1593419.1715488301"/>
    <n v="8042167.6784511693"/>
    <d v="2017-03-01T00:00:00"/>
    <s v="Puget Sound Energy"/>
    <s v="Electric"/>
    <s v="Colstrip Stations"/>
    <x v="1"/>
    <x v="2"/>
    <s v="Joint Owned Assets:  "/>
    <n v="3583915"/>
    <s v="Joint Owned Assets"/>
    <d v="2008-02-01T00:00:00"/>
    <d v="2008-01-01T00:00:00"/>
    <s v="130003081"/>
  </r>
  <r>
    <n v="0"/>
    <n v="1301773.9100000001"/>
    <n v="13997.7014817089"/>
    <n v="1287776.2085182914"/>
    <d v="2017-03-01T00:00:00"/>
    <s v="Puget Sound Energy"/>
    <s v="Electric"/>
    <s v="Colstrip Stations"/>
    <x v="1"/>
    <x v="2"/>
    <s v="Joint Owned Assets:  "/>
    <n v="24725000"/>
    <s v="Joint Owned Assets"/>
    <d v="2016-01-01T00:00:00"/>
    <d v="2016-01-01T00:00:00"/>
    <s v="130006521"/>
  </r>
  <r>
    <n v="1"/>
    <n v="15782152.619999999"/>
    <n v="668334.07678934501"/>
    <n v="15113818.543210654"/>
    <d v="2017-03-01T00:00:00"/>
    <s v="Puget Sound Energy"/>
    <s v="Electric"/>
    <s v="Colstrip Stations"/>
    <x v="1"/>
    <x v="2"/>
    <s v="Joint Owned Assets:  "/>
    <n v="16611441"/>
    <s v="Boiler Plant Equip Colstrip U2 WO 130006521"/>
    <d v="2014-01-01T00:00:00"/>
    <d v="2014-01-01T00:00:00"/>
    <s v="130006521"/>
  </r>
  <r>
    <n v="1"/>
    <n v="481631.76"/>
    <n v="450435.25719276496"/>
    <n v="31196.502807235054"/>
    <d v="2017-03-01T00:00:00"/>
    <s v="Puget Sound Energy"/>
    <s v="Electric"/>
    <s v="Colstrip Stations"/>
    <x v="1"/>
    <x v="2"/>
    <s v="Joint Owned Assets:  "/>
    <n v="48382"/>
    <s v="Steam Prod.     Boilerpl Colstrip 2"/>
    <d v="1977-12-01T00:00:00"/>
    <d v="1977-12-01T00:00:00"/>
    <s v="CONV"/>
  </r>
  <r>
    <n v="0"/>
    <n v="2622124.7599999998"/>
    <n v="637174.35008642997"/>
    <n v="1984950.4099135697"/>
    <d v="2017-03-01T00:00:00"/>
    <s v="Puget Sound Energy"/>
    <s v="Electric"/>
    <s v="Colstrip Stations"/>
    <x v="1"/>
    <x v="2"/>
    <s v="Joint Owned Assets:  "/>
    <n v="80626"/>
    <s v="Steam Prod.     Boilerpl Colstrip 2"/>
    <d v="2005-01-01T00:00:00"/>
    <d v="2005-01-01T00:00:00"/>
    <s v="CONV"/>
  </r>
  <r>
    <n v="0"/>
    <n v="5063886.49"/>
    <n v="718063.05411346199"/>
    <n v="4345823.4358865386"/>
    <d v="2017-03-01T00:00:00"/>
    <s v="Puget Sound Energy"/>
    <s v="Electric"/>
    <s v="Colstrip Stations"/>
    <x v="1"/>
    <x v="2"/>
    <s v="Joint Owned Assets:  "/>
    <n v="5723112"/>
    <s v="Joint Owned Assets"/>
    <d v="2009-01-01T00:00:00"/>
    <d v="2009-01-01T00:00:00"/>
    <s v="130004223"/>
  </r>
  <r>
    <n v="1"/>
    <n v="1583034.85"/>
    <n v="1462863.4609757499"/>
    <n v="120171.38902425021"/>
    <d v="2017-03-01T00:00:00"/>
    <s v="Puget Sound Energy"/>
    <s v="Electric"/>
    <s v="Colstrip Stations"/>
    <x v="1"/>
    <x v="2"/>
    <s v="Joint Owned Assets:  "/>
    <n v="93548"/>
    <s v="Steam Prod.     Boilerpl Colstrip 2"/>
    <d v="1978-12-01T00:00:00"/>
    <d v="1978-12-01T00:00:00"/>
    <s v="CONV"/>
  </r>
  <r>
    <n v="1"/>
    <n v="24167.96"/>
    <n v="16775.086891664803"/>
    <n v="7392.8731083351959"/>
    <d v="2017-03-01T00:00:00"/>
    <s v="Puget Sound Energy"/>
    <s v="Electric"/>
    <s v="Colstrip Stations"/>
    <x v="1"/>
    <x v="2"/>
    <s v="Joint Owned Assets:  "/>
    <n v="48437"/>
    <s v="Steam Prod.     Boilerpl Colstrip 2"/>
    <d v="1990-12-01T00:00:00"/>
    <d v="1990-12-01T00:00:00"/>
    <s v="CONV"/>
  </r>
  <r>
    <n v="1"/>
    <n v="4519.3599999999997"/>
    <n v="3673.7822755744"/>
    <n v="845.57772442559963"/>
    <d v="2017-03-01T00:00:00"/>
    <s v="Puget Sound Energy"/>
    <s v="Electric"/>
    <s v="Colstrip Stations"/>
    <x v="1"/>
    <x v="2"/>
    <s v="Joint Owned Assets:  "/>
    <n v="48388"/>
    <s v="Steam Prod.     Boilerpl Colstrip 2"/>
    <d v="1985-12-01T00:00:00"/>
    <d v="1985-12-01T00:00:00"/>
    <s v="CONV"/>
  </r>
  <r>
    <n v="1"/>
    <n v="1044838.49"/>
    <n v="952764.19819411507"/>
    <n v="92074.291805884917"/>
    <d v="2017-03-01T00:00:00"/>
    <s v="Puget Sound Energy"/>
    <s v="Electric"/>
    <s v="Colstrip Stations"/>
    <x v="1"/>
    <x v="2"/>
    <s v="Joint Owned Assets:  "/>
    <n v="48383"/>
    <s v="Steam Prod.     Boilerpl Colstrip 2"/>
    <d v="1979-12-01T00:00:00"/>
    <d v="1979-12-01T00:00:00"/>
    <s v="CONV"/>
  </r>
  <r>
    <n v="1"/>
    <n v="81373.040000000008"/>
    <n v="39499.991223195997"/>
    <n v="41873.048776804011"/>
    <d v="2017-03-01T00:00:00"/>
    <s v="Puget Sound Energy"/>
    <s v="Electric"/>
    <s v="Colstrip Stations"/>
    <x v="1"/>
    <x v="2"/>
    <s v="Joint Owned Assets:  "/>
    <n v="48442"/>
    <s v="Steam Prod.     Boilerpl Colstrip 2"/>
    <d v="1997-12-01T00:00:00"/>
    <d v="1997-12-01T00:00:00"/>
    <s v="CONV"/>
  </r>
  <r>
    <n v="1"/>
    <n v="275121.15000000002"/>
    <n v="243203.17062119002"/>
    <n v="31917.979378810007"/>
    <d v="2017-03-01T00:00:00"/>
    <s v="Puget Sound Energy"/>
    <s v="Electric"/>
    <s v="Colstrip Stations"/>
    <x v="1"/>
    <x v="2"/>
    <s v="Joint Owned Assets:  "/>
    <n v="48385"/>
    <s v="Steam Prod.     Boilerpl Colstrip 2"/>
    <d v="1981-12-01T00:00:00"/>
    <d v="1981-12-01T00:00:00"/>
    <s v="CONV"/>
  </r>
  <r>
    <n v="0"/>
    <n v="170407.31"/>
    <n v="66622.886680679105"/>
    <n v="103784.42331932089"/>
    <d v="2017-03-01T00:00:00"/>
    <s v="Puget Sound Energy"/>
    <s v="Electric"/>
    <s v="Colstrip Stations"/>
    <x v="1"/>
    <x v="2"/>
    <s v="Joint Owned Assets:  "/>
    <n v="48444"/>
    <s v="Steam Prod.     Boilerpl Colstrip 2"/>
    <d v="2000-12-01T00:00:00"/>
    <d v="2000-12-01T00:00:00"/>
    <s v="CONV"/>
  </r>
  <r>
    <n v="0"/>
    <n v="594885.96"/>
    <n v="178414.36605761803"/>
    <n v="416471.59394238191"/>
    <d v="2017-03-01T00:00:00"/>
    <s v="Puget Sound Energy"/>
    <s v="Electric"/>
    <s v="Colstrip Stations"/>
    <x v="1"/>
    <x v="2"/>
    <s v="Joint Owned Assets:  "/>
    <n v="104564"/>
    <s v="Steam Prod.     Boilerpl Colstrip 2"/>
    <d v="2003-09-01T00:00:00"/>
    <d v="2003-09-01T00:00:00"/>
    <s v="CONV"/>
  </r>
  <r>
    <n v="1"/>
    <n v="549684"/>
    <n v="366465.09360564"/>
    <n v="183218.90639436"/>
    <d v="2017-03-01T00:00:00"/>
    <s v="Puget Sound Energy"/>
    <s v="Electric"/>
    <s v="Colstrip Stations"/>
    <x v="1"/>
    <x v="2"/>
    <s v="Joint Owned Assets:  "/>
    <n v="101371"/>
    <s v="Steam Prod.     Boilerpl Colstrip 2"/>
    <d v="1991-12-01T00:00:00"/>
    <d v="1991-12-01T00:00:00"/>
    <s v="CONV"/>
  </r>
  <r>
    <n v="0"/>
    <n v="822863.23"/>
    <n v="1442.0678105749998"/>
    <n v="821421.16218942497"/>
    <d v="2017-03-01T00:00:00"/>
    <s v="Puget Sound Energy"/>
    <s v="Electric"/>
    <s v="Colstrip Stations"/>
    <x v="1"/>
    <x v="2"/>
    <s v="Joint Owned Assets:  "/>
    <n v="29628551"/>
    <s v="Joint Owned Assets"/>
    <d v="2017-01-01T00:00:00"/>
    <d v="2017-01-01T00:00:00"/>
    <s v="130006521"/>
  </r>
  <r>
    <n v="0"/>
    <n v="1020533.79"/>
    <n v="194013.47471014201"/>
    <n v="826520.31528985803"/>
    <d v="2017-03-01T00:00:00"/>
    <s v="Puget Sound Energy"/>
    <s v="Electric"/>
    <s v="Colstrip Stations"/>
    <x v="1"/>
    <x v="2"/>
    <s v="Joint Owned Assets:  "/>
    <n v="86899"/>
    <s v="Steam Prod.     Boilerpl Colstrip 2"/>
    <d v="2007-03-01T00:00:00"/>
    <d v="2007-03-01T00:00:00"/>
    <s v="CONV"/>
  </r>
  <r>
    <n v="1"/>
    <n v="1741229.46"/>
    <n v="136693.47752784"/>
    <n v="1604535.9824721599"/>
    <d v="2017-03-01T00:00:00"/>
    <s v="Puget Sound Energy"/>
    <s v="Electric"/>
    <s v="Colstrip Stations"/>
    <x v="1"/>
    <x v="2"/>
    <s v="Joint Owned Assets:  "/>
    <n v="10984087"/>
    <s v="Joint Owned Assets"/>
    <d v="2012-01-01T00:00:00"/>
    <d v="2012-01-01T00:00:00"/>
    <s v="130006423"/>
  </r>
  <r>
    <n v="1"/>
    <n v="25862328.98"/>
    <n v="24449278.307964899"/>
    <n v="1413050.6720351018"/>
    <d v="2017-03-01T00:00:00"/>
    <s v="Puget Sound Energy"/>
    <s v="Electric"/>
    <s v="Colstrip Stations"/>
    <x v="1"/>
    <x v="2"/>
    <s v="Joint Owned Assets:  "/>
    <n v="48381"/>
    <s v="Steam Prod.     Boilerpl Colstrip 2"/>
    <d v="1976-12-01T00:00:00"/>
    <d v="1976-12-01T00:00:00"/>
    <s v="CONV"/>
  </r>
  <r>
    <n v="1"/>
    <n v="200147.32"/>
    <n v="153969.93477450599"/>
    <n v="46177.385225494014"/>
    <d v="2017-03-01T00:00:00"/>
    <s v="Puget Sound Energy"/>
    <s v="Electric"/>
    <s v="Colstrip Stations"/>
    <x v="1"/>
    <x v="2"/>
    <s v="Joint Owned Assets:  "/>
    <n v="90191"/>
    <s v="Steam Prod.     Boilerpl Colstrip 2"/>
    <d v="1987-12-01T00:00:00"/>
    <d v="1987-12-01T00:00:00"/>
    <s v="CONV"/>
  </r>
  <r>
    <n v="0"/>
    <n v="869583.63"/>
    <n v="313082.44661519997"/>
    <n v="556501.1833848001"/>
    <d v="2017-03-01T00:00:00"/>
    <s v="Puget Sound Energy"/>
    <s v="Electric"/>
    <s v="Colstrip Stations"/>
    <x v="1"/>
    <x v="2"/>
    <s v="Joint Owned Assets:  "/>
    <n v="75569"/>
    <s v="Steam Prod.     Boilerpl Colstrip 2"/>
    <d v="2001-01-01T00:00:00"/>
    <d v="2001-01-01T00:00:00"/>
    <s v="CONV"/>
  </r>
  <r>
    <n v="1"/>
    <n v="351023.3"/>
    <n v="304756.38259416103"/>
    <n v="46266.917405838962"/>
    <d v="2017-03-01T00:00:00"/>
    <s v="Puget Sound Energy"/>
    <s v="Electric"/>
    <s v="Colstrip Stations"/>
    <x v="1"/>
    <x v="2"/>
    <s v="Joint Owned Assets:  "/>
    <n v="101364"/>
    <s v="Steam Prod.     Boilerpl Colstrip 2"/>
    <d v="1982-12-01T00:00:00"/>
    <d v="1982-12-01T00:00:00"/>
    <s v="CONV"/>
  </r>
  <r>
    <n v="1"/>
    <n v="198454.41"/>
    <n v="147943.11485271802"/>
    <n v="50511.295147281984"/>
    <d v="2017-03-01T00:00:00"/>
    <s v="Puget Sound Energy"/>
    <s v="Electric"/>
    <s v="Colstrip Stations"/>
    <x v="1"/>
    <x v="2"/>
    <s v="Joint Owned Assets:  "/>
    <n v="48390"/>
    <s v="Steam Prod.     Boilerpl Colstrip 2"/>
    <d v="1988-12-01T00:00:00"/>
    <d v="1988-12-01T00:00:00"/>
    <s v="CONV"/>
  </r>
  <r>
    <n v="1"/>
    <n v="95873.01"/>
    <n v="57728.740311255598"/>
    <n v="38144.269688744396"/>
    <d v="2017-03-01T00:00:00"/>
    <s v="Puget Sound Energy"/>
    <s v="Electric"/>
    <s v="Colstrip Stations"/>
    <x v="2"/>
    <x v="2"/>
    <s v="Joint Owned Assets:  "/>
    <n v="48458"/>
    <s v="Steam Prod.     Boilerpl Col Comm"/>
    <d v="1991-12-01T00:00:00"/>
    <d v="1991-12-01T00:00:00"/>
    <s v="CONV"/>
  </r>
  <r>
    <n v="1"/>
    <n v="40243"/>
    <n v="22091.18840341"/>
    <n v="18151.81159659"/>
    <d v="2017-03-01T00:00:00"/>
    <s v="Puget Sound Energy"/>
    <s v="Electric"/>
    <s v="Colstrip Stations"/>
    <x v="2"/>
    <x v="2"/>
    <s v="Joint Owned Assets:  "/>
    <n v="101374"/>
    <s v="Steam Prod.     Boilerpl Col Comm"/>
    <d v="1993-12-01T00:00:00"/>
    <d v="1993-12-01T00:00:00"/>
    <s v="CONV"/>
  </r>
  <r>
    <n v="0"/>
    <n v="12436.99"/>
    <n v="3753.9747187351004"/>
    <n v="8683.0152812648994"/>
    <d v="2017-03-01T00:00:00"/>
    <s v="Puget Sound Energy"/>
    <s v="Electric"/>
    <s v="Colstrip Stations"/>
    <x v="2"/>
    <x v="2"/>
    <s v="Joint Owned Assets:  "/>
    <n v="75567"/>
    <s v="Steam Prod.     Boilerplcolcomm1&amp;2"/>
    <d v="2002-01-01T00:00:00"/>
    <d v="2002-01-01T00:00:00"/>
    <s v="CONV"/>
  </r>
  <r>
    <n v="1"/>
    <n v="42302.75"/>
    <n v="29641.7708592075"/>
    <n v="12660.9791407925"/>
    <d v="2017-03-01T00:00:00"/>
    <s v="Puget Sound Energy"/>
    <s v="Electric"/>
    <s v="Colstrip Stations"/>
    <x v="2"/>
    <x v="2"/>
    <s v="Joint Owned Assets:  "/>
    <n v="48454"/>
    <s v="Steam Prod.     Boilerpl Col Comm"/>
    <d v="1987-12-01T00:00:00"/>
    <d v="1987-12-01T00:00:00"/>
    <s v="CONV"/>
  </r>
  <r>
    <n v="1"/>
    <n v="103502.37"/>
    <n v="81279.284020190695"/>
    <n v="22223.085979809301"/>
    <d v="2017-03-01T00:00:00"/>
    <s v="Puget Sound Energy"/>
    <s v="Electric"/>
    <s v="Colstrip Stations"/>
    <x v="2"/>
    <x v="2"/>
    <s v="Joint Owned Assets:  "/>
    <n v="48452"/>
    <s v="Steam Prod.     Boilerpl Col Comm"/>
    <d v="1983-12-01T00:00:00"/>
    <d v="1983-12-01T00:00:00"/>
    <s v="CONV"/>
  </r>
  <r>
    <n v="1"/>
    <n v="165574.13"/>
    <n v="146033.06786591699"/>
    <n v="19541.062134083011"/>
    <d v="2017-03-01T00:00:00"/>
    <s v="Puget Sound Energy"/>
    <s v="Electric"/>
    <s v="Colstrip Stations"/>
    <x v="2"/>
    <x v="2"/>
    <s v="Joint Owned Assets:  "/>
    <n v="48447"/>
    <s v="Steam Prod.     Boilerpl Col Comm"/>
    <d v="1977-12-01T00:00:00"/>
    <d v="1977-12-01T00:00:00"/>
    <s v="CONV"/>
  </r>
  <r>
    <n v="1"/>
    <n v="70010.17"/>
    <n v="56284.929608315397"/>
    <n v="13725.240391684601"/>
    <d v="2017-03-01T00:00:00"/>
    <s v="Puget Sound Energy"/>
    <s v="Electric"/>
    <s v="Colstrip Stations"/>
    <x v="2"/>
    <x v="2"/>
    <s v="Joint Owned Assets:  "/>
    <n v="48451"/>
    <s v="Steam Prod.     Boilerpl Col Comm"/>
    <d v="1982-12-01T00:00:00"/>
    <d v="1982-12-01T00:00:00"/>
    <s v="CONV"/>
  </r>
  <r>
    <n v="0"/>
    <n v="106500.11"/>
    <n v="34984.168948846105"/>
    <n v="71515.941051153903"/>
    <d v="2017-03-01T00:00:00"/>
    <s v="Puget Sound Energy"/>
    <s v="Electric"/>
    <s v="Colstrip Stations"/>
    <x v="2"/>
    <x v="2"/>
    <s v="Joint Owned Assets:  "/>
    <n v="106578"/>
    <s v="Steam Prod.     Boilerplcolcomm1&amp;2"/>
    <d v="2001-01-01T00:00:00"/>
    <d v="2001-01-01T00:00:00"/>
    <s v="CONV"/>
  </r>
  <r>
    <n v="1"/>
    <n v="24945.5"/>
    <n v="14363.482947024999"/>
    <n v="10582.017052975001"/>
    <d v="2017-03-01T00:00:00"/>
    <s v="Puget Sound Energy"/>
    <s v="Electric"/>
    <s v="Colstrip Stations"/>
    <x v="2"/>
    <x v="2"/>
    <s v="Joint Owned Assets:  "/>
    <n v="48459"/>
    <s v="Steam Prod.     Boilerpl Col Comm"/>
    <d v="1992-12-01T00:00:00"/>
    <d v="1992-12-01T00:00:00"/>
    <s v="CONV"/>
  </r>
  <r>
    <n v="1"/>
    <n v="3155084.63"/>
    <n v="2859628.6859761202"/>
    <n v="295455.94402387971"/>
    <d v="2017-03-01T00:00:00"/>
    <s v="Puget Sound Energy"/>
    <s v="Electric"/>
    <s v="Colstrip Stations"/>
    <x v="2"/>
    <x v="2"/>
    <s v="Joint Owned Assets:  "/>
    <n v="48445"/>
    <s v="Steam Prod.     Boilerpl Col Comm"/>
    <d v="1975-12-01T00:00:00"/>
    <d v="1975-12-01T00:00:00"/>
    <s v="CONV"/>
  </r>
  <r>
    <n v="1"/>
    <n v="124823.32"/>
    <n v="104626.252749803"/>
    <n v="20197.067250197011"/>
    <d v="2017-03-01T00:00:00"/>
    <s v="Puget Sound Energy"/>
    <s v="Electric"/>
    <s v="Colstrip Stations"/>
    <x v="2"/>
    <x v="2"/>
    <s v="Joint Owned Assets:  "/>
    <n v="48450"/>
    <s v="Steam Prod.     Boilerpl Col Comm"/>
    <d v="1980-12-01T00:00:00"/>
    <d v="1980-12-01T00:00:00"/>
    <s v="CONV"/>
  </r>
  <r>
    <n v="1"/>
    <n v="64171.58"/>
    <n v="40292.285234951196"/>
    <n v="23879.294765048806"/>
    <d v="2017-03-01T00:00:00"/>
    <s v="Puget Sound Energy"/>
    <s v="Electric"/>
    <s v="Colstrip Stations"/>
    <x v="2"/>
    <x v="2"/>
    <s v="Joint Owned Assets:  "/>
    <n v="48457"/>
    <s v="Steam Prod.     Boilerpl Col Comm"/>
    <d v="1990-12-01T00:00:00"/>
    <d v="1990-12-01T00:00:00"/>
    <s v="CONV"/>
  </r>
  <r>
    <n v="1"/>
    <n v="40775.43"/>
    <n v="30374.9617651728"/>
    <n v="10400.4682348272"/>
    <d v="2017-03-01T00:00:00"/>
    <s v="Puget Sound Energy"/>
    <s v="Electric"/>
    <s v="Colstrip Stations"/>
    <x v="2"/>
    <x v="2"/>
    <s v="Joint Owned Assets:  "/>
    <n v="90194"/>
    <s v="Steam Prod.     Boilerpl Col Comm"/>
    <d v="1985-12-01T00:00:00"/>
    <d v="1985-12-01T00:00:00"/>
    <s v="CONV"/>
  </r>
  <r>
    <n v="1"/>
    <n v="23977.82"/>
    <n v="16238.664485558"/>
    <n v="7739.1555144419999"/>
    <d v="2017-03-01T00:00:00"/>
    <s v="Puget Sound Energy"/>
    <s v="Electric"/>
    <s v="Colstrip Stations"/>
    <x v="2"/>
    <x v="2"/>
    <s v="Joint Owned Assets:  "/>
    <n v="48455"/>
    <s v="Steam Prod.     Boilerpl Col Comm"/>
    <d v="1988-12-01T00:00:00"/>
    <d v="1988-12-01T00:00:00"/>
    <s v="CONV"/>
  </r>
  <r>
    <n v="1"/>
    <n v="93000.33"/>
    <n v="76407.5877727365"/>
    <n v="16592.742227263501"/>
    <d v="2017-03-01T00:00:00"/>
    <s v="Puget Sound Energy"/>
    <s v="Electric"/>
    <s v="Colstrip Stations"/>
    <x v="2"/>
    <x v="2"/>
    <s v="Joint Owned Assets:  "/>
    <n v="101373"/>
    <s v="Steam Prod.     Boilerpl Col Comm"/>
    <d v="1981-12-01T00:00:00"/>
    <d v="1981-12-01T00:00:00"/>
    <s v="CONV"/>
  </r>
  <r>
    <n v="1"/>
    <n v="300701.73"/>
    <n v="256734.310811234"/>
    <n v="43967.419188765984"/>
    <d v="2017-03-01T00:00:00"/>
    <s v="Puget Sound Energy"/>
    <s v="Electric"/>
    <s v="Colstrip Stations"/>
    <x v="2"/>
    <x v="2"/>
    <s v="Joint Owned Assets:  "/>
    <n v="48449"/>
    <s v="Steam Prod.     Boilerpl Col Comm"/>
    <d v="1979-12-01T00:00:00"/>
    <d v="1979-12-01T00:00:00"/>
    <s v="CONV"/>
  </r>
  <r>
    <n v="1"/>
    <n v="1242294.26"/>
    <n v="1111395.0555016"/>
    <n v="130899.20449839998"/>
    <d v="2017-03-01T00:00:00"/>
    <s v="Puget Sound Energy"/>
    <s v="Electric"/>
    <s v="Colstrip Stations"/>
    <x v="2"/>
    <x v="2"/>
    <s v="Joint Owned Assets:  "/>
    <n v="48446"/>
    <s v="Steam Prod.     Boilerpl Col Comm"/>
    <d v="1976-12-01T00:00:00"/>
    <d v="1976-12-01T00:00:00"/>
    <s v="CONV"/>
  </r>
  <r>
    <n v="1"/>
    <n v="62282.12"/>
    <n v="40666.471862270002"/>
    <n v="21615.648137730001"/>
    <d v="2017-03-01T00:00:00"/>
    <s v="Puget Sound Energy"/>
    <s v="Electric"/>
    <s v="Colstrip Stations"/>
    <x v="2"/>
    <x v="2"/>
    <s v="Joint Owned Assets:  "/>
    <n v="48456"/>
    <s v="Steam Prod.     Boilerpl Col Comm"/>
    <d v="1989-12-01T00:00:00"/>
    <d v="1989-12-01T00:00:00"/>
    <s v="CONV"/>
  </r>
  <r>
    <n v="1"/>
    <n v="267737.02"/>
    <n v="232495.52965683502"/>
    <n v="35241.490343165002"/>
    <d v="2017-03-01T00:00:00"/>
    <s v="Puget Sound Energy"/>
    <s v="Electric"/>
    <s v="Colstrip Stations"/>
    <x v="2"/>
    <x v="2"/>
    <s v="Joint Owned Assets:  "/>
    <n v="48448"/>
    <s v="Steam Prod.     Boilerpl Col Comm"/>
    <d v="1978-12-01T00:00:00"/>
    <d v="1978-12-01T00:00:00"/>
    <s v="CONV"/>
  </r>
  <r>
    <n v="1"/>
    <n v="329287.88"/>
    <n v="178946.01903567702"/>
    <n v="150341.86096432299"/>
    <d v="2017-03-01T00:00:00"/>
    <s v="Puget Sound Energy"/>
    <s v="Electric"/>
    <s v="Colstrip Stations"/>
    <x v="0"/>
    <x v="3"/>
    <s v="Joint Owned Assets:  "/>
    <n v="48665"/>
    <s v="Steam Prod.     Turbogen Colstrip1"/>
    <d v="1993-12-01T00:00:00"/>
    <d v="1993-12-01T00:00:00"/>
    <s v="CONV"/>
  </r>
  <r>
    <n v="1"/>
    <n v="392733.83"/>
    <n v="333765.89009748801"/>
    <n v="58967.939902512007"/>
    <d v="2017-03-01T00:00:00"/>
    <s v="Puget Sound Energy"/>
    <s v="Electric"/>
    <s v="Colstrip Stations"/>
    <x v="0"/>
    <x v="3"/>
    <s v="Joint Owned Assets:  "/>
    <n v="48613"/>
    <s v="Steam Prod.     Turbogen Colstrip1"/>
    <d v="1979-12-01T00:00:00"/>
    <d v="1979-12-01T00:00:00"/>
    <s v="CONV"/>
  </r>
  <r>
    <n v="0"/>
    <n v="63685.3"/>
    <n v="113.722203357"/>
    <n v="63571.577796643003"/>
    <d v="2017-03-01T00:00:00"/>
    <s v="Puget Sound Energy"/>
    <s v="Electric"/>
    <s v="Colstrip Stations"/>
    <x v="0"/>
    <x v="3"/>
    <s v="Joint Owned Assets:  "/>
    <n v="29628539"/>
    <s v="Joint Owned Assets"/>
    <d v="2017-01-01T00:00:00"/>
    <d v="2017-01-01T00:00:00"/>
    <s v="130006521"/>
  </r>
  <r>
    <n v="1"/>
    <n v="5172.16"/>
    <n v="3336.1896238496001"/>
    <n v="1835.9703761503997"/>
    <d v="2017-03-01T00:00:00"/>
    <s v="Puget Sound Energy"/>
    <s v="Electric"/>
    <s v="Colstrip Stations"/>
    <x v="0"/>
    <x v="3"/>
    <s v="Joint Owned Assets:  "/>
    <n v="48662"/>
    <s v="Steam Prod.     Turbogen Colstrip1"/>
    <d v="1989-12-01T00:00:00"/>
    <d v="1989-12-01T00:00:00"/>
    <s v="CONV"/>
  </r>
  <r>
    <n v="1"/>
    <n v="420153.84"/>
    <n v="375868.23035325098"/>
    <n v="44285.609646749042"/>
    <d v="2017-03-01T00:00:00"/>
    <s v="Puget Sound Energy"/>
    <s v="Electric"/>
    <s v="Colstrip Stations"/>
    <x v="0"/>
    <x v="3"/>
    <s v="Joint Owned Assets:  "/>
    <n v="48611"/>
    <s v="Steam Prod.     Turbogen Colstrip1"/>
    <d v="1976-12-01T00:00:00"/>
    <d v="1976-12-01T00:00:00"/>
    <s v="CONV"/>
  </r>
  <r>
    <n v="1"/>
    <n v="90364.61"/>
    <n v="73704.954354556001"/>
    <n v="16659.655645444"/>
    <d v="2017-03-01T00:00:00"/>
    <s v="Puget Sound Energy"/>
    <s v="Electric"/>
    <s v="Colstrip Stations"/>
    <x v="0"/>
    <x v="3"/>
    <s v="Joint Owned Assets:  "/>
    <n v="48658"/>
    <s v="Steam Prod.     Turbogen Colstrip1"/>
    <d v="1981-12-01T00:00:00"/>
    <d v="1981-12-01T00:00:00"/>
    <s v="CONV"/>
  </r>
  <r>
    <n v="1"/>
    <n v="570984.31000000006"/>
    <n v="66596.486634224289"/>
    <n v="504387.82336577575"/>
    <d v="2017-03-01T00:00:00"/>
    <s v="Puget Sound Energy"/>
    <s v="Electric"/>
    <s v="Colstrip Stations"/>
    <x v="0"/>
    <x v="3"/>
    <s v="Joint Owned Assets:  "/>
    <n v="7766060"/>
    <s v="Turbogenerator Colstrip U1 - WO 130005268"/>
    <d v="2010-01-01T00:00:00"/>
    <d v="2010-01-01T00:00:00"/>
    <s v="130005268"/>
  </r>
  <r>
    <n v="1"/>
    <n v="207357.30000000002"/>
    <n v="12380.781842604001"/>
    <n v="194976.51815739603"/>
    <d v="2017-03-01T00:00:00"/>
    <s v="Puget Sound Energy"/>
    <s v="Electric"/>
    <s v="Colstrip Stations"/>
    <x v="0"/>
    <x v="3"/>
    <s v="Joint Owned Assets:  "/>
    <n v="13231195"/>
    <s v="Turbongenetroea Colstrip U1 WO 130006521"/>
    <d v="2013-01-01T00:00:00"/>
    <d v="2013-01-01T00:00:00"/>
    <s v="130006521"/>
  </r>
  <r>
    <n v="1"/>
    <n v="535337.96"/>
    <n v="276762.36442305002"/>
    <n v="258575.59557694994"/>
    <d v="2017-03-01T00:00:00"/>
    <s v="Puget Sound Energy"/>
    <s v="Electric"/>
    <s v="Colstrip Stations"/>
    <x v="0"/>
    <x v="3"/>
    <s v="Joint Owned Assets:  "/>
    <n v="48666"/>
    <s v="Steam Prod.     Turbogen Colstrip1"/>
    <d v="1994-12-01T00:00:00"/>
    <d v="1994-12-01T00:00:00"/>
    <s v="CONV"/>
  </r>
  <r>
    <n v="1"/>
    <n v="304375.89"/>
    <n v="76959.88233818431"/>
    <n v="227416.0076618157"/>
    <d v="2017-03-01T00:00:00"/>
    <s v="Puget Sound Energy"/>
    <s v="Electric"/>
    <s v="Colstrip Stations"/>
    <x v="0"/>
    <x v="3"/>
    <s v="Joint Owned Assets:  "/>
    <n v="78128"/>
    <s v="Turbogenerator Colstrip U1 - CONV"/>
    <d v="2004-04-01T00:00:00"/>
    <d v="2004-04-01T00:00:00"/>
    <s v="CONV"/>
  </r>
  <r>
    <n v="1"/>
    <n v="5941542.5499999998"/>
    <n v="5393812.0029755998"/>
    <n v="547730.54702439997"/>
    <d v="2017-03-01T00:00:00"/>
    <s v="Puget Sound Energy"/>
    <s v="Electric"/>
    <s v="Colstrip Stations"/>
    <x v="0"/>
    <x v="3"/>
    <s v="Joint Owned Assets:  "/>
    <n v="48610"/>
    <s v="Steam Prod.     Turbogen Colstrip1"/>
    <d v="1975-12-01T00:00:00"/>
    <d v="1975-12-01T00:00:00"/>
    <s v="CONV"/>
  </r>
  <r>
    <n v="1"/>
    <n v="4295640.91"/>
    <n v="878409.12326812604"/>
    <n v="3417231.7867318741"/>
    <d v="2017-03-01T00:00:00"/>
    <s v="Puget Sound Energy"/>
    <s v="Electric"/>
    <s v="Colstrip Stations"/>
    <x v="0"/>
    <x v="3"/>
    <s v="Joint Owned Assets:  "/>
    <n v="83055"/>
    <s v="Turbogenerator Colstrip U1 - CONV"/>
    <d v="2006-02-01T00:00:00"/>
    <d v="2006-02-01T00:00:00"/>
    <s v="CONV"/>
  </r>
  <r>
    <n v="1"/>
    <n v="1243030.23"/>
    <n v="170762.53330678202"/>
    <n v="1072267.6966932178"/>
    <d v="2017-03-01T00:00:00"/>
    <s v="Puget Sound Energy"/>
    <s v="Electric"/>
    <s v="Colstrip Stations"/>
    <x v="0"/>
    <x v="3"/>
    <s v="Joint Owned Assets:  "/>
    <n v="5723113"/>
    <s v="Turbogenerator Colstrip U1 - Wo 130004223"/>
    <d v="2009-01-01T00:00:00"/>
    <d v="2009-01-01T00:00:00"/>
    <s v="130004223"/>
  </r>
  <r>
    <n v="0"/>
    <n v="726231.6"/>
    <n v="7934.3126241120008"/>
    <n v="718297.28737588797"/>
    <d v="2017-03-01T00:00:00"/>
    <s v="Puget Sound Energy"/>
    <s v="Electric"/>
    <s v="Colstrip Stations"/>
    <x v="0"/>
    <x v="3"/>
    <s v="Joint Owned Assets:  "/>
    <n v="24724991"/>
    <s v="Joint Owned Assets"/>
    <d v="2016-01-01T00:00:00"/>
    <d v="2016-01-01T00:00:00"/>
    <s v="130006521"/>
  </r>
  <r>
    <n v="1"/>
    <n v="16160.03"/>
    <n v="12571.0171020409"/>
    <n v="3589.0128979591009"/>
    <d v="2017-03-01T00:00:00"/>
    <s v="Puget Sound Energy"/>
    <s v="Electric"/>
    <s v="Colstrip Stations"/>
    <x v="0"/>
    <x v="3"/>
    <s v="Joint Owned Assets:  "/>
    <n v="90200"/>
    <s v="Steam Prod.     Turbogen Colstrip1"/>
    <d v="1983-12-01T00:00:00"/>
    <d v="1983-12-01T00:00:00"/>
    <s v="CONV"/>
  </r>
  <r>
    <n v="1"/>
    <n v="26396.639999999999"/>
    <n v="16376.4905020848"/>
    <n v="10020.149497915199"/>
    <d v="2017-03-01T00:00:00"/>
    <s v="Puget Sound Energy"/>
    <s v="Electric"/>
    <s v="Colstrip Stations"/>
    <x v="0"/>
    <x v="3"/>
    <s v="Joint Owned Assets:  "/>
    <n v="48663"/>
    <s v="Steam Prod.     Turbogen Colstrip1"/>
    <d v="1990-12-01T00:00:00"/>
    <d v="1990-12-01T00:00:00"/>
    <s v="CONV"/>
  </r>
  <r>
    <n v="1"/>
    <n v="324306.33"/>
    <n v="280731.93477755296"/>
    <n v="43574.395222447056"/>
    <d v="2017-03-01T00:00:00"/>
    <s v="Puget Sound Energy"/>
    <s v="Electric"/>
    <s v="Colstrip Stations"/>
    <x v="0"/>
    <x v="3"/>
    <s v="Joint Owned Assets:  "/>
    <n v="48612"/>
    <s v="Steam Prod.     Turbogen Colstrip1"/>
    <d v="1978-12-01T00:00:00"/>
    <d v="1978-12-01T00:00:00"/>
    <s v="CONV"/>
  </r>
  <r>
    <n v="1"/>
    <n v="209621.61000000002"/>
    <n v="124769.664569138"/>
    <n v="84851.945430862019"/>
    <d v="2017-03-01T00:00:00"/>
    <s v="Puget Sound Energy"/>
    <s v="Electric"/>
    <s v="Colstrip Stations"/>
    <x v="0"/>
    <x v="3"/>
    <s v="Joint Owned Assets:  "/>
    <n v="101402"/>
    <s v="Steam Prod.     Turbogen Colstrip1"/>
    <d v="1991-12-01T00:00:00"/>
    <d v="1991-12-01T00:00:00"/>
    <s v="CONV"/>
  </r>
  <r>
    <n v="1"/>
    <n v="29161.73"/>
    <n v="20848.7207327217"/>
    <n v="8313.0092672782994"/>
    <d v="2017-03-01T00:00:00"/>
    <s v="Puget Sound Energy"/>
    <s v="Electric"/>
    <s v="Colstrip Stations"/>
    <x v="0"/>
    <x v="3"/>
    <s v="Joint Owned Assets:  "/>
    <n v="93555"/>
    <s v="Steam Prod.     Turbogen Colstrip1"/>
    <d v="1986-12-01T00:00:00"/>
    <d v="1986-12-01T00:00:00"/>
    <s v="CONV"/>
  </r>
  <r>
    <n v="1"/>
    <n v="6334529.5899999999"/>
    <n v="492714.15423766506"/>
    <n v="5841815.4357623346"/>
    <d v="2017-03-01T00:00:00"/>
    <s v="Puget Sound Energy"/>
    <s v="Electric"/>
    <s v="Colstrip Stations"/>
    <x v="0"/>
    <x v="3"/>
    <s v="Joint Owned Assets:  "/>
    <n v="10984091"/>
    <s v="Turbogenerator Colstrip U1 - WO 130006423"/>
    <d v="2012-01-01T00:00:00"/>
    <d v="2012-01-01T00:00:00"/>
    <s v="130006423"/>
  </r>
  <r>
    <n v="1"/>
    <n v="19301.16"/>
    <n v="16081.509373950001"/>
    <n v="3219.6506260499991"/>
    <d v="2017-03-01T00:00:00"/>
    <s v="Puget Sound Energy"/>
    <s v="Electric"/>
    <s v="Colstrip Stations"/>
    <x v="0"/>
    <x v="3"/>
    <s v="Joint Owned Assets:  "/>
    <n v="93553"/>
    <s v="Steam Prod.     Turbogen Colstrip1"/>
    <d v="1980-12-01T00:00:00"/>
    <d v="1980-12-01T00:00:00"/>
    <s v="CONV"/>
  </r>
  <r>
    <n v="1"/>
    <n v="209822.11000000002"/>
    <n v="154585.816370833"/>
    <n v="55236.293629167019"/>
    <d v="2017-03-01T00:00:00"/>
    <s v="Puget Sound Energy"/>
    <s v="Electric"/>
    <s v="Colstrip Stations"/>
    <x v="0"/>
    <x v="3"/>
    <s v="Joint Owned Assets:  "/>
    <n v="101401"/>
    <s v="Steam Prod Colstrip U1 - CONV"/>
    <d v="1985-12-01T00:00:00"/>
    <d v="1985-12-01T00:00:00"/>
    <s v="CONV"/>
  </r>
  <r>
    <n v="1"/>
    <n v="1270.56"/>
    <n v="723.6408919104"/>
    <n v="546.91910808959994"/>
    <d v="2017-03-01T00:00:00"/>
    <s v="Puget Sound Energy"/>
    <s v="Electric"/>
    <s v="Colstrip Stations"/>
    <x v="0"/>
    <x v="3"/>
    <s v="Joint Owned Assets:  "/>
    <n v="48664"/>
    <s v="Steam Prod.     Turbogen Colstrip1"/>
    <d v="1992-12-01T00:00:00"/>
    <d v="1992-12-01T00:00:00"/>
    <s v="CONV"/>
  </r>
  <r>
    <n v="0"/>
    <n v="2129916.2799999998"/>
    <n v="486336.15902598697"/>
    <n v="1643580.1209740129"/>
    <d v="2017-03-01T00:00:00"/>
    <s v="Puget Sound Energy"/>
    <s v="Electric"/>
    <s v="Colstrip Stations"/>
    <x v="0"/>
    <x v="3"/>
    <s v="Joint Owned Assets:  "/>
    <n v="80628"/>
    <s v="Steam Prod.     Turbogen Colstrip1"/>
    <d v="2005-01-01T00:00:00"/>
    <d v="2005-01-01T00:00:00"/>
    <s v="CONV"/>
  </r>
  <r>
    <n v="0"/>
    <n v="2242613"/>
    <n v="217011.67223329001"/>
    <n v="2025601.32776671"/>
    <d v="2017-03-01T00:00:00"/>
    <s v="Puget Sound Energy"/>
    <s v="Electric"/>
    <s v="Colstrip Stations"/>
    <x v="0"/>
    <x v="3"/>
    <s v="Joint Owned Assets:  "/>
    <n v="9564542"/>
    <s v="Joint Owned Assets"/>
    <d v="2011-02-01T00:00:00"/>
    <d v="2011-01-01T00:00:00"/>
    <s v="130005901"/>
  </r>
  <r>
    <n v="0"/>
    <n v="1253787.75"/>
    <n v="199296.28316483999"/>
    <n v="1054491.46683516"/>
    <d v="2017-03-01T00:00:00"/>
    <s v="Puget Sound Energy"/>
    <s v="Electric"/>
    <s v="Colstrip Stations"/>
    <x v="0"/>
    <x v="3"/>
    <s v="Joint Owned Assets:  "/>
    <n v="3583916"/>
    <s v="Joint Owned Assets"/>
    <d v="2008-02-01T00:00:00"/>
    <d v="2008-01-01T00:00:00"/>
    <s v="130003081"/>
  </r>
  <r>
    <n v="1"/>
    <n v="338310.09"/>
    <n v="61349.124655792803"/>
    <n v="276960.96534420724"/>
    <d v="2017-03-01T00:00:00"/>
    <s v="Puget Sound Energy"/>
    <s v="Electric"/>
    <s v="Colstrip Stations"/>
    <x v="0"/>
    <x v="3"/>
    <s v="Joint Owned Assets:  "/>
    <n v="86900"/>
    <s v="Turbogenerator Colstrip U1 - CONV"/>
    <d v="2007-03-01T00:00:00"/>
    <d v="2007-03-01T00:00:00"/>
    <s v="CONV"/>
  </r>
  <r>
    <n v="1"/>
    <n v="364317.93"/>
    <n v="120074.23864733099"/>
    <n v="244243.691352669"/>
    <d v="2017-03-01T00:00:00"/>
    <s v="Puget Sound Energy"/>
    <s v="Electric"/>
    <s v="Colstrip Stations"/>
    <x v="0"/>
    <x v="3"/>
    <s v="Joint Owned Assets:  "/>
    <n v="75744"/>
    <s v="Turbogenerator Colstrip U1 - CONV"/>
    <d v="2001-01-01T00:00:00"/>
    <d v="2001-01-01T00:00:00"/>
    <s v="CONV"/>
  </r>
  <r>
    <n v="1"/>
    <n v="30495.88"/>
    <n v="24311.707103099201"/>
    <n v="6184.1728969008"/>
    <d v="2017-03-01T00:00:00"/>
    <s v="Puget Sound Energy"/>
    <s v="Electric"/>
    <s v="Colstrip Stations"/>
    <x v="0"/>
    <x v="3"/>
    <s v="Joint Owned Assets:  "/>
    <n v="48659"/>
    <s v="Steam Prod.     Turbogen Colstrip1"/>
    <d v="1982-12-01T00:00:00"/>
    <d v="1982-12-01T00:00:00"/>
    <s v="CONV"/>
  </r>
  <r>
    <n v="1"/>
    <n v="25963.59"/>
    <n v="17975.810270463302"/>
    <n v="7987.7797295366981"/>
    <d v="2017-03-01T00:00:00"/>
    <s v="Puget Sound Energy"/>
    <s v="Electric"/>
    <s v="Colstrip Stations"/>
    <x v="0"/>
    <x v="3"/>
    <s v="Joint Owned Assets:  "/>
    <n v="48660"/>
    <s v="Steam Prod.     Turbogen Colstrip1"/>
    <d v="1987-12-01T00:00:00"/>
    <d v="1987-12-01T00:00:00"/>
    <s v="CONV"/>
  </r>
  <r>
    <n v="1"/>
    <n v="146544.81"/>
    <n v="6234.6302401539006"/>
    <n v="140310.1797598461"/>
    <d v="2017-03-01T00:00:00"/>
    <s v="Puget Sound Energy"/>
    <s v="Electric"/>
    <s v="Colstrip Stations"/>
    <x v="0"/>
    <x v="3"/>
    <s v="Joint Owned Assets:  "/>
    <n v="16611459"/>
    <s v="Turbo Generator Colstrip U1 WO 130006521"/>
    <d v="2014-01-01T00:00:00"/>
    <d v="2014-01-01T00:00:00"/>
    <s v="130006521"/>
  </r>
  <r>
    <n v="1"/>
    <n v="83103.91"/>
    <n v="55598.8526719492"/>
    <n v="27505.057328050803"/>
    <d v="2017-03-01T00:00:00"/>
    <s v="Puget Sound Energy"/>
    <s v="Electric"/>
    <s v="Colstrip Stations"/>
    <x v="0"/>
    <x v="3"/>
    <s v="Joint Owned Assets:  "/>
    <n v="48661"/>
    <s v="Steam Prod.     Turbogen Colstrip1"/>
    <d v="1988-12-01T00:00:00"/>
    <d v="1988-12-01T00:00:00"/>
    <s v="CONV"/>
  </r>
  <r>
    <n v="0"/>
    <n v="342611.34"/>
    <n v="3764.3735759819997"/>
    <n v="338846.96642401803"/>
    <d v="2017-03-01T00:00:00"/>
    <s v="Puget Sound Energy"/>
    <s v="Electric"/>
    <s v="Colstrip Stations"/>
    <x v="1"/>
    <x v="3"/>
    <s v="Joint Owned Assets:  "/>
    <n v="24725003"/>
    <s v="Joint Owned Assets"/>
    <d v="2016-01-01T00:00:00"/>
    <d v="2016-01-01T00:00:00"/>
    <s v="130006521"/>
  </r>
  <r>
    <n v="1"/>
    <n v="383999.24"/>
    <n v="356585.69937607303"/>
    <n v="27413.540623926965"/>
    <d v="2017-03-01T00:00:00"/>
    <s v="Puget Sound Energy"/>
    <s v="Electric"/>
    <s v="Colstrip Stations"/>
    <x v="1"/>
    <x v="3"/>
    <s v="Joint Owned Assets:  "/>
    <n v="48671"/>
    <s v="Steam Prod.     Turbogen Colstrip2"/>
    <d v="1979-12-01T00:00:00"/>
    <d v="1979-12-01T00:00:00"/>
    <s v="CONV"/>
  </r>
  <r>
    <n v="1"/>
    <n v="1626585.05"/>
    <n v="407634.022537463"/>
    <n v="1218951.0274625369"/>
    <d v="2017-03-01T00:00:00"/>
    <s v="Puget Sound Energy"/>
    <s v="Electric"/>
    <s v="Colstrip Stations"/>
    <x v="1"/>
    <x v="3"/>
    <s v="Joint Owned Assets:  "/>
    <n v="80629"/>
    <s v="Steam Prod Colstrip U2 - CONV"/>
    <d v="2005-01-01T00:00:00"/>
    <d v="2005-01-01T00:00:00"/>
    <s v="CONV"/>
  </r>
  <r>
    <n v="1"/>
    <n v="505971.62"/>
    <n v="73988.918114003201"/>
    <n v="431982.70188599679"/>
    <d v="2017-03-01T00:00:00"/>
    <s v="Puget Sound Energy"/>
    <s v="Electric"/>
    <s v="Colstrip Stations"/>
    <x v="1"/>
    <x v="3"/>
    <s v="Joint Owned Assets:  "/>
    <n v="5723114"/>
    <s v="Steam Prod Colstrip U2 - WO 130004223"/>
    <d v="2009-01-01T00:00:00"/>
    <d v="2009-01-01T00:00:00"/>
    <s v="130004223"/>
  </r>
  <r>
    <n v="0"/>
    <n v="63685.3"/>
    <n v="113.82855780800001"/>
    <n v="63571.471442192"/>
    <d v="2017-03-01T00:00:00"/>
    <s v="Puget Sound Energy"/>
    <s v="Electric"/>
    <s v="Colstrip Stations"/>
    <x v="1"/>
    <x v="3"/>
    <s v="Joint Owned Assets:  "/>
    <n v="29628554"/>
    <s v="Joint Owned Assets"/>
    <d v="2017-01-01T00:00:00"/>
    <d v="2017-01-01T00:00:00"/>
    <s v="130006521"/>
  </r>
  <r>
    <n v="1"/>
    <n v="21026.760000000002"/>
    <n v="18217.224255066001"/>
    <n v="2809.5357449340008"/>
    <d v="2017-03-01T00:00:00"/>
    <s v="Puget Sound Energy"/>
    <s v="Electric"/>
    <s v="Colstrip Stations"/>
    <x v="1"/>
    <x v="3"/>
    <s v="Joint Owned Assets:  "/>
    <n v="48673"/>
    <s v="Steam Prod Colstrip U2 - CONV"/>
    <d v="1983-12-01T00:00:00"/>
    <d v="1983-12-01T00:00:00"/>
    <s v="CONV"/>
  </r>
  <r>
    <n v="1"/>
    <n v="37541.14"/>
    <n v="33177.918000208803"/>
    <n v="4363.2219997911961"/>
    <d v="2017-03-01T00:00:00"/>
    <s v="Puget Sound Energy"/>
    <s v="Electric"/>
    <s v="Colstrip Stations"/>
    <x v="1"/>
    <x v="3"/>
    <s v="Joint Owned Assets:  "/>
    <n v="48672"/>
    <s v="Steam Prod.     Turbogen Colstrip2"/>
    <d v="1982-12-01T00:00:00"/>
    <d v="1982-12-01T00:00:00"/>
    <s v="CONV"/>
  </r>
  <r>
    <n v="1"/>
    <n v="2764.13"/>
    <n v="2229.0061795524998"/>
    <n v="535.12382044750029"/>
    <d v="2017-03-01T00:00:00"/>
    <s v="Puget Sound Energy"/>
    <s v="Electric"/>
    <s v="Colstrip Stations"/>
    <x v="1"/>
    <x v="3"/>
    <s v="Joint Owned Assets:  "/>
    <n v="48675"/>
    <s v="Steam Prod.     Turbogen Colstrip2"/>
    <d v="1986-12-01T00:00:00"/>
    <d v="1986-12-01T00:00:00"/>
    <s v="CONV"/>
  </r>
  <r>
    <n v="1"/>
    <n v="4954372.7"/>
    <n v="845050.01113454998"/>
    <n v="4109322.6888654502"/>
    <d v="2017-03-01T00:00:00"/>
    <s v="Puget Sound Energy"/>
    <s v="Electric"/>
    <s v="Colstrip Stations"/>
    <x v="1"/>
    <x v="3"/>
    <s v="Joint Owned Assets:  "/>
    <n v="3583917"/>
    <s v="Colstrip U2 Addition - WO 130003081"/>
    <d v="2008-02-01T00:00:00"/>
    <d v="2008-01-01T00:00:00"/>
    <s v="130003081"/>
  </r>
  <r>
    <n v="1"/>
    <n v="7366906.4400000004"/>
    <n v="7098354.3376722103"/>
    <n v="268552.10232779011"/>
    <d v="2017-03-01T00:00:00"/>
    <s v="Puget Sound Energy"/>
    <s v="Electric"/>
    <s v="Colstrip Stations"/>
    <x v="1"/>
    <x v="3"/>
    <s v="Joint Owned Assets:  "/>
    <n v="48669"/>
    <s v="Steam Prod.     Turbogen Colstrip2"/>
    <d v="1976-12-01T00:00:00"/>
    <d v="1976-12-01T00:00:00"/>
    <s v="CONV"/>
  </r>
  <r>
    <n v="1"/>
    <n v="361246.8"/>
    <n v="29179.598283492"/>
    <n v="332067.20171650802"/>
    <d v="2017-03-01T00:00:00"/>
    <s v="Puget Sound Energy"/>
    <s v="Electric"/>
    <s v="Colstrip Stations"/>
    <x v="1"/>
    <x v="3"/>
    <s v="Joint Owned Assets:  "/>
    <n v="10984088"/>
    <s v="Joint Owned Assets"/>
    <d v="2012-01-01T00:00:00"/>
    <d v="2012-01-01T00:00:00"/>
    <s v="130006423"/>
  </r>
  <r>
    <n v="1"/>
    <n v="23846.29"/>
    <n v="16889.330670540901"/>
    <n v="6956.9593294590995"/>
    <d v="2017-03-01T00:00:00"/>
    <s v="Puget Sound Energy"/>
    <s v="Electric"/>
    <s v="Colstrip Stations"/>
    <x v="1"/>
    <x v="3"/>
    <s v="Joint Owned Assets:  "/>
    <n v="48678"/>
    <s v="Steam Prod.     Turbogen Colstrip2"/>
    <d v="1990-12-01T00:00:00"/>
    <d v="1990-12-01T00:00:00"/>
    <s v="CONV"/>
  </r>
  <r>
    <n v="0"/>
    <n v="1012356.63"/>
    <n v="282853.09033024305"/>
    <n v="729503.53966975701"/>
    <d v="2017-03-01T00:00:00"/>
    <s v="Puget Sound Energy"/>
    <s v="Electric"/>
    <s v="Colstrip Stations"/>
    <x v="1"/>
    <x v="3"/>
    <s v="Joint Owned Assets:  "/>
    <n v="78131"/>
    <s v="Steam Prod.     Turbogen Colstrip2"/>
    <d v="2004-04-01T00:00:00"/>
    <d v="2004-04-01T00:00:00"/>
    <s v="CONV"/>
  </r>
  <r>
    <n v="0"/>
    <n v="2401783.0300000003"/>
    <n v="295758.82873912097"/>
    <n v="2106024.2012608792"/>
    <d v="2017-03-01T00:00:00"/>
    <s v="Puget Sound Energy"/>
    <s v="Electric"/>
    <s v="Colstrip Stations"/>
    <x v="1"/>
    <x v="3"/>
    <s v="Joint Owned Assets:  "/>
    <n v="7835586"/>
    <s v="Joint Owned Assets"/>
    <d v="2010-01-01T00:00:00"/>
    <d v="2010-01-01T00:00:00"/>
    <s v="130005268"/>
  </r>
  <r>
    <n v="0"/>
    <n v="3974.35"/>
    <n v="1472.9244342905001"/>
    <n v="2501.4255657095"/>
    <d v="2017-03-01T00:00:00"/>
    <s v="Puget Sound Energy"/>
    <s v="Electric"/>
    <s v="Colstrip Stations"/>
    <x v="1"/>
    <x v="3"/>
    <s v="Joint Owned Assets:  "/>
    <n v="90464"/>
    <s v="Steam Prod.     Turbogen Colstrip2"/>
    <d v="2001-01-01T00:00:00"/>
    <d v="2001-01-01T00:00:00"/>
    <s v="CONV"/>
  </r>
  <r>
    <n v="1"/>
    <n v="22327.99"/>
    <n v="17500.0678914735"/>
    <n v="4827.9221085265017"/>
    <d v="2017-03-01T00:00:00"/>
    <s v="Puget Sound Energy"/>
    <s v="Electric"/>
    <s v="Colstrip Stations"/>
    <x v="1"/>
    <x v="3"/>
    <s v="Joint Owned Assets:  "/>
    <n v="48676"/>
    <s v="Steam Prod.     Turbogen Colstrip2"/>
    <d v="1987-12-01T00:00:00"/>
    <d v="1987-12-01T00:00:00"/>
    <s v="CONV"/>
  </r>
  <r>
    <n v="1"/>
    <n v="134053.26"/>
    <n v="127739.18388742501"/>
    <n v="6314.0761125749996"/>
    <d v="2017-03-01T00:00:00"/>
    <s v="Puget Sound Energy"/>
    <s v="Electric"/>
    <s v="Colstrip Stations"/>
    <x v="1"/>
    <x v="3"/>
    <s v="Joint Owned Assets:  "/>
    <n v="93556"/>
    <s v="Steam Prod.     Turbogen Colstrip2"/>
    <d v="1977-12-01T00:00:00"/>
    <d v="1977-12-01T00:00:00"/>
    <s v="CONV"/>
  </r>
  <r>
    <n v="1"/>
    <n v="67203.960000000006"/>
    <n v="63257.740780641601"/>
    <n v="3946.2192193584051"/>
    <d v="2017-03-01T00:00:00"/>
    <s v="Puget Sound Energy"/>
    <s v="Electric"/>
    <s v="Colstrip Stations"/>
    <x v="1"/>
    <x v="3"/>
    <s v="Joint Owned Assets:  "/>
    <n v="48670"/>
    <s v="Steam Prod.     Turbogen Colstrip2"/>
    <d v="1978-12-01T00:00:00"/>
    <d v="1978-12-01T00:00:00"/>
    <s v="CONV"/>
  </r>
  <r>
    <n v="1"/>
    <n v="5172.1500000000005"/>
    <n v="3799.7445134910004"/>
    <n v="1372.4054865090002"/>
    <d v="2017-03-01T00:00:00"/>
    <s v="Puget Sound Energy"/>
    <s v="Electric"/>
    <s v="Colstrip Stations"/>
    <x v="1"/>
    <x v="3"/>
    <s v="Joint Owned Assets:  "/>
    <n v="48677"/>
    <s v="Steam Prod.     Turbogen Colstrip2"/>
    <d v="1989-12-01T00:00:00"/>
    <d v="1989-12-01T00:00:00"/>
    <s v="CONV"/>
  </r>
  <r>
    <n v="0"/>
    <n v="338072.36"/>
    <n v="135960.12351948398"/>
    <n v="202112.236480516"/>
    <d v="2017-03-01T00:00:00"/>
    <s v="Puget Sound Energy"/>
    <s v="Electric"/>
    <s v="Colstrip Stations"/>
    <x v="1"/>
    <x v="3"/>
    <s v="Joint Owned Assets:  "/>
    <n v="48685"/>
    <s v="Steam Prod.     Turbogen Colstrip2"/>
    <d v="2000-12-01T00:00:00"/>
    <d v="2000-12-01T00:00:00"/>
    <s v="CONV"/>
  </r>
  <r>
    <n v="0"/>
    <n v="5835443.4800000004"/>
    <n v="591279.22833274002"/>
    <n v="5244164.2516672602"/>
    <d v="2017-03-01T00:00:00"/>
    <s v="Puget Sound Energy"/>
    <s v="Electric"/>
    <s v="Colstrip Stations"/>
    <x v="1"/>
    <x v="3"/>
    <s v="Joint Owned Assets:  "/>
    <n v="9564543"/>
    <s v="Joint Owned Assets"/>
    <d v="2011-02-01T00:00:00"/>
    <d v="2011-01-01T00:00:00"/>
    <s v="130005901"/>
  </r>
  <r>
    <n v="1"/>
    <n v="80.239999999999995"/>
    <n v="66.416054607199996"/>
    <n v="13.823945392799999"/>
    <d v="2017-03-01T00:00:00"/>
    <s v="Puget Sound Energy"/>
    <s v="Electric"/>
    <s v="Colstrip Stations"/>
    <x v="1"/>
    <x v="3"/>
    <s v="Joint Owned Assets:  "/>
    <n v="48674"/>
    <s v="Steam Prod.     Turbogen Colstrip2"/>
    <d v="1985-12-01T00:00:00"/>
    <d v="1985-12-01T00:00:00"/>
    <s v="CONV"/>
  </r>
  <r>
    <n v="0"/>
    <n v="544929.1"/>
    <n v="185018.83459565701"/>
    <n v="359910.26540434296"/>
    <d v="2017-03-01T00:00:00"/>
    <s v="Puget Sound Energy"/>
    <s v="Electric"/>
    <s v="Colstrip Stations"/>
    <x v="1"/>
    <x v="3"/>
    <s v="Joint Owned Assets:  "/>
    <n v="75571"/>
    <s v="Steam Prod.     Turbogen Colstrip2"/>
    <d v="2002-01-01T00:00:00"/>
    <d v="2002-01-01T00:00:00"/>
    <s v="CONV"/>
  </r>
  <r>
    <n v="1"/>
    <n v="20278.77"/>
    <n v="13225.475746904101"/>
    <n v="7053.294253095899"/>
    <d v="2017-03-01T00:00:00"/>
    <s v="Puget Sound Energy"/>
    <s v="Electric"/>
    <s v="Colstrip Stations"/>
    <x v="1"/>
    <x v="3"/>
    <s v="Joint Owned Assets:  "/>
    <n v="48680"/>
    <s v="Steam Prod.     Turbogen Colstrip2"/>
    <d v="1992-12-01T00:00:00"/>
    <d v="1992-12-01T00:00:00"/>
    <s v="CONV"/>
  </r>
  <r>
    <n v="1"/>
    <n v="422399.91000000003"/>
    <n v="287541.98455793894"/>
    <n v="134857.9254420611"/>
    <d v="2017-03-01T00:00:00"/>
    <s v="Puget Sound Energy"/>
    <s v="Electric"/>
    <s v="Colstrip Stations"/>
    <x v="1"/>
    <x v="3"/>
    <s v="Joint Owned Assets:  "/>
    <n v="48679"/>
    <s v="Steam Prod.     Turbogen Colstrip2"/>
    <d v="1991-12-01T00:00:00"/>
    <d v="1991-12-01T00:00:00"/>
    <s v="CONV"/>
  </r>
  <r>
    <n v="0"/>
    <n v="2996194.29"/>
    <n v="587596.15634208894"/>
    <n v="2408598.1336579109"/>
    <d v="2017-03-01T00:00:00"/>
    <s v="Puget Sound Energy"/>
    <s v="Electric"/>
    <s v="Colstrip Stations"/>
    <x v="1"/>
    <x v="3"/>
    <s v="Joint Owned Assets:  "/>
    <n v="86901"/>
    <s v="Steam Prod.     Turbogen Colstrip2"/>
    <d v="2007-03-01T00:00:00"/>
    <d v="2007-03-01T00:00:00"/>
    <s v="CONV"/>
  </r>
  <r>
    <n v="1"/>
    <n v="81819.34"/>
    <n v="62169.892855096601"/>
    <n v="19649.447144903395"/>
    <d v="2017-03-01T00:00:00"/>
    <s v="Puget Sound Energy"/>
    <s v="Electric"/>
    <s v="Colstrip Stations"/>
    <x v="1"/>
    <x v="3"/>
    <s v="Joint Owned Assets:  "/>
    <n v="90201"/>
    <s v="Steam Prod.     Turbogen Colstrip2"/>
    <d v="1988-12-01T00:00:00"/>
    <d v="1988-12-01T00:00:00"/>
    <s v="CONV"/>
  </r>
  <r>
    <n v="1"/>
    <n v="118156.98"/>
    <n v="7266.2159076041999"/>
    <n v="110890.7640923958"/>
    <d v="2017-03-01T00:00:00"/>
    <s v="Puget Sound Energy"/>
    <s v="Electric"/>
    <s v="Colstrip Stations"/>
    <x v="1"/>
    <x v="3"/>
    <s v="Joint Owned Assets:  "/>
    <n v="13231198"/>
    <s v="Turbogenereator Colstrip U2 WO 130006521"/>
    <d v="2013-01-01T00:00:00"/>
    <d v="2013-01-01T00:00:00"/>
    <s v="130006521"/>
  </r>
  <r>
    <n v="0"/>
    <n v="44630.89"/>
    <n v="13794.2941119856"/>
    <n v="30836.595888014399"/>
    <d v="2017-03-01T00:00:00"/>
    <s v="Puget Sound Energy"/>
    <s v="Electric"/>
    <s v="Colstrip Stations"/>
    <x v="1"/>
    <x v="3"/>
    <s v="Joint Owned Assets:  "/>
    <n v="76712"/>
    <s v="Steam Prod.     Turbogen Colstrip2"/>
    <d v="2003-09-01T00:00:00"/>
    <d v="2003-09-01T00:00:00"/>
    <s v="CONV"/>
  </r>
  <r>
    <n v="1"/>
    <n v="81413.850000000006"/>
    <n v="50694.494426079"/>
    <n v="30719.355573921006"/>
    <d v="2017-03-01T00:00:00"/>
    <s v="Puget Sound Energy"/>
    <s v="Electric"/>
    <s v="Colstrip Stations"/>
    <x v="1"/>
    <x v="3"/>
    <s v="Joint Owned Assets:  "/>
    <n v="101404"/>
    <s v="Steam Prod.     Turbogen Colstrip2"/>
    <d v="1993-12-01T00:00:00"/>
    <d v="1993-12-01T00:00:00"/>
    <s v="CONV"/>
  </r>
  <r>
    <n v="1"/>
    <n v="13677.98"/>
    <n v="12513.165822016201"/>
    <n v="1164.8141779837988"/>
    <d v="2017-03-01T00:00:00"/>
    <s v="Puget Sound Energy"/>
    <s v="Electric"/>
    <s v="Colstrip Stations"/>
    <x v="1"/>
    <x v="3"/>
    <s v="Joint Owned Assets:  "/>
    <n v="101403"/>
    <s v="Steam Prod.     Turbogen Colstrip2"/>
    <d v="1980-12-01T00:00:00"/>
    <d v="1980-12-01T00:00:00"/>
    <s v="CONV"/>
  </r>
  <r>
    <n v="0"/>
    <n v="2634.82"/>
    <n v="1143.6386938866001"/>
    <n v="1491.1813061134001"/>
    <d v="2017-03-01T00:00:00"/>
    <s v="Puget Sound Energy"/>
    <s v="Electric"/>
    <s v="Colstrip Stations"/>
    <x v="1"/>
    <x v="3"/>
    <s v="Joint Owned Assets:  "/>
    <n v="48684"/>
    <s v="Steam Prod.     Turbogen Colstrip2"/>
    <d v="1999-01-01T00:00:00"/>
    <d v="1999-01-01T00:00:00"/>
    <s v="CONV"/>
  </r>
  <r>
    <n v="1"/>
    <n v="1275457.47"/>
    <n v="55436.687549275201"/>
    <n v="1220020.7824507249"/>
    <d v="2017-03-01T00:00:00"/>
    <s v="Puget Sound Energy"/>
    <s v="Electric"/>
    <s v="Colstrip Stations"/>
    <x v="1"/>
    <x v="3"/>
    <s v="Joint Owned Assets:  "/>
    <n v="16611453"/>
    <s v="Turbo Generator Colstrip U2 WO 130006521"/>
    <d v="2014-01-01T00:00:00"/>
    <d v="2014-01-01T00:00:00"/>
    <s v="130006521"/>
  </r>
  <r>
    <n v="0"/>
    <n v="3021562.27"/>
    <n v="673275.62435055396"/>
    <n v="2348286.6456494462"/>
    <d v="2017-03-01T00:00:00"/>
    <s v="Puget Sound Energy"/>
    <s v="Electric"/>
    <s v="Colstrip Stations"/>
    <x v="1"/>
    <x v="3"/>
    <s v="Joint Owned Assets:  "/>
    <n v="83056"/>
    <s v="Steam Prod.     Turbogen Colstrip2"/>
    <d v="2006-02-01T00:00:00"/>
    <d v="2006-02-01T00:00:00"/>
    <s v="CONV"/>
  </r>
  <r>
    <n v="1"/>
    <n v="8336.67"/>
    <n v="7825.2618974853003"/>
    <n v="511.40810251469975"/>
    <d v="2017-03-01T00:00:00"/>
    <s v="Puget Sound Energy"/>
    <s v="Electric"/>
    <s v="Colstrip Stations"/>
    <x v="2"/>
    <x v="3"/>
    <s v="Joint Owned Assets:  "/>
    <n v="48690"/>
    <s v="Steam Prod.     Turbogen Col Comm"/>
    <d v="1980-12-01T00:00:00"/>
    <d v="1980-12-01T00:00:00"/>
    <s v="CONV"/>
  </r>
  <r>
    <n v="1"/>
    <n v="96854.75"/>
    <n v="91903.596198492494"/>
    <n v="4951.1538015075057"/>
    <d v="2017-03-01T00:00:00"/>
    <s v="Puget Sound Energy"/>
    <s v="Electric"/>
    <s v="Colstrip Stations"/>
    <x v="2"/>
    <x v="3"/>
    <s v="Joint Owned Assets:  "/>
    <n v="48689"/>
    <s v="Steam Prod.     Turbogen Col Comm"/>
    <d v="1979-12-01T00:00:00"/>
    <d v="1979-12-01T00:00:00"/>
    <s v="CONV"/>
  </r>
  <r>
    <n v="1"/>
    <n v="53470.22"/>
    <n v="41585.319876994196"/>
    <n v="11884.900123005806"/>
    <d v="2017-03-01T00:00:00"/>
    <s v="Puget Sound Energy"/>
    <s v="Electric"/>
    <s v="Colstrip Stations"/>
    <x v="2"/>
    <x v="3"/>
    <s v="Joint Owned Assets:  "/>
    <n v="48695"/>
    <s v="Steam Prod.     Turbogen Col Comm"/>
    <d v="1989-12-01T00:00:00"/>
    <d v="1989-12-01T00:00:00"/>
    <s v="CONV"/>
  </r>
  <r>
    <n v="1"/>
    <n v="14558.49"/>
    <n v="12606.281803751401"/>
    <n v="1952.2081962485991"/>
    <d v="2017-03-01T00:00:00"/>
    <s v="Puget Sound Energy"/>
    <s v="Electric"/>
    <s v="Colstrip Stations"/>
    <x v="2"/>
    <x v="3"/>
    <s v="Joint Owned Assets:  "/>
    <n v="48693"/>
    <s v="Steam Prod.     Turbogen Col Comm"/>
    <d v="1985-12-01T00:00:00"/>
    <d v="1985-12-01T00:00:00"/>
    <s v="CONV"/>
  </r>
  <r>
    <n v="1"/>
    <n v="3992.29"/>
    <n v="2388.1586544372003"/>
    <n v="1604.1313455627997"/>
    <d v="2017-03-01T00:00:00"/>
    <s v="Puget Sound Energy"/>
    <s v="Electric"/>
    <s v="Colstrip Stations"/>
    <x v="2"/>
    <x v="3"/>
    <s v="Joint Owned Assets:  "/>
    <n v="48699"/>
    <s v="Steam Prod.     Turbogen Col Comm"/>
    <d v="1995-12-01T00:00:00"/>
    <d v="1995-12-01T00:00:00"/>
    <s v="CONV"/>
  </r>
  <r>
    <n v="1"/>
    <n v="61134.97"/>
    <n v="34501.313071951699"/>
    <n v="26633.656928048302"/>
    <d v="2017-03-01T00:00:00"/>
    <s v="Puget Sound Energy"/>
    <s v="Electric"/>
    <s v="Colstrip Stations"/>
    <x v="2"/>
    <x v="3"/>
    <s v="Joint Owned Assets:  "/>
    <n v="48700"/>
    <s v="Steam Prod.     Turbogen Col Comm"/>
    <d v="1996-12-01T00:00:00"/>
    <d v="1996-12-01T00:00:00"/>
    <s v="CONV"/>
  </r>
  <r>
    <n v="1"/>
    <n v="57648.92"/>
    <n v="40011.017319039202"/>
    <n v="17637.902680960797"/>
    <d v="2017-03-01T00:00:00"/>
    <s v="Puget Sound Energy"/>
    <s v="Electric"/>
    <s v="Colstrip Stations"/>
    <x v="2"/>
    <x v="3"/>
    <s v="Joint Owned Assets:  "/>
    <n v="48697"/>
    <s v="Steam Prod.     Turbogen Col Comm"/>
    <d v="1992-12-01T00:00:00"/>
    <d v="1992-12-01T00:00:00"/>
    <s v="CONV"/>
  </r>
  <r>
    <n v="1"/>
    <n v="236775.63"/>
    <n v="195410.58174658002"/>
    <n v="41365.048253419984"/>
    <d v="2017-03-01T00:00:00"/>
    <s v="Puget Sound Energy"/>
    <s v="Electric"/>
    <s v="Colstrip Stations"/>
    <x v="2"/>
    <x v="3"/>
    <s v="Joint Owned Assets:  "/>
    <n v="48694"/>
    <s v="Steam Prod.     Turbogen Col Comm"/>
    <d v="1987-12-01T00:00:00"/>
    <d v="1987-12-01T00:00:00"/>
    <s v="CONV"/>
  </r>
  <r>
    <n v="1"/>
    <n v="1943.25"/>
    <n v="1901.8540334700001"/>
    <n v="41.395966529999896"/>
    <d v="2017-03-01T00:00:00"/>
    <s v="Puget Sound Energy"/>
    <s v="Electric"/>
    <s v="Colstrip Stations"/>
    <x v="2"/>
    <x v="3"/>
    <s v="Joint Owned Assets:  "/>
    <n v="101405"/>
    <s v="Steam Prod.     Turbogen Col Comm"/>
    <d v="1975-12-01T00:00:00"/>
    <d v="1975-12-01T00:00:00"/>
    <s v="CONV"/>
  </r>
  <r>
    <n v="1"/>
    <n v="43554.950000000004"/>
    <n v="39185.7330130025"/>
    <n v="4369.2169869975041"/>
    <d v="2017-03-01T00:00:00"/>
    <s v="Puget Sound Energy"/>
    <s v="Electric"/>
    <s v="Colstrip Stations"/>
    <x v="2"/>
    <x v="3"/>
    <s v="Joint Owned Assets:  "/>
    <n v="48692"/>
    <s v="Steam Prod.     Turbogen Col Comm"/>
    <d v="1983-12-01T00:00:00"/>
    <d v="1983-12-01T00:00:00"/>
    <s v="CONV"/>
  </r>
  <r>
    <n v="1"/>
    <n v="18338.830000000002"/>
    <n v="15523.321328988899"/>
    <n v="2815.5086710111027"/>
    <d v="2017-03-01T00:00:00"/>
    <s v="Puget Sound Energy"/>
    <s v="Electric"/>
    <s v="Colstrip Stations"/>
    <x v="2"/>
    <x v="3"/>
    <s v="Joint Owned Assets:  "/>
    <n v="93557"/>
    <s v="Steam Prod.     Turbogen Col Comm"/>
    <d v="1986-12-01T00:00:00"/>
    <d v="1986-12-01T00:00:00"/>
    <s v="CONV"/>
  </r>
  <r>
    <n v="1"/>
    <n v="22024.04"/>
    <n v="17671.5851252436"/>
    <n v="4352.4548747564004"/>
    <d v="2017-03-01T00:00:00"/>
    <s v="Puget Sound Energy"/>
    <s v="Electric"/>
    <s v="Colstrip Stations"/>
    <x v="2"/>
    <x v="3"/>
    <s v="Joint Owned Assets:  "/>
    <n v="101406"/>
    <s v="Steam Prod.     Turbogen Col Comm"/>
    <d v="1988-12-01T00:00:00"/>
    <d v="1988-12-01T00:00:00"/>
    <s v="CONV"/>
  </r>
  <r>
    <n v="1"/>
    <n v="17589.09"/>
    <n v="12725.080795177801"/>
    <n v="4864.0092048221995"/>
    <d v="2017-03-01T00:00:00"/>
    <s v="Puget Sound Energy"/>
    <s v="Electric"/>
    <s v="Colstrip Stations"/>
    <x v="2"/>
    <x v="3"/>
    <s v="Joint Owned Assets:  "/>
    <n v="48696"/>
    <s v="Steam Prod.     Turbogen Col Comm"/>
    <d v="1991-12-01T00:00:00"/>
    <d v="1991-12-01T00:00:00"/>
    <s v="CONV"/>
  </r>
  <r>
    <n v="1"/>
    <n v="347957"/>
    <n v="336054.42446229002"/>
    <n v="11902.575537709985"/>
    <d v="2017-03-01T00:00:00"/>
    <s v="Puget Sound Energy"/>
    <s v="Electric"/>
    <s v="Colstrip Stations"/>
    <x v="2"/>
    <x v="3"/>
    <s v="Joint Owned Assets:  "/>
    <n v="48687"/>
    <s v="Steam Prod.     Turbogen Col Comm"/>
    <d v="1977-12-01T00:00:00"/>
    <d v="1977-12-01T00:00:00"/>
    <s v="CONV"/>
  </r>
  <r>
    <n v="1"/>
    <n v="72998.06"/>
    <n v="69924.367186610005"/>
    <n v="3073.6928133899928"/>
    <d v="2017-03-01T00:00:00"/>
    <s v="Puget Sound Energy"/>
    <s v="Electric"/>
    <s v="Colstrip Stations"/>
    <x v="2"/>
    <x v="3"/>
    <s v="Joint Owned Assets:  "/>
    <n v="48688"/>
    <s v="Steam Prod.     Turbogen Col Comm"/>
    <d v="1978-12-01T00:00:00"/>
    <d v="1978-12-01T00:00:00"/>
    <s v="CONV"/>
  </r>
  <r>
    <n v="1"/>
    <n v="21340.22"/>
    <n v="19784.781513717"/>
    <n v="1555.4384862830011"/>
    <d v="2017-03-01T00:00:00"/>
    <s v="Puget Sound Energy"/>
    <s v="Electric"/>
    <s v="Colstrip Stations"/>
    <x v="2"/>
    <x v="3"/>
    <s v="Joint Owned Assets:  "/>
    <n v="48691"/>
    <s v="Steam Prod.     Turbogen Col Comm"/>
    <d v="1981-12-01T00:00:00"/>
    <d v="1981-12-01T00:00:00"/>
    <s v="CONV"/>
  </r>
  <r>
    <n v="1"/>
    <n v="2735208.12"/>
    <n v="2660524.32901457"/>
    <n v="74683.790985430125"/>
    <d v="2017-03-01T00:00:00"/>
    <s v="Puget Sound Energy"/>
    <s v="Electric"/>
    <s v="Colstrip Stations"/>
    <x v="2"/>
    <x v="3"/>
    <s v="Joint Owned Assets:  "/>
    <n v="48686"/>
    <s v="Steam Prod.     Turbogen Col Comm"/>
    <d v="1976-12-01T00:00:00"/>
    <d v="1976-12-01T00:00:00"/>
    <s v="CONV"/>
  </r>
  <r>
    <n v="1"/>
    <n v="62758.12"/>
    <n v="38732.010323739603"/>
    <n v="24026.109676260399"/>
    <d v="2017-03-01T00:00:00"/>
    <s v="Puget Sound Energy"/>
    <s v="Electric"/>
    <s v="Colstrip Stations"/>
    <x v="0"/>
    <x v="4"/>
    <s v="Joint Owned Assets:  "/>
    <n v="48630"/>
    <s v="Steam Prod.     Accequip Colstrip1"/>
    <d v="1990-12-01T00:00:00"/>
    <d v="1990-12-01T00:00:00"/>
    <s v="CONV"/>
  </r>
  <r>
    <n v="1"/>
    <n v="8519.0300000000007"/>
    <n v="6428.5512768113003"/>
    <n v="2090.4787231887003"/>
    <d v="2017-03-01T00:00:00"/>
    <s v="Puget Sound Energy"/>
    <s v="Electric"/>
    <s v="Colstrip Stations"/>
    <x v="0"/>
    <x v="4"/>
    <s v="Joint Owned Assets:  "/>
    <n v="48626"/>
    <s v="Steam Prod.     Accequip Colstrip1"/>
    <d v="1983-12-01T00:00:00"/>
    <d v="1983-12-01T00:00:00"/>
    <s v="CONV"/>
  </r>
  <r>
    <n v="1"/>
    <n v="4585037.3100000005"/>
    <n v="3944671.2836249699"/>
    <n v="640366.02637503063"/>
    <d v="2017-03-01T00:00:00"/>
    <s v="Puget Sound Energy"/>
    <s v="Electric"/>
    <s v="Colstrip Stations"/>
    <x v="0"/>
    <x v="4"/>
    <s v="Joint Owned Assets:  "/>
    <n v="101396"/>
    <s v="Steam Prod.     Accequip Colstrip1"/>
    <d v="1975-12-01T00:00:00"/>
    <d v="1975-12-01T00:00:00"/>
    <s v="CONV"/>
  </r>
  <r>
    <n v="0"/>
    <n v="22629.05"/>
    <n v="4733.5039467099996"/>
    <n v="17895.54605329"/>
    <d v="2017-03-01T00:00:00"/>
    <s v="Puget Sound Energy"/>
    <s v="Electric"/>
    <s v="Colstrip Stations"/>
    <x v="0"/>
    <x v="4"/>
    <s v="Joint Owned Assets:  "/>
    <n v="91663"/>
    <s v="Steam Prod.     Accequip Colstrip1"/>
    <d v="2006-02-01T00:00:00"/>
    <d v="2006-02-01T00:00:00"/>
    <s v="CONV"/>
  </r>
  <r>
    <n v="0"/>
    <n v="3753.16"/>
    <n v="1067.4964738179999"/>
    <n v="2685.6635261820002"/>
    <d v="2017-03-01T00:00:00"/>
    <s v="Puget Sound Energy"/>
    <s v="Electric"/>
    <s v="Colstrip Stations"/>
    <x v="0"/>
    <x v="4"/>
    <s v="Joint Owned Assets:  "/>
    <n v="76709"/>
    <s v="Steam Prod.     Accequip Colstrip1"/>
    <d v="2003-09-01T00:00:00"/>
    <d v="2003-09-01T00:00:00"/>
    <s v="CONV"/>
  </r>
  <r>
    <n v="1"/>
    <n v="46709.66"/>
    <n v="33619.4010985024"/>
    <n v="13090.258901497604"/>
    <d v="2017-03-01T00:00:00"/>
    <s v="Puget Sound Energy"/>
    <s v="Electric"/>
    <s v="Colstrip Stations"/>
    <x v="0"/>
    <x v="4"/>
    <s v="Joint Owned Assets:  "/>
    <n v="48628"/>
    <s v="Steam Prod.     Accequip Colstrip1"/>
    <d v="1985-12-01T00:00:00"/>
    <d v="1985-12-01T00:00:00"/>
    <s v="CONV"/>
  </r>
  <r>
    <n v="0"/>
    <n v="55612.62"/>
    <n v="18732.687834961802"/>
    <n v="36879.932165038204"/>
    <d v="2017-03-01T00:00:00"/>
    <s v="Puget Sound Energy"/>
    <s v="Electric"/>
    <s v="Colstrip Stations"/>
    <x v="0"/>
    <x v="4"/>
    <s v="Joint Owned Assets:  "/>
    <n v="75509"/>
    <s v="Steam Prod.     Accequip Colstrip1"/>
    <d v="2001-01-01T00:00:00"/>
    <d v="2001-01-01T00:00:00"/>
    <s v="CONV"/>
  </r>
  <r>
    <n v="1"/>
    <n v="13080.25"/>
    <n v="8643.0557588624997"/>
    <n v="4437.1942411375003"/>
    <d v="2017-03-01T00:00:00"/>
    <s v="Puget Sound Energy"/>
    <s v="Electric"/>
    <s v="Colstrip Stations"/>
    <x v="0"/>
    <x v="4"/>
    <s v="Joint Owned Assets:  "/>
    <n v="48629"/>
    <s v="Steam Prod.     Accequip Colstrip1"/>
    <d v="1988-12-01T00:00:00"/>
    <d v="1988-12-01T00:00:00"/>
    <s v="CONV"/>
  </r>
  <r>
    <n v="1"/>
    <n v="186199.56"/>
    <n v="26088.645653067601"/>
    <n v="160110.9143469324"/>
    <d v="2017-03-01T00:00:00"/>
    <s v="Puget Sound Energy"/>
    <s v="Electric"/>
    <s v="Colstrip Stations"/>
    <x v="0"/>
    <x v="4"/>
    <s v="Joint Owned Assets:  "/>
    <n v="5723115"/>
    <s v="Accessory Equip Colstrip U1 - WO 130004223"/>
    <d v="2009-01-01T00:00:00"/>
    <d v="2009-01-01T00:00:00"/>
    <s v="130004223"/>
  </r>
  <r>
    <n v="1"/>
    <n v="29736.15"/>
    <n v="17667.926510113502"/>
    <n v="12068.223489886499"/>
    <d v="2017-03-01T00:00:00"/>
    <s v="Puget Sound Energy"/>
    <s v="Electric"/>
    <s v="Colstrip Stations"/>
    <x v="0"/>
    <x v="4"/>
    <s v="Joint Owned Assets:  "/>
    <n v="48631"/>
    <s v="Steam Prod.     Accequip Colstrip1"/>
    <d v="1991-12-01T00:00:00"/>
    <d v="1991-12-01T00:00:00"/>
    <s v="CONV"/>
  </r>
  <r>
    <n v="1"/>
    <n v="3513.04"/>
    <n v="2811.5285954360002"/>
    <n v="701.5114045639998"/>
    <d v="2017-03-01T00:00:00"/>
    <s v="Puget Sound Energy"/>
    <s v="Electric"/>
    <s v="Colstrip Stations"/>
    <x v="0"/>
    <x v="4"/>
    <s v="Joint Owned Assets:  "/>
    <n v="48623"/>
    <s v="Steam Prod.     Accequip Colstrip1"/>
    <d v="1980-12-01T00:00:00"/>
    <d v="1980-12-01T00:00:00"/>
    <s v="CONV"/>
  </r>
  <r>
    <n v="1"/>
    <n v="17780.02"/>
    <n v="11368.090152888601"/>
    <n v="6411.9298471113998"/>
    <d v="2017-03-01T00:00:00"/>
    <s v="Puget Sound Energy"/>
    <s v="Electric"/>
    <s v="Colstrip Stations"/>
    <x v="0"/>
    <x v="4"/>
    <s v="Joint Owned Assets:  "/>
    <n v="90199"/>
    <s v="Steam Prod.     Accequip Colstrip1"/>
    <d v="1989-12-01T00:00:00"/>
    <d v="1989-12-01T00:00:00"/>
    <s v="CONV"/>
  </r>
  <r>
    <n v="1"/>
    <n v="130536.89"/>
    <n v="106238.46872498"/>
    <n v="24298.421275019995"/>
    <d v="2017-03-01T00:00:00"/>
    <s v="Puget Sound Energy"/>
    <s v="Electric"/>
    <s v="Colstrip Stations"/>
    <x v="0"/>
    <x v="4"/>
    <s v="Joint Owned Assets:  "/>
    <n v="48622"/>
    <s v="Steam Prod.     Accequip Colstrip1"/>
    <d v="1979-12-01T00:00:00"/>
    <d v="1979-12-01T00:00:00"/>
    <s v="CONV"/>
  </r>
  <r>
    <n v="0"/>
    <n v="1361113.51"/>
    <n v="14953.7782996693"/>
    <n v="1346159.7317003307"/>
    <d v="2017-03-01T00:00:00"/>
    <s v="Puget Sound Energy"/>
    <s v="Electric"/>
    <s v="Colstrip Stations"/>
    <x v="0"/>
    <x v="4"/>
    <s v="Joint Owned Assets:  "/>
    <n v="24724994"/>
    <s v="Joint Owned Assets"/>
    <d v="2016-01-01T00:00:00"/>
    <d v="2016-01-01T00:00:00"/>
    <s v="130006521"/>
  </r>
  <r>
    <n v="1"/>
    <n v="8126.56"/>
    <n v="4635.6206183040003"/>
    <n v="3490.9393816960001"/>
    <d v="2017-03-01T00:00:00"/>
    <s v="Puget Sound Energy"/>
    <s v="Electric"/>
    <s v="Colstrip Stations"/>
    <x v="0"/>
    <x v="4"/>
    <s v="Joint Owned Assets:  "/>
    <n v="48632"/>
    <s v="Steam Prod.     Accequip Colstrip1"/>
    <d v="1992-12-01T00:00:00"/>
    <d v="1992-12-01T00:00:00"/>
    <s v="CONV"/>
  </r>
  <r>
    <n v="1"/>
    <n v="40964.07"/>
    <n v="32194.959535456201"/>
    <n v="8769.110464543799"/>
    <d v="2017-03-01T00:00:00"/>
    <s v="Puget Sound Energy"/>
    <s v="Electric"/>
    <s v="Colstrip Stations"/>
    <x v="0"/>
    <x v="4"/>
    <s v="Joint Owned Assets:  "/>
    <n v="48624"/>
    <s v="Steam Prod.     Accequip Colstrip1"/>
    <d v="1981-12-01T00:00:00"/>
    <d v="1981-12-01T00:00:00"/>
    <s v="CONV"/>
  </r>
  <r>
    <n v="1"/>
    <n v="32.32"/>
    <n v="8.3643364927999997"/>
    <n v="23.955663507200001"/>
    <d v="2017-03-01T00:00:00"/>
    <s v="Puget Sound Energy"/>
    <s v="Electric"/>
    <s v="Colstrip Stations"/>
    <x v="0"/>
    <x v="4"/>
    <s v="Joint Owned Assets:  "/>
    <n v="79960"/>
    <s v="Accessory Equip Colstrip U1 - CONV"/>
    <d v="2004-12-01T00:00:00"/>
    <d v="2004-12-01T00:00:00"/>
    <s v="CONV"/>
  </r>
  <r>
    <n v="1"/>
    <n v="5.22"/>
    <n v="3.8503850652000002"/>
    <n v="1.3696149347999995"/>
    <d v="2017-03-01T00:00:00"/>
    <s v="Puget Sound Energy"/>
    <s v="Electric"/>
    <s v="Colstrip Stations"/>
    <x v="0"/>
    <x v="4"/>
    <s v="Joint Owned Assets:  "/>
    <n v="48627"/>
    <s v="Steam Prod.     Accequip Colstrip1"/>
    <d v="1984-12-01T00:00:00"/>
    <d v="1984-12-01T00:00:00"/>
    <s v="CONV"/>
  </r>
  <r>
    <n v="1"/>
    <n v="32030.13"/>
    <n v="3804.7521620657999"/>
    <n v="28225.3778379342"/>
    <d v="2017-03-01T00:00:00"/>
    <s v="Puget Sound Energy"/>
    <s v="Electric"/>
    <s v="Colstrip Stations"/>
    <x v="0"/>
    <x v="4"/>
    <s v="Joint Owned Assets:  "/>
    <n v="7766061"/>
    <s v="Accessory Equipment Colstrip U1 - WO 130005268"/>
    <d v="2010-01-01T00:00:00"/>
    <d v="2010-01-01T00:00:00"/>
    <s v="130005268"/>
  </r>
  <r>
    <n v="1"/>
    <n v="60905.85"/>
    <n v="50345.460191753999"/>
    <n v="10560.389808246"/>
    <d v="2017-03-01T00:00:00"/>
    <s v="Puget Sound Energy"/>
    <s v="Electric"/>
    <s v="Colstrip Stations"/>
    <x v="0"/>
    <x v="4"/>
    <s v="Joint Owned Assets:  "/>
    <n v="48621"/>
    <s v="Steam Prod.     Accequip Colstrip1"/>
    <d v="1978-12-01T00:00:00"/>
    <d v="1978-12-01T00:00:00"/>
    <s v="CONV"/>
  </r>
  <r>
    <n v="1"/>
    <n v="11277.51"/>
    <n v="5875.7811941760001"/>
    <n v="5401.7288058240001"/>
    <d v="2017-03-01T00:00:00"/>
    <s v="Puget Sound Energy"/>
    <s v="Electric"/>
    <s v="Colstrip Stations"/>
    <x v="0"/>
    <x v="4"/>
    <s v="Joint Owned Assets:  "/>
    <n v="48634"/>
    <s v="Steam Prod.     Accequip Colstrip1"/>
    <d v="1994-12-01T00:00:00"/>
    <d v="1994-12-01T00:00:00"/>
    <s v="CONV"/>
  </r>
  <r>
    <n v="0"/>
    <n v="6533.6900000000005"/>
    <n v="1526.7735354883"/>
    <n v="5006.9164645117007"/>
    <d v="2017-03-01T00:00:00"/>
    <s v="Puget Sound Energy"/>
    <s v="Electric"/>
    <s v="Colstrip Stations"/>
    <x v="0"/>
    <x v="4"/>
    <s v="Joint Owned Assets:  "/>
    <n v="80632"/>
    <s v="Steam Prod.     Accequip Colstrip1"/>
    <d v="2005-01-01T00:00:00"/>
    <d v="2005-01-01T00:00:00"/>
    <s v="CONV"/>
  </r>
  <r>
    <n v="3"/>
    <n v="56732.98"/>
    <n v="3430.2444677506001"/>
    <n v="53302.735532249404"/>
    <d v="2017-03-01T00:00:00"/>
    <s v="Puget Sound Energy"/>
    <s v="Electric"/>
    <s v="Colstrip Stations"/>
    <x v="0"/>
    <x v="4"/>
    <s v="Joint Owned Assets:  "/>
    <n v="15315793"/>
    <s v="Accessory Equipment Colstrip U1 WO 130006521"/>
    <d v="2013-09-01T00:00:00"/>
    <d v="2013-09-01T00:00:00"/>
    <s v="130006521"/>
  </r>
  <r>
    <n v="1"/>
    <n v="3378.7400000000002"/>
    <n v="2301.9779989744002"/>
    <n v="1076.7620010256001"/>
    <d v="2017-03-01T00:00:00"/>
    <s v="Puget Sound Energy"/>
    <s v="Electric"/>
    <s v="Colstrip Stations"/>
    <x v="0"/>
    <x v="4"/>
    <s v="Joint Owned Assets:  "/>
    <n v="93554"/>
    <s v="Steam Prod.     Accequip Colstrip1"/>
    <d v="1987-12-01T00:00:00"/>
    <d v="1987-12-01T00:00:00"/>
    <s v="CONV"/>
  </r>
  <r>
    <n v="1"/>
    <n v="20388.900000000001"/>
    <n v="11132.728420211999"/>
    <n v="9256.1715797880024"/>
    <d v="2017-03-01T00:00:00"/>
    <s v="Puget Sound Energy"/>
    <s v="Electric"/>
    <s v="Colstrip Stations"/>
    <x v="0"/>
    <x v="4"/>
    <s v="Joint Owned Assets:  "/>
    <n v="48633"/>
    <s v="Steam Prod.     Accequip Colstrip1"/>
    <d v="1993-12-01T00:00:00"/>
    <d v="1993-12-01T00:00:00"/>
    <s v="CONV"/>
  </r>
  <r>
    <n v="1"/>
    <n v="31994.99"/>
    <n v="15853.1524821641"/>
    <n v="16141.837517835902"/>
    <d v="2017-03-01T00:00:00"/>
    <s v="Puget Sound Energy"/>
    <s v="Electric"/>
    <s v="Colstrip Stations"/>
    <x v="0"/>
    <x v="4"/>
    <s v="Joint Owned Assets:  "/>
    <n v="48635"/>
    <s v="Steam Prod.     Accequip Colstrip1"/>
    <d v="1995-12-01T00:00:00"/>
    <d v="1995-12-01T00:00:00"/>
    <s v="CONV"/>
  </r>
  <r>
    <n v="0"/>
    <n v="-46481.94"/>
    <n v="-83.353274085600006"/>
    <n v="-46398.5867259144"/>
    <d v="2017-03-01T00:00:00"/>
    <s v="Puget Sound Energy"/>
    <s v="Electric"/>
    <s v="Colstrip Stations"/>
    <x v="0"/>
    <x v="4"/>
    <s v="Joint Owned Assets:  "/>
    <n v="29628542"/>
    <s v="Joint Owned Assets"/>
    <d v="2017-01-01T00:00:00"/>
    <d v="2017-01-01T00:00:00"/>
    <s v="130006521"/>
  </r>
  <r>
    <n v="1"/>
    <n v="21797.43"/>
    <n v="16799.342731521301"/>
    <n v="4998.0872684786991"/>
    <d v="2017-03-01T00:00:00"/>
    <s v="Puget Sound Energy"/>
    <s v="Electric"/>
    <s v="Colstrip Stations"/>
    <x v="0"/>
    <x v="4"/>
    <s v="Joint Owned Assets:  "/>
    <n v="48625"/>
    <s v="Steam Prod.     Accequip Colstrip1"/>
    <d v="1982-12-01T00:00:00"/>
    <d v="1982-12-01T00:00:00"/>
    <s v="CONV"/>
  </r>
  <r>
    <n v="0"/>
    <n v="41566.559999999998"/>
    <n v="4089.4100348976003"/>
    <n v="37477.149965102399"/>
    <d v="2017-03-01T00:00:00"/>
    <s v="Puget Sound Energy"/>
    <s v="Electric"/>
    <s v="Colstrip Stations"/>
    <x v="0"/>
    <x v="4"/>
    <s v="Joint Owned Assets:  "/>
    <n v="9708747"/>
    <s v="Joint Owned Assets"/>
    <d v="2011-02-01T00:00:00"/>
    <d v="2011-05-01T00:00:00"/>
    <s v="130005901"/>
  </r>
  <r>
    <n v="1"/>
    <n v="147216.26"/>
    <n v="6327.4490732064005"/>
    <n v="140888.81092679361"/>
    <d v="2017-03-01T00:00:00"/>
    <s v="Puget Sound Energy"/>
    <s v="Electric"/>
    <s v="Colstrip Stations"/>
    <x v="0"/>
    <x v="4"/>
    <s v="Joint Owned Assets:  "/>
    <n v="16611447"/>
    <s v="Accessory Equip Colstrip U1 WO 130006521"/>
    <d v="2014-01-01T00:00:00"/>
    <d v="2014-01-01T00:00:00"/>
    <s v="130006521"/>
  </r>
  <r>
    <n v="1"/>
    <n v="115705.57"/>
    <n v="9132.6984928849997"/>
    <n v="106572.87150711501"/>
    <d v="2017-03-01T00:00:00"/>
    <s v="Puget Sound Energy"/>
    <s v="Electric"/>
    <s v="Colstrip Stations"/>
    <x v="0"/>
    <x v="4"/>
    <s v="Joint Owned Assets:  "/>
    <n v="10984092"/>
    <s v="Accessory Equip Colstrip U1 - WO 130006423"/>
    <d v="2012-01-01T00:00:00"/>
    <d v="2012-01-01T00:00:00"/>
    <s v="130006423"/>
  </r>
  <r>
    <n v="1"/>
    <n v="129637.63"/>
    <n v="90872.549714686509"/>
    <n v="38765.080285313496"/>
    <d v="2017-03-01T00:00:00"/>
    <s v="Puget Sound Energy"/>
    <s v="Electric"/>
    <s v="Colstrip Stations"/>
    <x v="0"/>
    <x v="4"/>
    <s v="Joint Owned Assets:  "/>
    <n v="101397"/>
    <s v="Steam Prod.     Accequip Colstrip1"/>
    <d v="1986-12-01T00:00:00"/>
    <d v="1986-12-01T00:00:00"/>
    <s v="CONV"/>
  </r>
  <r>
    <n v="1"/>
    <n v="1621.05"/>
    <n v="300.49261197600003"/>
    <n v="1320.5573880239999"/>
    <d v="2017-03-01T00:00:00"/>
    <s v="Puget Sound Energy"/>
    <s v="Electric"/>
    <s v="Colstrip Stations"/>
    <x v="0"/>
    <x v="4"/>
    <s v="Joint Owned Assets:  "/>
    <n v="86902"/>
    <s v="Accessory Equip Colstrip U1 - CONV"/>
    <d v="2007-03-01T00:00:00"/>
    <d v="2007-03-01T00:00:00"/>
    <s v="CONV"/>
  </r>
  <r>
    <n v="1"/>
    <n v="62487.69"/>
    <n v="19400.796191414101"/>
    <n v="43086.893808585897"/>
    <d v="2017-03-01T00:00:00"/>
    <s v="Puget Sound Energy"/>
    <s v="Electric"/>
    <s v="Colstrip Stations"/>
    <x v="0"/>
    <x v="4"/>
    <s v="Joint Owned Assets:  "/>
    <n v="93864"/>
    <s v="Accessory Equip Colstrip - CONV"/>
    <d v="2002-01-01T00:00:00"/>
    <d v="2002-01-01T00:00:00"/>
    <s v="CONV"/>
  </r>
  <r>
    <n v="1"/>
    <n v="56318.61"/>
    <n v="9141.9994670483993"/>
    <n v="47176.610532951599"/>
    <d v="2017-03-01T00:00:00"/>
    <s v="Puget Sound Energy"/>
    <s v="Electric"/>
    <s v="Colstrip Stations"/>
    <x v="0"/>
    <x v="4"/>
    <s v="Joint Owned Assets:  "/>
    <n v="3583918"/>
    <s v="Accessory Equip Colstrip U1 - WO 130003081"/>
    <d v="2008-02-01T00:00:00"/>
    <d v="2008-01-01T00:00:00"/>
    <s v="130003081"/>
  </r>
  <r>
    <n v="0"/>
    <n v="41566.559999999998"/>
    <n v="3653.2118012544001"/>
    <n v="37913.348198745596"/>
    <d v="2017-03-01T00:00:00"/>
    <s v="Puget Sound Energy"/>
    <s v="Electric"/>
    <s v="Colstrip Stations"/>
    <x v="1"/>
    <x v="4"/>
    <s v="Joint Owned Assets:  "/>
    <n v="9708748"/>
    <s v="Joint Owned Assets"/>
    <d v="2011-02-01T00:00:00"/>
    <d v="2011-05-01T00:00:00"/>
    <s v="130005901"/>
  </r>
  <r>
    <n v="0"/>
    <n v="630038.82000000007"/>
    <n v="152286.92259695203"/>
    <n v="477751.897403048"/>
    <d v="2017-03-01T00:00:00"/>
    <s v="Puget Sound Energy"/>
    <s v="Electric"/>
    <s v="Colstrip Stations"/>
    <x v="1"/>
    <x v="4"/>
    <s v="Joint Owned Assets:  "/>
    <n v="75572"/>
    <s v="Steam Prod.     Accequip Colstrip2"/>
    <d v="2002-01-01T00:00:00"/>
    <d v="2002-01-01T00:00:00"/>
    <s v="CONV"/>
  </r>
  <r>
    <n v="1"/>
    <n v="42917.49"/>
    <n v="19252.0594208943"/>
    <n v="23665.430579105698"/>
    <d v="2017-03-01T00:00:00"/>
    <s v="Puget Sound Energy"/>
    <s v="Electric"/>
    <s v="Colstrip Stations"/>
    <x v="1"/>
    <x v="4"/>
    <s v="Joint Owned Assets:  "/>
    <n v="48650"/>
    <s v="Steam Prod.     Accequip Colstrip2"/>
    <d v="1990-12-01T00:00:00"/>
    <d v="1990-12-01T00:00:00"/>
    <s v="CONV"/>
  </r>
  <r>
    <n v="1"/>
    <n v="2883.87"/>
    <n v="1430.9085230550002"/>
    <n v="1452.9614769449997"/>
    <d v="2017-03-01T00:00:00"/>
    <s v="Puget Sound Energy"/>
    <s v="Electric"/>
    <s v="Colstrip Stations"/>
    <x v="1"/>
    <x v="4"/>
    <s v="Joint Owned Assets:  "/>
    <n v="48647"/>
    <s v="Steam Prod.     Accequip Colstrip2"/>
    <d v="1987-12-01T00:00:00"/>
    <d v="1987-12-01T00:00:00"/>
    <s v="CONV"/>
  </r>
  <r>
    <n v="1"/>
    <n v="21172.41"/>
    <n v="12061.695855661201"/>
    <n v="9110.7141443387991"/>
    <d v="2017-03-01T00:00:00"/>
    <s v="Puget Sound Energy"/>
    <s v="Electric"/>
    <s v="Colstrip Stations"/>
    <x v="1"/>
    <x v="4"/>
    <s v="Joint Owned Assets:  "/>
    <n v="101399"/>
    <s v="Steam Prod.     Accequip Colstrip2"/>
    <d v="1982-12-01T00:00:00"/>
    <d v="1982-12-01T00:00:00"/>
    <s v="CONV"/>
  </r>
  <r>
    <n v="0"/>
    <n v="-46481.94"/>
    <n v="-83.141781258600005"/>
    <n v="-46398.798218741402"/>
    <d v="2017-03-01T00:00:00"/>
    <s v="Puget Sound Energy"/>
    <s v="Electric"/>
    <s v="Colstrip Stations"/>
    <x v="1"/>
    <x v="4"/>
    <s v="Joint Owned Assets:  "/>
    <n v="29628557"/>
    <s v="Joint Owned Assets"/>
    <d v="2017-01-01T00:00:00"/>
    <d v="2017-01-01T00:00:00"/>
    <s v="130006521"/>
  </r>
  <r>
    <n v="1"/>
    <n v="18516.330000000002"/>
    <n v="2862.0650545074"/>
    <n v="15654.264945492601"/>
    <d v="2017-03-01T00:00:00"/>
    <s v="Puget Sound Energy"/>
    <s v="Electric"/>
    <s v="Colstrip Stations"/>
    <x v="1"/>
    <x v="4"/>
    <s v="Joint Owned Assets:  "/>
    <n v="88888"/>
    <s v="Accessory Equip Colstrip U2 - CONV"/>
    <d v="2007-09-01T00:00:00"/>
    <d v="2007-09-01T00:00:00"/>
    <s v="CONV"/>
  </r>
  <r>
    <n v="1"/>
    <n v="13295.470000000001"/>
    <n v="6389.5256714505003"/>
    <n v="6905.9443285495008"/>
    <d v="2017-03-01T00:00:00"/>
    <s v="Puget Sound Energy"/>
    <s v="Electric"/>
    <s v="Colstrip Stations"/>
    <x v="1"/>
    <x v="4"/>
    <s v="Joint Owned Assets:  "/>
    <n v="48648"/>
    <s v="Steam Prod.     Accequip Colstrip2"/>
    <d v="1988-12-01T00:00:00"/>
    <d v="1988-12-01T00:00:00"/>
    <s v="CONV"/>
  </r>
  <r>
    <n v="0"/>
    <n v="53741.090000000004"/>
    <n v="6490.2598478536001"/>
    <n v="47250.830152146402"/>
    <d v="2017-03-01T00:00:00"/>
    <s v="Puget Sound Energy"/>
    <s v="Electric"/>
    <s v="Colstrip Stations"/>
    <x v="1"/>
    <x v="4"/>
    <s v="Joint Owned Assets:  "/>
    <n v="5723116"/>
    <s v="Joint Owned Assets"/>
    <d v="2009-01-01T00:00:00"/>
    <d v="2009-01-01T00:00:00"/>
    <s v="130004223"/>
  </r>
  <r>
    <n v="0"/>
    <n v="22681.57"/>
    <n v="3895.5453581109"/>
    <n v="18786.0246418891"/>
    <d v="2017-03-01T00:00:00"/>
    <s v="Puget Sound Energy"/>
    <s v="Electric"/>
    <s v="Colstrip Stations"/>
    <x v="1"/>
    <x v="4"/>
    <s v="Joint Owned Assets:  "/>
    <n v="105321"/>
    <s v="Steam Prod.     Accequip Colstrip2"/>
    <d v="2006-02-01T00:00:00"/>
    <d v="2006-02-01T00:00:00"/>
    <s v="CONV"/>
  </r>
  <r>
    <n v="1"/>
    <n v="1325728.07"/>
    <n v="858160.11268082203"/>
    <n v="467567.95731917804"/>
    <d v="2017-03-01T00:00:00"/>
    <s v="Puget Sound Energy"/>
    <s v="Electric"/>
    <s v="Colstrip Stations"/>
    <x v="1"/>
    <x v="4"/>
    <s v="Joint Owned Assets:  "/>
    <n v="48639"/>
    <s v="Steam Prod.     Accequip Colstrip2"/>
    <d v="1976-12-01T00:00:00"/>
    <d v="1976-12-01T00:00:00"/>
    <s v="CONV"/>
  </r>
  <r>
    <n v="0"/>
    <n v="56323.66"/>
    <n v="7748.3552251074007"/>
    <n v="48575.304774892604"/>
    <d v="2017-03-01T00:00:00"/>
    <s v="Puget Sound Energy"/>
    <s v="Electric"/>
    <s v="Colstrip Stations"/>
    <x v="1"/>
    <x v="4"/>
    <s v="Joint Owned Assets:  "/>
    <n v="3583919"/>
    <s v="Joint Owned Assets"/>
    <d v="2008-02-01T00:00:00"/>
    <d v="2008-01-01T00:00:00"/>
    <s v="130003081"/>
  </r>
  <r>
    <n v="0"/>
    <n v="54404.99"/>
    <n v="15072.4846491768"/>
    <n v="39332.505350823194"/>
    <d v="2017-03-01T00:00:00"/>
    <s v="Puget Sound Energy"/>
    <s v="Electric"/>
    <s v="Colstrip Stations"/>
    <x v="1"/>
    <x v="4"/>
    <s v="Joint Owned Assets:  "/>
    <n v="48854"/>
    <s v="Steam Prod.     Accequip Colstrip2"/>
    <d v="2000-12-01T00:00:00"/>
    <d v="2000-12-01T00:00:00"/>
    <s v="CONV"/>
  </r>
  <r>
    <n v="1"/>
    <n v="8496.92"/>
    <n v="4721.0100880176005"/>
    <n v="3775.9099119823995"/>
    <d v="2017-03-01T00:00:00"/>
    <s v="Puget Sound Energy"/>
    <s v="Electric"/>
    <s v="Colstrip Stations"/>
    <x v="1"/>
    <x v="4"/>
    <s v="Joint Owned Assets:  "/>
    <n v="48643"/>
    <s v="Steam Prod.     Accequip Colstrip2"/>
    <d v="1983-12-01T00:00:00"/>
    <d v="1983-12-01T00:00:00"/>
    <s v="CONV"/>
  </r>
  <r>
    <n v="1"/>
    <n v="123778.84"/>
    <n v="63311.151182970403"/>
    <n v="60467.688817029593"/>
    <d v="2017-03-01T00:00:00"/>
    <s v="Puget Sound Energy"/>
    <s v="Electric"/>
    <s v="Colstrip Stations"/>
    <x v="1"/>
    <x v="4"/>
    <s v="Joint Owned Assets:  "/>
    <n v="48646"/>
    <s v="Steam Prod.     Accequip Colstrip2"/>
    <d v="1986-12-01T00:00:00"/>
    <d v="1986-12-01T00:00:00"/>
    <s v="CONV"/>
  </r>
  <r>
    <n v="1"/>
    <n v="90039.75"/>
    <n v="54922.711421865002"/>
    <n v="35117.038578134998"/>
    <d v="2017-03-01T00:00:00"/>
    <s v="Puget Sound Energy"/>
    <s v="Electric"/>
    <s v="Colstrip Stations"/>
    <x v="1"/>
    <x v="4"/>
    <s v="Joint Owned Assets:  "/>
    <n v="48640"/>
    <s v="Steam Prod.     Accequip Colstrip2"/>
    <d v="1979-12-01T00:00:00"/>
    <d v="1979-12-01T00:00:00"/>
    <s v="CONV"/>
  </r>
  <r>
    <n v="1"/>
    <n v="5.22"/>
    <n v="2.8251206891999998"/>
    <n v="2.3948793107999999"/>
    <d v="2017-03-01T00:00:00"/>
    <s v="Puget Sound Energy"/>
    <s v="Electric"/>
    <s v="Colstrip Stations"/>
    <x v="1"/>
    <x v="4"/>
    <s v="Joint Owned Assets:  "/>
    <n v="48644"/>
    <s v="Steam Prod.     Accequip Colstrip2"/>
    <d v="1984-12-01T00:00:00"/>
    <d v="1984-12-01T00:00:00"/>
    <s v="CONV"/>
  </r>
  <r>
    <n v="0"/>
    <n v="432431.76"/>
    <n v="4678.9592106935997"/>
    <n v="427752.80078930641"/>
    <d v="2017-03-01T00:00:00"/>
    <s v="Puget Sound Energy"/>
    <s v="Electric"/>
    <s v="Colstrip Stations"/>
    <x v="1"/>
    <x v="4"/>
    <s v="Joint Owned Assets:  "/>
    <n v="24725006"/>
    <s v="Joint Owned Assets"/>
    <d v="2016-01-01T00:00:00"/>
    <d v="2016-01-01T00:00:00"/>
    <s v="130006521"/>
  </r>
  <r>
    <n v="1"/>
    <n v="29736.100000000002"/>
    <n v="12852.059877595"/>
    <n v="16884.040122405"/>
    <d v="2017-03-01T00:00:00"/>
    <s v="Puget Sound Energy"/>
    <s v="Electric"/>
    <s v="Colstrip Stations"/>
    <x v="1"/>
    <x v="4"/>
    <s v="Joint Owned Assets:  "/>
    <n v="48651"/>
    <s v="Steam Prod.     Accequip Colstrip2"/>
    <d v="1991-12-01T00:00:00"/>
    <d v="1991-12-01T00:00:00"/>
    <s v="CONV"/>
  </r>
  <r>
    <n v="1"/>
    <n v="32.32"/>
    <n v="6.6753770016000002"/>
    <n v="25.644622998399999"/>
    <d v="2017-03-01T00:00:00"/>
    <s v="Puget Sound Energy"/>
    <s v="Electric"/>
    <s v="Colstrip Stations"/>
    <x v="1"/>
    <x v="4"/>
    <s v="Joint Owned Assets:  "/>
    <n v="79961"/>
    <s v="Accessory Equip Colstrip U2 - CONV"/>
    <d v="2004-12-01T00:00:00"/>
    <d v="2004-12-01T00:00:00"/>
    <s v="CONV"/>
  </r>
  <r>
    <n v="1"/>
    <n v="519.74"/>
    <n v="303.24110759799999"/>
    <n v="216.49889240200002"/>
    <d v="2017-03-01T00:00:00"/>
    <s v="Puget Sound Energy"/>
    <s v="Electric"/>
    <s v="Colstrip Stations"/>
    <x v="1"/>
    <x v="4"/>
    <s v="Joint Owned Assets:  "/>
    <n v="48642"/>
    <s v="Steam Prod.     Accequip Colstrip2"/>
    <d v="1981-12-01T00:00:00"/>
    <d v="1981-12-01T00:00:00"/>
    <s v="CONV"/>
  </r>
  <r>
    <n v="0"/>
    <n v="92257.040000000008"/>
    <n v="6628.0631178176"/>
    <n v="85628.976882182411"/>
    <d v="2017-03-01T00:00:00"/>
    <s v="Puget Sound Energy"/>
    <s v="Electric"/>
    <s v="Colstrip Stations"/>
    <x v="1"/>
    <x v="4"/>
    <s v="Joint Owned Assets:  "/>
    <n v="10984085"/>
    <s v="Joint Owned Assets"/>
    <d v="2012-01-01T00:00:00"/>
    <d v="2012-01-01T00:00:00"/>
    <s v="130006423"/>
  </r>
  <r>
    <n v="0"/>
    <n v="43221.94"/>
    <n v="9685.6546720503993"/>
    <n v="33536.285327949605"/>
    <d v="2017-03-01T00:00:00"/>
    <s v="Puget Sound Energy"/>
    <s v="Electric"/>
    <s v="Colstrip Stations"/>
    <x v="1"/>
    <x v="4"/>
    <s v="Joint Owned Assets:  "/>
    <n v="76713"/>
    <s v="Steam Prod.     Accequip Colstrip2"/>
    <d v="2003-09-01T00:00:00"/>
    <d v="2003-09-01T00:00:00"/>
    <s v="CONV"/>
  </r>
  <r>
    <n v="1"/>
    <n v="17780.03"/>
    <n v="8262.5163138300995"/>
    <n v="9517.5136861698993"/>
    <d v="2017-03-01T00:00:00"/>
    <s v="Puget Sound Energy"/>
    <s v="Electric"/>
    <s v="Colstrip Stations"/>
    <x v="1"/>
    <x v="4"/>
    <s v="Joint Owned Assets:  "/>
    <n v="48649"/>
    <s v="Steam Prod.     Accequip Colstrip2"/>
    <d v="1989-12-01T00:00:00"/>
    <d v="1989-12-01T00:00:00"/>
    <s v="CONV"/>
  </r>
  <r>
    <n v="1"/>
    <n v="8126.51"/>
    <n v="3377.4080304125"/>
    <n v="4749.1019695875002"/>
    <d v="2017-03-01T00:00:00"/>
    <s v="Puget Sound Energy"/>
    <s v="Electric"/>
    <s v="Colstrip Stations"/>
    <x v="1"/>
    <x v="4"/>
    <s v="Joint Owned Assets:  "/>
    <n v="101400"/>
    <s v="Steam Prod.     Accequip Colstrip2"/>
    <d v="1992-12-01T00:00:00"/>
    <d v="1992-12-01T00:00:00"/>
    <s v="CONV"/>
  </r>
  <r>
    <n v="1"/>
    <n v="827182.76"/>
    <n v="33639.215009299602"/>
    <n v="793543.54499070044"/>
    <d v="2017-03-01T00:00:00"/>
    <s v="Puget Sound Energy"/>
    <s v="Electric"/>
    <s v="Colstrip Stations"/>
    <x v="1"/>
    <x v="4"/>
    <s v="Joint Owned Assets:  "/>
    <n v="16611450"/>
    <s v="Accessory Equip Colstrip U2 WO 130006521"/>
    <d v="2014-01-01T00:00:00"/>
    <d v="2014-01-01T00:00:00"/>
    <s v="130006521"/>
  </r>
  <r>
    <n v="0"/>
    <n v="32030.13"/>
    <n v="3337.6807988733003"/>
    <n v="28692.449201126699"/>
    <d v="2017-03-01T00:00:00"/>
    <s v="Puget Sound Energy"/>
    <s v="Electric"/>
    <s v="Colstrip Stations"/>
    <x v="1"/>
    <x v="4"/>
    <s v="Joint Owned Assets:  "/>
    <n v="7766064"/>
    <s v="Joint Owned Assets"/>
    <d v="2010-01-01T00:00:00"/>
    <d v="2010-01-01T00:00:00"/>
    <s v="130005268"/>
  </r>
  <r>
    <n v="1"/>
    <n v="6837.03"/>
    <n v="4080.9056100840003"/>
    <n v="2756.1243899159995"/>
    <d v="2017-03-01T00:00:00"/>
    <s v="Puget Sound Energy"/>
    <s v="Electric"/>
    <s v="Colstrip Stations"/>
    <x v="1"/>
    <x v="4"/>
    <s v="Joint Owned Assets:  "/>
    <n v="48641"/>
    <s v="Steam Prod.     Accequip Colstrip2"/>
    <d v="1980-12-01T00:00:00"/>
    <d v="1980-12-01T00:00:00"/>
    <s v="CONV"/>
  </r>
  <r>
    <n v="1"/>
    <n v="46805.64"/>
    <n v="24643.481185562399"/>
    <n v="22162.1588144376"/>
    <d v="2017-03-01T00:00:00"/>
    <s v="Puget Sound Energy"/>
    <s v="Electric"/>
    <s v="Colstrip Stations"/>
    <x v="1"/>
    <x v="4"/>
    <s v="Joint Owned Assets:  "/>
    <n v="48645"/>
    <s v="Steam Prod.     Accequip Colstrip2"/>
    <d v="1985-12-01T00:00:00"/>
    <d v="1985-12-01T00:00:00"/>
    <s v="CONV"/>
  </r>
  <r>
    <n v="1"/>
    <n v="59340.87"/>
    <n v="3328.9943233824001"/>
    <n v="56011.875676617601"/>
    <d v="2017-03-01T00:00:00"/>
    <s v="Puget Sound Energy"/>
    <s v="Electric"/>
    <s v="Colstrip Stations"/>
    <x v="1"/>
    <x v="4"/>
    <s v="Joint Owned Assets:  "/>
    <n v="16006991"/>
    <s v="Accessory Equipment Colstrip U2 WO 130006521"/>
    <d v="2013-09-01T00:00:00"/>
    <d v="2013-09-01T00:00:00"/>
    <s v="130006521"/>
  </r>
  <r>
    <n v="1"/>
    <n v="20388.87"/>
    <n v="8130.7967273748"/>
    <n v="12258.073272625199"/>
    <d v="2017-03-01T00:00:00"/>
    <s v="Puget Sound Energy"/>
    <s v="Electric"/>
    <s v="Colstrip Stations"/>
    <x v="1"/>
    <x v="4"/>
    <s v="Joint Owned Assets:  "/>
    <n v="48652"/>
    <s v="Steam Prod.     Accequip Colstrip2"/>
    <d v="1993-12-01T00:00:00"/>
    <d v="1993-12-01T00:00:00"/>
    <s v="CONV"/>
  </r>
  <r>
    <n v="1"/>
    <n v="13953.380000000001"/>
    <n v="9723.7588968239997"/>
    <n v="4229.6211031760013"/>
    <d v="2017-03-01T00:00:00"/>
    <s v="Puget Sound Energy"/>
    <s v="Electric"/>
    <s v="Colstrip Stations"/>
    <x v="2"/>
    <x v="4"/>
    <s v="Joint Owned Assets:  "/>
    <n v="48714"/>
    <s v="Steam Prod.     Accequip Col Comm"/>
    <d v="1989-12-01T00:00:00"/>
    <d v="1989-12-01T00:00:00"/>
    <s v="CONV"/>
  </r>
  <r>
    <n v="0"/>
    <n v="5962.77"/>
    <n v="2525.7321788489999"/>
    <n v="3437.0378211510006"/>
    <d v="2017-03-01T00:00:00"/>
    <s v="Puget Sound Energy"/>
    <s v="Electric"/>
    <s v="Colstrip Stations"/>
    <x v="2"/>
    <x v="4"/>
    <s v="Joint Owned Assets:  "/>
    <n v="48720"/>
    <s v="Steam Prod.     Accequip Col Comm"/>
    <d v="1999-01-01T00:00:00"/>
    <d v="1999-01-01T00:00:00"/>
    <s v="CONV"/>
  </r>
  <r>
    <n v="1"/>
    <n v="62215.130000000005"/>
    <n v="54091.2170643399"/>
    <n v="8123.9129356601043"/>
    <d v="2017-03-01T00:00:00"/>
    <s v="Puget Sound Energy"/>
    <s v="Electric"/>
    <s v="Colstrip Stations"/>
    <x v="2"/>
    <x v="4"/>
    <s v="Joint Owned Assets:  "/>
    <n v="48705"/>
    <s v="Steam Prod.     Accequip Col Comm"/>
    <d v="1979-12-01T00:00:00"/>
    <d v="1979-12-01T00:00:00"/>
    <s v="CONV"/>
  </r>
  <r>
    <n v="1"/>
    <n v="9576.7800000000007"/>
    <n v="7635.4161470183999"/>
    <n v="1941.3638529816008"/>
    <d v="2017-03-01T00:00:00"/>
    <s v="Puget Sound Energy"/>
    <s v="Electric"/>
    <s v="Colstrip Stations"/>
    <x v="2"/>
    <x v="4"/>
    <s v="Joint Owned Assets:  "/>
    <n v="48709"/>
    <s v="Steam Prod.     Accequip Col Comm"/>
    <d v="1984-12-01T00:00:00"/>
    <d v="1984-12-01T00:00:00"/>
    <s v="CONV"/>
  </r>
  <r>
    <n v="1"/>
    <n v="44514.38"/>
    <n v="32018.509793123201"/>
    <n v="12495.870206876796"/>
    <d v="2017-03-01T00:00:00"/>
    <s v="Puget Sound Energy"/>
    <s v="Electric"/>
    <s v="Colstrip Stations"/>
    <x v="2"/>
    <x v="4"/>
    <s v="Joint Owned Assets:  "/>
    <n v="48713"/>
    <s v="Steam Prod.     Accequip Col Comm"/>
    <d v="1988-12-01T00:00:00"/>
    <d v="1988-12-01T00:00:00"/>
    <s v="CONV"/>
  </r>
  <r>
    <n v="1"/>
    <n v="5102.55"/>
    <n v="2464.5423143295002"/>
    <n v="2638.0076856705"/>
    <d v="2017-03-01T00:00:00"/>
    <s v="Puget Sound Energy"/>
    <s v="Electric"/>
    <s v="Colstrip Stations"/>
    <x v="2"/>
    <x v="4"/>
    <s v="Joint Owned Assets:  "/>
    <n v="48718"/>
    <s v="Steam Prod.     Accequip Col Comm"/>
    <d v="1997-12-01T00:00:00"/>
    <d v="1997-12-01T00:00:00"/>
    <s v="CONV"/>
  </r>
  <r>
    <n v="1"/>
    <n v="1589634.94"/>
    <n v="1446146.49445185"/>
    <n v="143488.44554814999"/>
    <d v="2017-03-01T00:00:00"/>
    <s v="Puget Sound Energy"/>
    <s v="Electric"/>
    <s v="Colstrip Stations"/>
    <x v="2"/>
    <x v="4"/>
    <s v="Joint Owned Assets:  "/>
    <n v="48855"/>
    <s v="Steam Prod.     Accequip Col Comm"/>
    <d v="1975-12-01T00:00:00"/>
    <d v="1975-12-01T00:00:00"/>
    <s v="CONV"/>
  </r>
  <r>
    <n v="0"/>
    <n v="53"/>
    <n v="20.867128730000001"/>
    <n v="32.132871269999995"/>
    <d v="2017-03-01T00:00:00"/>
    <s v="Puget Sound Energy"/>
    <s v="Electric"/>
    <s v="Colstrip Stations"/>
    <x v="2"/>
    <x v="4"/>
    <s v="Joint Owned Assets:  "/>
    <n v="90202"/>
    <s v="Steam Prod.     Accequip Col Comm"/>
    <d v="2000-12-01T00:00:00"/>
    <d v="2000-12-01T00:00:00"/>
    <s v="CONV"/>
  </r>
  <r>
    <n v="1"/>
    <n v="79114.710000000006"/>
    <n v="70513.214740027805"/>
    <n v="8601.4952599722019"/>
    <d v="2017-03-01T00:00:00"/>
    <s v="Puget Sound Energy"/>
    <s v="Electric"/>
    <s v="Colstrip Stations"/>
    <x v="2"/>
    <x v="4"/>
    <s v="Joint Owned Assets:  "/>
    <n v="48857"/>
    <s v="Steam Prod.     Accequip Col Comm"/>
    <d v="1977-12-01T00:00:00"/>
    <d v="1977-12-01T00:00:00"/>
    <s v="CONV"/>
  </r>
  <r>
    <n v="1"/>
    <n v="10106.17"/>
    <n v="8661.8826924152017"/>
    <n v="1444.2873075847983"/>
    <d v="2017-03-01T00:00:00"/>
    <s v="Puget Sound Energy"/>
    <s v="Electric"/>
    <s v="Colstrip Stations"/>
    <x v="2"/>
    <x v="4"/>
    <s v="Joint Owned Assets:  "/>
    <n v="48706"/>
    <s v="Steam Prod.     Accequip Col Comm"/>
    <d v="1980-12-01T00:00:00"/>
    <d v="1980-12-01T00:00:00"/>
    <s v="CONV"/>
  </r>
  <r>
    <n v="1"/>
    <n v="2007.71"/>
    <n v="1565.1013761134002"/>
    <n v="442.60862388659984"/>
    <d v="2017-03-01T00:00:00"/>
    <s v="Puget Sound Energy"/>
    <s v="Electric"/>
    <s v="Colstrip Stations"/>
    <x v="2"/>
    <x v="4"/>
    <s v="Joint Owned Assets:  "/>
    <n v="48710"/>
    <s v="Steam Prod.     Accequip Col Comm"/>
    <d v="1985-12-01T00:00:00"/>
    <d v="1985-12-01T00:00:00"/>
    <s v="CONV"/>
  </r>
  <r>
    <n v="1"/>
    <n v="3080.19"/>
    <n v="2342.8727221475997"/>
    <n v="737.31727785240037"/>
    <d v="2017-03-01T00:00:00"/>
    <s v="Puget Sound Energy"/>
    <s v="Electric"/>
    <s v="Colstrip Stations"/>
    <x v="2"/>
    <x v="4"/>
    <s v="Joint Owned Assets:  "/>
    <n v="48711"/>
    <s v="Steam Prod.     Accequip Col Comm"/>
    <d v="1986-12-01T00:00:00"/>
    <d v="1986-12-01T00:00:00"/>
    <s v="CONV"/>
  </r>
  <r>
    <n v="1"/>
    <n v="5436.66"/>
    <n v="3387.7540464233998"/>
    <n v="2048.9059535766"/>
    <d v="2017-03-01T00:00:00"/>
    <s v="Puget Sound Energy"/>
    <s v="Electric"/>
    <s v="Colstrip Stations"/>
    <x v="2"/>
    <x v="4"/>
    <s v="Joint Owned Assets:  "/>
    <n v="101409"/>
    <s v="Steam Prod.     Accequip Col Comm"/>
    <d v="1992-12-01T00:00:00"/>
    <d v="1992-12-01T00:00:00"/>
    <s v="CONV"/>
  </r>
  <r>
    <n v="1"/>
    <n v="32123.850000000002"/>
    <n v="23789.044386013502"/>
    <n v="8334.8056139865002"/>
    <d v="2017-03-01T00:00:00"/>
    <s v="Puget Sound Energy"/>
    <s v="Electric"/>
    <s v="Colstrip Stations"/>
    <x v="2"/>
    <x v="4"/>
    <s v="Joint Owned Assets:  "/>
    <n v="48712"/>
    <s v="Steam Prod.     Accequip Col Comm"/>
    <d v="1987-12-01T00:00:00"/>
    <d v="1987-12-01T00:00:00"/>
    <s v="CONV"/>
  </r>
  <r>
    <n v="1"/>
    <n v="14366.65"/>
    <n v="11915.085910378501"/>
    <n v="2451.5640896214991"/>
    <d v="2017-03-01T00:00:00"/>
    <s v="Puget Sound Energy"/>
    <s v="Electric"/>
    <s v="Colstrip Stations"/>
    <x v="2"/>
    <x v="4"/>
    <s v="Joint Owned Assets:  "/>
    <n v="48708"/>
    <s v="Steam Prod.     Accequip Col Comm"/>
    <d v="1982-12-01T00:00:00"/>
    <d v="1982-12-01T00:00:00"/>
    <s v="CONV"/>
  </r>
  <r>
    <n v="1"/>
    <n v="68272.040000000008"/>
    <n v="60134.664147261603"/>
    <n v="8137.3758527384052"/>
    <d v="2017-03-01T00:00:00"/>
    <s v="Puget Sound Energy"/>
    <s v="Electric"/>
    <s v="Colstrip Stations"/>
    <x v="2"/>
    <x v="4"/>
    <s v="Joint Owned Assets:  "/>
    <n v="48858"/>
    <s v="Steam Prod.     Accequip Col Comm"/>
    <d v="1978-12-01T00:00:00"/>
    <d v="1978-12-01T00:00:00"/>
    <s v="CONV"/>
  </r>
  <r>
    <n v="1"/>
    <n v="22601.96"/>
    <n v="15219.1242421928"/>
    <n v="7382.8357578071991"/>
    <d v="2017-03-01T00:00:00"/>
    <s v="Puget Sound Energy"/>
    <s v="Electric"/>
    <s v="Colstrip Stations"/>
    <x v="2"/>
    <x v="4"/>
    <s v="Joint Owned Assets:  "/>
    <n v="48715"/>
    <s v="Steam Prod.     Accequip Col Comm"/>
    <d v="1990-12-01T00:00:00"/>
    <d v="1990-12-01T00:00:00"/>
    <s v="CONV"/>
  </r>
  <r>
    <n v="1"/>
    <n v="20412.12"/>
    <n v="13242.248746249199"/>
    <n v="7169.8712537508"/>
    <d v="2017-03-01T00:00:00"/>
    <s v="Puget Sound Energy"/>
    <s v="Electric"/>
    <s v="Colstrip Stations"/>
    <x v="2"/>
    <x v="4"/>
    <s v="Joint Owned Assets:  "/>
    <n v="48716"/>
    <s v="Steam Prod.     Accequip Col Comm"/>
    <d v="1991-12-01T00:00:00"/>
    <d v="1991-12-01T00:00:00"/>
    <s v="CONV"/>
  </r>
  <r>
    <n v="1"/>
    <n v="267.39999999999998"/>
    <n v="121.237432596"/>
    <n v="146.16256740399996"/>
    <d v="2017-03-01T00:00:00"/>
    <s v="Puget Sound Energy"/>
    <s v="Electric"/>
    <s v="Colstrip Stations"/>
    <x v="2"/>
    <x v="4"/>
    <s v="Joint Owned Assets:  "/>
    <n v="48719"/>
    <s v="Accessory Equip Colstrip U1&amp;2 - CONV"/>
    <d v="1998-09-01T00:00:00"/>
    <d v="1998-09-01T00:00:00"/>
    <s v="CONV"/>
  </r>
  <r>
    <n v="1"/>
    <n v="146761.69"/>
    <n v="123829.521380363"/>
    <n v="22932.168619636999"/>
    <d v="2017-03-01T00:00:00"/>
    <s v="Puget Sound Energy"/>
    <s v="Electric"/>
    <s v="Colstrip Stations"/>
    <x v="2"/>
    <x v="4"/>
    <s v="Joint Owned Assets:  "/>
    <n v="48707"/>
    <s v="Steam Prod.     Accequip Col Comm"/>
    <d v="1981-12-01T00:00:00"/>
    <d v="1981-12-01T00:00:00"/>
    <s v="CONV"/>
  </r>
  <r>
    <n v="1"/>
    <n v="115668.11"/>
    <n v="104206.36497103701"/>
    <n v="11461.745028962992"/>
    <d v="2017-03-01T00:00:00"/>
    <s v="Puget Sound Energy"/>
    <s v="Electric"/>
    <s v="Colstrip Stations"/>
    <x v="2"/>
    <x v="4"/>
    <s v="Joint Owned Assets:  "/>
    <n v="48856"/>
    <s v="Steam Prod.     Accequip Col Comm"/>
    <d v="1976-12-01T00:00:00"/>
    <d v="1976-12-01T00:00:00"/>
    <s v="CONV"/>
  </r>
  <r>
    <n v="1"/>
    <n v="21628.45"/>
    <n v="17603.128992496"/>
    <n v="4025.3210075040006"/>
    <d v="2017-03-01T00:00:00"/>
    <s v="Puget Sound Energy"/>
    <s v="Electric"/>
    <s v="Colstrip Stations"/>
    <x v="2"/>
    <x v="4"/>
    <s v="Joint Owned Assets:  "/>
    <n v="101408"/>
    <s v="Steam Prod.     Accequip Col Comm"/>
    <d v="1983-12-01T00:00:00"/>
    <d v="1983-12-01T00:00:00"/>
    <s v="CONV"/>
  </r>
  <r>
    <n v="1"/>
    <n v="13829.300000000001"/>
    <n v="8008.3981352670007"/>
    <n v="5820.9018647330004"/>
    <d v="2017-03-01T00:00:00"/>
    <s v="Puget Sound Energy"/>
    <s v="Electric"/>
    <s v="Colstrip Stations"/>
    <x v="0"/>
    <x v="5"/>
    <s v="Joint Owned Assets:  "/>
    <n v="48776"/>
    <s v="Steam Prod Colstrip U1 - CONV"/>
    <d v="2000-12-01T00:00:00"/>
    <d v="2000-12-01T00:00:00"/>
    <s v="CONV"/>
  </r>
  <r>
    <n v="1"/>
    <n v="55656.05"/>
    <n v="29472.357395467003"/>
    <n v="26183.692604533"/>
    <d v="2017-03-01T00:00:00"/>
    <s v="Puget Sound Energy"/>
    <s v="Electric"/>
    <s v="Colstrip Stations"/>
    <x v="0"/>
    <x v="5"/>
    <s v="Joint Owned Assets:  "/>
    <n v="75510"/>
    <s v="Misc Power Plant Equip Colstrip U1 - CONV"/>
    <d v="2001-01-01T00:00:00"/>
    <d v="2001-01-01T00:00:00"/>
    <s v="CONV"/>
  </r>
  <r>
    <n v="0"/>
    <n v="93838.88"/>
    <n v="1021.1837822128001"/>
    <n v="92817.696217787205"/>
    <d v="2017-03-01T00:00:00"/>
    <s v="Puget Sound Energy"/>
    <s v="Electric"/>
    <s v="Colstrip Stations"/>
    <x v="0"/>
    <x v="5"/>
    <s v="Joint Owned Assets:  "/>
    <n v="26286514"/>
    <s v="Joint Owned Assets"/>
    <d v="2016-05-01T00:00:00"/>
    <d v="2016-05-01T00:00:00"/>
    <s v="130006521"/>
  </r>
  <r>
    <n v="0"/>
    <n v="1403"/>
    <n v="2.4419355299999999"/>
    <n v="1400.5580644700001"/>
    <d v="2017-03-01T00:00:00"/>
    <s v="Puget Sound Energy"/>
    <s v="Electric"/>
    <s v="Colstrip Stations"/>
    <x v="0"/>
    <x v="5"/>
    <s v="Joint Owned Assets:  "/>
    <n v="29628545"/>
    <s v="Joint Owned Assets"/>
    <d v="2017-01-01T00:00:00"/>
    <d v="2017-01-01T00:00:00"/>
    <s v="130006521"/>
  </r>
  <r>
    <n v="1"/>
    <n v="2293.02"/>
    <n v="205.97921204580001"/>
    <n v="2087.0407879541999"/>
    <d v="2017-03-01T00:00:00"/>
    <s v="Puget Sound Energy"/>
    <s v="Electric"/>
    <s v="Colstrip Stations"/>
    <x v="0"/>
    <x v="5"/>
    <s v="Joint Owned Assets:  "/>
    <n v="11276086"/>
    <s v="Joint Owned Assets"/>
    <d v="2012-03-01T00:00:00"/>
    <d v="2012-03-01T00:00:00"/>
    <s v="130006423"/>
  </r>
  <r>
    <n v="1"/>
    <n v="4129.92"/>
    <n v="4118.0808409343999"/>
    <n v="11.839159065600143"/>
    <d v="2017-03-01T00:00:00"/>
    <s v="Puget Sound Energy"/>
    <s v="Electric"/>
    <s v="Colstrip Stations"/>
    <x v="0"/>
    <x v="5"/>
    <s v="Joint Owned Assets:  "/>
    <n v="48762"/>
    <s v="Steam Prod.     Misequip Colstrip1"/>
    <d v="1978-12-01T00:00:00"/>
    <d v="1978-12-01T00:00:00"/>
    <s v="CONV"/>
  </r>
  <r>
    <n v="1"/>
    <n v="607.07000000000005"/>
    <n v="484.25047511179997"/>
    <n v="122.81952488820008"/>
    <d v="2017-03-01T00:00:00"/>
    <s v="Puget Sound Energy"/>
    <s v="Electric"/>
    <s v="Colstrip Stations"/>
    <x v="0"/>
    <x v="5"/>
    <s v="Joint Owned Assets:  "/>
    <n v="48772"/>
    <s v="Steam Prod.     Misequip Colstrip1"/>
    <d v="1995-12-01T00:00:00"/>
    <d v="1995-12-01T00:00:00"/>
    <s v="CONV"/>
  </r>
  <r>
    <n v="1"/>
    <n v="5622.7300000000005"/>
    <n v="5114.0946954711999"/>
    <n v="508.63530452880059"/>
    <d v="2017-03-01T00:00:00"/>
    <s v="Puget Sound Energy"/>
    <s v="Electric"/>
    <s v="Colstrip Stations"/>
    <x v="0"/>
    <x v="5"/>
    <s v="Joint Owned Assets:  "/>
    <n v="48769"/>
    <s v="Steam Prod.     Misequip Colstrip1"/>
    <d v="1991-12-01T00:00:00"/>
    <d v="1991-12-01T00:00:00"/>
    <s v="CONV"/>
  </r>
  <r>
    <n v="1"/>
    <n v="8254.27"/>
    <n v="8181.4624685807003"/>
    <n v="72.807531419300176"/>
    <d v="2017-03-01T00:00:00"/>
    <s v="Puget Sound Energy"/>
    <s v="Electric"/>
    <s v="Colstrip Stations"/>
    <x v="0"/>
    <x v="5"/>
    <s v="Joint Owned Assets:  "/>
    <n v="48764"/>
    <s v="Steam Prod.     Misequip Colstrip1"/>
    <d v="1982-12-01T00:00:00"/>
    <d v="1982-12-01T00:00:00"/>
    <s v="CONV"/>
  </r>
  <r>
    <n v="1"/>
    <n v="34440.550000000003"/>
    <n v="1569.3442761180002"/>
    <n v="32871.205723882005"/>
    <d v="2017-03-01T00:00:00"/>
    <s v="Puget Sound Energy"/>
    <s v="Electric"/>
    <s v="Colstrip Stations"/>
    <x v="0"/>
    <x v="5"/>
    <s v="Joint Owned Assets:  "/>
    <n v="16611444"/>
    <s v="Misc Power Plant Equip Colstrip U1 WO 130006521"/>
    <d v="2014-01-01T00:00:00"/>
    <d v="2014-01-01T00:00:00"/>
    <s v="130006521"/>
  </r>
  <r>
    <n v="1"/>
    <n v="45383.05"/>
    <n v="28484.099959900501"/>
    <n v="16898.950040099502"/>
    <d v="2017-03-01T00:00:00"/>
    <s v="Puget Sound Energy"/>
    <s v="Electric"/>
    <s v="Colstrip Stations"/>
    <x v="0"/>
    <x v="5"/>
    <s v="Joint Owned Assets:  "/>
    <n v="48775"/>
    <s v="Misc Power Plant Equip Colstrip U1 - CONV"/>
    <d v="1999-01-01T00:00:00"/>
    <d v="1999-01-01T00:00:00"/>
    <s v="CONV"/>
  </r>
  <r>
    <n v="1"/>
    <n v="194800.72"/>
    <n v="56943.953617687206"/>
    <n v="137856.76638231281"/>
    <d v="2017-03-01T00:00:00"/>
    <s v="Puget Sound Energy"/>
    <s v="Electric"/>
    <s v="Colstrip Stations"/>
    <x v="0"/>
    <x v="5"/>
    <s v="Joint Owned Assets:  "/>
    <n v="83060"/>
    <s v="Misc Power Plant Equip Colstrip U1 - CONV"/>
    <d v="2006-02-01T00:00:00"/>
    <d v="2006-02-01T00:00:00"/>
    <s v="CONV"/>
  </r>
  <r>
    <n v="1"/>
    <n v="156.99"/>
    <n v="112.83138183"/>
    <n v="44.158618170000011"/>
    <d v="2017-03-01T00:00:00"/>
    <s v="Puget Sound Energy"/>
    <s v="Electric"/>
    <s v="Colstrip Stations"/>
    <x v="0"/>
    <x v="5"/>
    <s v="Joint Owned Assets:  "/>
    <n v="101417"/>
    <s v="Steam Prod.     Misequip Colstrip1"/>
    <d v="1997-12-01T00:00:00"/>
    <d v="1997-12-01T00:00:00"/>
    <s v="CONV"/>
  </r>
  <r>
    <n v="1"/>
    <n v="27595.02"/>
    <n v="24488.4060383742"/>
    <n v="3106.6139616258006"/>
    <d v="2017-03-01T00:00:00"/>
    <s v="Puget Sound Energy"/>
    <s v="Electric"/>
    <s v="Colstrip Stations"/>
    <x v="0"/>
    <x v="5"/>
    <s v="Joint Owned Assets:  "/>
    <n v="48770"/>
    <s v="Steam Prod.     Misequip Colstrip1"/>
    <d v="1992-12-01T00:00:00"/>
    <d v="1992-12-01T00:00:00"/>
    <s v="CONV"/>
  </r>
  <r>
    <n v="1"/>
    <n v="6637.3"/>
    <n v="6159.9841458320006"/>
    <n v="477.31585416799953"/>
    <d v="2017-03-01T00:00:00"/>
    <s v="Puget Sound Energy"/>
    <s v="Electric"/>
    <s v="Colstrip Stations"/>
    <x v="0"/>
    <x v="5"/>
    <s v="Joint Owned Assets:  "/>
    <n v="48768"/>
    <s v="Steam Prod.     Misequip Colstrip1"/>
    <d v="1990-12-01T00:00:00"/>
    <d v="1990-12-01T00:00:00"/>
    <s v="CONV"/>
  </r>
  <r>
    <n v="1"/>
    <n v="48556.76"/>
    <n v="8613.9813631899997"/>
    <n v="39942.778636810006"/>
    <d v="2017-03-01T00:00:00"/>
    <s v="Puget Sound Energy"/>
    <s v="Electric"/>
    <s v="Colstrip Stations"/>
    <x v="0"/>
    <x v="5"/>
    <s v="Joint Owned Assets:  "/>
    <n v="5723117"/>
    <s v="Misc Power Plant Equip Colstrip U1 - WO 130004223"/>
    <d v="2009-01-01T00:00:00"/>
    <d v="2009-01-01T00:00:00"/>
    <s v="130004223"/>
  </r>
  <r>
    <n v="1"/>
    <n v="19732.09"/>
    <n v="16998.9303357104"/>
    <n v="2733.1596642896002"/>
    <d v="2017-03-01T00:00:00"/>
    <s v="Puget Sound Energy"/>
    <s v="Electric"/>
    <s v="Colstrip Stations"/>
    <x v="0"/>
    <x v="5"/>
    <s v="Joint Owned Assets:  "/>
    <n v="101416"/>
    <s v="Steam Prod.     Misequip Colstrip1"/>
    <d v="1993-12-01T00:00:00"/>
    <d v="1993-12-01T00:00:00"/>
    <s v="CONV"/>
  </r>
  <r>
    <n v="0"/>
    <n v="125392.51000000001"/>
    <n v="26672.386257411599"/>
    <n v="98720.123742588417"/>
    <d v="2017-03-01T00:00:00"/>
    <s v="Puget Sound Energy"/>
    <s v="Electric"/>
    <s v="Colstrip Stations"/>
    <x v="0"/>
    <x v="5"/>
    <s v="Joint Owned Assets:  "/>
    <n v="3583920"/>
    <s v="Joint Owned Assets"/>
    <d v="2008-02-01T00:00:00"/>
    <d v="2008-01-01T00:00:00"/>
    <s v="130003081"/>
  </r>
  <r>
    <n v="1"/>
    <n v="21591.439999999999"/>
    <n v="20369.079920820801"/>
    <n v="1222.3600791791978"/>
    <d v="2017-03-01T00:00:00"/>
    <s v="Puget Sound Energy"/>
    <s v="Electric"/>
    <s v="Colstrip Stations"/>
    <x v="0"/>
    <x v="5"/>
    <s v="Joint Owned Assets:  "/>
    <n v="48767"/>
    <s v="Steam Prod.     Misequip Colstrip1"/>
    <d v="1989-12-01T00:00:00"/>
    <d v="1989-12-01T00:00:00"/>
    <s v="CONV"/>
  </r>
  <r>
    <n v="1"/>
    <n v="13115.77"/>
    <n v="13065.8825949126"/>
    <n v="49.887405087400111"/>
    <d v="2017-03-01T00:00:00"/>
    <s v="Puget Sound Energy"/>
    <s v="Electric"/>
    <s v="Colstrip Stations"/>
    <x v="0"/>
    <x v="5"/>
    <s v="Joint Owned Assets:  "/>
    <n v="101415"/>
    <s v="Steam Prod.     Misequip Colstrip1"/>
    <d v="1979-12-01T00:00:00"/>
    <d v="1979-12-01T00:00:00"/>
    <s v="CONV"/>
  </r>
  <r>
    <n v="0"/>
    <n v="-16937.3"/>
    <n v="-184.316949163"/>
    <n v="-16752.983050837"/>
    <d v="2017-03-01T00:00:00"/>
    <s v="Puget Sound Energy"/>
    <s v="Electric"/>
    <s v="Colstrip Stations"/>
    <x v="0"/>
    <x v="5"/>
    <s v="Joint Owned Assets:  "/>
    <n v="29244108"/>
    <s v="Joint Owned Assets"/>
    <d v="2016-01-01T00:00:00"/>
    <d v="2016-01-01T00:00:00"/>
    <s v="130006521"/>
  </r>
  <r>
    <n v="1"/>
    <n v="14651.220000000001"/>
    <n v="6307.5093222491996"/>
    <n v="8343.7106777508016"/>
    <d v="2017-03-01T00:00:00"/>
    <s v="Puget Sound Energy"/>
    <s v="Electric"/>
    <s v="Colstrip Stations"/>
    <x v="0"/>
    <x v="5"/>
    <s v="Joint Owned Assets:  "/>
    <n v="76710"/>
    <s v="Misc Power Plant Equip Colstrip U1 - CONV"/>
    <d v="2003-09-01T00:00:00"/>
    <d v="2003-09-01T00:00:00"/>
    <s v="CONV"/>
  </r>
  <r>
    <n v="1"/>
    <n v="33926.93"/>
    <n v="2252.6429785169998"/>
    <n v="31674.287021483"/>
    <d v="2017-03-01T00:00:00"/>
    <s v="Puget Sound Energy"/>
    <s v="Electric"/>
    <s v="Colstrip Stations"/>
    <x v="0"/>
    <x v="5"/>
    <s v="Joint Owned Assets:  "/>
    <n v="13907109"/>
    <s v="Misc PP Equipment Colstrip U1 WO 130006521"/>
    <d v="2013-01-01T00:00:00"/>
    <d v="2013-01-01T00:00:00"/>
    <s v="130006521"/>
  </r>
  <r>
    <n v="0"/>
    <n v="27052.850000000002"/>
    <n v="3139.3782774419997"/>
    <n v="23913.471722558003"/>
    <d v="2017-03-01T00:00:00"/>
    <s v="Puget Sound Energy"/>
    <s v="Electric"/>
    <s v="Colstrip Stations"/>
    <x v="0"/>
    <x v="5"/>
    <s v="Joint Owned Assets:  "/>
    <n v="9564544"/>
    <s v="Joint Owned Assets"/>
    <d v="2011-02-01T00:00:00"/>
    <d v="2011-01-01T00:00:00"/>
    <s v="130005901"/>
  </r>
  <r>
    <n v="1"/>
    <n v="28301.08"/>
    <n v="27050.788661522398"/>
    <n v="1250.2913384776039"/>
    <d v="2017-03-01T00:00:00"/>
    <s v="Puget Sound Energy"/>
    <s v="Electric"/>
    <s v="Colstrip Stations"/>
    <x v="0"/>
    <x v="5"/>
    <s v="Joint Owned Assets:  "/>
    <n v="48766"/>
    <s v="Steam Prod.     Misequip Colstrip1"/>
    <d v="1988-12-01T00:00:00"/>
    <d v="1988-12-01T00:00:00"/>
    <s v="CONV"/>
  </r>
  <r>
    <n v="1"/>
    <n v="25898.420000000002"/>
    <n v="9905.7450014425995"/>
    <n v="15992.674998557402"/>
    <d v="2017-03-01T00:00:00"/>
    <s v="Puget Sound Energy"/>
    <s v="Electric"/>
    <s v="Colstrip Stations"/>
    <x v="0"/>
    <x v="5"/>
    <s v="Joint Owned Assets:  "/>
    <n v="78129"/>
    <s v="Misc Power Plant Equip Colstrip U1 - CONV"/>
    <d v="2004-04-01T00:00:00"/>
    <d v="2004-04-01T00:00:00"/>
    <s v="CONV"/>
  </r>
  <r>
    <n v="1"/>
    <n v="5777.2"/>
    <n v="838.83759673999998"/>
    <n v="4938.3624032600001"/>
    <d v="2017-03-01T00:00:00"/>
    <s v="Puget Sound Energy"/>
    <s v="Electric"/>
    <s v="Colstrip Stations"/>
    <x v="0"/>
    <x v="5"/>
    <s v="Joint Owned Assets:  "/>
    <n v="7766062"/>
    <s v="Misc Power Plant Equip Colstrip U1 - WO 130005268"/>
    <d v="2010-01-01T00:00:00"/>
    <d v="2010-01-01T00:00:00"/>
    <s v="130005268"/>
  </r>
  <r>
    <n v="1"/>
    <n v="1311.3500000000001"/>
    <n v="1276.8495092609999"/>
    <n v="34.50049073900027"/>
    <d v="2017-03-01T00:00:00"/>
    <s v="Puget Sound Energy"/>
    <s v="Electric"/>
    <s v="Colstrip Stations"/>
    <x v="0"/>
    <x v="5"/>
    <s v="Joint Owned Assets:  "/>
    <n v="48765"/>
    <s v="Steam Prod.     Misequip Colstrip1"/>
    <d v="1986-12-01T00:00:00"/>
    <d v="1986-12-01T00:00:00"/>
    <s v="CONV"/>
  </r>
  <r>
    <n v="1"/>
    <n v="64887.450000000004"/>
    <n v="16291.047445813501"/>
    <n v="48596.402554186505"/>
    <d v="2017-03-01T00:00:00"/>
    <s v="Puget Sound Energy"/>
    <s v="Electric"/>
    <s v="Colstrip Stations"/>
    <x v="0"/>
    <x v="5"/>
    <s v="Joint Owned Assets:  "/>
    <n v="105943"/>
    <s v="Misc Power Plant Equip Colstrip U1 - CONV"/>
    <d v="2007-03-01T00:00:00"/>
    <d v="2007-03-01T00:00:00"/>
    <s v="CONV"/>
  </r>
  <r>
    <n v="1"/>
    <n v="42708.160000000003"/>
    <n v="35515.440462867205"/>
    <n v="7192.719537132798"/>
    <d v="2017-03-01T00:00:00"/>
    <s v="Puget Sound Energy"/>
    <s v="Electric"/>
    <s v="Colstrip Stations"/>
    <x v="0"/>
    <x v="5"/>
    <s v="Joint Owned Assets:  "/>
    <n v="48771"/>
    <s v="Steam Prod.     Misequip Colstrip1"/>
    <d v="1994-12-01T00:00:00"/>
    <d v="1994-12-01T00:00:00"/>
    <s v="CONV"/>
  </r>
  <r>
    <n v="1"/>
    <n v="1266.6600000000001"/>
    <n v="1258.2093258108"/>
    <n v="8.4506741892000719"/>
    <d v="2017-03-01T00:00:00"/>
    <s v="Puget Sound Energy"/>
    <s v="Electric"/>
    <s v="Colstrip Stations"/>
    <x v="0"/>
    <x v="5"/>
    <s v="Joint Owned Assets:  "/>
    <n v="48763"/>
    <s v="Steam Prod.     Misequip Colstrip1"/>
    <d v="1981-12-01T00:00:00"/>
    <d v="1981-12-01T00:00:00"/>
    <s v="CONV"/>
  </r>
  <r>
    <n v="1"/>
    <n v="15896.390000000001"/>
    <n v="5345.1891151464006"/>
    <n v="10551.200884853601"/>
    <d v="2017-03-01T00:00:00"/>
    <s v="Puget Sound Energy"/>
    <s v="Electric"/>
    <s v="Colstrip Stations"/>
    <x v="0"/>
    <x v="5"/>
    <s v="Joint Owned Assets:  "/>
    <n v="80634"/>
    <s v="Power Plant Equip Colstrip U1 - CONV"/>
    <d v="2005-01-01T00:00:00"/>
    <d v="2005-01-01T00:00:00"/>
    <s v="CONV"/>
  </r>
  <r>
    <n v="1"/>
    <n v="74905.09"/>
    <n v="3378.9146782352"/>
    <n v="71526.175321764793"/>
    <d v="2017-03-01T00:00:00"/>
    <s v="Puget Sound Energy"/>
    <s v="Electric"/>
    <s v="Colstrip Stations"/>
    <x v="1"/>
    <x v="5"/>
    <s v="Joint Owned Assets:  "/>
    <n v="16611456"/>
    <s v="Misc Power Plant Equip Colstrip U2 WO 130006521"/>
    <d v="2014-01-01T00:00:00"/>
    <d v="2014-01-01T00:00:00"/>
    <s v="130006521"/>
  </r>
  <r>
    <n v="1"/>
    <n v="554.66999999999996"/>
    <n v="36.315054718200003"/>
    <n v="518.35494528179993"/>
    <d v="2017-03-01T00:00:00"/>
    <s v="Puget Sound Energy"/>
    <s v="Electric"/>
    <s v="Colstrip Stations"/>
    <x v="1"/>
    <x v="5"/>
    <s v="Joint Owned Assets:  "/>
    <n v="15315782"/>
    <s v="Misc PP Equipment Colstrip U2 WO 130006521"/>
    <d v="2013-09-01T00:00:00"/>
    <d v="2013-09-01T00:00:00"/>
    <s v="130006521"/>
  </r>
  <r>
    <n v="0"/>
    <n v="5777.2"/>
    <n v="817.15732498399996"/>
    <n v="4960.0426750159995"/>
    <d v="2017-03-01T00:00:00"/>
    <s v="Puget Sound Energy"/>
    <s v="Electric"/>
    <s v="Colstrip Stations"/>
    <x v="1"/>
    <x v="5"/>
    <s v="Joint Owned Assets:  "/>
    <n v="7766065"/>
    <s v="Joint Owned Assets"/>
    <d v="2010-01-01T00:00:00"/>
    <d v="2010-01-01T00:00:00"/>
    <s v="130005268"/>
  </r>
  <r>
    <n v="0"/>
    <n v="26288.28"/>
    <n v="11991.810333582"/>
    <n v="14296.469666417999"/>
    <d v="2017-03-01T00:00:00"/>
    <s v="Puget Sound Energy"/>
    <s v="Electric"/>
    <s v="Colstrip Stations"/>
    <x v="1"/>
    <x v="5"/>
    <s v="Joint Owned Assets:  "/>
    <n v="92745"/>
    <s v="Steam Prod.     Misequip Colstrip2"/>
    <d v="2002-01-01T00:00:00"/>
    <d v="2002-01-01T00:00:00"/>
    <s v="CONV"/>
  </r>
  <r>
    <n v="1"/>
    <n v="28885.11"/>
    <n v="24660.898076146499"/>
    <n v="4224.2119238535015"/>
    <d v="2017-03-01T00:00:00"/>
    <s v="Puget Sound Energy"/>
    <s v="Electric"/>
    <s v="Colstrip Stations"/>
    <x v="1"/>
    <x v="5"/>
    <s v="Joint Owned Assets:  "/>
    <n v="90204"/>
    <s v="Steam Prod.     Misequip Colstrip2"/>
    <d v="1992-12-01T00:00:00"/>
    <d v="1992-12-01T00:00:00"/>
    <s v="CONV"/>
  </r>
  <r>
    <n v="1"/>
    <n v="45158.26"/>
    <n v="42083.267442620599"/>
    <n v="3074.9925573794026"/>
    <d v="2017-03-01T00:00:00"/>
    <s v="Puget Sound Energy"/>
    <s v="Electric"/>
    <s v="Colstrip Stations"/>
    <x v="1"/>
    <x v="5"/>
    <s v="Joint Owned Assets:  "/>
    <n v="48782"/>
    <s v="Steam Prod.     Misequip Colstrip2"/>
    <d v="1988-12-01T00:00:00"/>
    <d v="1988-12-01T00:00:00"/>
    <s v="CONV"/>
  </r>
  <r>
    <n v="1"/>
    <n v="1369.29"/>
    <n v="1353.8777099328001"/>
    <n v="15.41229006719982"/>
    <d v="2017-03-01T00:00:00"/>
    <s v="Puget Sound Energy"/>
    <s v="Electric"/>
    <s v="Colstrip Stations"/>
    <x v="1"/>
    <x v="5"/>
    <s v="Joint Owned Assets:  "/>
    <n v="48779"/>
    <s v="Steam Prod.     Misequip Colstrip2"/>
    <d v="1980-12-01T00:00:00"/>
    <d v="1980-12-01T00:00:00"/>
    <s v="CONV"/>
  </r>
  <r>
    <n v="1"/>
    <n v="15050.54"/>
    <n v="12435.7026764606"/>
    <n v="2614.837323539401"/>
    <d v="2017-03-01T00:00:00"/>
    <s v="Puget Sound Energy"/>
    <s v="Electric"/>
    <s v="Colstrip Stations"/>
    <x v="1"/>
    <x v="5"/>
    <s v="Joint Owned Assets:  "/>
    <n v="93393"/>
    <s v="Steam Prod.     Misequip Colstrip2"/>
    <d v="1993-12-01T00:00:00"/>
    <d v="1993-12-01T00:00:00"/>
    <s v="CONV"/>
  </r>
  <r>
    <n v="1"/>
    <n v="1287.1000000000001"/>
    <n v="1129.9399802130001"/>
    <n v="157.16001978700001"/>
    <d v="2017-03-01T00:00:00"/>
    <s v="Puget Sound Energy"/>
    <s v="Electric"/>
    <s v="Colstrip Stations"/>
    <x v="1"/>
    <x v="5"/>
    <s v="Joint Owned Assets:  "/>
    <n v="48784"/>
    <s v="Steam Prod.     Misequip Colstrip2"/>
    <d v="1991-12-01T00:00:00"/>
    <d v="1991-12-01T00:00:00"/>
    <s v="CONV"/>
  </r>
  <r>
    <n v="0"/>
    <n v="55657.06"/>
    <n v="27990.698532292601"/>
    <n v="27666.361467707397"/>
    <d v="2017-03-01T00:00:00"/>
    <s v="Puget Sound Energy"/>
    <s v="Electric"/>
    <s v="Colstrip Stations"/>
    <x v="1"/>
    <x v="5"/>
    <s v="Joint Owned Assets:  "/>
    <n v="75573"/>
    <s v="Steam Prod.     Misequip Colstrip2"/>
    <d v="2001-01-01T00:00:00"/>
    <d v="2001-01-01T00:00:00"/>
    <s v="CONV"/>
  </r>
  <r>
    <n v="0"/>
    <n v="25892.36"/>
    <n v="9452.5694357535995"/>
    <n v="16439.790564246403"/>
    <d v="2017-03-01T00:00:00"/>
    <s v="Puget Sound Energy"/>
    <s v="Electric"/>
    <s v="Colstrip Stations"/>
    <x v="1"/>
    <x v="5"/>
    <s v="Joint Owned Assets:  "/>
    <n v="78132"/>
    <s v="Steam Prod.     Misequip Colstrip2"/>
    <d v="2004-04-01T00:00:00"/>
    <d v="2004-04-01T00:00:00"/>
    <s v="CONV"/>
  </r>
  <r>
    <n v="0"/>
    <n v="194796.68"/>
    <n v="54657.513449500002"/>
    <n v="140139.1665505"/>
    <d v="2017-03-01T00:00:00"/>
    <s v="Puget Sound Energy"/>
    <s v="Electric"/>
    <s v="Colstrip Stations"/>
    <x v="1"/>
    <x v="5"/>
    <s v="Joint Owned Assets:  "/>
    <n v="83061"/>
    <s v="Steam Prod.     Misequip Colstrip2"/>
    <d v="2006-03-01T00:00:00"/>
    <d v="2006-03-01T00:00:00"/>
    <s v="CONV"/>
  </r>
  <r>
    <n v="0"/>
    <n v="93838.84"/>
    <n v="1018.5136319224"/>
    <n v="92820.3263680776"/>
    <d v="2017-03-01T00:00:00"/>
    <s v="Puget Sound Energy"/>
    <s v="Electric"/>
    <s v="Colstrip Stations"/>
    <x v="1"/>
    <x v="5"/>
    <s v="Joint Owned Assets:  "/>
    <n v="26286525"/>
    <s v="Joint Owned Assets"/>
    <d v="2016-05-01T00:00:00"/>
    <d v="2016-05-01T00:00:00"/>
    <s v="130006521"/>
  </r>
  <r>
    <n v="1"/>
    <n v="2293.02"/>
    <n v="202.29104988719999"/>
    <n v="2090.7289501127998"/>
    <d v="2017-03-01T00:00:00"/>
    <s v="Puget Sound Energy"/>
    <s v="Electric"/>
    <s v="Colstrip Stations"/>
    <x v="1"/>
    <x v="5"/>
    <s v="Joint Owned Assets:  "/>
    <n v="11276087"/>
    <s v="Joint Owned Assets"/>
    <d v="2012-03-01T00:00:00"/>
    <d v="2012-03-01T00:00:00"/>
    <s v="130006423"/>
  </r>
  <r>
    <n v="0"/>
    <n v="27052.850000000002"/>
    <n v="3070.6478067319999"/>
    <n v="23982.202193268004"/>
    <d v="2017-03-01T00:00:00"/>
    <s v="Puget Sound Energy"/>
    <s v="Electric"/>
    <s v="Colstrip Stations"/>
    <x v="1"/>
    <x v="5"/>
    <s v="Joint Owned Assets:  "/>
    <n v="9564545"/>
    <s v="Joint Owned Assets"/>
    <d v="2011-02-01T00:00:00"/>
    <d v="2011-01-01T00:00:00"/>
    <s v="130005901"/>
  </r>
  <r>
    <n v="1"/>
    <n v="159399.84"/>
    <n v="158756.09418217"/>
    <n v="643.74581783000031"/>
    <d v="2017-03-01T00:00:00"/>
    <s v="Puget Sound Energy"/>
    <s v="Electric"/>
    <s v="Colstrip Stations"/>
    <x v="1"/>
    <x v="5"/>
    <s v="Joint Owned Assets:  "/>
    <n v="48777"/>
    <s v="Steam Prod.     Misequip Colstrip2"/>
    <d v="1976-12-01T00:00:00"/>
    <d v="1976-12-01T00:00:00"/>
    <s v="CONV"/>
  </r>
  <r>
    <n v="1"/>
    <n v="6655.16"/>
    <n v="5981.7606302220001"/>
    <n v="673.39936977799971"/>
    <d v="2017-03-01T00:00:00"/>
    <s v="Puget Sound Energy"/>
    <s v="Electric"/>
    <s v="Colstrip Stations"/>
    <x v="1"/>
    <x v="5"/>
    <s v="Joint Owned Assets:  "/>
    <n v="48783"/>
    <s v="Steam Prod.     Misequip Colstrip2"/>
    <d v="1990-12-01T00:00:00"/>
    <d v="1990-12-01T00:00:00"/>
    <s v="CONV"/>
  </r>
  <r>
    <n v="1"/>
    <n v="512.79"/>
    <n v="489.84488839230005"/>
    <n v="22.945111607699914"/>
    <d v="2017-03-01T00:00:00"/>
    <s v="Puget Sound Energy"/>
    <s v="Electric"/>
    <s v="Colstrip Stations"/>
    <x v="1"/>
    <x v="5"/>
    <s v="Joint Owned Assets:  "/>
    <n v="48781"/>
    <s v="Steam Prod.     Misequip Colstrip2"/>
    <d v="1986-12-01T00:00:00"/>
    <d v="1986-12-01T00:00:00"/>
    <s v="CONV"/>
  </r>
  <r>
    <n v="0"/>
    <n v="64884.44"/>
    <n v="15688.973891072401"/>
    <n v="49195.466108927605"/>
    <d v="2017-03-01T00:00:00"/>
    <s v="Puget Sound Energy"/>
    <s v="Electric"/>
    <s v="Colstrip Stations"/>
    <x v="1"/>
    <x v="5"/>
    <s v="Joint Owned Assets:  "/>
    <n v="86903"/>
    <s v="Steam Prod.     Misequip Colstrip2"/>
    <d v="2007-04-01T00:00:00"/>
    <d v="2007-04-01T00:00:00"/>
    <s v="CONV"/>
  </r>
  <r>
    <n v="0"/>
    <n v="1402.99"/>
    <n v="2.4408658823999998"/>
    <n v="1400.5491341176"/>
    <d v="2017-03-01T00:00:00"/>
    <s v="Puget Sound Energy"/>
    <s v="Electric"/>
    <s v="Colstrip Stations"/>
    <x v="1"/>
    <x v="5"/>
    <s v="Joint Owned Assets:  "/>
    <n v="29628560"/>
    <s v="Joint Owned Assets"/>
    <d v="2017-01-01T00:00:00"/>
    <d v="2017-01-01T00:00:00"/>
    <s v="130006521"/>
  </r>
  <r>
    <n v="1"/>
    <n v="8254.26"/>
    <n v="8104.1786509446001"/>
    <n v="150.0813490554001"/>
    <d v="2017-03-01T00:00:00"/>
    <s v="Puget Sound Energy"/>
    <s v="Electric"/>
    <s v="Colstrip Stations"/>
    <x v="1"/>
    <x v="5"/>
    <s v="Joint Owned Assets:  "/>
    <n v="48780"/>
    <s v="Steam Prod.     Misequip Colstrip2"/>
    <d v="1982-12-01T00:00:00"/>
    <d v="1982-12-01T00:00:00"/>
    <s v="CONV"/>
  </r>
  <r>
    <n v="0"/>
    <n v="13829.29"/>
    <n v="7601.0781277121996"/>
    <n v="6228.2118722878013"/>
    <d v="2017-03-01T00:00:00"/>
    <s v="Puget Sound Energy"/>
    <s v="Electric"/>
    <s v="Colstrip Stations"/>
    <x v="1"/>
    <x v="5"/>
    <s v="Joint Owned Assets:  "/>
    <n v="48791"/>
    <s v="Steam Prod.     Misequip Colstrip2"/>
    <d v="2000-12-01T00:00:00"/>
    <d v="2000-12-01T00:00:00"/>
    <s v="CONV"/>
  </r>
  <r>
    <n v="1"/>
    <n v="21591.43"/>
    <n v="19793.501907756501"/>
    <n v="1797.9280922434991"/>
    <d v="2017-03-01T00:00:00"/>
    <s v="Puget Sound Energy"/>
    <s v="Electric"/>
    <s v="Colstrip Stations"/>
    <x v="1"/>
    <x v="5"/>
    <s v="Joint Owned Assets:  "/>
    <n v="101418"/>
    <s v="Steam Prod.     Misequip Colstrip2"/>
    <d v="1989-12-01T00:00:00"/>
    <d v="1989-12-01T00:00:00"/>
    <s v="CONV"/>
  </r>
  <r>
    <n v="0"/>
    <n v="48556.76"/>
    <n v="8358.0882091252006"/>
    <n v="40198.671790874803"/>
    <d v="2017-03-01T00:00:00"/>
    <s v="Puget Sound Energy"/>
    <s v="Electric"/>
    <s v="Colstrip Stations"/>
    <x v="1"/>
    <x v="5"/>
    <s v="Joint Owned Assets:  "/>
    <n v="5723118"/>
    <s v="Joint Owned Assets"/>
    <d v="2009-01-01T00:00:00"/>
    <d v="2009-01-01T00:00:00"/>
    <s v="130004223"/>
  </r>
  <r>
    <n v="0"/>
    <n v="-16937.28"/>
    <n v="-183.83486590080003"/>
    <n v="-16753.445134099198"/>
    <d v="2017-03-01T00:00:00"/>
    <s v="Puget Sound Energy"/>
    <s v="Electric"/>
    <s v="Colstrip Stations"/>
    <x v="1"/>
    <x v="5"/>
    <s v="Joint Owned Assets:  "/>
    <n v="29244119"/>
    <s v="Joint Owned Assets"/>
    <d v="2016-01-01T00:00:00"/>
    <d v="2016-01-01T00:00:00"/>
    <s v="130006521"/>
  </r>
  <r>
    <n v="0"/>
    <n v="47237.81"/>
    <n v="28139.198741106804"/>
    <n v="19098.611258893194"/>
    <d v="2017-03-01T00:00:00"/>
    <s v="Puget Sound Energy"/>
    <s v="Electric"/>
    <s v="Colstrip Stations"/>
    <x v="1"/>
    <x v="5"/>
    <s v="Joint Owned Assets:  "/>
    <n v="48790"/>
    <s v="Steam Prod.     Misequip Colstrip2"/>
    <d v="1999-01-01T00:00:00"/>
    <d v="1999-01-01T00:00:00"/>
    <s v="CONV"/>
  </r>
  <r>
    <n v="0"/>
    <n v="125392.51000000001"/>
    <n v="25781.072471754698"/>
    <n v="99611.437528245311"/>
    <d v="2017-03-01T00:00:00"/>
    <s v="Puget Sound Energy"/>
    <s v="Electric"/>
    <s v="Colstrip Stations"/>
    <x v="1"/>
    <x v="5"/>
    <s v="Joint Owned Assets:  "/>
    <n v="3583921"/>
    <s v="Joint Owned Assets"/>
    <d v="2008-02-01T00:00:00"/>
    <d v="2008-01-01T00:00:00"/>
    <s v="130003081"/>
  </r>
  <r>
    <n v="0"/>
    <n v="14650.210000000001"/>
    <n v="6006.8833527609004"/>
    <n v="8643.3266472391006"/>
    <d v="2017-03-01T00:00:00"/>
    <s v="Puget Sound Energy"/>
    <s v="Electric"/>
    <s v="Colstrip Stations"/>
    <x v="1"/>
    <x v="5"/>
    <s v="Joint Owned Assets:  "/>
    <n v="76714"/>
    <s v="Steam Prod.     Misequip Colstrip2"/>
    <d v="2003-09-01T00:00:00"/>
    <d v="2003-09-01T00:00:00"/>
    <s v="CONV"/>
  </r>
  <r>
    <n v="1"/>
    <n v="3976.75"/>
    <n v="3941.8018835575003"/>
    <n v="34.948116442499668"/>
    <d v="2017-03-01T00:00:00"/>
    <s v="Puget Sound Energy"/>
    <s v="Electric"/>
    <s v="Colstrip Stations"/>
    <x v="1"/>
    <x v="5"/>
    <s v="Joint Owned Assets:  "/>
    <n v="48778"/>
    <s v="Steam Prod.     Misequip Colstrip2"/>
    <d v="1979-12-01T00:00:00"/>
    <d v="1979-12-01T00:00:00"/>
    <s v="CONV"/>
  </r>
  <r>
    <n v="1"/>
    <n v="156929.62"/>
    <n v="134782.57271655902"/>
    <n v="22147.047283440974"/>
    <d v="2017-03-01T00:00:00"/>
    <s v="Puget Sound Energy"/>
    <s v="Electric"/>
    <s v="Colstrip Stations"/>
    <x v="2"/>
    <x v="5"/>
    <s v="Joint Owned Assets:  "/>
    <n v="48802"/>
    <s v="Steam Prod.     Misequip Col Comm"/>
    <d v="1990-12-01T00:00:00"/>
    <d v="1990-12-01T00:00:00"/>
    <s v="CONV"/>
  </r>
  <r>
    <n v="1"/>
    <n v="143493.63"/>
    <n v="141739.99578270601"/>
    <n v="1753.6342172939912"/>
    <d v="2017-03-01T00:00:00"/>
    <s v="Puget Sound Energy"/>
    <s v="Electric"/>
    <s v="Colstrip Stations"/>
    <x v="2"/>
    <x v="5"/>
    <s v="Joint Owned Assets:  "/>
    <n v="48793"/>
    <s v="Steam Prod.     Misequip Col Comm"/>
    <d v="1978-12-01T00:00:00"/>
    <d v="1978-12-01T00:00:00"/>
    <s v="CONV"/>
  </r>
  <r>
    <n v="1"/>
    <n v="629854.95000000007"/>
    <n v="625232.01622058405"/>
    <n v="4622.9337794160238"/>
    <d v="2017-03-01T00:00:00"/>
    <s v="Puget Sound Energy"/>
    <s v="Electric"/>
    <s v="Colstrip Stations"/>
    <x v="2"/>
    <x v="5"/>
    <s v="Joint Owned Assets:  "/>
    <n v="48792"/>
    <s v="Steam Prod.     Misequip Col Comm"/>
    <d v="1976-12-01T00:00:00"/>
    <d v="1976-12-01T00:00:00"/>
    <s v="CONV"/>
  </r>
  <r>
    <n v="1"/>
    <n v="251646.21"/>
    <n v="195830.13946517502"/>
    <n v="55816.070534824976"/>
    <d v="2017-03-01T00:00:00"/>
    <s v="Puget Sound Energy"/>
    <s v="Electric"/>
    <s v="Colstrip Stations"/>
    <x v="2"/>
    <x v="5"/>
    <s v="Joint Owned Assets:  "/>
    <n v="48805"/>
    <s v="Steam Prod.     Misequip Col Comm"/>
    <d v="1993-12-01T00:00:00"/>
    <d v="1993-12-01T00:00:00"/>
    <s v="CONV"/>
  </r>
  <r>
    <n v="1"/>
    <n v="132216.57"/>
    <n v="83928.8150883216"/>
    <n v="48287.754911678407"/>
    <d v="2017-03-01T00:00:00"/>
    <s v="Puget Sound Energy"/>
    <s v="Electric"/>
    <s v="Colstrip Stations"/>
    <x v="2"/>
    <x v="5"/>
    <s v="Joint Owned Assets:  "/>
    <n v="48809"/>
    <s v="Steam Prod.     Misequip Col Comm"/>
    <d v="1997-12-01T00:00:00"/>
    <d v="1997-12-01T00:00:00"/>
    <s v="CONV"/>
  </r>
  <r>
    <n v="1"/>
    <n v="182466.22"/>
    <n v="108393.899245389"/>
    <n v="74072.320754611006"/>
    <d v="2017-03-01T00:00:00"/>
    <s v="Puget Sound Energy"/>
    <s v="Electric"/>
    <s v="Colstrip Stations"/>
    <x v="2"/>
    <x v="5"/>
    <s v="Joint Owned Assets:  "/>
    <n v="48590"/>
    <s v="Misc Power Plant Equip Colstrip U1&amp;2 - CONV"/>
    <d v="1998-09-01T00:00:00"/>
    <d v="1998-09-01T00:00:00"/>
    <s v="CONV"/>
  </r>
  <r>
    <n v="1"/>
    <n v="210376.56"/>
    <n v="195670.34014808899"/>
    <n v="14706.21985191101"/>
    <d v="2017-03-01T00:00:00"/>
    <s v="Puget Sound Energy"/>
    <s v="Electric"/>
    <s v="Colstrip Stations"/>
    <x v="2"/>
    <x v="5"/>
    <s v="Joint Owned Assets:  "/>
    <n v="90205"/>
    <s v="Steam Prod.     Misequip Col Comm"/>
    <d v="1986-12-01T00:00:00"/>
    <d v="1986-12-01T00:00:00"/>
    <s v="CONV"/>
  </r>
  <r>
    <n v="0"/>
    <n v="147620.32"/>
    <n v="75204.3246833632"/>
    <n v="72415.995316636807"/>
    <d v="2017-03-01T00:00:00"/>
    <s v="Puget Sound Energy"/>
    <s v="Electric"/>
    <s v="Colstrip Stations"/>
    <x v="2"/>
    <x v="5"/>
    <s v="Joint Owned Assets:  "/>
    <n v="48592"/>
    <s v="Steam Prod.     Misequip Col Comm"/>
    <d v="2000-12-01T00:00:00"/>
    <d v="2000-12-01T00:00:00"/>
    <s v="CONV"/>
  </r>
  <r>
    <n v="1"/>
    <n v="495800.53"/>
    <n v="369816.936080274"/>
    <n v="125983.59391972603"/>
    <d v="2017-03-01T00:00:00"/>
    <s v="Puget Sound Energy"/>
    <s v="Electric"/>
    <s v="Colstrip Stations"/>
    <x v="2"/>
    <x v="5"/>
    <s v="Joint Owned Assets:  "/>
    <n v="48806"/>
    <s v="Steam Prod.     Misequip Col Comm"/>
    <d v="1994-12-01T00:00:00"/>
    <d v="1994-12-01T00:00:00"/>
    <s v="CONV"/>
  </r>
  <r>
    <n v="1"/>
    <n v="157101.32"/>
    <n v="149689.92540882502"/>
    <n v="7411.3945911749906"/>
    <d v="2017-03-01T00:00:00"/>
    <s v="Puget Sound Energy"/>
    <s v="Electric"/>
    <s v="Colstrip Stations"/>
    <x v="2"/>
    <x v="5"/>
    <s v="Joint Owned Assets:  "/>
    <n v="48798"/>
    <s v="Steam Prod.     Misequip Col Comm"/>
    <d v="1984-12-01T00:00:00"/>
    <d v="1984-12-01T00:00:00"/>
    <s v="CONV"/>
  </r>
  <r>
    <n v="1"/>
    <n v="369271.85000000003"/>
    <n v="325089.47756693204"/>
    <n v="44182.372433067998"/>
    <d v="2017-03-01T00:00:00"/>
    <s v="Puget Sound Energy"/>
    <s v="Electric"/>
    <s v="Colstrip Stations"/>
    <x v="2"/>
    <x v="5"/>
    <s v="Joint Owned Assets:  "/>
    <n v="101331"/>
    <s v="Steam Prod.     Misequip Col Comm"/>
    <d v="1989-12-01T00:00:00"/>
    <d v="1989-12-01T00:00:00"/>
    <s v="CONV"/>
  </r>
  <r>
    <n v="1"/>
    <n v="506436.47000000003"/>
    <n v="503589.07652670704"/>
    <n v="2847.393473292992"/>
    <d v="2017-03-01T00:00:00"/>
    <s v="Puget Sound Energy"/>
    <s v="Electric"/>
    <s v="Colstrip Stations"/>
    <x v="2"/>
    <x v="5"/>
    <s v="Joint Owned Assets:  "/>
    <n v="101329"/>
    <s v="Steam Prod.     Misequip Col Comm"/>
    <d v="1975-12-01T00:00:00"/>
    <d v="1975-12-01T00:00:00"/>
    <s v="CONV"/>
  </r>
  <r>
    <n v="1"/>
    <n v="219350.21"/>
    <n v="215020.71284455599"/>
    <n v="4329.4971554439981"/>
    <d v="2017-03-01T00:00:00"/>
    <s v="Puget Sound Energy"/>
    <s v="Electric"/>
    <s v="Colstrip Stations"/>
    <x v="2"/>
    <x v="5"/>
    <s v="Joint Owned Assets:  "/>
    <n v="48795"/>
    <s v="Steam Prod.     Misequip Col Comm"/>
    <d v="1980-12-01T00:00:00"/>
    <d v="1980-12-01T00:00:00"/>
    <s v="CONV"/>
  </r>
  <r>
    <n v="1"/>
    <n v="138031.14000000001"/>
    <n v="93020.651136706801"/>
    <n v="45010.488863293212"/>
    <d v="2017-03-01T00:00:00"/>
    <s v="Puget Sound Energy"/>
    <s v="Electric"/>
    <s v="Colstrip Stations"/>
    <x v="2"/>
    <x v="5"/>
    <s v="Joint Owned Assets:  "/>
    <n v="48808"/>
    <s v="Steam Prod.     Misequip Col Comm"/>
    <d v="1996-12-01T00:00:00"/>
    <d v="1996-12-01T00:00:00"/>
    <s v="CONV"/>
  </r>
  <r>
    <n v="1"/>
    <n v="320170.84000000003"/>
    <n v="267251.42512255895"/>
    <n v="52919.414877441071"/>
    <d v="2017-03-01T00:00:00"/>
    <s v="Puget Sound Energy"/>
    <s v="Electric"/>
    <s v="Colstrip Stations"/>
    <x v="2"/>
    <x v="5"/>
    <s v="Joint Owned Assets:  "/>
    <n v="48803"/>
    <s v="Steam Prod.     Misequip Col Comm"/>
    <d v="1991-12-01T00:00:00"/>
    <d v="1991-12-01T00:00:00"/>
    <s v="CONV"/>
  </r>
  <r>
    <n v="1"/>
    <n v="127015.24"/>
    <n v="122143.85117348001"/>
    <n v="4871.388826519993"/>
    <d v="2017-03-01T00:00:00"/>
    <s v="Puget Sound Energy"/>
    <s v="Electric"/>
    <s v="Colstrip Stations"/>
    <x v="2"/>
    <x v="5"/>
    <s v="Joint Owned Assets:  "/>
    <n v="48797"/>
    <s v="Steam Prod.     Misequip Col Comm"/>
    <d v="1983-12-01T00:00:00"/>
    <d v="1983-12-01T00:00:00"/>
    <s v="CONV"/>
  </r>
  <r>
    <n v="1"/>
    <n v="263086.06"/>
    <n v="260584.82716348302"/>
    <n v="2501.2328365169815"/>
    <d v="2017-03-01T00:00:00"/>
    <s v="Puget Sound Energy"/>
    <s v="Electric"/>
    <s v="Colstrip Stations"/>
    <x v="2"/>
    <x v="5"/>
    <s v="Joint Owned Assets:  "/>
    <n v="101330"/>
    <s v="Steam Prod.     Misequip Col Comm"/>
    <d v="1977-12-01T00:00:00"/>
    <d v="1977-12-01T00:00:00"/>
    <s v="CONV"/>
  </r>
  <r>
    <n v="1"/>
    <n v="63422.560000000005"/>
    <n v="62433.8010211488"/>
    <n v="988.75897885120503"/>
    <d v="2017-03-01T00:00:00"/>
    <s v="Puget Sound Energy"/>
    <s v="Electric"/>
    <s v="Colstrip Stations"/>
    <x v="2"/>
    <x v="5"/>
    <s v="Joint Owned Assets:  "/>
    <n v="48794"/>
    <s v="Steam Prod.     Misequip Col Comm"/>
    <d v="1979-12-01T00:00:00"/>
    <d v="1979-12-01T00:00:00"/>
    <s v="CONV"/>
  </r>
  <r>
    <n v="1"/>
    <n v="145862.44"/>
    <n v="131169.86082261603"/>
    <n v="14692.579177383974"/>
    <d v="2017-03-01T00:00:00"/>
    <s v="Puget Sound Energy"/>
    <s v="Electric"/>
    <s v="Colstrip Stations"/>
    <x v="2"/>
    <x v="5"/>
    <s v="Joint Owned Assets:  "/>
    <n v="48801"/>
    <s v="Steam Prod.     Misequip Col Comm"/>
    <d v="1988-12-01T00:00:00"/>
    <d v="1988-12-01T00:00:00"/>
    <s v="CONV"/>
  </r>
  <r>
    <n v="1"/>
    <n v="212197.47"/>
    <n v="150883.45878016201"/>
    <n v="61314.011219837994"/>
    <d v="2017-03-01T00:00:00"/>
    <s v="Puget Sound Energy"/>
    <s v="Electric"/>
    <s v="Colstrip Stations"/>
    <x v="2"/>
    <x v="5"/>
    <s v="Joint Owned Assets:  "/>
    <n v="48807"/>
    <s v="Steam Prod.     Misequip Col Comm"/>
    <d v="1995-12-01T00:00:00"/>
    <d v="1995-12-01T00:00:00"/>
    <s v="CONV"/>
  </r>
  <r>
    <n v="1"/>
    <n v="277816.97000000003"/>
    <n v="270924.54767153697"/>
    <n v="6892.4223284630571"/>
    <d v="2017-03-01T00:00:00"/>
    <s v="Puget Sound Energy"/>
    <s v="Electric"/>
    <s v="Colstrip Stations"/>
    <x v="2"/>
    <x v="5"/>
    <s v="Joint Owned Assets:  "/>
    <n v="48796"/>
    <s v="Steam Prod.     Misequip Col Comm"/>
    <d v="1981-12-01T00:00:00"/>
    <d v="1981-12-01T00:00:00"/>
    <s v="CONV"/>
  </r>
  <r>
    <n v="1"/>
    <n v="252396.47"/>
    <n v="203891.209175305"/>
    <n v="48505.260824694997"/>
    <d v="2017-03-01T00:00:00"/>
    <s v="Puget Sound Energy"/>
    <s v="Electric"/>
    <s v="Colstrip Stations"/>
    <x v="2"/>
    <x v="5"/>
    <s v="Joint Owned Assets:  "/>
    <n v="48804"/>
    <s v="Steam Prod.     Misequip Col Comm"/>
    <d v="1992-12-01T00:00:00"/>
    <d v="1992-12-01T00:00:00"/>
    <s v="CONV"/>
  </r>
  <r>
    <n v="1"/>
    <n v="231519.39"/>
    <n v="218178.008749851"/>
    <n v="13341.381250149017"/>
    <d v="2017-03-01T00:00:00"/>
    <s v="Puget Sound Energy"/>
    <s v="Electric"/>
    <s v="Colstrip Stations"/>
    <x v="2"/>
    <x v="5"/>
    <s v="Joint Owned Assets:  "/>
    <n v="48799"/>
    <s v="Steam Prod.     Misequip Col Comm"/>
    <d v="1985-12-01T00:00:00"/>
    <d v="1985-12-01T00:00:00"/>
    <s v="CONV"/>
  </r>
  <r>
    <n v="1"/>
    <n v="218565.71"/>
    <n v="211799.49263187399"/>
    <n v="6766.2173681260028"/>
    <d v="2017-03-01T00:00:00"/>
    <s v="Puget Sound Energy"/>
    <s v="Electric"/>
    <s v="Colstrip Stations"/>
    <x v="2"/>
    <x v="5"/>
    <s v="Joint Owned Assets:  "/>
    <n v="92746"/>
    <s v="Steam Prod.     Misequip Col Comm"/>
    <d v="1982-12-01T00:00:00"/>
    <d v="1982-12-01T00:00:00"/>
    <s v="CONV"/>
  </r>
  <r>
    <n v="1"/>
    <n v="173478.23"/>
    <n v="158870.150421172"/>
    <n v="14608.079578828008"/>
    <d v="2017-03-01T00:00:00"/>
    <s v="Puget Sound Energy"/>
    <s v="Electric"/>
    <s v="Colstrip Stations"/>
    <x v="2"/>
    <x v="5"/>
    <s v="Joint Owned Assets:  "/>
    <n v="48800"/>
    <s v="Steam Prod.     Misequip Col Comm"/>
    <d v="1987-12-01T00:00:00"/>
    <d v="1987-12-01T00:00:00"/>
    <s v="CONV"/>
  </r>
  <r>
    <n v="0"/>
    <n v="178562.77"/>
    <n v="98584.432106264314"/>
    <n v="79978.337893735676"/>
    <d v="2017-03-01T00:00:00"/>
    <s v="Puget Sound Energy"/>
    <s v="Electric"/>
    <s v="Colstrip Stations"/>
    <x v="2"/>
    <x v="5"/>
    <s v="Joint Owned Assets:  "/>
    <n v="48591"/>
    <s v="Steam Prod.     Misequip Col Comm"/>
    <d v="1999-01-01T00:00:00"/>
    <d v="1999-01-01T00:00:00"/>
    <s v="CONV"/>
  </r>
  <r>
    <n v="0"/>
    <n v="56139463.600000001"/>
    <n v="2437682.1744928402"/>
    <n v="53701781.425507158"/>
    <d v="2017-03-01T00:00:00"/>
    <s v="Puget Sound Energy"/>
    <s v="Electric"/>
    <s v="Colstrip Stations"/>
    <x v="2"/>
    <x v="6"/>
    <s v="ARO: "/>
    <n v="76110"/>
    <s v="ARO - Colstrip 1&amp;2 Ash Pond Capping "/>
    <d v="2003-03-01T00:00:00"/>
    <d v="2003-03-01T00:00:00"/>
    <s v="CONV"/>
  </r>
  <r>
    <n v="1"/>
    <n v="13719.73"/>
    <n v="5204.2017341357996"/>
    <n v="8515.5282658641991"/>
    <d v="2017-03-01T00:00:00"/>
    <s v="Puget Sound Energy"/>
    <s v="Electric"/>
    <s v="Colstrip Stations"/>
    <x v="0"/>
    <x v="7"/>
    <s v="Heavy Truck:  "/>
    <n v="11276082"/>
    <s v="Heavy Truck Colstrip U1 - WO 130006423"/>
    <d v="2012-03-01T00:00:00"/>
    <d v="2012-01-01T00:00:00"/>
    <s v="130006423"/>
  </r>
  <r>
    <n v="1"/>
    <n v="18425.98"/>
    <n v="4149.5338284166"/>
    <n v="14276.4461715834"/>
    <d v="2017-03-01T00:00:00"/>
    <s v="Puget Sound Energy"/>
    <s v="Electric"/>
    <s v="Colstrip Stations"/>
    <x v="0"/>
    <x v="7"/>
    <s v="Passenger Vehicle:  "/>
    <n v="18955493"/>
    <s v="Passenger Vehicle Colstrip U1 WO 130006521"/>
    <d v="2014-09-01T00:00:00"/>
    <d v="2014-01-01T00:00:00"/>
    <s v="130006521"/>
  </r>
  <r>
    <n v="1"/>
    <n v="19300.37"/>
    <n v="5823.9428115767005"/>
    <n v="13476.427188423299"/>
    <d v="2017-03-01T00:00:00"/>
    <s v="Puget Sound Energy"/>
    <s v="Electric"/>
    <s v="Colstrip Stations"/>
    <x v="0"/>
    <x v="7"/>
    <s v="Passenger Vehicle:  "/>
    <n v="14756599"/>
    <s v="Passenger Vehicle Colstrip U1 WO 130006521"/>
    <d v="2013-06-01T00:00:00"/>
    <d v="2013-01-01T00:00:00"/>
    <s v="130006521"/>
  </r>
  <r>
    <n v="0"/>
    <n v="15209.59"/>
    <n v="8323.8026630428994"/>
    <n v="6885.7873369571007"/>
    <d v="2017-03-01T00:00:00"/>
    <s v="Puget Sound Energy"/>
    <s v="Electric"/>
    <s v="Colstrip Stations"/>
    <x v="0"/>
    <x v="7"/>
    <s v="Service Truck:  "/>
    <n v="8052815"/>
    <s v="Service Truck"/>
    <d v="2010-01-01T00:00:00"/>
    <d v="2010-01-01T00:00:00"/>
    <s v="130005268"/>
  </r>
  <r>
    <n v="1"/>
    <n v="15374.220000000001"/>
    <n v="7077.5091089130001"/>
    <n v="8296.7108910870011"/>
    <d v="2017-03-01T00:00:00"/>
    <s v="Puget Sound Energy"/>
    <s v="Electric"/>
    <s v="Colstrip Stations"/>
    <x v="0"/>
    <x v="7"/>
    <s v="Service Truck:  "/>
    <n v="9708743"/>
    <s v="Service Truck Colstrip U1 - WO 130005901"/>
    <d v="2011-02-01T00:00:00"/>
    <d v="2011-01-01T00:00:00"/>
    <s v="130005901"/>
  </r>
  <r>
    <n v="1"/>
    <n v="13719.73"/>
    <n v="5204.2017341357996"/>
    <n v="8515.5282658641991"/>
    <d v="2017-03-01T00:00:00"/>
    <s v="Puget Sound Energy"/>
    <s v="Electric"/>
    <s v="Colstrip Stations"/>
    <x v="1"/>
    <x v="7"/>
    <s v="Heavy Truck:  "/>
    <n v="11276085"/>
    <s v="Heavy Truck Colstrip U2 - WO 130006423"/>
    <d v="2012-03-01T00:00:00"/>
    <d v="2012-01-01T00:00:00"/>
    <s v="130006423"/>
  </r>
  <r>
    <n v="1"/>
    <n v="19300.37"/>
    <n v="5823.9428115767005"/>
    <n v="13476.427188423299"/>
    <d v="2017-03-01T00:00:00"/>
    <s v="Puget Sound Energy"/>
    <s v="Electric"/>
    <s v="Colstrip Stations"/>
    <x v="1"/>
    <x v="7"/>
    <s v="Passenger Vehicle:  "/>
    <n v="14756596"/>
    <s v="Passenger Vehicle Colstrip U2 WO 130006521"/>
    <d v="2013-06-01T00:00:00"/>
    <d v="2013-01-01T00:00:00"/>
    <s v="130006521"/>
  </r>
  <r>
    <n v="1"/>
    <n v="18425.98"/>
    <n v="4149.5338284166"/>
    <n v="14276.4461715834"/>
    <d v="2017-03-01T00:00:00"/>
    <s v="Puget Sound Energy"/>
    <s v="Electric"/>
    <s v="Colstrip Stations"/>
    <x v="1"/>
    <x v="7"/>
    <s v="Passenger Vehicle:  "/>
    <n v="18955490"/>
    <s v="Passenger Vehicle Colstrip U2 WO 130006521"/>
    <d v="2014-09-01T00:00:00"/>
    <d v="2014-01-01T00:00:00"/>
    <s v="130006521"/>
  </r>
  <r>
    <n v="0"/>
    <n v="15374.220000000001"/>
    <n v="7077.5091089130001"/>
    <n v="8296.7108910870011"/>
    <d v="2017-03-01T00:00:00"/>
    <s v="Puget Sound Energy"/>
    <s v="Electric"/>
    <s v="Colstrip Stations"/>
    <x v="1"/>
    <x v="7"/>
    <s v="Service Truck:  "/>
    <n v="9708746"/>
    <s v="Service Truck"/>
    <d v="2011-02-01T00:00:00"/>
    <d v="2011-01-01T00:00:00"/>
    <s v="130005901"/>
  </r>
  <r>
    <n v="0"/>
    <n v="15209.59"/>
    <n v="8323.8026630428994"/>
    <n v="6885.7873369571007"/>
    <d v="2017-03-01T00:00:00"/>
    <s v="Puget Sound Energy"/>
    <s v="Electric"/>
    <s v="Colstrip Stations"/>
    <x v="1"/>
    <x v="7"/>
    <s v="Service Truck:  "/>
    <n v="8209771"/>
    <s v="Service Truck"/>
    <d v="2010-06-01T00:00:00"/>
    <d v="2010-01-01T00:00:00"/>
    <s v="130005268"/>
  </r>
  <r>
    <n v="1"/>
    <n v="1365.52"/>
    <n v="497.14490736559998"/>
    <n v="868.37509263440006"/>
    <d v="2017-03-01T00:00:00"/>
    <s v="Puget Sound Energy"/>
    <s v="Electric"/>
    <s v="Colstrip Stations"/>
    <x v="0"/>
    <x v="8"/>
    <s v="Tools, Shop and Garage Equipment:  "/>
    <n v="7265322"/>
    <s v="Tools/Shop/Garage Equip Colstrip U1 - WO 130004223"/>
    <d v="2009-12-01T00:00:00"/>
    <d v="2009-01-01T00:00:00"/>
    <s v="130004223"/>
  </r>
  <r>
    <n v="0"/>
    <n v="41503.29"/>
    <n v="5534.2898227148999"/>
    <n v="35969.000177285103"/>
    <d v="2017-03-01T00:00:00"/>
    <s v="Puget Sound Energy"/>
    <s v="Electric"/>
    <s v="Colstrip Stations"/>
    <x v="0"/>
    <x v="8"/>
    <s v="Tools, Shop and Garage Equipment:  "/>
    <n v="17490283"/>
    <s v="Tools, Shop and Garage Equipment Colstrip U1 WO 130006521"/>
    <d v="2014-04-01T00:00:00"/>
    <d v="2014-01-01T00:00:00"/>
    <s v="130006521"/>
  </r>
  <r>
    <n v="1"/>
    <n v="5596.41"/>
    <n v="2037.4851565923"/>
    <n v="3558.9248434076999"/>
    <d v="2017-03-01T00:00:00"/>
    <s v="Puget Sound Energy"/>
    <s v="Electric"/>
    <s v="Colstrip Stations"/>
    <x v="0"/>
    <x v="8"/>
    <s v="Tools, Shop and Garage Equipment:  "/>
    <n v="7265321"/>
    <s v="Tools/Shop/Garage Equip Colstrip U1 - WO 130004223"/>
    <d v="2009-12-01T00:00:00"/>
    <d v="2009-01-01T00:00:00"/>
    <s v="130004223"/>
  </r>
  <r>
    <n v="1"/>
    <n v="1365.52"/>
    <n v="497.14490736559998"/>
    <n v="868.37509263440006"/>
    <d v="2017-03-01T00:00:00"/>
    <s v="Puget Sound Energy"/>
    <s v="Electric"/>
    <s v="Colstrip Stations"/>
    <x v="0"/>
    <x v="8"/>
    <s v="Tools, Shop and Garage Equipment:  "/>
    <n v="7265323"/>
    <s v="Tools/Shop/Garage Equip Colstrip U1 - WO 130004223"/>
    <d v="2009-12-01T00:00:00"/>
    <d v="2009-01-01T00:00:00"/>
    <s v="130004223"/>
  </r>
  <r>
    <n v="0"/>
    <n v="6097.7"/>
    <n v="38.050257770000002"/>
    <n v="6059.6497422299999"/>
    <d v="2017-03-01T00:00:00"/>
    <s v="Puget Sound Energy"/>
    <s v="Electric"/>
    <s v="Colstrip Stations"/>
    <x v="0"/>
    <x v="8"/>
    <s v="Tools, Shop and Garage Equipment:  "/>
    <n v="29628527"/>
    <s v="Tools, Shop and Garage Equipment"/>
    <d v="2017-01-01T00:00:00"/>
    <d v="2017-01-01T00:00:00"/>
    <s v="130006521"/>
  </r>
  <r>
    <n v="1"/>
    <n v="15945.880000000001"/>
    <n v="5075.1826110224001"/>
    <n v="10870.697388977602"/>
    <d v="2017-03-01T00:00:00"/>
    <s v="Puget Sound Energy"/>
    <s v="Electric"/>
    <s v="Colstrip Stations"/>
    <x v="0"/>
    <x v="8"/>
    <s v="Tools, Shop and Garage Equipment:  "/>
    <n v="7766063"/>
    <s v="Tools/Shop/Garage Equip Colstrip U1 - WO 130005268"/>
    <d v="2010-01-01T00:00:00"/>
    <d v="2010-01-01T00:00:00"/>
    <s v="130005268"/>
  </r>
  <r>
    <n v="1"/>
    <n v="28628.190000000002"/>
    <n v="7801.0913099196005"/>
    <n v="20827.098690080402"/>
    <d v="2017-03-01T00:00:00"/>
    <s v="Puget Sound Energy"/>
    <s v="Electric"/>
    <s v="Colstrip Stations"/>
    <x v="0"/>
    <x v="8"/>
    <s v="Tools, Shop and Garage Equipment:  "/>
    <n v="25363437"/>
    <s v="Tools/Shop/Garage Equip Colstrip U1 - WO 130005901"/>
    <d v="2011-02-01T00:00:00"/>
    <d v="2011-01-01T00:00:00"/>
    <s v="130005901"/>
  </r>
  <r>
    <n v="0"/>
    <n v="5596.41"/>
    <n v="2037.4851565923"/>
    <n v="3558.9248434076999"/>
    <d v="2017-03-01T00:00:00"/>
    <s v="Puget Sound Energy"/>
    <s v="Electric"/>
    <s v="Colstrip Stations"/>
    <x v="0"/>
    <x v="8"/>
    <s v="Tools, Shop and Garage Equipment:  "/>
    <n v="7265320"/>
    <s v="Tools, Shop and Garage Equipment"/>
    <d v="2009-12-01T00:00:00"/>
    <d v="2009-01-01T00:00:00"/>
    <s v="130004223"/>
  </r>
  <r>
    <n v="0"/>
    <n v="18487.100000000002"/>
    <n v="686.89189792000002"/>
    <n v="17800.208102080003"/>
    <d v="2017-03-01T00:00:00"/>
    <s v="Puget Sound Energy"/>
    <s v="Electric"/>
    <s v="Colstrip Stations"/>
    <x v="0"/>
    <x v="8"/>
    <s v="Tools, Shop and Garage Equipment:  "/>
    <n v="24724979"/>
    <s v="Tools, Shop and Garage Equipment"/>
    <d v="2016-01-01T00:00:00"/>
    <d v="2016-01-01T00:00:00"/>
    <s v="130006521"/>
  </r>
  <r>
    <n v="1"/>
    <n v="21330.86"/>
    <n v="4832.3585101402005"/>
    <n v="16498.501489859802"/>
    <d v="2017-03-01T00:00:00"/>
    <s v="Puget Sound Energy"/>
    <s v="Electric"/>
    <s v="Colstrip Stations"/>
    <x v="0"/>
    <x v="8"/>
    <s v="Tools, Shop and Garage Equipment:  "/>
    <n v="10984084"/>
    <s v="Tools, Shop and Garage Equipment"/>
    <d v="2012-01-01T00:00:00"/>
    <d v="2012-01-01T00:00:00"/>
    <s v="130006423"/>
  </r>
  <r>
    <n v="1"/>
    <n v="18771.86"/>
    <n v="6834.2716333558001"/>
    <n v="11937.588366644201"/>
    <d v="2017-03-01T00:00:00"/>
    <s v="Puget Sound Energy"/>
    <s v="Electric"/>
    <s v="Colstrip Stations"/>
    <x v="0"/>
    <x v="8"/>
    <s v="Tools, Shop and Garage Equipment:  "/>
    <n v="5736389"/>
    <s v="Tools/Shop/Garage Equip Colstrip U1 - WO 130004223"/>
    <d v="2009-01-01T00:00:00"/>
    <d v="2009-01-01T00:00:00"/>
    <s v="130004223"/>
  </r>
  <r>
    <n v="1"/>
    <n v="15619.33"/>
    <n v="2814.9637601364002"/>
    <n v="12804.366239863601"/>
    <d v="2017-03-01T00:00:00"/>
    <s v="Puget Sound Energy"/>
    <s v="Electric"/>
    <s v="Colstrip Stations"/>
    <x v="0"/>
    <x v="8"/>
    <s v="Tools, Shop and Garage Equipment:  "/>
    <n v="13231180"/>
    <s v="Tools, Shop and Garage Equipment Colstrip U1 WO 130006521"/>
    <d v="2013-01-01T00:00:00"/>
    <d v="2013-01-01T00:00:00"/>
    <s v="130006521"/>
  </r>
  <r>
    <n v="0"/>
    <n v="19078.900000000001"/>
    <n v="6981.460410097"/>
    <n v="12097.439589903002"/>
    <d v="2017-03-01T00:00:00"/>
    <s v="Puget Sound Energy"/>
    <s v="Electric"/>
    <s v="Colstrip Stations"/>
    <x v="1"/>
    <x v="8"/>
    <s v="Tools, Shop and Garage Equipment:  "/>
    <n v="5897312"/>
    <s v="Tools, Shop and Garage Equipment"/>
    <d v="2009-01-01T00:00:00"/>
    <d v="2009-01-01T00:00:00"/>
    <s v="130004223"/>
  </r>
  <r>
    <n v="1"/>
    <n v="28628.190000000002"/>
    <n v="7835.1096155328005"/>
    <n v="20793.080384467201"/>
    <d v="2017-03-01T00:00:00"/>
    <s v="Puget Sound Energy"/>
    <s v="Electric"/>
    <s v="Colstrip Stations"/>
    <x v="1"/>
    <x v="8"/>
    <s v="Tools, Shop and Garage Equipment:  "/>
    <n v="25363448"/>
    <s v="Tools/Shop/Garage Equip Colstrip U2 - WO 130005901"/>
    <d v="2011-02-01T00:00:00"/>
    <d v="2011-01-01T00:00:00"/>
    <s v="130005901"/>
  </r>
  <r>
    <n v="1"/>
    <n v="15619.33"/>
    <n v="2823.9659609819"/>
    <n v="12795.364039018099"/>
    <d v="2017-03-01T00:00:00"/>
    <s v="Puget Sound Energy"/>
    <s v="Electric"/>
    <s v="Colstrip Stations"/>
    <x v="1"/>
    <x v="8"/>
    <s v="Tools, Shop and Garage Equipment:  "/>
    <n v="13231177"/>
    <s v="Tools, Shop and Garage Equipment Colstrip U2 WO 130006521"/>
    <d v="2013-01-01T00:00:00"/>
    <d v="2013-01-01T00:00:00"/>
    <s v="130006521"/>
  </r>
  <r>
    <n v="0"/>
    <n v="41503.270000000004"/>
    <n v="5547.9429767268002"/>
    <n v="35955.327023273203"/>
    <d v="2017-03-01T00:00:00"/>
    <s v="Puget Sound Energy"/>
    <s v="Electric"/>
    <s v="Colstrip Stations"/>
    <x v="1"/>
    <x v="8"/>
    <s v="Tools, Shop and Garage Equipment:  "/>
    <n v="17490280"/>
    <s v="Tools, Shop and Garage Equipment Colstrip U2 WO 130006521"/>
    <d v="2014-04-01T00:00:00"/>
    <d v="2014-01-01T00:00:00"/>
    <s v="130006521"/>
  </r>
  <r>
    <n v="1"/>
    <n v="21330.850000000002"/>
    <n v="4850.867369648"/>
    <n v="16479.982630352002"/>
    <d v="2017-03-01T00:00:00"/>
    <s v="Puget Sound Energy"/>
    <s v="Electric"/>
    <s v="Colstrip Stations"/>
    <x v="1"/>
    <x v="8"/>
    <s v="Tools, Shop and Garage Equipment:  "/>
    <n v="10984082"/>
    <s v="Tools, Shop and Garage Equipment"/>
    <d v="2012-01-01T00:00:00"/>
    <d v="2012-01-01T00:00:00"/>
    <s v="130006423"/>
  </r>
  <r>
    <n v="0"/>
    <n v="15945.880000000001"/>
    <n v="5099.4621268279998"/>
    <n v="10846.417873172002"/>
    <d v="2017-03-01T00:00:00"/>
    <s v="Puget Sound Energy"/>
    <s v="Electric"/>
    <s v="Colstrip Stations"/>
    <x v="1"/>
    <x v="8"/>
    <s v="Tools, Shop and Garage Equipment:  "/>
    <n v="7766066"/>
    <s v="Tools, Shop and Garage Equipment"/>
    <d v="2010-01-01T00:00:00"/>
    <d v="2010-01-01T00:00:00"/>
    <s v="130005268"/>
  </r>
  <r>
    <n v="0"/>
    <n v="6097.7"/>
    <n v="38.055013976000005"/>
    <n v="6059.644986024"/>
    <d v="2017-03-01T00:00:00"/>
    <s v="Puget Sound Energy"/>
    <s v="Electric"/>
    <s v="Colstrip Stations"/>
    <x v="1"/>
    <x v="8"/>
    <s v="Tools, Shop and Garage Equipment:  "/>
    <n v="29628530"/>
    <s v="Tools, Shop and Garage Equipment"/>
    <d v="2017-01-01T00:00:00"/>
    <d v="2017-01-01T00:00:00"/>
    <s v="130006521"/>
  </r>
  <r>
    <n v="0"/>
    <n v="18487.100000000002"/>
    <n v="687.39678062099995"/>
    <n v="17799.703219379004"/>
    <d v="2017-03-01T00:00:00"/>
    <s v="Puget Sound Energy"/>
    <s v="Electric"/>
    <s v="Colstrip Stations"/>
    <x v="1"/>
    <x v="8"/>
    <s v="Tools, Shop and Garage Equipment:  "/>
    <n v="24724982"/>
    <s v="Tools, Shop and Garage Equipment"/>
    <d v="2016-01-01T00:00:00"/>
    <d v="2016-01-01T00:00:00"/>
    <s v="130006521"/>
  </r>
  <r>
    <n v="1"/>
    <n v="60947.97"/>
    <n v="8528.1270273386999"/>
    <n v="52419.842972661303"/>
    <d v="2017-03-01T00:00:00"/>
    <s v="Puget Sound Energy"/>
    <s v="Electric"/>
    <s v="Colstrip Stations"/>
    <x v="0"/>
    <x v="9"/>
    <s v="Heavy Equipment:  "/>
    <n v="16611432"/>
    <s v="Heavy Equipment Colstrip U1 - WO 13006521"/>
    <d v="2014-01-01T00:00:00"/>
    <d v="2014-01-01T00:00:00"/>
    <s v="130006521"/>
  </r>
  <r>
    <n v="0"/>
    <n v="20081.3"/>
    <n v="-689.76715174899994"/>
    <n v="20771.067151749001"/>
    <d v="2017-03-01T00:00:00"/>
    <s v="Puget Sound Energy"/>
    <s v="Electric"/>
    <s v="Colstrip Stations"/>
    <x v="0"/>
    <x v="9"/>
    <s v="Heavy Equipment:  "/>
    <n v="26286496"/>
    <s v="Heavy Equipment"/>
    <d v="2016-05-01T00:00:00"/>
    <d v="2016-01-01T00:00:00"/>
    <s v="130006521"/>
  </r>
  <r>
    <n v="1"/>
    <n v="26289.11"/>
    <n v="5961.5467730747996"/>
    <n v="20327.563226925202"/>
    <d v="2017-03-01T00:00:00"/>
    <s v="Puget Sound Energy"/>
    <s v="Electric"/>
    <s v="Colstrip Stations"/>
    <x v="0"/>
    <x v="9"/>
    <s v="Heavy Equipment:  "/>
    <n v="13231171"/>
    <s v="Heavy Equipment Colstrip U1 WO 130006521"/>
    <d v="2013-01-01T00:00:00"/>
    <d v="2013-01-01T00:00:00"/>
    <s v="130006521"/>
  </r>
  <r>
    <n v="1"/>
    <n v="5422.6900000000005"/>
    <n v="3112.3819368915001"/>
    <n v="2310.3080631085004"/>
    <d v="2017-03-01T00:00:00"/>
    <s v="Puget Sound Energy"/>
    <s v="Electric"/>
    <s v="Colstrip Stations"/>
    <x v="0"/>
    <x v="9"/>
    <s v="Heavy Equipment:  "/>
    <n v="6590412"/>
    <s v="Heavy Equipment Colstrip U1 - WO 130004223"/>
    <d v="2009-08-01T00:00:00"/>
    <d v="2009-01-01T00:00:00"/>
    <s v="130004223"/>
  </r>
  <r>
    <n v="1"/>
    <n v="9947.41"/>
    <n v="3118.6936799656"/>
    <n v="6828.7163200344003"/>
    <d v="2017-03-01T00:00:00"/>
    <s v="Puget Sound Energy"/>
    <s v="Electric"/>
    <s v="Colstrip Stations"/>
    <x v="0"/>
    <x v="9"/>
    <s v="Service Truck:  "/>
    <n v="11126757"/>
    <s v="Service Truck"/>
    <d v="2012-02-01T00:00:00"/>
    <d v="2012-01-01T00:00:00"/>
    <s v="130006423"/>
  </r>
  <r>
    <n v="0"/>
    <n v="9712.02"/>
    <n v="4730.1028871190001"/>
    <n v="4981.9171128810003"/>
    <d v="2017-03-01T00:00:00"/>
    <s v="Puget Sound Energy"/>
    <s v="Electric"/>
    <s v="Colstrip Stations"/>
    <x v="0"/>
    <x v="9"/>
    <s v="Service Truck:  "/>
    <n v="8221660"/>
    <s v="Service Truck"/>
    <d v="2010-06-01T00:00:00"/>
    <d v="2010-01-01T00:00:00"/>
    <s v="130005268"/>
  </r>
  <r>
    <n v="1"/>
    <n v="25764.09"/>
    <n v="10312.044817387501"/>
    <n v="15452.045182612499"/>
    <d v="2017-03-01T00:00:00"/>
    <s v="Puget Sound Energy"/>
    <s v="Electric"/>
    <s v="Colstrip Stations"/>
    <x v="0"/>
    <x v="9"/>
    <s v="Service Truck:  "/>
    <n v="9564548"/>
    <s v="Power Operated Equip Colstrip U1 - WO 130005901"/>
    <d v="2011-02-01T00:00:00"/>
    <d v="2011-01-01T00:00:00"/>
    <s v="130005901"/>
  </r>
  <r>
    <n v="1"/>
    <n v="26289.11"/>
    <n v="4794.6081446911003"/>
    <n v="21494.501855308899"/>
    <d v="2017-03-01T00:00:00"/>
    <s v="Puget Sound Energy"/>
    <s v="Electric"/>
    <s v="Colstrip Stations"/>
    <x v="1"/>
    <x v="9"/>
    <s v="Heavy Equipment:  "/>
    <n v="13231174"/>
    <s v="Heavy Equipment Colstrip U2 WO 130006521"/>
    <d v="2013-01-01T00:00:00"/>
    <d v="2013-01-01T00:00:00"/>
    <s v="130006521"/>
  </r>
  <r>
    <n v="0"/>
    <n v="20081.3"/>
    <n v="860.29473996699994"/>
    <n v="19221.005260032998"/>
    <d v="2017-03-01T00:00:00"/>
    <s v="Puget Sound Energy"/>
    <s v="Electric"/>
    <s v="Colstrip Stations"/>
    <x v="1"/>
    <x v="9"/>
    <s v="Heavy Equipment:  "/>
    <n v="26286499"/>
    <s v="Heavy Equipment"/>
    <d v="2016-05-01T00:00:00"/>
    <d v="2016-01-01T00:00:00"/>
    <s v="130006521"/>
  </r>
  <r>
    <n v="1"/>
    <n v="5422.6900000000005"/>
    <n v="1885.4081450568001"/>
    <n v="3537.2818549432004"/>
    <d v="2017-03-01T00:00:00"/>
    <s v="Puget Sound Energy"/>
    <s v="Electric"/>
    <s v="Colstrip Stations"/>
    <x v="1"/>
    <x v="9"/>
    <s v="Heavy Equipment:  "/>
    <n v="6590408"/>
    <s v="Heavy Equipment Colstrip U2 - WO 130004223"/>
    <d v="2009-08-01T00:00:00"/>
    <d v="2009-01-01T00:00:00"/>
    <s v="130004223"/>
  </r>
  <r>
    <n v="1"/>
    <n v="60947.18"/>
    <n v="8535.200330924401"/>
    <n v="52411.979669075597"/>
    <d v="2017-03-01T00:00:00"/>
    <s v="Puget Sound Energy"/>
    <s v="Electric"/>
    <s v="Colstrip Stations"/>
    <x v="1"/>
    <x v="9"/>
    <s v="Heavy Equipment:  "/>
    <n v="16611429"/>
    <s v="Heavy Equip Colstrip U2 - WO 13006521"/>
    <d v="2014-01-01T00:00:00"/>
    <d v="2014-01-01T00:00:00"/>
    <s v="130006521"/>
  </r>
  <r>
    <n v="0"/>
    <n v="25764.09"/>
    <n v="6765.9014915184007"/>
    <n v="18998.188508481599"/>
    <d v="2017-03-01T00:00:00"/>
    <s v="Puget Sound Energy"/>
    <s v="Electric"/>
    <s v="Colstrip Stations"/>
    <x v="1"/>
    <x v="9"/>
    <s v="Service Truck:  "/>
    <n v="9564549"/>
    <s v="Service Truck"/>
    <d v="2011-02-01T00:00:00"/>
    <d v="2011-01-01T00:00:00"/>
    <s v="130005901"/>
  </r>
  <r>
    <n v="0"/>
    <n v="9712.02"/>
    <n v="2949.8793263777998"/>
    <n v="6762.1406736222007"/>
    <d v="2017-03-01T00:00:00"/>
    <s v="Puget Sound Energy"/>
    <s v="Electric"/>
    <s v="Colstrip Stations"/>
    <x v="1"/>
    <x v="9"/>
    <s v="Service Truck:  "/>
    <n v="8218648"/>
    <s v="Service Truck"/>
    <d v="2010-06-01T00:00:00"/>
    <d v="2010-01-01T00:00:00"/>
    <s v="130005268"/>
  </r>
  <r>
    <n v="1"/>
    <n v="9947.41"/>
    <n v="2215.2576684513001"/>
    <n v="7732.1523315486993"/>
    <d v="2017-03-01T00:00:00"/>
    <s v="Puget Sound Energy"/>
    <s v="Electric"/>
    <s v="Colstrip Stations"/>
    <x v="1"/>
    <x v="9"/>
    <s v="Service Truck:  "/>
    <n v="11126760"/>
    <s v="Service Truck"/>
    <d v="2012-02-01T00:00:00"/>
    <d v="2012-01-01T00:00:00"/>
    <s v="130006423"/>
  </r>
  <r>
    <n v="1"/>
    <n v="4303.16"/>
    <n v="2402.2500000263999"/>
    <n v="1900.9099999736"/>
    <d v="2017-03-01T00:00:00"/>
    <s v="Puget Sound Energy"/>
    <s v="Electric"/>
    <s v="Colstrip Stations"/>
    <x v="2"/>
    <x v="10"/>
    <s v="Communication Equipment:  "/>
    <n v="5182724"/>
    <s v="Comm Equip Colstrip U1&amp;2 - CONV"/>
    <d v="1994-12-01T00:00:00"/>
    <d v="1994-12-01T00:00:00"/>
    <s v="CONV"/>
  </r>
  <r>
    <n v="1"/>
    <n v="2103.66"/>
    <n v="1067.8700078046002"/>
    <n v="1035.7899921953997"/>
    <d v="2017-03-01T00:00:00"/>
    <s v="Puget Sound Energy"/>
    <s v="Electric"/>
    <s v="Colstrip Stations"/>
    <x v="2"/>
    <x v="10"/>
    <s v="Communication Equipment:  "/>
    <n v="5182723"/>
    <s v="Comm Equip Colstrip U1&amp;2 - CONV"/>
    <d v="2001-01-01T00:00:00"/>
    <d v="2001-01-01T00:00:00"/>
    <s v="CON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9"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4:C35" firstHeaderRow="2" firstDataRow="2" firstDataCol="2"/>
  <pivotFields count="16">
    <pivotField compact="0" outline="0" subtotalTop="0" showAll="0" includeNewItemsInFilter="1"/>
    <pivotField compact="0" numFmtId="4" outline="0" subtotalTop="0" showAll="0" includeNewItemsInFilter="1"/>
    <pivotField compact="0" numFmtId="4" outline="0" subtotalTop="0" showAll="0" includeNewItemsInFilter="1"/>
    <pivotField dataField="1" compact="0" numFmtId="4" outline="0" subtotalTop="0" showAll="0" includeNewItemsInFilter="1"/>
    <pivotField compact="0" numFmtId="22"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axis="axisRow" compact="0" outline="0" subtotalTop="0" showAll="0" includeNewItemsInFilter="1" defaultSubtotal="0">
      <items count="11">
        <item x="0"/>
        <item x="1"/>
        <item x="2"/>
        <item x="3"/>
        <item x="4"/>
        <item x="5"/>
        <item x="6"/>
        <item x="7"/>
        <item x="8"/>
        <item x="9"/>
        <item x="10"/>
      </items>
    </pivotField>
    <pivotField compact="0" outline="0" subtotalTop="0" showAll="0" includeNewItemsInFilter="1"/>
    <pivotField compact="0" outline="0" subtotalTop="0" showAll="0" includeNewItemsInFilter="1"/>
    <pivotField compact="0" outline="0" subtotalTop="0" showAll="0" includeNewItemsInFilter="1"/>
    <pivotField compact="0" numFmtId="22" outline="0" subtotalTop="0" showAll="0" includeNewItemsInFilter="1"/>
    <pivotField compact="0" numFmtId="22" outline="0" subtotalTop="0" showAll="0" includeNewItemsInFilter="1"/>
    <pivotField compact="0" outline="0" subtotalTop="0" showAll="0" includeNewItemsInFilter="1"/>
  </pivotFields>
  <rowFields count="2">
    <field x="8"/>
    <field x="9"/>
  </rowFields>
  <rowItems count="30">
    <i>
      <x/>
      <x/>
    </i>
    <i r="1">
      <x v="1"/>
    </i>
    <i r="1">
      <x v="2"/>
    </i>
    <i r="1">
      <x v="3"/>
    </i>
    <i r="1">
      <x v="4"/>
    </i>
    <i r="1">
      <x v="5"/>
    </i>
    <i r="1">
      <x v="7"/>
    </i>
    <i r="1">
      <x v="8"/>
    </i>
    <i r="1">
      <x v="9"/>
    </i>
    <i t="default">
      <x/>
    </i>
    <i>
      <x v="1"/>
      <x/>
    </i>
    <i r="1">
      <x v="1"/>
    </i>
    <i r="1">
      <x v="2"/>
    </i>
    <i r="1">
      <x v="3"/>
    </i>
    <i r="1">
      <x v="4"/>
    </i>
    <i r="1">
      <x v="5"/>
    </i>
    <i r="1">
      <x v="7"/>
    </i>
    <i r="1">
      <x v="8"/>
    </i>
    <i r="1">
      <x v="9"/>
    </i>
    <i t="default">
      <x v="1"/>
    </i>
    <i>
      <x v="2"/>
      <x/>
    </i>
    <i r="1">
      <x v="1"/>
    </i>
    <i r="1">
      <x v="2"/>
    </i>
    <i r="1">
      <x v="3"/>
    </i>
    <i r="1">
      <x v="4"/>
    </i>
    <i r="1">
      <x v="5"/>
    </i>
    <i r="1">
      <x v="6"/>
    </i>
    <i r="1">
      <x v="10"/>
    </i>
    <i t="default">
      <x v="2"/>
    </i>
    <i t="grand">
      <x/>
    </i>
  </rowItems>
  <colItems count="1">
    <i/>
  </colItems>
  <dataFields count="1">
    <dataField name="Sum of NBV" fld="3" baseField="0" baseItem="0" numFmtId="4"/>
  </dataFields>
  <formats count="4">
    <format dxfId="3">
      <pivotArea outline="0" fieldPosition="0"/>
    </format>
    <format dxfId="2">
      <pivotArea type="topRight" dataOnly="0" labelOnly="1" outline="0" fieldPosition="0"/>
    </format>
    <format dxfId="1">
      <pivotArea dataOnly="0" labelOnly="1" outline="0" fieldPosition="0">
        <references count="2">
          <reference field="8" count="1" selected="0">
            <x v="2"/>
          </reference>
          <reference field="9" count="1">
            <x v="6"/>
          </reference>
        </references>
      </pivotArea>
    </format>
    <format dxfId="0">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view="pageBreakPreview" zoomScaleNormal="100" zoomScaleSheetLayoutView="100" workbookViewId="0">
      <selection activeCell="N8" sqref="N8"/>
    </sheetView>
  </sheetViews>
  <sheetFormatPr defaultRowHeight="12.75"/>
  <cols>
    <col min="1" max="1" width="1.42578125" style="130" customWidth="1"/>
    <col min="2" max="2" width="5.7109375" style="130" customWidth="1"/>
    <col min="3" max="3" width="1.42578125" style="130" customWidth="1"/>
    <col min="4" max="4" width="12.85546875" style="132" customWidth="1"/>
    <col min="5" max="5" width="1.42578125" style="130" customWidth="1"/>
    <col min="6" max="6" width="10.42578125" style="130" customWidth="1"/>
    <col min="7" max="7" width="1.28515625" style="130" customWidth="1"/>
    <col min="8" max="8" width="10.42578125" style="130" customWidth="1"/>
    <col min="9" max="9" width="1.7109375" style="130" customWidth="1"/>
    <col min="10" max="10" width="10.28515625" style="130" customWidth="1"/>
    <col min="11" max="11" width="1.7109375" style="130" customWidth="1"/>
    <col min="12" max="12" width="10" style="130" customWidth="1"/>
    <col min="13" max="13" width="1.7109375" style="130" customWidth="1"/>
    <col min="14" max="14" width="10.42578125" style="130" customWidth="1"/>
    <col min="15" max="15" width="1.7109375" style="130" customWidth="1"/>
    <col min="16" max="16" width="10.42578125" style="130" customWidth="1"/>
    <col min="17" max="17" width="1.5703125" style="130" customWidth="1"/>
    <col min="18" max="18" width="10.42578125" style="130" customWidth="1"/>
    <col min="19" max="19" width="1.5703125" style="130" customWidth="1"/>
    <col min="20" max="20" width="10.42578125" style="130" customWidth="1"/>
    <col min="21" max="21" width="1.7109375" style="130" customWidth="1"/>
    <col min="22" max="23" width="10.42578125" style="130" customWidth="1"/>
    <col min="24" max="24" width="2.5703125" style="130" customWidth="1"/>
    <col min="25" max="25" width="21.140625" style="130" customWidth="1"/>
    <col min="26" max="28" width="11.85546875" style="130" customWidth="1"/>
    <col min="29" max="16384" width="9.140625" style="130"/>
  </cols>
  <sheetData>
    <row r="1" spans="1:30">
      <c r="A1" s="148" t="s">
        <v>150</v>
      </c>
      <c r="B1" s="135"/>
      <c r="C1" s="135"/>
      <c r="D1" s="156"/>
      <c r="E1" s="135"/>
      <c r="F1" s="158"/>
      <c r="G1" s="158"/>
      <c r="H1" s="159"/>
      <c r="I1" s="158"/>
      <c r="J1" s="158"/>
      <c r="K1" s="158"/>
      <c r="L1" s="158"/>
      <c r="M1" s="154"/>
      <c r="N1" s="158"/>
      <c r="O1" s="158"/>
      <c r="P1" s="158"/>
      <c r="Q1" s="158"/>
      <c r="R1" s="158"/>
      <c r="S1" s="158"/>
      <c r="T1" s="158"/>
      <c r="U1" s="158"/>
      <c r="V1" s="158"/>
      <c r="W1" s="158"/>
      <c r="X1" s="135"/>
      <c r="Y1" s="134"/>
      <c r="Z1" s="134"/>
      <c r="AA1" s="134"/>
      <c r="AB1" s="134"/>
      <c r="AC1" s="131"/>
      <c r="AD1" s="131"/>
    </row>
    <row r="2" spans="1:30" ht="13.5">
      <c r="A2" s="172" t="s">
        <v>151</v>
      </c>
      <c r="B2" s="135"/>
      <c r="C2" s="135"/>
      <c r="D2" s="156"/>
      <c r="E2" s="135"/>
      <c r="X2" s="135"/>
      <c r="Y2" s="157" t="s">
        <v>148</v>
      </c>
      <c r="Z2" s="157"/>
      <c r="AA2" s="157"/>
      <c r="AB2" s="157"/>
      <c r="AC2" s="131"/>
      <c r="AD2" s="131"/>
    </row>
    <row r="3" spans="1:30">
      <c r="B3" s="135"/>
      <c r="C3" s="135"/>
      <c r="D3" s="156"/>
      <c r="E3" s="135"/>
      <c r="F3" s="151" t="s">
        <v>175</v>
      </c>
      <c r="G3" s="151"/>
      <c r="H3" s="132"/>
      <c r="I3" s="132"/>
      <c r="J3" s="132"/>
      <c r="K3" s="132"/>
      <c r="L3" s="132"/>
      <c r="M3" s="132"/>
      <c r="N3" s="132"/>
      <c r="O3" s="132"/>
      <c r="P3" s="132"/>
      <c r="Q3" s="132"/>
      <c r="R3" s="132"/>
      <c r="S3" s="132"/>
      <c r="T3" s="132"/>
      <c r="U3" s="132"/>
      <c r="V3" s="132"/>
      <c r="W3" s="132"/>
      <c r="X3" s="135"/>
    </row>
    <row r="4" spans="1:30">
      <c r="B4" s="135"/>
      <c r="C4" s="135"/>
      <c r="D4" s="156"/>
      <c r="E4" s="135"/>
      <c r="F4" s="151" t="s">
        <v>155</v>
      </c>
      <c r="G4" s="151"/>
      <c r="H4" s="132" t="s">
        <v>153</v>
      </c>
      <c r="I4" s="132"/>
      <c r="J4" s="132" t="s">
        <v>152</v>
      </c>
      <c r="K4" s="132"/>
      <c r="L4" s="132" t="s">
        <v>161</v>
      </c>
      <c r="M4" s="153"/>
      <c r="N4" s="132"/>
      <c r="O4" s="132"/>
      <c r="P4" s="132" t="s">
        <v>159</v>
      </c>
      <c r="Q4" s="132"/>
      <c r="R4" s="132" t="s">
        <v>178</v>
      </c>
      <c r="S4" s="132"/>
      <c r="T4" s="132" t="s">
        <v>156</v>
      </c>
      <c r="U4" s="132"/>
      <c r="V4" s="132" t="s">
        <v>160</v>
      </c>
      <c r="W4" s="132"/>
      <c r="X4" s="135"/>
      <c r="Y4" s="130" t="s">
        <v>147</v>
      </c>
      <c r="Z4" s="155">
        <f>+'[8]BGM-3 (3) Param'!C21</f>
        <v>0.61905100000000002</v>
      </c>
    </row>
    <row r="5" spans="1:30">
      <c r="B5" s="147" t="s">
        <v>146</v>
      </c>
      <c r="C5" s="135"/>
      <c r="D5" s="152" t="s">
        <v>163</v>
      </c>
      <c r="E5" s="135"/>
      <c r="F5" s="152" t="s">
        <v>144</v>
      </c>
      <c r="G5" s="151"/>
      <c r="H5" s="152" t="s">
        <v>145</v>
      </c>
      <c r="I5" s="132"/>
      <c r="J5" s="152" t="s">
        <v>115</v>
      </c>
      <c r="K5" s="132"/>
      <c r="L5" s="152" t="s">
        <v>154</v>
      </c>
      <c r="M5" s="153"/>
      <c r="N5" s="152" t="s">
        <v>4</v>
      </c>
      <c r="O5" s="132"/>
      <c r="P5" s="152" t="s">
        <v>158</v>
      </c>
      <c r="Q5" s="132"/>
      <c r="R5" s="152" t="s">
        <v>179</v>
      </c>
      <c r="S5" s="132"/>
      <c r="T5" s="152" t="s">
        <v>157</v>
      </c>
      <c r="U5" s="151"/>
      <c r="V5" s="152" t="s">
        <v>145</v>
      </c>
      <c r="W5" s="151"/>
      <c r="X5" s="135"/>
      <c r="Y5" s="130" t="s">
        <v>143</v>
      </c>
      <c r="Z5" s="150">
        <v>0.35</v>
      </c>
    </row>
    <row r="6" spans="1:30">
      <c r="G6" s="151"/>
      <c r="H6" s="132"/>
      <c r="J6" s="132" t="s">
        <v>183</v>
      </c>
      <c r="K6" s="132"/>
      <c r="L6" s="132" t="s">
        <v>162</v>
      </c>
      <c r="O6" s="132"/>
      <c r="Q6" s="132"/>
      <c r="S6" s="132"/>
    </row>
    <row r="7" spans="1:30">
      <c r="D7" s="149"/>
      <c r="E7" s="135"/>
      <c r="F7" s="162"/>
      <c r="G7" s="151"/>
      <c r="H7" s="138"/>
      <c r="I7" s="138"/>
      <c r="J7" s="138"/>
      <c r="K7" s="138"/>
      <c r="L7" s="138"/>
      <c r="M7" s="135"/>
      <c r="N7" s="138"/>
      <c r="O7" s="132"/>
      <c r="P7" s="138"/>
      <c r="Q7" s="132"/>
      <c r="R7" s="138"/>
      <c r="S7" s="132"/>
      <c r="T7" s="138"/>
      <c r="U7" s="138"/>
      <c r="V7" s="138"/>
      <c r="W7" s="138"/>
      <c r="X7" s="135"/>
    </row>
    <row r="8" spans="1:30" ht="13.5">
      <c r="B8" s="130">
        <v>1</v>
      </c>
      <c r="D8" s="163">
        <v>2018</v>
      </c>
      <c r="F8" s="143">
        <f>+AC13</f>
        <v>9.7799999999999998E-2</v>
      </c>
      <c r="G8" s="151"/>
      <c r="H8" s="133">
        <f>-'[8]BGM-3 (4) Rstng Adj'!$DL$30/1000</f>
        <v>101680.98317993739</v>
      </c>
      <c r="I8" s="133"/>
      <c r="J8" s="133">
        <v>0</v>
      </c>
      <c r="K8" s="133"/>
      <c r="L8" s="164">
        <f>+'[11]PSE Share'!F8/1000</f>
        <v>457.02187499999997</v>
      </c>
      <c r="N8" s="133">
        <f>+'[8]BGM-3 (4) Rstng Adj'!$DJ$28/1000/12</f>
        <v>2386.0154575774441</v>
      </c>
      <c r="O8" s="132"/>
      <c r="P8" s="173">
        <v>-18066.901721769274</v>
      </c>
      <c r="Q8" s="132"/>
      <c r="R8" s="133"/>
      <c r="S8" s="132"/>
      <c r="T8" s="133">
        <f>+(H8+SUM(J8:P8))/2*F8</f>
        <v>4227.7531088674577</v>
      </c>
      <c r="U8" s="133"/>
      <c r="V8" s="133">
        <f>+SUM(H8:T8)</f>
        <v>90684.871899613034</v>
      </c>
      <c r="X8" s="135"/>
    </row>
    <row r="9" spans="1:30">
      <c r="B9" s="130">
        <f t="shared" ref="B9:B42" ca="1" si="0">+MAX(OFFSET($B$8,0,0,ROW($B9)-ROW($B$8),1))+1</f>
        <v>2</v>
      </c>
      <c r="D9" s="163">
        <v>2019</v>
      </c>
      <c r="F9" s="143">
        <f>+F8</f>
        <v>9.7799999999999998E-2</v>
      </c>
      <c r="G9" s="151"/>
      <c r="H9" s="133">
        <f>+V8</f>
        <v>90684.871899613034</v>
      </c>
      <c r="I9" s="133"/>
      <c r="J9" s="133">
        <v>0</v>
      </c>
      <c r="K9" s="133"/>
      <c r="L9" s="164">
        <f>+'[11]PSE Share'!F9/1000</f>
        <v>2315.3148437499995</v>
      </c>
      <c r="N9" s="133">
        <f>+N8</f>
        <v>2386.0154575774441</v>
      </c>
      <c r="O9" s="132"/>
      <c r="P9" s="133">
        <f>+P8</f>
        <v>-18066.901721769274</v>
      </c>
      <c r="Q9" s="132"/>
      <c r="R9" s="133"/>
      <c r="S9" s="132"/>
      <c r="T9" s="133">
        <f t="shared" ref="T9:T18" si="1">+(H9+SUM(J9:L9))/2*F9</f>
        <v>4547.7091317504528</v>
      </c>
      <c r="U9" s="133"/>
      <c r="V9" s="133">
        <f t="shared" ref="V9:V19" si="2">+SUM(H9:T9)</f>
        <v>81867.009610921668</v>
      </c>
      <c r="W9" s="133"/>
      <c r="Y9" s="130" t="s">
        <v>142</v>
      </c>
      <c r="Z9" s="130" t="s">
        <v>141</v>
      </c>
      <c r="AB9" s="130" t="s">
        <v>140</v>
      </c>
      <c r="AC9" s="130" t="s">
        <v>149</v>
      </c>
    </row>
    <row r="10" spans="1:30">
      <c r="B10" s="130">
        <f t="shared" ca="1" si="0"/>
        <v>3</v>
      </c>
      <c r="D10" s="163">
        <v>2020</v>
      </c>
      <c r="F10" s="143">
        <f t="shared" ref="F10:F42" si="3">+F9</f>
        <v>9.7799999999999998E-2</v>
      </c>
      <c r="G10" s="151"/>
      <c r="H10" s="133">
        <f t="shared" ref="H10:H19" si="4">+V9</f>
        <v>81867.009610921668</v>
      </c>
      <c r="I10" s="133"/>
      <c r="J10" s="133">
        <v>0</v>
      </c>
      <c r="K10" s="133"/>
      <c r="L10" s="164">
        <f>+'[11]PSE Share'!F10/1000</f>
        <v>9072.2381480468739</v>
      </c>
      <c r="N10" s="133">
        <f t="shared" ref="N10:N19" si="5">+N9</f>
        <v>2386.0154575774441</v>
      </c>
      <c r="O10" s="132"/>
      <c r="P10" s="133">
        <f>+P9</f>
        <v>-18066.901721769274</v>
      </c>
      <c r="Q10" s="132"/>
      <c r="R10" s="133"/>
      <c r="S10" s="132"/>
      <c r="T10" s="133">
        <f t="shared" si="1"/>
        <v>4446.9292154135619</v>
      </c>
      <c r="U10" s="133"/>
      <c r="V10" s="133">
        <f t="shared" si="2"/>
        <v>79705.290710190282</v>
      </c>
      <c r="W10" s="133"/>
      <c r="Y10" s="147" t="s">
        <v>139</v>
      </c>
      <c r="Z10" s="147" t="s">
        <v>138</v>
      </c>
      <c r="AA10" s="147" t="s">
        <v>137</v>
      </c>
      <c r="AB10" s="147" t="s">
        <v>137</v>
      </c>
      <c r="AC10" s="130" t="s">
        <v>1</v>
      </c>
    </row>
    <row r="11" spans="1:30">
      <c r="B11" s="130">
        <f t="shared" ca="1" si="0"/>
        <v>4</v>
      </c>
      <c r="D11" s="163">
        <v>2021</v>
      </c>
      <c r="F11" s="143">
        <f t="shared" si="3"/>
        <v>9.7799999999999998E-2</v>
      </c>
      <c r="G11" s="151"/>
      <c r="H11" s="133">
        <f t="shared" si="4"/>
        <v>79705.290710190282</v>
      </c>
      <c r="I11" s="133"/>
      <c r="J11" s="133">
        <v>0</v>
      </c>
      <c r="K11" s="133"/>
      <c r="L11" s="164">
        <f>+'[11]PSE Share'!F11/1000</f>
        <v>8066.2617129824193</v>
      </c>
      <c r="N11" s="133">
        <f t="shared" si="5"/>
        <v>2386.0154575774441</v>
      </c>
      <c r="O11" s="133"/>
      <c r="P11" s="133">
        <f t="shared" ref="P11:P19" si="6">+P10</f>
        <v>-18066.901721769274</v>
      </c>
      <c r="Q11" s="132"/>
      <c r="R11" s="133"/>
      <c r="S11" s="132"/>
      <c r="T11" s="133">
        <f t="shared" si="1"/>
        <v>4292.0289134931454</v>
      </c>
      <c r="U11" s="133"/>
      <c r="V11" s="133">
        <f t="shared" si="2"/>
        <v>76382.695072474031</v>
      </c>
      <c r="W11" s="133"/>
      <c r="Y11" s="130" t="s">
        <v>136</v>
      </c>
      <c r="Z11" s="130">
        <f>+'[8]BGM-3 (3) Param'!F17</f>
        <v>0.51500000000000001</v>
      </c>
      <c r="AA11" s="143">
        <f>+'[8]BGM-3 (3) Param'!G13</f>
        <v>5.8058252427184473E-2</v>
      </c>
      <c r="AB11" s="144">
        <f>ROUND(Z11*AA11,4)</f>
        <v>2.9899999999999999E-2</v>
      </c>
      <c r="AC11" s="130">
        <f>+AA11*Z11</f>
        <v>2.9900000000000003E-2</v>
      </c>
    </row>
    <row r="12" spans="1:30">
      <c r="B12" s="130">
        <f t="shared" ca="1" si="0"/>
        <v>5</v>
      </c>
      <c r="D12" s="163">
        <v>2022</v>
      </c>
      <c r="F12" s="143">
        <f>+AVERAGE(F11,F13)</f>
        <v>7.7929126213592242E-2</v>
      </c>
      <c r="G12" s="151"/>
      <c r="H12" s="133">
        <f t="shared" si="4"/>
        <v>76382.695072474031</v>
      </c>
      <c r="I12" s="133"/>
      <c r="J12" s="133">
        <v>0</v>
      </c>
      <c r="K12" s="133"/>
      <c r="L12" s="164">
        <f>+'[11]PSE Share'!F12/1000</f>
        <v>13804.294634355318</v>
      </c>
      <c r="N12" s="133">
        <f t="shared" si="5"/>
        <v>2386.0154575774441</v>
      </c>
      <c r="O12" s="133"/>
      <c r="P12" s="133">
        <f t="shared" si="6"/>
        <v>-18066.901721769274</v>
      </c>
      <c r="Q12" s="133"/>
      <c r="R12" s="133"/>
      <c r="S12" s="133"/>
      <c r="T12" s="133">
        <f t="shared" si="1"/>
        <v>3514.0966518437244</v>
      </c>
      <c r="U12" s="133"/>
      <c r="V12" s="133">
        <f t="shared" si="2"/>
        <v>78020.200094481246</v>
      </c>
      <c r="W12" s="133"/>
      <c r="Y12" s="130" t="s">
        <v>135</v>
      </c>
      <c r="Z12" s="130">
        <f>1-Z11</f>
        <v>0.48499999999999999</v>
      </c>
      <c r="AA12" s="143">
        <f>+'[8]BGM-3 (3) Param'!G14</f>
        <v>9.0999999999999998E-2</v>
      </c>
      <c r="AB12" s="146">
        <f>ROUND(Z12*AA12,4)</f>
        <v>4.41E-2</v>
      </c>
      <c r="AC12" s="130">
        <f>+AA12/(1-Z5)*Z12</f>
        <v>6.7899999999999988E-2</v>
      </c>
    </row>
    <row r="13" spans="1:30">
      <c r="B13" s="130">
        <f t="shared" ca="1" si="0"/>
        <v>6</v>
      </c>
      <c r="D13" s="163">
        <v>2023</v>
      </c>
      <c r="F13" s="143">
        <f>+AA11</f>
        <v>5.8058252427184473E-2</v>
      </c>
      <c r="G13" s="151"/>
      <c r="H13" s="133">
        <f t="shared" si="4"/>
        <v>78020.200094481246</v>
      </c>
      <c r="I13" s="133"/>
      <c r="J13" s="133">
        <v>0</v>
      </c>
      <c r="K13" s="133"/>
      <c r="L13" s="164">
        <f>+'[11]PSE Share'!F13/1000</f>
        <v>7603.12649715729</v>
      </c>
      <c r="N13" s="133">
        <f t="shared" si="5"/>
        <v>2386.0154575774441</v>
      </c>
      <c r="O13" s="133"/>
      <c r="P13" s="133">
        <f t="shared" si="6"/>
        <v>-18066.901721769274</v>
      </c>
      <c r="Q13" s="133"/>
      <c r="R13" s="133"/>
      <c r="S13" s="133"/>
      <c r="T13" s="133">
        <f t="shared" si="1"/>
        <v>2485.5703544563034</v>
      </c>
      <c r="U13" s="133"/>
      <c r="V13" s="133">
        <f t="shared" si="2"/>
        <v>72428.010681903019</v>
      </c>
      <c r="W13" s="133"/>
      <c r="Y13" s="130" t="s">
        <v>0</v>
      </c>
      <c r="Z13" s="145">
        <f>SUM(Z11:Z12)</f>
        <v>1</v>
      </c>
      <c r="AB13" s="144">
        <f>SUM(AB11:AB12)</f>
        <v>7.3999999999999996E-2</v>
      </c>
      <c r="AC13" s="144">
        <f>SUM(AC11:AC12)</f>
        <v>9.7799999999999998E-2</v>
      </c>
    </row>
    <row r="14" spans="1:30">
      <c r="B14" s="130">
        <f t="shared" ca="1" si="0"/>
        <v>7</v>
      </c>
      <c r="D14" s="163">
        <v>2024</v>
      </c>
      <c r="F14" s="143">
        <f t="shared" si="3"/>
        <v>5.8058252427184473E-2</v>
      </c>
      <c r="G14" s="151"/>
      <c r="H14" s="133">
        <f t="shared" si="4"/>
        <v>72428.010681903019</v>
      </c>
      <c r="I14" s="133"/>
      <c r="J14" s="133">
        <v>0</v>
      </c>
      <c r="K14" s="133"/>
      <c r="L14" s="164">
        <f>+'[11]PSE Share'!F14/1000</f>
        <v>2569.7895976714531</v>
      </c>
      <c r="N14" s="133">
        <f t="shared" si="5"/>
        <v>2386.0154575774441</v>
      </c>
      <c r="O14" s="133"/>
      <c r="P14" s="133">
        <f t="shared" si="6"/>
        <v>-18066.901721769274</v>
      </c>
      <c r="Q14" s="133"/>
      <c r="R14" s="133"/>
      <c r="S14" s="133"/>
      <c r="T14" s="133">
        <f t="shared" si="1"/>
        <v>2177.1206100575505</v>
      </c>
      <c r="U14" s="133"/>
      <c r="V14" s="133">
        <f t="shared" si="2"/>
        <v>61494.034625440196</v>
      </c>
      <c r="W14" s="133"/>
      <c r="AB14" s="143"/>
    </row>
    <row r="15" spans="1:30">
      <c r="B15" s="130">
        <f t="shared" ca="1" si="0"/>
        <v>8</v>
      </c>
      <c r="D15" s="163">
        <v>2025</v>
      </c>
      <c r="F15" s="143">
        <f t="shared" si="3"/>
        <v>5.8058252427184473E-2</v>
      </c>
      <c r="G15" s="151"/>
      <c r="H15" s="133">
        <f t="shared" si="4"/>
        <v>61494.034625440196</v>
      </c>
      <c r="I15" s="133"/>
      <c r="J15" s="133">
        <v>0</v>
      </c>
      <c r="K15" s="133"/>
      <c r="L15" s="164">
        <f>+'[11]PSE Share'!F15/1000</f>
        <v>2634.0343376132391</v>
      </c>
      <c r="N15" s="133">
        <f t="shared" si="5"/>
        <v>2386.0154575774441</v>
      </c>
      <c r="O15" s="133"/>
      <c r="P15" s="133">
        <f t="shared" si="6"/>
        <v>-18066.901721769274</v>
      </c>
      <c r="Q15" s="133"/>
      <c r="R15" s="133"/>
      <c r="S15" s="133"/>
      <c r="T15" s="133">
        <f t="shared" si="1"/>
        <v>1861.5818077624251</v>
      </c>
      <c r="U15" s="133"/>
      <c r="V15" s="133">
        <f t="shared" si="2"/>
        <v>50308.764506624037</v>
      </c>
      <c r="W15" s="133"/>
      <c r="AA15" s="142"/>
      <c r="AB15" s="143"/>
    </row>
    <row r="16" spans="1:30">
      <c r="B16" s="130">
        <f t="shared" ca="1" si="0"/>
        <v>9</v>
      </c>
      <c r="C16" s="139"/>
      <c r="D16" s="163">
        <v>2026</v>
      </c>
      <c r="F16" s="143">
        <f t="shared" si="3"/>
        <v>5.8058252427184473E-2</v>
      </c>
      <c r="G16" s="151"/>
      <c r="H16" s="133">
        <f t="shared" si="4"/>
        <v>50308.764506624037</v>
      </c>
      <c r="I16" s="133"/>
      <c r="J16" s="133">
        <v>0</v>
      </c>
      <c r="K16" s="133"/>
      <c r="L16" s="164">
        <f>+'[11]PSE Share'!F16/1000</f>
        <v>2699.8851960535699</v>
      </c>
      <c r="N16" s="133">
        <f t="shared" si="5"/>
        <v>2386.0154575774441</v>
      </c>
      <c r="O16" s="133"/>
      <c r="P16" s="133">
        <f t="shared" si="6"/>
        <v>-18066.901721769274</v>
      </c>
      <c r="Q16" s="140"/>
      <c r="R16" s="133"/>
      <c r="S16" s="140"/>
      <c r="T16" s="133">
        <f t="shared" si="1"/>
        <v>1538.7947826311267</v>
      </c>
      <c r="U16" s="133"/>
      <c r="V16" s="133">
        <f t="shared" si="2"/>
        <v>38866.558221116902</v>
      </c>
      <c r="W16" s="140"/>
      <c r="AA16" s="142"/>
      <c r="AB16" s="143"/>
    </row>
    <row r="17" spans="2:28">
      <c r="B17" s="130">
        <f t="shared" ca="1" si="0"/>
        <v>10</v>
      </c>
      <c r="D17" s="163">
        <v>2027</v>
      </c>
      <c r="F17" s="143">
        <f t="shared" si="3"/>
        <v>5.8058252427184473E-2</v>
      </c>
      <c r="G17" s="151"/>
      <c r="H17" s="133">
        <f t="shared" si="4"/>
        <v>38866.558221116902</v>
      </c>
      <c r="I17" s="133"/>
      <c r="J17" s="133">
        <v>0</v>
      </c>
      <c r="K17" s="133"/>
      <c r="L17" s="164">
        <f>+'[11]PSE Share'!F17/1000</f>
        <v>2119.0068314824666</v>
      </c>
      <c r="N17" s="133">
        <f t="shared" si="5"/>
        <v>2386.0154575774441</v>
      </c>
      <c r="O17" s="133"/>
      <c r="P17" s="133">
        <f t="shared" si="6"/>
        <v>-18066.901721769274</v>
      </c>
      <c r="Q17" s="133"/>
      <c r="R17" s="133"/>
      <c r="S17" s="133"/>
      <c r="T17" s="133">
        <f t="shared" si="1"/>
        <v>1189.7751408473023</v>
      </c>
      <c r="U17" s="133"/>
      <c r="V17" s="133">
        <f t="shared" si="2"/>
        <v>26494.45392925484</v>
      </c>
      <c r="W17" s="133"/>
      <c r="AA17" s="142"/>
      <c r="AB17" s="133"/>
    </row>
    <row r="18" spans="2:28">
      <c r="B18" s="130">
        <f t="shared" ca="1" si="0"/>
        <v>11</v>
      </c>
      <c r="D18" s="163">
        <v>2028</v>
      </c>
      <c r="F18" s="143">
        <f t="shared" si="3"/>
        <v>5.8058252427184473E-2</v>
      </c>
      <c r="G18" s="151"/>
      <c r="H18" s="133">
        <f t="shared" si="4"/>
        <v>26494.45392925484</v>
      </c>
      <c r="I18" s="133"/>
      <c r="J18" s="133">
        <v>0</v>
      </c>
      <c r="K18" s="133"/>
      <c r="L18" s="164">
        <f>+'[11]PSE Share'!F18/1000</f>
        <v>2171.982002269528</v>
      </c>
      <c r="N18" s="133">
        <f t="shared" si="5"/>
        <v>2386.0154575774441</v>
      </c>
      <c r="O18" s="133"/>
      <c r="P18" s="133">
        <f t="shared" si="6"/>
        <v>-18066.901721769274</v>
      </c>
      <c r="Q18" s="133"/>
      <c r="R18" s="133"/>
      <c r="S18" s="133"/>
      <c r="T18" s="133">
        <f t="shared" si="1"/>
        <v>832.16158675007637</v>
      </c>
      <c r="U18" s="133"/>
      <c r="V18" s="133">
        <f t="shared" si="2"/>
        <v>13817.711254082613</v>
      </c>
      <c r="W18" s="133"/>
      <c r="AA18" s="142"/>
    </row>
    <row r="19" spans="2:28">
      <c r="B19" s="130">
        <f t="shared" ca="1" si="0"/>
        <v>12</v>
      </c>
      <c r="D19" s="163">
        <v>2029</v>
      </c>
      <c r="F19" s="143">
        <f t="shared" si="3"/>
        <v>5.8058252427184473E-2</v>
      </c>
      <c r="G19" s="151"/>
      <c r="H19" s="133">
        <f t="shared" si="4"/>
        <v>13817.711254082613</v>
      </c>
      <c r="I19" s="133"/>
      <c r="J19" s="133">
        <v>0</v>
      </c>
      <c r="K19" s="133"/>
      <c r="L19" s="164">
        <f>+'[11]PSE Share'!F19/1000</f>
        <v>1863.1748505569051</v>
      </c>
      <c r="N19" s="133">
        <f t="shared" si="5"/>
        <v>2386.0154575774441</v>
      </c>
      <c r="O19" s="133"/>
      <c r="P19" s="133">
        <f t="shared" si="6"/>
        <v>-18066.901721769274</v>
      </c>
      <c r="Q19" s="133"/>
      <c r="R19" s="133"/>
      <c r="S19" s="133"/>
      <c r="T19" s="133">
        <f>+(H19+SUM(J19:R19))/2*F19</f>
        <v>-4.6316642480624339E-6</v>
      </c>
      <c r="U19" s="133"/>
      <c r="V19" s="133">
        <f t="shared" si="2"/>
        <v>-1.6418397781007936E-4</v>
      </c>
      <c r="W19" s="133" t="s">
        <v>177</v>
      </c>
      <c r="AA19" s="142"/>
      <c r="AB19" s="141"/>
    </row>
    <row r="20" spans="2:28">
      <c r="B20" s="130">
        <f t="shared" ca="1" si="0"/>
        <v>13</v>
      </c>
      <c r="D20" s="163">
        <v>2030</v>
      </c>
      <c r="F20" s="143">
        <f t="shared" si="3"/>
        <v>5.8058252427184473E-2</v>
      </c>
      <c r="G20" s="151"/>
      <c r="H20" s="133">
        <f t="shared" ref="H20:H42" si="7">+V19</f>
        <v>-1.6418397781007936E-4</v>
      </c>
      <c r="I20" s="133"/>
      <c r="J20" s="133">
        <v>0</v>
      </c>
      <c r="K20" s="133"/>
      <c r="L20" s="164">
        <f>+'[11]PSE Share'!F20/1000</f>
        <v>1909.7542218208275</v>
      </c>
      <c r="Q20" s="133"/>
      <c r="R20" s="164">
        <f>-L20</f>
        <v>-1909.7542218208275</v>
      </c>
      <c r="T20" s="133">
        <f t="shared" ref="T20:T42" si="8">+(H20+SUM(J20:R20))/2*F20</f>
        <v>-4.7661174140984208E-6</v>
      </c>
      <c r="U20" s="133"/>
      <c r="V20" s="133">
        <f t="shared" ref="V20:V42" si="9">+SUM(H20:T20)</f>
        <v>-1.6895009527265474E-4</v>
      </c>
      <c r="Y20" s="133" t="s">
        <v>184</v>
      </c>
      <c r="AA20" s="142"/>
      <c r="AB20" s="141"/>
    </row>
    <row r="21" spans="2:28">
      <c r="B21" s="130">
        <f t="shared" ca="1" si="0"/>
        <v>14</v>
      </c>
      <c r="D21" s="163">
        <v>2031</v>
      </c>
      <c r="F21" s="143">
        <f t="shared" si="3"/>
        <v>5.8058252427184473E-2</v>
      </c>
      <c r="G21" s="151"/>
      <c r="H21" s="133">
        <f t="shared" si="7"/>
        <v>-1.6895009527265474E-4</v>
      </c>
      <c r="I21" s="133"/>
      <c r="J21" s="133">
        <v>0</v>
      </c>
      <c r="K21" s="133"/>
      <c r="L21" s="164">
        <f>+'[11]PSE Share'!F21/1000</f>
        <v>1957.4980773663485</v>
      </c>
      <c r="Q21" s="133"/>
      <c r="R21" s="164">
        <f>-L21+T20/2-T20</f>
        <v>-1957.4980749832898</v>
      </c>
      <c r="T21" s="133">
        <f t="shared" si="8"/>
        <v>-4.8352955277001503E-6</v>
      </c>
      <c r="U21" s="133"/>
      <c r="V21" s="133">
        <f t="shared" si="9"/>
        <v>-1.7140233208596292E-4</v>
      </c>
      <c r="AA21" s="142"/>
      <c r="AB21" s="141"/>
    </row>
    <row r="22" spans="2:28">
      <c r="B22" s="130">
        <f t="shared" ca="1" si="0"/>
        <v>15</v>
      </c>
      <c r="D22" s="163">
        <v>2032</v>
      </c>
      <c r="F22" s="143">
        <f t="shared" si="3"/>
        <v>5.8058252427184473E-2</v>
      </c>
      <c r="G22" s="151"/>
      <c r="H22" s="133">
        <f t="shared" si="7"/>
        <v>-1.7140233208596292E-4</v>
      </c>
      <c r="I22" s="133"/>
      <c r="J22" s="133">
        <v>0</v>
      </c>
      <c r="K22" s="133"/>
      <c r="L22" s="164">
        <f>+'[11]PSE Share'!F22/1000</f>
        <v>2006.4355293005071</v>
      </c>
      <c r="Q22" s="133"/>
      <c r="R22" s="164">
        <f t="shared" ref="R22:R42" si="10">-L22</f>
        <v>-2006.4355293005071</v>
      </c>
      <c r="T22" s="133">
        <f t="shared" si="8"/>
        <v>-4.975659931427468E-6</v>
      </c>
      <c r="U22" s="133"/>
      <c r="V22" s="133">
        <f t="shared" si="9"/>
        <v>-1.7637799210248306E-4</v>
      </c>
      <c r="AA22" s="142"/>
      <c r="AB22" s="141"/>
    </row>
    <row r="23" spans="2:28">
      <c r="B23" s="130">
        <f t="shared" ca="1" si="0"/>
        <v>16</v>
      </c>
      <c r="D23" s="163">
        <v>2033</v>
      </c>
      <c r="F23" s="143">
        <f t="shared" si="3"/>
        <v>5.8058252427184473E-2</v>
      </c>
      <c r="G23" s="151"/>
      <c r="H23" s="133">
        <f t="shared" si="7"/>
        <v>-1.7637799210248306E-4</v>
      </c>
      <c r="I23" s="133"/>
      <c r="J23" s="133">
        <v>0</v>
      </c>
      <c r="K23" s="133"/>
      <c r="L23" s="164">
        <f>+'[11]PSE Share'!F23/1000</f>
        <v>2056.5964175330196</v>
      </c>
      <c r="Q23" s="133"/>
      <c r="R23" s="164">
        <f t="shared" si="10"/>
        <v>-2056.5964175330196</v>
      </c>
      <c r="T23" s="133">
        <f t="shared" si="8"/>
        <v>-5.1200989940429554E-6</v>
      </c>
      <c r="U23" s="133"/>
      <c r="V23" s="133">
        <f t="shared" si="9"/>
        <v>-1.8149809091420541E-4</v>
      </c>
      <c r="AA23" s="142"/>
      <c r="AB23" s="141"/>
    </row>
    <row r="24" spans="2:28">
      <c r="B24" s="130">
        <f t="shared" ca="1" si="0"/>
        <v>17</v>
      </c>
      <c r="D24" s="163">
        <v>2034</v>
      </c>
      <c r="F24" s="143">
        <f t="shared" si="3"/>
        <v>5.8058252427184473E-2</v>
      </c>
      <c r="G24" s="151"/>
      <c r="H24" s="133">
        <f t="shared" si="7"/>
        <v>-1.8149809091420541E-4</v>
      </c>
      <c r="I24" s="133"/>
      <c r="J24" s="133">
        <v>0</v>
      </c>
      <c r="K24" s="133"/>
      <c r="L24" s="164">
        <f>+'[11]PSE Share'!F24/1000</f>
        <v>2108.0113279713451</v>
      </c>
      <c r="Q24" s="133"/>
      <c r="R24" s="164">
        <f t="shared" si="10"/>
        <v>-2108.0113279713451</v>
      </c>
      <c r="T24" s="133">
        <f t="shared" si="8"/>
        <v>-5.268730988674507E-6</v>
      </c>
      <c r="U24" s="133"/>
      <c r="V24" s="133">
        <f t="shared" si="9"/>
        <v>-1.8676682201264282E-4</v>
      </c>
    </row>
    <row r="25" spans="2:28">
      <c r="B25" s="130">
        <f t="shared" ca="1" si="0"/>
        <v>18</v>
      </c>
      <c r="D25" s="163">
        <v>2035</v>
      </c>
      <c r="F25" s="143">
        <f t="shared" si="3"/>
        <v>5.8058252427184473E-2</v>
      </c>
      <c r="G25" s="151"/>
      <c r="H25" s="133">
        <f t="shared" si="7"/>
        <v>-1.8676682201264282E-4</v>
      </c>
      <c r="I25" s="133"/>
      <c r="J25" s="133">
        <v>0</v>
      </c>
      <c r="K25" s="133"/>
      <c r="L25" s="164">
        <f>+'[11]PSE Share'!F25/1000</f>
        <v>2160.7116111706291</v>
      </c>
      <c r="Q25" s="133"/>
      <c r="R25" s="164">
        <f t="shared" si="10"/>
        <v>-2160.7116111706291</v>
      </c>
      <c r="T25" s="133">
        <f t="shared" si="8"/>
        <v>-5.421677648716525E-6</v>
      </c>
      <c r="U25" s="133"/>
      <c r="V25" s="133">
        <f t="shared" si="9"/>
        <v>-1.9218849967439115E-4</v>
      </c>
    </row>
    <row r="26" spans="2:28">
      <c r="B26" s="130">
        <f t="shared" ca="1" si="0"/>
        <v>19</v>
      </c>
      <c r="D26" s="163">
        <v>2036</v>
      </c>
      <c r="F26" s="143">
        <f t="shared" si="3"/>
        <v>5.8058252427184473E-2</v>
      </c>
      <c r="G26" s="151"/>
      <c r="H26" s="133">
        <f t="shared" si="7"/>
        <v>-1.9218849967439115E-4</v>
      </c>
      <c r="I26" s="133"/>
      <c r="J26" s="133">
        <v>0</v>
      </c>
      <c r="K26" s="133"/>
      <c r="L26" s="164">
        <f>+'[11]PSE Share'!F26/1000</f>
        <v>2214.7294014498939</v>
      </c>
      <c r="Q26" s="133"/>
      <c r="R26" s="164">
        <f t="shared" si="10"/>
        <v>-2214.7294014498939</v>
      </c>
      <c r="T26" s="133">
        <f t="shared" si="8"/>
        <v>-5.5790642138488314E-6</v>
      </c>
      <c r="U26" s="133"/>
      <c r="V26" s="133">
        <f t="shared" si="9"/>
        <v>-1.9776756378199549E-4</v>
      </c>
    </row>
    <row r="27" spans="2:28">
      <c r="B27" s="130">
        <f t="shared" ca="1" si="0"/>
        <v>20</v>
      </c>
      <c r="D27" s="163">
        <v>2037</v>
      </c>
      <c r="F27" s="143">
        <f t="shared" si="3"/>
        <v>5.8058252427184473E-2</v>
      </c>
      <c r="G27" s="151"/>
      <c r="H27" s="133">
        <f t="shared" si="7"/>
        <v>-1.9776756378199549E-4</v>
      </c>
      <c r="I27" s="133"/>
      <c r="J27" s="133">
        <v>0</v>
      </c>
      <c r="K27" s="133"/>
      <c r="L27" s="164">
        <f>+'[11]PSE Share'!F27/1000</f>
        <v>2270.0976364861413</v>
      </c>
      <c r="Q27" s="133"/>
      <c r="R27" s="164">
        <f t="shared" si="10"/>
        <v>-2270.0976364861413</v>
      </c>
      <c r="T27" s="133">
        <f t="shared" si="8"/>
        <v>-5.7410195699821998E-6</v>
      </c>
      <c r="U27" s="133"/>
      <c r="V27" s="133">
        <f t="shared" si="9"/>
        <v>-2.0350858337450062E-4</v>
      </c>
      <c r="X27" s="139"/>
      <c r="Y27" s="139"/>
      <c r="Z27" s="139"/>
      <c r="AA27" s="139"/>
    </row>
    <row r="28" spans="2:28">
      <c r="B28" s="130">
        <f t="shared" ca="1" si="0"/>
        <v>21</v>
      </c>
      <c r="D28" s="163">
        <v>2038</v>
      </c>
      <c r="F28" s="143">
        <f t="shared" si="3"/>
        <v>5.8058252427184473E-2</v>
      </c>
      <c r="G28" s="151"/>
      <c r="H28" s="133">
        <f t="shared" si="7"/>
        <v>-2.0350858337450062E-4</v>
      </c>
      <c r="I28" s="133"/>
      <c r="J28" s="133">
        <v>0</v>
      </c>
      <c r="K28" s="133"/>
      <c r="L28" s="164">
        <f>+'[11]PSE Share'!F28/1000</f>
        <v>2326.8500773982951</v>
      </c>
      <c r="Q28" s="133"/>
      <c r="R28" s="164">
        <f t="shared" si="10"/>
        <v>-2326.8500773982951</v>
      </c>
      <c r="T28" s="133">
        <f t="shared" si="8"/>
        <v>-5.9076763523277373E-6</v>
      </c>
      <c r="U28" s="133"/>
      <c r="V28" s="133">
        <f t="shared" si="9"/>
        <v>-2.0941625993375207E-4</v>
      </c>
    </row>
    <row r="29" spans="2:28">
      <c r="B29" s="130">
        <f t="shared" ca="1" si="0"/>
        <v>22</v>
      </c>
      <c r="D29" s="163">
        <v>2039</v>
      </c>
      <c r="F29" s="143">
        <f t="shared" si="3"/>
        <v>5.8058252427184473E-2</v>
      </c>
      <c r="G29" s="151"/>
      <c r="H29" s="133">
        <f t="shared" si="7"/>
        <v>-2.0941625993375207E-4</v>
      </c>
      <c r="I29" s="133"/>
      <c r="J29" s="133">
        <v>0</v>
      </c>
      <c r="K29" s="133"/>
      <c r="L29" s="164">
        <f>+'[11]PSE Share'!F29/1000</f>
        <v>2151.3674642501496</v>
      </c>
      <c r="Q29" s="133"/>
      <c r="R29" s="164">
        <f t="shared" si="10"/>
        <v>-2151.3674642501496</v>
      </c>
      <c r="T29" s="133">
        <f t="shared" si="8"/>
        <v>-6.0791710407953277E-6</v>
      </c>
      <c r="U29" s="133"/>
      <c r="V29" s="133">
        <f t="shared" si="9"/>
        <v>-2.1549543111777311E-4</v>
      </c>
    </row>
    <row r="30" spans="2:28">
      <c r="B30" s="130">
        <f t="shared" ca="1" si="0"/>
        <v>23</v>
      </c>
      <c r="D30" s="163">
        <v>2040</v>
      </c>
      <c r="F30" s="143">
        <f t="shared" si="3"/>
        <v>5.8058252427184473E-2</v>
      </c>
      <c r="G30" s="151"/>
      <c r="H30" s="133">
        <f t="shared" si="7"/>
        <v>-2.1549543111777311E-4</v>
      </c>
      <c r="I30" s="133"/>
      <c r="J30" s="133">
        <v>0</v>
      </c>
      <c r="K30" s="133"/>
      <c r="L30" s="164">
        <f>+'[11]PSE Share'!F30/1000</f>
        <v>2205.1516508564032</v>
      </c>
      <c r="Q30" s="133"/>
      <c r="R30" s="164">
        <f t="shared" si="10"/>
        <v>-2205.1516508564032</v>
      </c>
      <c r="T30" s="133">
        <f t="shared" si="8"/>
        <v>-6.2556440683703076E-6</v>
      </c>
      <c r="U30" s="133"/>
      <c r="V30" s="133">
        <f t="shared" si="9"/>
        <v>-2.2175107496186786E-4</v>
      </c>
    </row>
    <row r="31" spans="2:28">
      <c r="B31" s="130">
        <f t="shared" ca="1" si="0"/>
        <v>24</v>
      </c>
      <c r="D31" s="163">
        <v>2041</v>
      </c>
      <c r="F31" s="143">
        <f t="shared" si="3"/>
        <v>5.8058252427184473E-2</v>
      </c>
      <c r="G31" s="151"/>
      <c r="H31" s="133">
        <f t="shared" si="7"/>
        <v>-2.2175107496186786E-4</v>
      </c>
      <c r="I31" s="133"/>
      <c r="J31" s="133">
        <v>0</v>
      </c>
      <c r="K31" s="133"/>
      <c r="L31" s="164">
        <f>+'[11]PSE Share'!F31/1000</f>
        <v>2260.2804421278133</v>
      </c>
      <c r="Q31" s="133"/>
      <c r="R31" s="164">
        <f t="shared" si="10"/>
        <v>-2260.2804421278133</v>
      </c>
      <c r="T31" s="133">
        <f t="shared" si="8"/>
        <v>-6.4372399430678157E-6</v>
      </c>
      <c r="U31" s="133"/>
      <c r="V31" s="133">
        <f t="shared" si="9"/>
        <v>-2.2818831500279627E-4</v>
      </c>
    </row>
    <row r="32" spans="2:28">
      <c r="B32" s="130">
        <f t="shared" ca="1" si="0"/>
        <v>25</v>
      </c>
      <c r="D32" s="163">
        <v>2042</v>
      </c>
      <c r="F32" s="143">
        <f t="shared" si="3"/>
        <v>5.8058252427184473E-2</v>
      </c>
      <c r="G32" s="151"/>
      <c r="H32" s="133">
        <f t="shared" si="7"/>
        <v>-2.2818831500279627E-4</v>
      </c>
      <c r="I32" s="133"/>
      <c r="J32" s="133">
        <v>0</v>
      </c>
      <c r="K32" s="133"/>
      <c r="L32" s="164">
        <f>+'[11]PSE Share'!F32/1000</f>
        <v>2316.7874531810085</v>
      </c>
      <c r="Q32" s="133"/>
      <c r="R32" s="164">
        <f t="shared" si="10"/>
        <v>-2316.7874531810085</v>
      </c>
      <c r="T32" s="133">
        <f t="shared" si="8"/>
        <v>-6.6241073966831159E-6</v>
      </c>
      <c r="U32" s="133"/>
      <c r="V32" s="133">
        <f t="shared" si="9"/>
        <v>-2.3481242224651405E-4</v>
      </c>
    </row>
    <row r="33" spans="1:30">
      <c r="B33" s="130">
        <f t="shared" ca="1" si="0"/>
        <v>26</v>
      </c>
      <c r="D33" s="163">
        <v>2043</v>
      </c>
      <c r="F33" s="143">
        <f t="shared" si="3"/>
        <v>5.8058252427184473E-2</v>
      </c>
      <c r="G33" s="151"/>
      <c r="H33" s="133">
        <f t="shared" si="7"/>
        <v>-2.3481242224651405E-4</v>
      </c>
      <c r="I33" s="133"/>
      <c r="J33" s="133">
        <v>0</v>
      </c>
      <c r="K33" s="133"/>
      <c r="L33" s="164">
        <f>+'[11]PSE Share'!F33/1000</f>
        <v>2374.7071395105331</v>
      </c>
      <c r="Q33" s="133"/>
      <c r="R33" s="164">
        <f t="shared" si="10"/>
        <v>-2374.7071395105331</v>
      </c>
      <c r="T33" s="133">
        <f t="shared" si="8"/>
        <v>-6.8163994419133697E-6</v>
      </c>
      <c r="U33" s="133"/>
      <c r="V33" s="133">
        <f t="shared" si="9"/>
        <v>-2.4162882159175714E-4</v>
      </c>
    </row>
    <row r="34" spans="1:30">
      <c r="B34" s="130">
        <f t="shared" ca="1" si="0"/>
        <v>27</v>
      </c>
      <c r="D34" s="163">
        <v>2044</v>
      </c>
      <c r="F34" s="143">
        <f t="shared" si="3"/>
        <v>5.8058252427184473E-2</v>
      </c>
      <c r="G34" s="151"/>
      <c r="H34" s="133">
        <f t="shared" si="7"/>
        <v>-2.4162882159175714E-4</v>
      </c>
      <c r="I34" s="133"/>
      <c r="J34" s="133">
        <v>0</v>
      </c>
      <c r="K34" s="133"/>
      <c r="L34" s="164">
        <f>+'[11]PSE Share'!F34/1000</f>
        <v>2434.0748179982966</v>
      </c>
      <c r="Q34" s="133"/>
      <c r="R34" s="164">
        <f t="shared" si="10"/>
        <v>-2434.0748179982966</v>
      </c>
      <c r="T34" s="133">
        <f t="shared" si="8"/>
        <v>-7.0142735588286785E-6</v>
      </c>
      <c r="U34" s="133"/>
      <c r="V34" s="133">
        <f t="shared" si="9"/>
        <v>-2.4864309519974441E-4</v>
      </c>
    </row>
    <row r="35" spans="1:30">
      <c r="B35" s="130">
        <f t="shared" ca="1" si="0"/>
        <v>28</v>
      </c>
      <c r="D35" s="163">
        <v>2045</v>
      </c>
      <c r="F35" s="143">
        <f t="shared" si="3"/>
        <v>5.8058252427184473E-2</v>
      </c>
      <c r="G35" s="151"/>
      <c r="H35" s="133">
        <f t="shared" si="7"/>
        <v>-2.4864309519974441E-4</v>
      </c>
      <c r="I35" s="133"/>
      <c r="J35" s="133">
        <v>0</v>
      </c>
      <c r="K35" s="133"/>
      <c r="L35" s="164">
        <f>+'[11]PSE Share'!F35/1000</f>
        <v>2494.926688448254</v>
      </c>
      <c r="Q35" s="133"/>
      <c r="R35" s="164">
        <f t="shared" si="10"/>
        <v>-2494.926688448254</v>
      </c>
      <c r="T35" s="133">
        <f t="shared" si="8"/>
        <v>-7.2178917926916107E-6</v>
      </c>
      <c r="U35" s="133"/>
      <c r="V35" s="133">
        <f t="shared" si="9"/>
        <v>-2.5586098713947049E-4</v>
      </c>
    </row>
    <row r="36" spans="1:30">
      <c r="B36" s="130">
        <f t="shared" ca="1" si="0"/>
        <v>29</v>
      </c>
      <c r="D36" s="163">
        <v>2046</v>
      </c>
      <c r="F36" s="143">
        <f t="shared" si="3"/>
        <v>5.8058252427184473E-2</v>
      </c>
      <c r="G36" s="151"/>
      <c r="H36" s="133">
        <f t="shared" si="7"/>
        <v>-2.5586098713947049E-4</v>
      </c>
      <c r="I36" s="133"/>
      <c r="J36" s="133">
        <v>0</v>
      </c>
      <c r="K36" s="133"/>
      <c r="L36" s="164">
        <f>+'[11]PSE Share'!F36/1000</f>
        <v>2557.2998556594598</v>
      </c>
      <c r="Q36" s="133"/>
      <c r="R36" s="164">
        <f t="shared" si="10"/>
        <v>-2557.2998556594598</v>
      </c>
      <c r="T36" s="133">
        <f t="shared" si="8"/>
        <v>-7.4274208888059889E-6</v>
      </c>
      <c r="U36" s="133"/>
      <c r="V36" s="133">
        <f t="shared" si="9"/>
        <v>-2.6328840807002827E-4</v>
      </c>
    </row>
    <row r="37" spans="1:30">
      <c r="B37" s="130">
        <f t="shared" ca="1" si="0"/>
        <v>30</v>
      </c>
      <c r="D37" s="163">
        <v>2047</v>
      </c>
      <c r="F37" s="143">
        <f t="shared" si="3"/>
        <v>5.8058252427184473E-2</v>
      </c>
      <c r="G37" s="151"/>
      <c r="H37" s="133">
        <f t="shared" si="7"/>
        <v>-2.6328840807002827E-4</v>
      </c>
      <c r="I37" s="133"/>
      <c r="J37" s="133">
        <v>0</v>
      </c>
      <c r="K37" s="133"/>
      <c r="L37" s="164">
        <f>+'[11]PSE Share'!F37/1000</f>
        <v>2621.2323520509472</v>
      </c>
      <c r="Q37" s="133"/>
      <c r="R37" s="164">
        <f t="shared" si="10"/>
        <v>-2621.2323520509472</v>
      </c>
      <c r="T37" s="133">
        <f t="shared" si="8"/>
        <v>-7.6430324284406272E-6</v>
      </c>
      <c r="U37" s="133"/>
      <c r="V37" s="133">
        <f t="shared" si="9"/>
        <v>-2.7093144037875345E-4</v>
      </c>
    </row>
    <row r="38" spans="1:30">
      <c r="B38" s="130">
        <f t="shared" ca="1" si="0"/>
        <v>31</v>
      </c>
      <c r="D38" s="163">
        <v>2048</v>
      </c>
      <c r="F38" s="143">
        <f t="shared" si="3"/>
        <v>5.8058252427184473E-2</v>
      </c>
      <c r="G38" s="151"/>
      <c r="H38" s="133">
        <f t="shared" si="7"/>
        <v>-2.7093144037875345E-4</v>
      </c>
      <c r="I38" s="133"/>
      <c r="J38" s="133">
        <v>0</v>
      </c>
      <c r="K38" s="133"/>
      <c r="L38" s="164">
        <f>+'[11]PSE Share'!F38/1000</f>
        <v>2686.7631608522202</v>
      </c>
      <c r="Q38" s="133"/>
      <c r="R38" s="164">
        <f t="shared" si="10"/>
        <v>-2686.7631608522202</v>
      </c>
      <c r="T38" s="133">
        <f t="shared" si="8"/>
        <v>-7.8649029779851747E-6</v>
      </c>
      <c r="U38" s="133"/>
      <c r="V38" s="133">
        <f t="shared" si="9"/>
        <v>-2.7879634333260111E-4</v>
      </c>
      <c r="X38" s="137"/>
      <c r="Y38" s="137"/>
      <c r="Z38" s="137"/>
      <c r="AA38" s="137"/>
    </row>
    <row r="39" spans="1:30">
      <c r="B39" s="130">
        <f t="shared" ca="1" si="0"/>
        <v>32</v>
      </c>
      <c r="D39" s="163">
        <v>2049</v>
      </c>
      <c r="F39" s="143">
        <f t="shared" si="3"/>
        <v>5.8058252427184473E-2</v>
      </c>
      <c r="G39" s="151"/>
      <c r="H39" s="133">
        <f t="shared" si="7"/>
        <v>-2.7879634333260111E-4</v>
      </c>
      <c r="I39" s="133"/>
      <c r="J39" s="133">
        <v>0</v>
      </c>
      <c r="K39" s="133"/>
      <c r="L39" s="164">
        <f>+'[11]PSE Share'!F39/1000</f>
        <v>531.50760764438917</v>
      </c>
      <c r="Q39" s="133"/>
      <c r="R39" s="164">
        <f t="shared" si="10"/>
        <v>-531.50760764438917</v>
      </c>
      <c r="T39" s="133">
        <f t="shared" si="8"/>
        <v>-8.0932142384900721E-6</v>
      </c>
      <c r="U39" s="133"/>
      <c r="V39" s="133">
        <f t="shared" si="9"/>
        <v>-2.8688955754778553E-4</v>
      </c>
    </row>
    <row r="40" spans="1:30">
      <c r="B40" s="130">
        <f t="shared" ca="1" si="0"/>
        <v>33</v>
      </c>
      <c r="D40" s="163">
        <v>2050</v>
      </c>
      <c r="F40" s="143">
        <f t="shared" si="3"/>
        <v>5.8058252427184473E-2</v>
      </c>
      <c r="G40" s="151"/>
      <c r="H40" s="133">
        <f t="shared" si="7"/>
        <v>-2.8688955754778553E-4</v>
      </c>
      <c r="I40" s="133"/>
      <c r="J40" s="133">
        <v>0</v>
      </c>
      <c r="K40" s="133"/>
      <c r="L40" s="164">
        <f>+'[11]PSE Share'!F40/1000</f>
        <v>544.7952978354989</v>
      </c>
      <c r="Q40" s="133"/>
      <c r="R40" s="164">
        <f t="shared" si="10"/>
        <v>-544.7952978354989</v>
      </c>
      <c r="T40" s="133">
        <f t="shared" si="8"/>
        <v>-8.3281531754162991E-6</v>
      </c>
      <c r="U40" s="133"/>
      <c r="V40" s="133">
        <f t="shared" si="9"/>
        <v>-2.9521771069018527E-4</v>
      </c>
      <c r="X40" s="137"/>
      <c r="Y40" s="137"/>
      <c r="Z40" s="137"/>
      <c r="AA40" s="137"/>
    </row>
    <row r="41" spans="1:30">
      <c r="B41" s="130">
        <f t="shared" ca="1" si="0"/>
        <v>34</v>
      </c>
      <c r="D41" s="163">
        <v>2051</v>
      </c>
      <c r="F41" s="143">
        <f t="shared" si="3"/>
        <v>5.8058252427184473E-2</v>
      </c>
      <c r="G41" s="151"/>
      <c r="H41" s="133">
        <f t="shared" si="7"/>
        <v>-2.9521771069018527E-4</v>
      </c>
      <c r="I41" s="133"/>
      <c r="J41" s="133">
        <v>0</v>
      </c>
      <c r="K41" s="133"/>
      <c r="L41" s="164">
        <f>+'[11]PSE Share'!F41/1000</f>
        <v>558.41518028138637</v>
      </c>
      <c r="Q41" s="133"/>
      <c r="R41" s="164">
        <f t="shared" si="10"/>
        <v>-558.41518028138637</v>
      </c>
      <c r="T41" s="133">
        <f t="shared" si="8"/>
        <v>-8.5699121841131467E-6</v>
      </c>
      <c r="U41" s="133"/>
      <c r="V41" s="133">
        <f t="shared" si="9"/>
        <v>-3.0378762287041499E-4</v>
      </c>
      <c r="X41" s="137"/>
      <c r="Y41" s="137"/>
      <c r="Z41" s="137"/>
      <c r="AA41" s="137"/>
    </row>
    <row r="42" spans="1:30" s="131" customFormat="1">
      <c r="A42" s="130"/>
      <c r="B42" s="130">
        <f t="shared" ca="1" si="0"/>
        <v>35</v>
      </c>
      <c r="C42" s="130"/>
      <c r="D42" s="163">
        <v>2052</v>
      </c>
      <c r="E42" s="130"/>
      <c r="F42" s="143">
        <f t="shared" si="3"/>
        <v>5.8058252427184473E-2</v>
      </c>
      <c r="G42" s="151"/>
      <c r="H42" s="133">
        <f t="shared" si="7"/>
        <v>-3.0378762287041499E-4</v>
      </c>
      <c r="I42" s="133"/>
      <c r="J42" s="133">
        <v>0</v>
      </c>
      <c r="K42" s="133"/>
      <c r="L42" s="164">
        <f>+'[11]PSE Share'!F42/1000</f>
        <v>0</v>
      </c>
      <c r="M42" s="130"/>
      <c r="N42" s="130"/>
      <c r="O42" s="130"/>
      <c r="P42" s="130"/>
      <c r="Q42" s="133"/>
      <c r="R42" s="164">
        <f t="shared" si="10"/>
        <v>0</v>
      </c>
      <c r="S42" s="130"/>
      <c r="T42" s="133">
        <f t="shared" si="8"/>
        <v>-8.8186892464324358E-6</v>
      </c>
      <c r="U42" s="133"/>
      <c r="V42" s="133">
        <f t="shared" si="9"/>
        <v>-3.1260631211684744E-4</v>
      </c>
      <c r="W42" s="130"/>
      <c r="X42" s="130"/>
      <c r="Y42" s="130"/>
      <c r="Z42" s="130"/>
      <c r="AA42" s="130"/>
      <c r="AB42" s="130"/>
      <c r="AC42" s="130"/>
      <c r="AD42" s="130"/>
    </row>
    <row r="43" spans="1:30" s="131" customFormat="1">
      <c r="A43" s="130"/>
      <c r="B43" s="130"/>
      <c r="C43" s="130"/>
      <c r="D43" s="130"/>
      <c r="E43" s="130"/>
      <c r="F43" s="130"/>
      <c r="G43" s="130"/>
      <c r="H43" s="130"/>
      <c r="I43" s="130"/>
      <c r="J43" s="130"/>
      <c r="K43" s="130"/>
      <c r="L43" s="130"/>
      <c r="M43" s="130"/>
      <c r="N43" s="130"/>
      <c r="O43" s="130"/>
      <c r="P43" s="130"/>
      <c r="Q43" s="133"/>
      <c r="R43" s="133"/>
      <c r="S43" s="130"/>
      <c r="T43" s="130"/>
      <c r="U43" s="130"/>
      <c r="V43" s="130"/>
      <c r="W43" s="130"/>
      <c r="X43" s="130"/>
      <c r="Y43" s="130"/>
      <c r="Z43" s="130"/>
      <c r="AA43" s="130"/>
      <c r="AB43" s="130"/>
      <c r="AC43" s="130"/>
      <c r="AD43" s="130"/>
    </row>
    <row r="44" spans="1:30" s="131" customFormat="1">
      <c r="A44" s="130"/>
      <c r="B44" s="130"/>
      <c r="C44" s="130"/>
      <c r="D44" s="130"/>
      <c r="E44" s="130"/>
      <c r="F44" s="130"/>
      <c r="G44" s="130"/>
      <c r="H44" s="130"/>
      <c r="I44" s="130"/>
      <c r="J44" s="130"/>
      <c r="K44" s="130"/>
      <c r="L44" s="130"/>
      <c r="M44" s="130"/>
      <c r="N44" s="130"/>
      <c r="O44" s="130"/>
      <c r="P44" s="130"/>
      <c r="Q44" s="133"/>
      <c r="R44" s="133"/>
      <c r="S44" s="130"/>
      <c r="T44" s="130"/>
      <c r="U44" s="130"/>
      <c r="V44" s="130"/>
      <c r="W44" s="130"/>
      <c r="X44" s="130"/>
      <c r="Y44" s="130"/>
      <c r="Z44" s="130"/>
      <c r="AA44" s="130"/>
      <c r="AB44" s="130"/>
      <c r="AC44" s="130"/>
      <c r="AD44" s="130"/>
    </row>
    <row r="45" spans="1:30" s="131" customFormat="1" ht="36.75" customHeight="1">
      <c r="B45" s="130"/>
      <c r="C45" s="130"/>
      <c r="D45" s="207" t="s">
        <v>203</v>
      </c>
      <c r="E45" s="207"/>
      <c r="F45" s="207"/>
      <c r="G45" s="207"/>
      <c r="H45" s="207"/>
      <c r="I45" s="207"/>
      <c r="J45" s="207"/>
      <c r="K45" s="207"/>
      <c r="L45" s="207"/>
      <c r="M45" s="207"/>
      <c r="N45" s="207"/>
      <c r="O45" s="207"/>
      <c r="P45" s="207"/>
      <c r="Q45" s="207"/>
      <c r="R45" s="207"/>
      <c r="S45" s="207"/>
      <c r="T45" s="207"/>
      <c r="U45" s="133"/>
      <c r="V45" s="133"/>
      <c r="W45" s="133"/>
      <c r="X45" s="130"/>
      <c r="Y45" s="130"/>
      <c r="Z45" s="130"/>
      <c r="AA45" s="130"/>
      <c r="AB45" s="130"/>
      <c r="AC45" s="130"/>
      <c r="AD45" s="130"/>
    </row>
    <row r="46" spans="1:30" s="131" customFormat="1">
      <c r="B46" s="130"/>
      <c r="C46" s="130"/>
      <c r="D46" s="136"/>
      <c r="E46" s="130"/>
      <c r="F46" s="133"/>
      <c r="G46" s="133"/>
      <c r="H46" s="133"/>
      <c r="I46" s="133"/>
      <c r="J46" s="133"/>
      <c r="K46" s="133"/>
      <c r="L46" s="133"/>
      <c r="M46" s="130"/>
      <c r="N46" s="133"/>
      <c r="O46" s="133"/>
      <c r="P46" s="133"/>
      <c r="Q46" s="133"/>
      <c r="R46" s="133"/>
      <c r="S46" s="133"/>
      <c r="T46" s="133"/>
      <c r="U46" s="133"/>
      <c r="V46" s="133"/>
      <c r="W46" s="133"/>
      <c r="X46" s="130"/>
      <c r="Y46" s="130"/>
      <c r="Z46" s="130"/>
      <c r="AA46" s="130"/>
      <c r="AB46" s="130"/>
      <c r="AC46" s="130"/>
      <c r="AD46" s="130"/>
    </row>
    <row r="47" spans="1:30" s="131" customFormat="1">
      <c r="B47" s="130"/>
      <c r="C47" s="130"/>
      <c r="D47" s="136"/>
      <c r="E47" s="130"/>
      <c r="F47" s="133"/>
      <c r="G47" s="133"/>
      <c r="H47" s="133"/>
      <c r="I47" s="133"/>
      <c r="J47" s="133"/>
      <c r="K47" s="133"/>
      <c r="L47" s="133"/>
      <c r="M47" s="130"/>
      <c r="N47" s="133"/>
      <c r="O47" s="133"/>
      <c r="P47" s="133"/>
      <c r="Q47" s="133"/>
      <c r="R47" s="133"/>
      <c r="S47" s="133"/>
      <c r="T47" s="133"/>
      <c r="U47" s="133"/>
      <c r="V47" s="133"/>
      <c r="W47" s="133"/>
      <c r="X47" s="130"/>
      <c r="Y47" s="130"/>
      <c r="Z47" s="130"/>
      <c r="AA47" s="130"/>
      <c r="AB47" s="130"/>
      <c r="AC47" s="130"/>
      <c r="AD47" s="130"/>
    </row>
    <row r="48" spans="1:30" s="131" customFormat="1">
      <c r="B48" s="130"/>
      <c r="C48" s="130"/>
      <c r="D48" s="136"/>
      <c r="E48" s="130"/>
      <c r="F48" s="133"/>
      <c r="G48" s="133"/>
      <c r="H48" s="133"/>
      <c r="I48" s="133"/>
      <c r="J48" s="133"/>
      <c r="K48" s="133"/>
      <c r="L48" s="133"/>
      <c r="M48" s="130"/>
      <c r="N48" s="133"/>
      <c r="O48" s="133"/>
      <c r="P48" s="133"/>
      <c r="Q48" s="133"/>
      <c r="R48" s="133"/>
      <c r="S48" s="133"/>
      <c r="T48" s="133"/>
      <c r="U48" s="133"/>
      <c r="V48" s="133"/>
      <c r="W48" s="133"/>
      <c r="X48" s="130"/>
      <c r="Y48" s="130"/>
      <c r="Z48" s="130"/>
      <c r="AA48" s="130"/>
      <c r="AB48" s="130"/>
      <c r="AC48" s="130"/>
      <c r="AD48" s="130"/>
    </row>
    <row r="49" spans="2:30" s="131" customFormat="1">
      <c r="B49" s="130"/>
      <c r="C49" s="130"/>
      <c r="D49" s="136"/>
      <c r="E49" s="130"/>
      <c r="F49" s="133"/>
      <c r="G49" s="133"/>
      <c r="H49" s="133"/>
      <c r="I49" s="133"/>
      <c r="J49" s="133"/>
      <c r="K49" s="133"/>
      <c r="L49" s="133"/>
      <c r="M49" s="130"/>
      <c r="N49" s="133"/>
      <c r="O49" s="133"/>
      <c r="P49" s="133"/>
      <c r="Q49" s="133"/>
      <c r="R49" s="133"/>
      <c r="S49" s="133"/>
      <c r="T49" s="133"/>
      <c r="U49" s="133"/>
      <c r="V49" s="133"/>
      <c r="W49" s="133"/>
      <c r="X49" s="130"/>
      <c r="Y49" s="130"/>
      <c r="Z49" s="130"/>
      <c r="AA49" s="130"/>
      <c r="AB49" s="130"/>
      <c r="AC49" s="130"/>
      <c r="AD49" s="130"/>
    </row>
    <row r="50" spans="2:30" s="131" customFormat="1">
      <c r="B50" s="130"/>
      <c r="C50" s="130"/>
      <c r="D50" s="136"/>
      <c r="E50" s="130"/>
      <c r="F50" s="133"/>
      <c r="G50" s="133"/>
      <c r="H50" s="133"/>
      <c r="I50" s="133"/>
      <c r="J50" s="133"/>
      <c r="K50" s="133"/>
      <c r="L50" s="133"/>
      <c r="M50" s="130"/>
      <c r="N50" s="133"/>
      <c r="O50" s="133"/>
      <c r="P50" s="133"/>
      <c r="Q50" s="133"/>
      <c r="R50" s="133"/>
      <c r="S50" s="133"/>
      <c r="T50" s="133"/>
      <c r="U50" s="133"/>
      <c r="V50" s="133"/>
      <c r="W50" s="133"/>
      <c r="X50" s="130"/>
      <c r="Y50" s="130"/>
      <c r="Z50" s="130"/>
      <c r="AA50" s="130"/>
      <c r="AB50" s="130"/>
      <c r="AC50" s="130"/>
      <c r="AD50" s="130"/>
    </row>
    <row r="51" spans="2:30" s="131" customFormat="1">
      <c r="B51" s="130"/>
      <c r="C51" s="130"/>
      <c r="D51" s="136"/>
      <c r="E51" s="130"/>
      <c r="F51" s="133"/>
      <c r="G51" s="133"/>
      <c r="H51" s="133"/>
      <c r="I51" s="133"/>
      <c r="J51" s="133"/>
      <c r="K51" s="133"/>
      <c r="L51" s="133"/>
      <c r="M51" s="130"/>
      <c r="N51" s="133"/>
      <c r="O51" s="133"/>
      <c r="P51" s="133"/>
      <c r="Q51" s="133"/>
      <c r="R51" s="133"/>
      <c r="S51" s="133"/>
      <c r="T51" s="133"/>
      <c r="U51" s="133"/>
      <c r="V51" s="133"/>
      <c r="W51" s="133"/>
      <c r="X51" s="130"/>
      <c r="Y51" s="130"/>
      <c r="Z51" s="130"/>
      <c r="AA51" s="130"/>
      <c r="AB51" s="130"/>
      <c r="AC51" s="130"/>
      <c r="AD51" s="130"/>
    </row>
    <row r="52" spans="2:30" s="131" customFormat="1">
      <c r="B52" s="130"/>
      <c r="C52" s="130"/>
      <c r="D52" s="136"/>
      <c r="E52" s="130"/>
      <c r="F52" s="133"/>
      <c r="G52" s="133"/>
      <c r="H52" s="133"/>
      <c r="I52" s="133"/>
      <c r="J52" s="133"/>
      <c r="K52" s="133"/>
      <c r="L52" s="133"/>
      <c r="M52" s="130"/>
      <c r="N52" s="133"/>
      <c r="O52" s="133"/>
      <c r="P52" s="133"/>
      <c r="Q52" s="133"/>
      <c r="R52" s="133"/>
      <c r="S52" s="133"/>
      <c r="T52" s="133"/>
      <c r="U52" s="133"/>
      <c r="V52" s="133"/>
      <c r="W52" s="133"/>
      <c r="X52" s="130"/>
      <c r="Y52" s="130"/>
      <c r="Z52" s="130"/>
      <c r="AA52" s="130"/>
      <c r="AB52" s="130"/>
      <c r="AC52" s="130"/>
      <c r="AD52" s="130"/>
    </row>
    <row r="53" spans="2:30" s="131" customFormat="1">
      <c r="B53" s="130"/>
      <c r="C53" s="130"/>
      <c r="D53" s="136"/>
      <c r="E53" s="130"/>
      <c r="F53" s="133"/>
      <c r="G53" s="133"/>
      <c r="H53" s="133"/>
      <c r="I53" s="133"/>
      <c r="J53" s="133"/>
      <c r="K53" s="133"/>
      <c r="L53" s="133"/>
      <c r="M53" s="130"/>
      <c r="N53" s="133"/>
      <c r="O53" s="133"/>
      <c r="P53" s="133"/>
      <c r="Q53" s="133"/>
      <c r="R53" s="133"/>
      <c r="S53" s="133"/>
      <c r="T53" s="133"/>
      <c r="U53" s="133"/>
      <c r="V53" s="133"/>
      <c r="W53" s="133"/>
      <c r="X53" s="130"/>
      <c r="Y53" s="130"/>
      <c r="Z53" s="130"/>
      <c r="AA53" s="130"/>
      <c r="AB53" s="130"/>
      <c r="AC53" s="130"/>
      <c r="AD53" s="130"/>
    </row>
    <row r="54" spans="2:30" s="131" customFormat="1">
      <c r="B54" s="130"/>
      <c r="C54" s="130"/>
      <c r="D54" s="136"/>
      <c r="E54" s="130"/>
      <c r="F54" s="133"/>
      <c r="G54" s="133"/>
      <c r="H54" s="133"/>
      <c r="I54" s="133"/>
      <c r="J54" s="133"/>
      <c r="K54" s="133"/>
      <c r="L54" s="133"/>
      <c r="M54" s="130"/>
      <c r="N54" s="133"/>
      <c r="O54" s="133"/>
      <c r="P54" s="133"/>
      <c r="Q54" s="133"/>
      <c r="R54" s="133"/>
      <c r="S54" s="133"/>
      <c r="T54" s="133"/>
      <c r="U54" s="133"/>
      <c r="V54" s="133"/>
      <c r="W54" s="133"/>
      <c r="X54" s="130"/>
      <c r="Y54" s="130"/>
      <c r="Z54" s="130"/>
      <c r="AA54" s="130"/>
      <c r="AB54" s="130"/>
      <c r="AC54" s="130"/>
      <c r="AD54" s="130"/>
    </row>
    <row r="55" spans="2:30" s="131" customFormat="1">
      <c r="B55" s="130"/>
      <c r="C55" s="130"/>
      <c r="D55" s="136"/>
      <c r="E55" s="130"/>
      <c r="F55" s="133"/>
      <c r="G55" s="133"/>
      <c r="H55" s="133"/>
      <c r="I55" s="133"/>
      <c r="J55" s="133"/>
      <c r="K55" s="133"/>
      <c r="L55" s="133"/>
      <c r="M55" s="130"/>
      <c r="N55" s="133"/>
      <c r="O55" s="133"/>
      <c r="P55" s="133"/>
      <c r="Q55" s="133"/>
      <c r="R55" s="133"/>
      <c r="S55" s="133"/>
      <c r="T55" s="133"/>
      <c r="U55" s="133"/>
      <c r="V55" s="133"/>
      <c r="W55" s="133"/>
      <c r="X55" s="130"/>
      <c r="Y55" s="130"/>
      <c r="Z55" s="130"/>
      <c r="AA55" s="130"/>
      <c r="AB55" s="130"/>
      <c r="AC55" s="130"/>
      <c r="AD55" s="130"/>
    </row>
    <row r="56" spans="2:30" s="131" customFormat="1">
      <c r="B56" s="130"/>
      <c r="C56" s="130"/>
      <c r="D56" s="136"/>
      <c r="E56" s="130"/>
      <c r="F56" s="133"/>
      <c r="G56" s="133"/>
      <c r="H56" s="133"/>
      <c r="I56" s="133"/>
      <c r="J56" s="133"/>
      <c r="K56" s="133"/>
      <c r="L56" s="133"/>
      <c r="M56" s="130"/>
      <c r="N56" s="133"/>
      <c r="O56" s="133"/>
      <c r="P56" s="133"/>
      <c r="Q56" s="133"/>
      <c r="R56" s="133"/>
      <c r="S56" s="133"/>
      <c r="T56" s="133"/>
      <c r="U56" s="133"/>
      <c r="V56" s="133"/>
      <c r="W56" s="133"/>
      <c r="X56" s="130"/>
      <c r="Y56" s="130"/>
      <c r="Z56" s="130"/>
      <c r="AA56" s="130"/>
      <c r="AB56" s="130"/>
      <c r="AC56" s="130"/>
      <c r="AD56" s="130"/>
    </row>
    <row r="57" spans="2:30" s="134" customFormat="1">
      <c r="B57" s="168"/>
      <c r="C57" s="168"/>
      <c r="D57" s="151"/>
      <c r="E57" s="168"/>
      <c r="F57" s="160"/>
      <c r="G57" s="160"/>
      <c r="H57" s="160"/>
      <c r="I57" s="160"/>
      <c r="J57" s="160"/>
      <c r="K57" s="160"/>
      <c r="L57" s="160"/>
      <c r="M57" s="168"/>
      <c r="N57" s="160"/>
      <c r="O57" s="160"/>
      <c r="P57" s="160"/>
      <c r="Q57" s="160"/>
      <c r="R57" s="160"/>
      <c r="S57" s="160"/>
      <c r="T57" s="160"/>
      <c r="U57" s="160"/>
      <c r="V57" s="160"/>
      <c r="W57" s="160"/>
      <c r="X57" s="168"/>
      <c r="Y57" s="168"/>
      <c r="Z57" s="168"/>
      <c r="AA57" s="168"/>
      <c r="AB57" s="168"/>
      <c r="AC57" s="168"/>
      <c r="AD57" s="168"/>
    </row>
    <row r="58" spans="2:30" s="168" customFormat="1">
      <c r="D58" s="151"/>
      <c r="F58" s="161"/>
      <c r="G58" s="161"/>
      <c r="H58" s="161"/>
      <c r="I58" s="160"/>
      <c r="J58" s="160"/>
      <c r="K58" s="160"/>
      <c r="L58" s="160"/>
      <c r="N58" s="161"/>
      <c r="O58" s="161"/>
      <c r="P58" s="161"/>
      <c r="Q58" s="161"/>
      <c r="R58" s="161"/>
      <c r="S58" s="161"/>
      <c r="T58" s="161"/>
      <c r="U58" s="161"/>
      <c r="V58" s="161"/>
      <c r="W58" s="161"/>
    </row>
    <row r="59" spans="2:30" s="168" customFormat="1">
      <c r="D59" s="151"/>
    </row>
    <row r="60" spans="2:30" s="168" customFormat="1">
      <c r="D60" s="151"/>
      <c r="F60" s="169"/>
      <c r="G60" s="169"/>
      <c r="N60" s="169"/>
      <c r="O60" s="169"/>
      <c r="P60" s="169"/>
      <c r="Q60" s="169"/>
      <c r="R60" s="169"/>
      <c r="S60" s="169"/>
      <c r="T60" s="169"/>
      <c r="U60" s="169"/>
      <c r="V60" s="169"/>
      <c r="W60" s="169"/>
    </row>
    <row r="61" spans="2:30" s="168" customFormat="1">
      <c r="D61" s="151"/>
    </row>
    <row r="62" spans="2:30" s="168" customFormat="1">
      <c r="D62" s="151"/>
    </row>
    <row r="63" spans="2:30" s="168" customFormat="1">
      <c r="D63" s="151"/>
    </row>
  </sheetData>
  <mergeCells count="1">
    <mergeCell ref="D45:T45"/>
  </mergeCells>
  <printOptions verticalCentered="1"/>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view="pageBreakPreview" zoomScaleNormal="100" zoomScaleSheetLayoutView="100" workbookViewId="0">
      <selection activeCell="N9" sqref="N9"/>
    </sheetView>
  </sheetViews>
  <sheetFormatPr defaultRowHeight="12.75"/>
  <cols>
    <col min="1" max="1" width="1.42578125" style="130" customWidth="1"/>
    <col min="2" max="2" width="5.7109375" style="130" customWidth="1"/>
    <col min="3" max="3" width="1.42578125" style="130" customWidth="1"/>
    <col min="4" max="4" width="12.85546875" style="132" customWidth="1"/>
    <col min="5" max="5" width="1.42578125" style="130" customWidth="1"/>
    <col min="6" max="6" width="10.42578125" style="130" customWidth="1"/>
    <col min="7" max="7" width="1.28515625" style="130" customWidth="1"/>
    <col min="8" max="8" width="10.42578125" style="130" customWidth="1"/>
    <col min="9" max="9" width="1.7109375" style="130" customWidth="1"/>
    <col min="10" max="10" width="11.5703125" style="130" customWidth="1"/>
    <col min="11" max="11" width="1.7109375" style="130" customWidth="1"/>
    <col min="12" max="12" width="10" style="130" customWidth="1"/>
    <col min="13" max="13" width="1.7109375" style="130" customWidth="1"/>
    <col min="14" max="14" width="10.42578125" style="130" customWidth="1"/>
    <col min="15" max="15" width="1.7109375" style="130" customWidth="1"/>
    <col min="16" max="16" width="10.42578125" style="130" customWidth="1"/>
    <col min="17" max="17" width="1.5703125" style="130" customWidth="1"/>
    <col min="18" max="18" width="10.42578125" style="130" customWidth="1"/>
    <col min="19" max="19" width="1.5703125" style="130" customWidth="1"/>
    <col min="20" max="20" width="10.42578125" style="130" customWidth="1"/>
    <col min="21" max="21" width="1.7109375" style="130" customWidth="1"/>
    <col min="22" max="22" width="10.42578125" style="130" customWidth="1"/>
    <col min="23" max="23" width="15.5703125" style="130" customWidth="1"/>
    <col min="24" max="24" width="2.5703125" style="130" customWidth="1"/>
    <col min="25" max="25" width="12.140625" style="130" customWidth="1"/>
    <col min="26" max="28" width="11.85546875" style="130" customWidth="1"/>
    <col min="29" max="16384" width="9.140625" style="130"/>
  </cols>
  <sheetData>
    <row r="1" spans="1:30">
      <c r="A1" s="148" t="s">
        <v>150</v>
      </c>
      <c r="B1" s="135"/>
      <c r="C1" s="135"/>
      <c r="D1" s="156"/>
      <c r="E1" s="135"/>
      <c r="F1" s="158"/>
      <c r="G1" s="158"/>
      <c r="H1" s="159"/>
      <c r="I1" s="158"/>
      <c r="J1" s="158"/>
      <c r="K1" s="158"/>
      <c r="L1" s="158"/>
      <c r="M1" s="154"/>
      <c r="N1" s="158"/>
      <c r="O1" s="158"/>
      <c r="P1" s="158"/>
      <c r="Q1" s="158"/>
      <c r="R1" s="158"/>
      <c r="S1" s="158"/>
      <c r="T1" s="158"/>
      <c r="U1" s="158"/>
      <c r="V1" s="158"/>
      <c r="W1" s="158"/>
      <c r="X1" s="135"/>
      <c r="Y1" s="134"/>
      <c r="Z1" s="134"/>
      <c r="AA1" s="134"/>
      <c r="AB1" s="134"/>
      <c r="AC1" s="131"/>
      <c r="AD1" s="131"/>
    </row>
    <row r="2" spans="1:30" ht="13.5">
      <c r="A2" s="172" t="str">
        <f>+"With "&amp;TEXT($Y$22,"0.0%")&amp;" of production tax credit regulatory liability transfered to balance on Jan 1, 2018 ($000)"</f>
        <v>With 86.4% of production tax credit regulatory liability transfered to balance on Jan 1, 2018 ($000)</v>
      </c>
      <c r="B2" s="135"/>
      <c r="C2" s="135"/>
      <c r="D2" s="156"/>
      <c r="E2" s="135"/>
      <c r="X2" s="135"/>
      <c r="Y2" s="157" t="s">
        <v>148</v>
      </c>
      <c r="Z2" s="157"/>
      <c r="AA2" s="157"/>
      <c r="AB2" s="157"/>
      <c r="AC2" s="131"/>
      <c r="AD2" s="131"/>
    </row>
    <row r="3" spans="1:30">
      <c r="B3" s="135"/>
      <c r="C3" s="135"/>
      <c r="D3" s="156"/>
      <c r="E3" s="135"/>
      <c r="F3" s="151" t="s">
        <v>175</v>
      </c>
      <c r="G3" s="151"/>
      <c r="H3" s="132"/>
      <c r="I3" s="132"/>
      <c r="J3" s="132"/>
      <c r="K3" s="132"/>
      <c r="L3" s="132"/>
      <c r="M3" s="132"/>
      <c r="N3" s="132"/>
      <c r="O3" s="132"/>
      <c r="P3" s="132"/>
      <c r="Q3" s="132"/>
      <c r="R3" s="132"/>
      <c r="S3" s="132"/>
      <c r="T3" s="132"/>
      <c r="U3" s="132"/>
      <c r="V3" s="132"/>
      <c r="W3" s="132"/>
      <c r="X3" s="135"/>
    </row>
    <row r="4" spans="1:30">
      <c r="B4" s="135"/>
      <c r="C4" s="135"/>
      <c r="D4" s="156"/>
      <c r="E4" s="135"/>
      <c r="F4" s="151" t="s">
        <v>155</v>
      </c>
      <c r="G4" s="151"/>
      <c r="H4" s="132" t="s">
        <v>153</v>
      </c>
      <c r="I4" s="132"/>
      <c r="J4" s="132" t="s">
        <v>152</v>
      </c>
      <c r="K4" s="132"/>
      <c r="L4" s="132" t="s">
        <v>161</v>
      </c>
      <c r="M4" s="153"/>
      <c r="N4" s="132"/>
      <c r="O4" s="132"/>
      <c r="P4" s="132" t="s">
        <v>159</v>
      </c>
      <c r="Q4" s="132"/>
      <c r="R4" s="132" t="s">
        <v>178</v>
      </c>
      <c r="S4" s="132"/>
      <c r="T4" s="132" t="s">
        <v>156</v>
      </c>
      <c r="U4" s="132"/>
      <c r="V4" s="132" t="s">
        <v>160</v>
      </c>
      <c r="W4" s="132"/>
      <c r="X4" s="135"/>
      <c r="Y4" s="130" t="s">
        <v>147</v>
      </c>
      <c r="Z4" s="155">
        <f>+'[8]BGM-3 (3) Param'!C21</f>
        <v>0.61905100000000002</v>
      </c>
    </row>
    <row r="5" spans="1:30">
      <c r="B5" s="147" t="s">
        <v>146</v>
      </c>
      <c r="C5" s="135"/>
      <c r="D5" s="152" t="s">
        <v>163</v>
      </c>
      <c r="E5" s="135"/>
      <c r="F5" s="152" t="s">
        <v>144</v>
      </c>
      <c r="G5" s="151"/>
      <c r="H5" s="152" t="s">
        <v>145</v>
      </c>
      <c r="I5" s="132"/>
      <c r="J5" s="152" t="s">
        <v>115</v>
      </c>
      <c r="K5" s="132"/>
      <c r="L5" s="152" t="s">
        <v>154</v>
      </c>
      <c r="M5" s="153"/>
      <c r="N5" s="152" t="s">
        <v>4</v>
      </c>
      <c r="O5" s="132"/>
      <c r="P5" s="152" t="s">
        <v>158</v>
      </c>
      <c r="Q5" s="132"/>
      <c r="R5" s="152" t="s">
        <v>179</v>
      </c>
      <c r="S5" s="132"/>
      <c r="T5" s="152" t="s">
        <v>157</v>
      </c>
      <c r="U5" s="151"/>
      <c r="V5" s="152" t="s">
        <v>145</v>
      </c>
      <c r="W5" s="151"/>
      <c r="X5" s="135"/>
      <c r="Y5" s="130" t="s">
        <v>143</v>
      </c>
      <c r="Z5" s="150">
        <v>0.35</v>
      </c>
    </row>
    <row r="6" spans="1:30">
      <c r="G6" s="151"/>
      <c r="H6" s="132"/>
      <c r="J6" s="132" t="s">
        <v>183</v>
      </c>
      <c r="K6" s="132"/>
      <c r="L6" s="132" t="s">
        <v>180</v>
      </c>
      <c r="O6" s="132"/>
      <c r="Q6" s="132"/>
      <c r="S6" s="132"/>
    </row>
    <row r="7" spans="1:30">
      <c r="D7" s="149"/>
      <c r="E7" s="135"/>
      <c r="F7" s="162"/>
      <c r="G7" s="151"/>
      <c r="H7" s="138"/>
      <c r="I7" s="138"/>
      <c r="J7" s="138"/>
      <c r="K7" s="138"/>
      <c r="L7" s="151" t="s">
        <v>185</v>
      </c>
      <c r="M7" s="135"/>
      <c r="N7" s="138"/>
      <c r="O7" s="132"/>
      <c r="P7" s="138"/>
      <c r="Q7" s="132"/>
      <c r="R7" s="138"/>
      <c r="S7" s="132"/>
      <c r="T7" s="138"/>
      <c r="U7" s="138"/>
      <c r="V7" s="138"/>
      <c r="W7" s="138"/>
      <c r="X7" s="135"/>
    </row>
    <row r="8" spans="1:30">
      <c r="B8" s="130">
        <v>1</v>
      </c>
      <c r="D8" s="163">
        <v>2018</v>
      </c>
      <c r="F8" s="143">
        <f>+AC13</f>
        <v>9.7799999999999998E-2</v>
      </c>
      <c r="G8" s="151"/>
      <c r="H8" s="133">
        <f>-'[8]BGM-3 (4) Rstng Adj'!$DL$30/1000-('[8]BGM-3 (4) Rstng Adj'!$DO$13/1000)*Y22</f>
        <v>-68609.053692443747</v>
      </c>
      <c r="I8" s="133"/>
      <c r="J8" s="133">
        <v>0</v>
      </c>
      <c r="K8" s="133"/>
      <c r="L8" s="164">
        <f>+'[11]PSE Share'!F8/1000</f>
        <v>457.02187499999997</v>
      </c>
      <c r="N8" s="133">
        <f>+'Exh. BGM-6'!N8</f>
        <v>2386.0154575774441</v>
      </c>
      <c r="O8" s="132"/>
      <c r="P8" s="133">
        <v>0</v>
      </c>
      <c r="Q8" s="132"/>
      <c r="R8" s="133"/>
      <c r="S8" s="132"/>
      <c r="T8" s="133">
        <f>+(H8+SUM(J8:R8))/2*F8</f>
        <v>-3215.9581999974621</v>
      </c>
      <c r="U8" s="133"/>
      <c r="V8" s="133">
        <f>+SUM(H8:T8)</f>
        <v>-68981.974559863753</v>
      </c>
      <c r="W8" s="138"/>
      <c r="X8" s="135"/>
    </row>
    <row r="9" spans="1:30">
      <c r="B9" s="130">
        <f t="shared" ref="B9:B42" ca="1" si="0">+MAX(OFFSET($B$8,0,0,ROW($B9)-ROW($B$8),1))+1</f>
        <v>2</v>
      </c>
      <c r="D9" s="163">
        <v>2019</v>
      </c>
      <c r="F9" s="143">
        <f>+F8</f>
        <v>9.7799999999999998E-2</v>
      </c>
      <c r="G9" s="151"/>
      <c r="H9" s="133">
        <f>+V8</f>
        <v>-68981.974559863753</v>
      </c>
      <c r="I9" s="133"/>
      <c r="J9" s="133">
        <v>0</v>
      </c>
      <c r="K9" s="133"/>
      <c r="L9" s="164">
        <f>+'[11]PSE Share'!F9/1000</f>
        <v>2315.3148437499995</v>
      </c>
      <c r="N9" s="133">
        <f>+N8</f>
        <v>2386.0154575774441</v>
      </c>
      <c r="O9" s="132"/>
      <c r="P9" s="133">
        <f>+P8</f>
        <v>0</v>
      </c>
      <c r="Q9" s="132"/>
      <c r="R9" s="133"/>
      <c r="S9" s="132"/>
      <c r="T9" s="133">
        <f t="shared" ref="T9:T42" si="1">+(H9+SUM(J9:R9))/2*F9</f>
        <v>-3143.3235042424258</v>
      </c>
      <c r="U9" s="133"/>
      <c r="V9" s="133">
        <f t="shared" ref="V9:V19" si="2">+SUM(H9:T9)</f>
        <v>-67423.967762778731</v>
      </c>
      <c r="W9" s="133"/>
      <c r="Y9" s="130" t="s">
        <v>142</v>
      </c>
      <c r="Z9" s="130" t="s">
        <v>141</v>
      </c>
      <c r="AB9" s="130" t="s">
        <v>140</v>
      </c>
      <c r="AC9" s="130" t="s">
        <v>149</v>
      </c>
    </row>
    <row r="10" spans="1:30">
      <c r="B10" s="130">
        <f t="shared" ca="1" si="0"/>
        <v>3</v>
      </c>
      <c r="D10" s="163">
        <v>2020</v>
      </c>
      <c r="F10" s="143">
        <f t="shared" ref="F10:F42" si="3">+F9</f>
        <v>9.7799999999999998E-2</v>
      </c>
      <c r="G10" s="151"/>
      <c r="H10" s="133">
        <f t="shared" ref="H10:H19" si="4">+V9</f>
        <v>-67423.967762778731</v>
      </c>
      <c r="I10" s="133"/>
      <c r="J10" s="133">
        <v>0</v>
      </c>
      <c r="K10" s="133"/>
      <c r="L10" s="164">
        <f>+'[11]PSE Share'!F10/1000</f>
        <v>9072.2381480468739</v>
      </c>
      <c r="N10" s="133">
        <f t="shared" ref="N10:N19" si="5">+N9</f>
        <v>2386.0154575774441</v>
      </c>
      <c r="O10" s="132"/>
      <c r="P10" s="133">
        <f>+P9</f>
        <v>0</v>
      </c>
      <c r="Q10" s="132"/>
      <c r="R10" s="133"/>
      <c r="S10" s="132"/>
      <c r="T10" s="133">
        <f t="shared" si="1"/>
        <v>-2736.7234222848506</v>
      </c>
      <c r="U10" s="133"/>
      <c r="V10" s="133">
        <f t="shared" si="2"/>
        <v>-58702.437579439262</v>
      </c>
      <c r="W10" s="133"/>
      <c r="Y10" s="147" t="s">
        <v>139</v>
      </c>
      <c r="Z10" s="147" t="s">
        <v>138</v>
      </c>
      <c r="AA10" s="147" t="s">
        <v>137</v>
      </c>
      <c r="AB10" s="147" t="s">
        <v>137</v>
      </c>
      <c r="AC10" s="130" t="s">
        <v>1</v>
      </c>
    </row>
    <row r="11" spans="1:30">
      <c r="B11" s="130">
        <f t="shared" ca="1" si="0"/>
        <v>4</v>
      </c>
      <c r="D11" s="163">
        <v>2021</v>
      </c>
      <c r="F11" s="143">
        <f t="shared" si="3"/>
        <v>9.7799999999999998E-2</v>
      </c>
      <c r="G11" s="151"/>
      <c r="H11" s="133">
        <f t="shared" si="4"/>
        <v>-58702.437579439262</v>
      </c>
      <c r="I11" s="133"/>
      <c r="J11" s="133">
        <v>0</v>
      </c>
      <c r="K11" s="133"/>
      <c r="L11" s="164">
        <f>+'[11]PSE Share'!F11/1000</f>
        <v>8066.2617129824193</v>
      </c>
      <c r="N11" s="133">
        <f t="shared" si="5"/>
        <v>2386.0154575774441</v>
      </c>
      <c r="O11" s="133"/>
      <c r="P11" s="133">
        <f t="shared" ref="P11:P20" si="6">+P10</f>
        <v>0</v>
      </c>
      <c r="Q11" s="132"/>
      <c r="R11" s="133"/>
      <c r="S11" s="132"/>
      <c r="T11" s="133">
        <f t="shared" si="1"/>
        <v>-2359.4328439942024</v>
      </c>
      <c r="U11" s="133"/>
      <c r="V11" s="133">
        <f t="shared" si="2"/>
        <v>-50609.593252873601</v>
      </c>
      <c r="W11" s="133"/>
      <c r="Y11" s="130" t="s">
        <v>136</v>
      </c>
      <c r="Z11" s="130">
        <f>+'[8]BGM-3 (3) Param'!F17</f>
        <v>0.51500000000000001</v>
      </c>
      <c r="AA11" s="143">
        <f>+'[8]BGM-3 (3) Param'!G13</f>
        <v>5.8058252427184473E-2</v>
      </c>
      <c r="AB11" s="144">
        <f>ROUND(Z11*AA11,4)</f>
        <v>2.9899999999999999E-2</v>
      </c>
      <c r="AC11" s="130">
        <f>+AA11*Z11</f>
        <v>2.9900000000000003E-2</v>
      </c>
    </row>
    <row r="12" spans="1:30">
      <c r="B12" s="130">
        <f t="shared" ca="1" si="0"/>
        <v>5</v>
      </c>
      <c r="D12" s="163">
        <v>2022</v>
      </c>
      <c r="F12" s="143">
        <f>+AVERAGE(F11,F13)</f>
        <v>7.7929126213592242E-2</v>
      </c>
      <c r="G12" s="151"/>
      <c r="H12" s="133">
        <f t="shared" si="4"/>
        <v>-50609.593252873601</v>
      </c>
      <c r="I12" s="133"/>
      <c r="J12" s="133">
        <v>0</v>
      </c>
      <c r="K12" s="133"/>
      <c r="L12" s="164">
        <f>+'[11]PSE Share'!F12/1000</f>
        <v>13804.294634355318</v>
      </c>
      <c r="N12" s="133">
        <f t="shared" si="5"/>
        <v>2386.0154575774441</v>
      </c>
      <c r="O12" s="133"/>
      <c r="P12" s="133">
        <f t="shared" si="6"/>
        <v>0</v>
      </c>
      <c r="Q12" s="133"/>
      <c r="R12" s="133"/>
      <c r="S12" s="133"/>
      <c r="T12" s="133">
        <f t="shared" si="1"/>
        <v>-1341.1323308151643</v>
      </c>
      <c r="U12" s="133"/>
      <c r="V12" s="133">
        <f t="shared" si="2"/>
        <v>-35760.415491756001</v>
      </c>
      <c r="W12" s="133"/>
      <c r="Y12" s="130" t="s">
        <v>135</v>
      </c>
      <c r="Z12" s="130">
        <f>1-Z11</f>
        <v>0.48499999999999999</v>
      </c>
      <c r="AA12" s="143">
        <f>+'[8]BGM-3 (3) Param'!G14</f>
        <v>9.0999999999999998E-2</v>
      </c>
      <c r="AB12" s="146">
        <f>ROUND(Z12*AA12,4)</f>
        <v>4.41E-2</v>
      </c>
      <c r="AC12" s="130">
        <f>+AA12/(1-Z5)*Z12</f>
        <v>6.7899999999999988E-2</v>
      </c>
    </row>
    <row r="13" spans="1:30">
      <c r="B13" s="130">
        <f t="shared" ca="1" si="0"/>
        <v>6</v>
      </c>
      <c r="D13" s="163">
        <v>2023</v>
      </c>
      <c r="F13" s="143">
        <f>+AA11</f>
        <v>5.8058252427184473E-2</v>
      </c>
      <c r="G13" s="151"/>
      <c r="H13" s="133">
        <f t="shared" si="4"/>
        <v>-35760.415491756001</v>
      </c>
      <c r="I13" s="133"/>
      <c r="J13" s="133">
        <v>0</v>
      </c>
      <c r="K13" s="133"/>
      <c r="L13" s="164">
        <f>+'[11]PSE Share'!F13/1000</f>
        <v>7603.12649715729</v>
      </c>
      <c r="N13" s="133">
        <f t="shared" si="5"/>
        <v>2386.0154575774441</v>
      </c>
      <c r="O13" s="133"/>
      <c r="P13" s="133">
        <f t="shared" si="6"/>
        <v>0</v>
      </c>
      <c r="Q13" s="133"/>
      <c r="R13" s="133"/>
      <c r="S13" s="133"/>
      <c r="T13" s="133">
        <f t="shared" si="1"/>
        <v>-748.11755219120005</v>
      </c>
      <c r="U13" s="133"/>
      <c r="V13" s="133">
        <f t="shared" si="2"/>
        <v>-26519.39108921247</v>
      </c>
      <c r="W13" s="133"/>
      <c r="Y13" s="130" t="s">
        <v>0</v>
      </c>
      <c r="Z13" s="145">
        <f>SUM(Z11:Z12)</f>
        <v>1</v>
      </c>
      <c r="AB13" s="144">
        <f>SUM(AB11:AB12)</f>
        <v>7.3999999999999996E-2</v>
      </c>
      <c r="AC13" s="144">
        <f>SUM(AC11:AC12)</f>
        <v>9.7799999999999998E-2</v>
      </c>
    </row>
    <row r="14" spans="1:30">
      <c r="B14" s="130">
        <f t="shared" ca="1" si="0"/>
        <v>7</v>
      </c>
      <c r="D14" s="163">
        <v>2024</v>
      </c>
      <c r="F14" s="143">
        <f t="shared" si="3"/>
        <v>5.8058252427184473E-2</v>
      </c>
      <c r="G14" s="151"/>
      <c r="H14" s="133">
        <f t="shared" si="4"/>
        <v>-26519.39108921247</v>
      </c>
      <c r="I14" s="133"/>
      <c r="J14" s="133">
        <v>0</v>
      </c>
      <c r="K14" s="133"/>
      <c r="L14" s="164">
        <f>+'[11]PSE Share'!F14/1000</f>
        <v>2569.7895976714531</v>
      </c>
      <c r="N14" s="133">
        <f t="shared" si="5"/>
        <v>2386.0154575774441</v>
      </c>
      <c r="O14" s="133"/>
      <c r="P14" s="133">
        <f t="shared" si="6"/>
        <v>0</v>
      </c>
      <c r="Q14" s="133"/>
      <c r="R14" s="133"/>
      <c r="S14" s="133"/>
      <c r="T14" s="133">
        <f t="shared" si="1"/>
        <v>-625.97206059758344</v>
      </c>
      <c r="U14" s="133"/>
      <c r="V14" s="133">
        <f t="shared" si="2"/>
        <v>-22189.558094561155</v>
      </c>
      <c r="W14" s="133"/>
      <c r="AB14" s="143"/>
    </row>
    <row r="15" spans="1:30">
      <c r="B15" s="130">
        <f t="shared" ca="1" si="0"/>
        <v>8</v>
      </c>
      <c r="D15" s="163">
        <v>2025</v>
      </c>
      <c r="F15" s="143">
        <f t="shared" si="3"/>
        <v>5.8058252427184473E-2</v>
      </c>
      <c r="G15" s="151"/>
      <c r="H15" s="133">
        <f t="shared" si="4"/>
        <v>-22189.558094561155</v>
      </c>
      <c r="I15" s="133"/>
      <c r="J15" s="133">
        <v>0</v>
      </c>
      <c r="K15" s="133"/>
      <c r="L15" s="164">
        <f>+'[11]PSE Share'!F15/1000</f>
        <v>2634.0343376132391</v>
      </c>
      <c r="N15" s="133">
        <f t="shared" si="5"/>
        <v>2386.0154575774441</v>
      </c>
      <c r="O15" s="133"/>
      <c r="P15" s="133">
        <f t="shared" si="6"/>
        <v>0</v>
      </c>
      <c r="Q15" s="133"/>
      <c r="R15" s="133"/>
      <c r="S15" s="133"/>
      <c r="T15" s="133">
        <f t="shared" si="1"/>
        <v>-498.4158234477448</v>
      </c>
      <c r="U15" s="133"/>
      <c r="V15" s="133">
        <f t="shared" si="2"/>
        <v>-17667.924122818215</v>
      </c>
      <c r="W15" s="133"/>
      <c r="AA15" s="142"/>
      <c r="AB15" s="143"/>
    </row>
    <row r="16" spans="1:30">
      <c r="B16" s="130">
        <f t="shared" ca="1" si="0"/>
        <v>9</v>
      </c>
      <c r="C16" s="139"/>
      <c r="D16" s="163">
        <v>2026</v>
      </c>
      <c r="F16" s="143">
        <f t="shared" si="3"/>
        <v>5.8058252427184473E-2</v>
      </c>
      <c r="G16" s="151"/>
      <c r="H16" s="133">
        <f t="shared" si="4"/>
        <v>-17667.924122818215</v>
      </c>
      <c r="I16" s="133"/>
      <c r="J16" s="133">
        <v>0</v>
      </c>
      <c r="K16" s="133"/>
      <c r="L16" s="164">
        <f>+'[11]PSE Share'!F16/1000</f>
        <v>2699.8851960535699</v>
      </c>
      <c r="N16" s="133">
        <f t="shared" si="5"/>
        <v>2386.0154575774441</v>
      </c>
      <c r="O16" s="133"/>
      <c r="P16" s="133">
        <f t="shared" si="6"/>
        <v>0</v>
      </c>
      <c r="Q16" s="140"/>
      <c r="R16" s="133"/>
      <c r="S16" s="140"/>
      <c r="T16" s="133">
        <f t="shared" si="1"/>
        <v>-365.2451473094149</v>
      </c>
      <c r="U16" s="133"/>
      <c r="V16" s="133">
        <f t="shared" si="2"/>
        <v>-12947.268616496614</v>
      </c>
      <c r="W16" s="140"/>
      <c r="AA16" s="142"/>
      <c r="AB16" s="143"/>
    </row>
    <row r="17" spans="2:28">
      <c r="B17" s="130">
        <f t="shared" ca="1" si="0"/>
        <v>10</v>
      </c>
      <c r="D17" s="163">
        <v>2027</v>
      </c>
      <c r="F17" s="143">
        <f t="shared" si="3"/>
        <v>5.8058252427184473E-2</v>
      </c>
      <c r="G17" s="151"/>
      <c r="H17" s="133">
        <f t="shared" si="4"/>
        <v>-12947.268616496614</v>
      </c>
      <c r="I17" s="133"/>
      <c r="J17" s="133">
        <v>0</v>
      </c>
      <c r="K17" s="133"/>
      <c r="L17" s="164">
        <f>+'[11]PSE Share'!F17/1000</f>
        <v>2119.0068314824666</v>
      </c>
      <c r="N17" s="133">
        <f t="shared" si="5"/>
        <v>2386.0154575774441</v>
      </c>
      <c r="O17" s="133"/>
      <c r="P17" s="133">
        <f t="shared" si="6"/>
        <v>0</v>
      </c>
      <c r="Q17" s="133"/>
      <c r="R17" s="133"/>
      <c r="S17" s="133"/>
      <c r="T17" s="133">
        <f t="shared" si="1"/>
        <v>-245.07103416539562</v>
      </c>
      <c r="U17" s="133"/>
      <c r="V17" s="133">
        <f t="shared" si="2"/>
        <v>-8687.3173616020995</v>
      </c>
      <c r="W17" s="133"/>
      <c r="AA17" s="142"/>
      <c r="AB17" s="133"/>
    </row>
    <row r="18" spans="2:28">
      <c r="B18" s="130">
        <f t="shared" ca="1" si="0"/>
        <v>11</v>
      </c>
      <c r="D18" s="163">
        <v>2028</v>
      </c>
      <c r="F18" s="143">
        <f t="shared" si="3"/>
        <v>5.8058252427184473E-2</v>
      </c>
      <c r="G18" s="151"/>
      <c r="H18" s="133">
        <f t="shared" si="4"/>
        <v>-8687.3173616020995</v>
      </c>
      <c r="I18" s="133"/>
      <c r="J18" s="133">
        <v>0</v>
      </c>
      <c r="K18" s="133"/>
      <c r="L18" s="164">
        <f>+'[11]PSE Share'!F18/1000</f>
        <v>2171.982002269528</v>
      </c>
      <c r="N18" s="133">
        <f t="shared" si="5"/>
        <v>2386.0154575774441</v>
      </c>
      <c r="O18" s="133"/>
      <c r="P18" s="133">
        <f t="shared" si="6"/>
        <v>0</v>
      </c>
      <c r="Q18" s="133"/>
      <c r="R18" s="133"/>
      <c r="S18" s="133"/>
      <c r="T18" s="133">
        <f t="shared" si="1"/>
        <v>-119.87054860434787</v>
      </c>
      <c r="U18" s="133"/>
      <c r="V18" s="133">
        <f t="shared" si="2"/>
        <v>-4249.190450359476</v>
      </c>
      <c r="W18" s="133"/>
      <c r="AA18" s="142"/>
    </row>
    <row r="19" spans="2:28">
      <c r="B19" s="130">
        <f t="shared" ca="1" si="0"/>
        <v>12</v>
      </c>
      <c r="D19" s="163">
        <v>2029</v>
      </c>
      <c r="F19" s="143">
        <f t="shared" si="3"/>
        <v>5.8058252427184473E-2</v>
      </c>
      <c r="G19" s="151"/>
      <c r="H19" s="133">
        <f t="shared" si="4"/>
        <v>-4249.190450359476</v>
      </c>
      <c r="I19" s="133"/>
      <c r="J19" s="133">
        <v>0</v>
      </c>
      <c r="K19" s="133"/>
      <c r="L19" s="164">
        <f>+'[11]PSE Share'!F19/1000</f>
        <v>1863.1748505569051</v>
      </c>
      <c r="N19" s="133">
        <f t="shared" si="5"/>
        <v>2386.0154575774441</v>
      </c>
      <c r="O19" s="133"/>
      <c r="P19" s="133">
        <f t="shared" si="6"/>
        <v>0</v>
      </c>
      <c r="Q19" s="133"/>
      <c r="R19" s="133"/>
      <c r="S19" s="133"/>
      <c r="T19" s="133">
        <f t="shared" si="1"/>
        <v>-4.1286711651091278E-6</v>
      </c>
      <c r="U19" s="133"/>
      <c r="V19" s="133">
        <f t="shared" si="2"/>
        <v>-1.4635379825749713E-4</v>
      </c>
      <c r="W19" s="133" t="s">
        <v>177</v>
      </c>
      <c r="AA19" s="142"/>
      <c r="AB19" s="141"/>
    </row>
    <row r="20" spans="2:28">
      <c r="B20" s="130">
        <f t="shared" ca="1" si="0"/>
        <v>13</v>
      </c>
      <c r="D20" s="163">
        <v>2030</v>
      </c>
      <c r="F20" s="143">
        <f t="shared" si="3"/>
        <v>5.8058252427184473E-2</v>
      </c>
      <c r="G20" s="151"/>
      <c r="H20" s="133">
        <f t="shared" ref="H20:H33" si="7">+V19</f>
        <v>-1.4635379825749713E-4</v>
      </c>
      <c r="I20" s="133"/>
      <c r="J20" s="133">
        <v>0</v>
      </c>
      <c r="K20" s="133"/>
      <c r="L20" s="164">
        <f>+'[11]PSE Share'!F20/1000</f>
        <v>1909.7542218208275</v>
      </c>
      <c r="N20" s="133"/>
      <c r="O20" s="133"/>
      <c r="P20" s="133">
        <f t="shared" si="6"/>
        <v>0</v>
      </c>
      <c r="Q20" s="133"/>
      <c r="R20" s="164">
        <f>-L20</f>
        <v>-1909.7542218208275</v>
      </c>
      <c r="S20" s="133"/>
      <c r="T20" s="133">
        <f t="shared" si="1"/>
        <v>-4.2485228814555E-6</v>
      </c>
      <c r="U20" s="133"/>
      <c r="V20" s="133">
        <f>+SUM(H20:T20)</f>
        <v>-1.5060232118142513E-4</v>
      </c>
      <c r="W20" s="133"/>
      <c r="AA20" s="142"/>
      <c r="AB20" s="141"/>
    </row>
    <row r="21" spans="2:28">
      <c r="B21" s="130">
        <f t="shared" ca="1" si="0"/>
        <v>14</v>
      </c>
      <c r="D21" s="163">
        <v>2031</v>
      </c>
      <c r="F21" s="143">
        <f t="shared" si="3"/>
        <v>5.8058252427184473E-2</v>
      </c>
      <c r="G21" s="151"/>
      <c r="H21" s="133">
        <f t="shared" si="7"/>
        <v>-1.5060232118142513E-4</v>
      </c>
      <c r="I21" s="133"/>
      <c r="J21" s="133">
        <v>0</v>
      </c>
      <c r="K21" s="133"/>
      <c r="L21" s="164">
        <f>+'[11]PSE Share'!F21/1000</f>
        <v>1957.4980773663485</v>
      </c>
      <c r="N21" s="133"/>
      <c r="O21" s="133"/>
      <c r="P21" s="133"/>
      <c r="Q21" s="133"/>
      <c r="R21" s="164">
        <f>-L21+T20/2-T20</f>
        <v>-1957.4980752420872</v>
      </c>
      <c r="S21" s="133"/>
      <c r="T21" s="133">
        <f>+(H21+SUM(J21:R21))/2*F21</f>
        <v>-4.310188340241508E-6</v>
      </c>
      <c r="U21" s="133"/>
      <c r="V21" s="133">
        <f t="shared" ref="V21:V33" si="8">+SUM(H21:T21)</f>
        <v>-1.5278824816778076E-4</v>
      </c>
      <c r="W21" s="170" t="s">
        <v>181</v>
      </c>
      <c r="AA21" s="142"/>
      <c r="AB21" s="141"/>
    </row>
    <row r="22" spans="2:28">
      <c r="B22" s="130">
        <f t="shared" ca="1" si="0"/>
        <v>15</v>
      </c>
      <c r="D22" s="163">
        <v>2032</v>
      </c>
      <c r="F22" s="143">
        <f t="shared" si="3"/>
        <v>5.8058252427184473E-2</v>
      </c>
      <c r="G22" s="151"/>
      <c r="H22" s="133">
        <f t="shared" si="7"/>
        <v>-1.5278824816778076E-4</v>
      </c>
      <c r="I22" s="133"/>
      <c r="J22" s="133">
        <v>0</v>
      </c>
      <c r="K22" s="133"/>
      <c r="L22" s="164">
        <f>+'[11]PSE Share'!F22/1000</f>
        <v>2006.4355293005071</v>
      </c>
      <c r="N22" s="133"/>
      <c r="O22" s="133"/>
      <c r="P22" s="133"/>
      <c r="Q22" s="133"/>
      <c r="R22" s="164">
        <f t="shared" ref="R22:R42" si="9">-L22</f>
        <v>-2006.4355293005071</v>
      </c>
      <c r="S22" s="133"/>
      <c r="T22" s="133">
        <f t="shared" si="1"/>
        <v>-4.4353093400161607E-6</v>
      </c>
      <c r="U22" s="133"/>
      <c r="V22" s="133">
        <f t="shared" si="8"/>
        <v>-1.5722355755509057E-4</v>
      </c>
      <c r="W22" s="170" t="s">
        <v>182</v>
      </c>
      <c r="Y22" s="130">
        <v>0.86355207656481159</v>
      </c>
      <c r="Z22" s="130" t="s">
        <v>176</v>
      </c>
      <c r="AA22" s="142"/>
      <c r="AB22" s="141"/>
    </row>
    <row r="23" spans="2:28">
      <c r="B23" s="130">
        <f t="shared" ca="1" si="0"/>
        <v>16</v>
      </c>
      <c r="D23" s="163">
        <v>2033</v>
      </c>
      <c r="F23" s="143">
        <f t="shared" si="3"/>
        <v>5.8058252427184473E-2</v>
      </c>
      <c r="G23" s="151"/>
      <c r="H23" s="133">
        <f t="shared" si="7"/>
        <v>-1.5722355755509057E-4</v>
      </c>
      <c r="I23" s="133"/>
      <c r="J23" s="133">
        <v>0</v>
      </c>
      <c r="K23" s="133"/>
      <c r="L23" s="164">
        <f>+'[11]PSE Share'!F23/1000</f>
        <v>2056.5964175330196</v>
      </c>
      <c r="N23" s="133"/>
      <c r="O23" s="133"/>
      <c r="P23" s="133"/>
      <c r="Q23" s="133"/>
      <c r="R23" s="164">
        <f t="shared" si="9"/>
        <v>-2056.5964175330196</v>
      </c>
      <c r="S23" s="133"/>
      <c r="T23" s="133">
        <f t="shared" si="1"/>
        <v>-4.5640624960167073E-6</v>
      </c>
      <c r="U23" s="133"/>
      <c r="V23" s="133">
        <f t="shared" si="8"/>
        <v>-1.6178761987636491E-4</v>
      </c>
      <c r="W23" s="133"/>
      <c r="Y23" s="171">
        <f>+'[8]BGM-3 (4) Rstng Adj'!$DO$13/1000*Y22</f>
        <v>170290.03687238114</v>
      </c>
      <c r="AA23" s="142"/>
      <c r="AB23" s="141"/>
    </row>
    <row r="24" spans="2:28">
      <c r="B24" s="130">
        <f t="shared" ca="1" si="0"/>
        <v>17</v>
      </c>
      <c r="D24" s="163">
        <v>2034</v>
      </c>
      <c r="F24" s="143">
        <f t="shared" si="3"/>
        <v>5.8058252427184473E-2</v>
      </c>
      <c r="G24" s="151"/>
      <c r="H24" s="133">
        <f t="shared" si="7"/>
        <v>-1.6178761987636491E-4</v>
      </c>
      <c r="I24" s="133"/>
      <c r="J24" s="133">
        <v>0</v>
      </c>
      <c r="K24" s="133"/>
      <c r="L24" s="164">
        <f>+'[11]PSE Share'!F24/1000</f>
        <v>2108.0113279713451</v>
      </c>
      <c r="N24" s="133"/>
      <c r="O24" s="133"/>
      <c r="P24" s="133"/>
      <c r="Q24" s="133"/>
      <c r="R24" s="164">
        <f t="shared" si="9"/>
        <v>-2108.0113279713451</v>
      </c>
      <c r="S24" s="133"/>
      <c r="T24" s="133">
        <f t="shared" si="1"/>
        <v>-4.6965532371876811E-6</v>
      </c>
      <c r="U24" s="133"/>
      <c r="V24" s="133">
        <f t="shared" si="8"/>
        <v>-1.6648417330976088E-4</v>
      </c>
      <c r="W24" s="133"/>
      <c r="AA24" s="142"/>
      <c r="AB24" s="141"/>
    </row>
    <row r="25" spans="2:28">
      <c r="B25" s="130">
        <f t="shared" ca="1" si="0"/>
        <v>18</v>
      </c>
      <c r="D25" s="163">
        <v>2035</v>
      </c>
      <c r="F25" s="143">
        <f t="shared" si="3"/>
        <v>5.8058252427184473E-2</v>
      </c>
      <c r="G25" s="151"/>
      <c r="H25" s="133">
        <f t="shared" si="7"/>
        <v>-1.6648417330976088E-4</v>
      </c>
      <c r="I25" s="133"/>
      <c r="J25" s="133">
        <v>0</v>
      </c>
      <c r="K25" s="133"/>
      <c r="L25" s="164">
        <f>+'[11]PSE Share'!F25/1000</f>
        <v>2160.7116111706291</v>
      </c>
      <c r="N25" s="133"/>
      <c r="O25" s="133"/>
      <c r="P25" s="133"/>
      <c r="Q25" s="133"/>
      <c r="R25" s="164">
        <f t="shared" si="9"/>
        <v>-2160.7116111706291</v>
      </c>
      <c r="S25" s="133"/>
      <c r="T25" s="133">
        <f t="shared" si="1"/>
        <v>-4.8328900795746128E-6</v>
      </c>
      <c r="U25" s="133"/>
      <c r="V25" s="133">
        <f t="shared" si="8"/>
        <v>-1.7131706348505354E-4</v>
      </c>
      <c r="W25" s="133"/>
      <c r="AA25" s="142"/>
      <c r="AB25" s="141"/>
    </row>
    <row r="26" spans="2:28">
      <c r="B26" s="130">
        <f t="shared" ca="1" si="0"/>
        <v>19</v>
      </c>
      <c r="D26" s="163">
        <v>2036</v>
      </c>
      <c r="F26" s="143">
        <f t="shared" si="3"/>
        <v>5.8058252427184473E-2</v>
      </c>
      <c r="G26" s="151"/>
      <c r="H26" s="133">
        <f t="shared" si="7"/>
        <v>-1.7131706348505354E-4</v>
      </c>
      <c r="I26" s="133"/>
      <c r="J26" s="133">
        <v>0</v>
      </c>
      <c r="K26" s="133"/>
      <c r="L26" s="164">
        <f>+'[11]PSE Share'!F26/1000</f>
        <v>2214.7294014498939</v>
      </c>
      <c r="N26" s="133"/>
      <c r="O26" s="133"/>
      <c r="P26" s="133"/>
      <c r="Q26" s="133"/>
      <c r="R26" s="164">
        <f t="shared" si="9"/>
        <v>-2214.7294014498939</v>
      </c>
      <c r="S26" s="133"/>
      <c r="T26" s="133">
        <f t="shared" si="1"/>
        <v>-4.9731846584496128E-6</v>
      </c>
      <c r="U26" s="133"/>
      <c r="V26" s="133">
        <f t="shared" si="8"/>
        <v>-1.7629024829060887E-4</v>
      </c>
      <c r="W26" s="133"/>
      <c r="AA26" s="142"/>
      <c r="AB26" s="141"/>
    </row>
    <row r="27" spans="2:28">
      <c r="B27" s="130">
        <f t="shared" ca="1" si="0"/>
        <v>20</v>
      </c>
      <c r="D27" s="163">
        <v>2037</v>
      </c>
      <c r="F27" s="143">
        <f t="shared" si="3"/>
        <v>5.8058252427184473E-2</v>
      </c>
      <c r="G27" s="151"/>
      <c r="H27" s="133">
        <f t="shared" si="7"/>
        <v>-1.7629024829060887E-4</v>
      </c>
      <c r="I27" s="133"/>
      <c r="J27" s="133">
        <v>0</v>
      </c>
      <c r="K27" s="133"/>
      <c r="L27" s="164">
        <f>+'[11]PSE Share'!F27/1000</f>
        <v>2270.0976364861413</v>
      </c>
      <c r="N27" s="133"/>
      <c r="O27" s="133"/>
      <c r="P27" s="133"/>
      <c r="Q27" s="133"/>
      <c r="R27" s="164">
        <f t="shared" si="9"/>
        <v>-2270.0976364861413</v>
      </c>
      <c r="S27" s="133"/>
      <c r="T27" s="133">
        <f t="shared" si="1"/>
        <v>-5.1175518678535974E-6</v>
      </c>
      <c r="U27" s="133"/>
      <c r="V27" s="133">
        <f t="shared" si="8"/>
        <v>-1.8140780028666251E-4</v>
      </c>
      <c r="W27" s="133"/>
      <c r="AA27" s="142"/>
      <c r="AB27" s="141"/>
    </row>
    <row r="28" spans="2:28">
      <c r="B28" s="130">
        <f t="shared" ca="1" si="0"/>
        <v>21</v>
      </c>
      <c r="D28" s="163">
        <v>2038</v>
      </c>
      <c r="F28" s="143">
        <f t="shared" si="3"/>
        <v>5.8058252427184473E-2</v>
      </c>
      <c r="G28" s="151"/>
      <c r="H28" s="133">
        <f t="shared" si="7"/>
        <v>-1.8140780028666251E-4</v>
      </c>
      <c r="I28" s="133"/>
      <c r="J28" s="133">
        <v>0</v>
      </c>
      <c r="K28" s="133"/>
      <c r="L28" s="164">
        <f>+'[11]PSE Share'!F28/1000</f>
        <v>2326.8500773982951</v>
      </c>
      <c r="N28" s="133"/>
      <c r="O28" s="133"/>
      <c r="P28" s="133"/>
      <c r="Q28" s="133"/>
      <c r="R28" s="164">
        <f t="shared" si="9"/>
        <v>-2326.8500773982951</v>
      </c>
      <c r="S28" s="133"/>
      <c r="T28" s="133">
        <f t="shared" si="1"/>
        <v>-5.2661099306516602E-6</v>
      </c>
      <c r="U28" s="133"/>
      <c r="V28" s="133">
        <f t="shared" si="8"/>
        <v>-1.866739104133541E-4</v>
      </c>
      <c r="W28" s="133"/>
      <c r="AA28" s="142"/>
      <c r="AB28" s="141"/>
    </row>
    <row r="29" spans="2:28">
      <c r="B29" s="130">
        <f t="shared" ca="1" si="0"/>
        <v>22</v>
      </c>
      <c r="D29" s="163">
        <v>2039</v>
      </c>
      <c r="F29" s="143">
        <f t="shared" si="3"/>
        <v>5.8058252427184473E-2</v>
      </c>
      <c r="G29" s="151"/>
      <c r="H29" s="133">
        <f t="shared" si="7"/>
        <v>-1.866739104133541E-4</v>
      </c>
      <c r="I29" s="133"/>
      <c r="J29" s="133">
        <v>0</v>
      </c>
      <c r="K29" s="133"/>
      <c r="L29" s="164">
        <f>+'[11]PSE Share'!F29/1000</f>
        <v>2151.3674642501496</v>
      </c>
      <c r="N29" s="133"/>
      <c r="O29" s="133"/>
      <c r="P29" s="133"/>
      <c r="Q29" s="133"/>
      <c r="R29" s="164">
        <f t="shared" si="9"/>
        <v>-2151.3674642501496</v>
      </c>
      <c r="S29" s="133"/>
      <c r="T29" s="133">
        <f t="shared" si="1"/>
        <v>-5.4189805061740665E-6</v>
      </c>
      <c r="U29" s="133"/>
      <c r="V29" s="133">
        <f t="shared" si="8"/>
        <v>-1.9209289082685232E-4</v>
      </c>
      <c r="W29" s="133"/>
      <c r="AA29" s="142"/>
      <c r="AB29" s="141"/>
    </row>
    <row r="30" spans="2:28">
      <c r="B30" s="130">
        <f t="shared" ca="1" si="0"/>
        <v>23</v>
      </c>
      <c r="D30" s="163">
        <v>2040</v>
      </c>
      <c r="F30" s="143">
        <f t="shared" si="3"/>
        <v>5.8058252427184473E-2</v>
      </c>
      <c r="G30" s="151"/>
      <c r="H30" s="133">
        <f t="shared" si="7"/>
        <v>-1.9209289082685232E-4</v>
      </c>
      <c r="I30" s="133"/>
      <c r="J30" s="133">
        <v>0</v>
      </c>
      <c r="K30" s="133"/>
      <c r="L30" s="164">
        <f>+'[11]PSE Share'!F30/1000</f>
        <v>2205.1516508564032</v>
      </c>
      <c r="N30" s="133"/>
      <c r="O30" s="133"/>
      <c r="P30" s="133"/>
      <c r="Q30" s="133"/>
      <c r="R30" s="164">
        <f t="shared" si="9"/>
        <v>-2205.1516508564032</v>
      </c>
      <c r="S30" s="133"/>
      <c r="T30" s="133">
        <f t="shared" si="1"/>
        <v>-5.5762887725464902E-6</v>
      </c>
      <c r="U30" s="133"/>
      <c r="V30" s="133">
        <f t="shared" si="8"/>
        <v>-1.9766917952915866E-4</v>
      </c>
      <c r="W30" s="133"/>
      <c r="AA30" s="142"/>
      <c r="AB30" s="141"/>
    </row>
    <row r="31" spans="2:28">
      <c r="B31" s="130">
        <f t="shared" ca="1" si="0"/>
        <v>24</v>
      </c>
      <c r="D31" s="163">
        <v>2041</v>
      </c>
      <c r="F31" s="143">
        <f t="shared" si="3"/>
        <v>5.8058252427184473E-2</v>
      </c>
      <c r="G31" s="151"/>
      <c r="H31" s="133">
        <f t="shared" si="7"/>
        <v>-1.9766917952915866E-4</v>
      </c>
      <c r="I31" s="133"/>
      <c r="J31" s="133">
        <v>0</v>
      </c>
      <c r="K31" s="133"/>
      <c r="L31" s="164">
        <f>+'[11]PSE Share'!F31/1000</f>
        <v>2260.2804421278133</v>
      </c>
      <c r="N31" s="133"/>
      <c r="O31" s="133"/>
      <c r="P31" s="133"/>
      <c r="Q31" s="133"/>
      <c r="R31" s="164">
        <f t="shared" si="9"/>
        <v>-2260.2804421278133</v>
      </c>
      <c r="S31" s="133"/>
      <c r="T31" s="133">
        <f t="shared" si="1"/>
        <v>-5.7381635610891695E-6</v>
      </c>
      <c r="U31" s="133"/>
      <c r="V31" s="133">
        <f t="shared" si="8"/>
        <v>-2.0340734323099065E-4</v>
      </c>
      <c r="W31" s="133"/>
      <c r="AA31" s="142"/>
      <c r="AB31" s="141"/>
    </row>
    <row r="32" spans="2:28">
      <c r="B32" s="130">
        <f t="shared" ca="1" si="0"/>
        <v>25</v>
      </c>
      <c r="D32" s="163">
        <v>2042</v>
      </c>
      <c r="F32" s="143">
        <f t="shared" si="3"/>
        <v>5.8058252427184473E-2</v>
      </c>
      <c r="G32" s="151"/>
      <c r="H32" s="133">
        <f t="shared" si="7"/>
        <v>-2.0340734323099065E-4</v>
      </c>
      <c r="I32" s="133"/>
      <c r="J32" s="133">
        <v>0</v>
      </c>
      <c r="K32" s="133"/>
      <c r="L32" s="164">
        <f>+'[11]PSE Share'!F32/1000</f>
        <v>2316.7874531810085</v>
      </c>
      <c r="N32" s="133"/>
      <c r="O32" s="133"/>
      <c r="P32" s="133"/>
      <c r="Q32" s="133"/>
      <c r="R32" s="164">
        <f t="shared" si="9"/>
        <v>-2316.7874531810085</v>
      </c>
      <c r="S32" s="133"/>
      <c r="T32" s="133">
        <f t="shared" si="1"/>
        <v>-5.9047374394239039E-6</v>
      </c>
      <c r="U32" s="133"/>
      <c r="V32" s="133">
        <f t="shared" si="8"/>
        <v>-2.0931208061812038E-4</v>
      </c>
      <c r="W32" s="133"/>
      <c r="AA32" s="142"/>
      <c r="AB32" s="141"/>
    </row>
    <row r="33" spans="2:30">
      <c r="B33" s="130">
        <f t="shared" ca="1" si="0"/>
        <v>26</v>
      </c>
      <c r="D33" s="163">
        <v>2043</v>
      </c>
      <c r="F33" s="143">
        <f t="shared" si="3"/>
        <v>5.8058252427184473E-2</v>
      </c>
      <c r="G33" s="151"/>
      <c r="H33" s="133">
        <f t="shared" si="7"/>
        <v>-2.0931208061812038E-4</v>
      </c>
      <c r="I33" s="133"/>
      <c r="J33" s="133">
        <v>0</v>
      </c>
      <c r="K33" s="133"/>
      <c r="L33" s="164">
        <f>+'[11]PSE Share'!F33/1000</f>
        <v>2374.7071395105331</v>
      </c>
      <c r="N33" s="133"/>
      <c r="O33" s="133"/>
      <c r="P33" s="133"/>
      <c r="Q33" s="133"/>
      <c r="R33" s="164">
        <f t="shared" si="9"/>
        <v>-2374.7071395105331</v>
      </c>
      <c r="S33" s="133"/>
      <c r="T33" s="133">
        <f t="shared" si="1"/>
        <v>-6.0761468062930098E-6</v>
      </c>
      <c r="U33" s="133"/>
      <c r="V33" s="133">
        <f t="shared" si="8"/>
        <v>-2.1538822744841417E-4</v>
      </c>
      <c r="W33" s="133"/>
      <c r="AA33" s="142"/>
      <c r="AB33" s="141"/>
    </row>
    <row r="34" spans="2:30">
      <c r="B34" s="130">
        <f t="shared" ca="1" si="0"/>
        <v>27</v>
      </c>
      <c r="D34" s="163">
        <v>2044</v>
      </c>
      <c r="F34" s="143">
        <f t="shared" si="3"/>
        <v>5.8058252427184473E-2</v>
      </c>
      <c r="G34" s="151"/>
      <c r="H34" s="133">
        <f t="shared" ref="H34:H42" si="10">+V33</f>
        <v>-2.1538822744841417E-4</v>
      </c>
      <c r="I34" s="133"/>
      <c r="J34" s="133">
        <v>0</v>
      </c>
      <c r="K34" s="133"/>
      <c r="L34" s="164">
        <f>+'[11]PSE Share'!F34/1000</f>
        <v>2434.0748179982966</v>
      </c>
      <c r="N34" s="133"/>
      <c r="O34" s="133"/>
      <c r="P34" s="133"/>
      <c r="Q34" s="133"/>
      <c r="R34" s="164">
        <f t="shared" si="9"/>
        <v>-2434.0748179982966</v>
      </c>
      <c r="S34" s="133"/>
      <c r="T34" s="133">
        <f t="shared" si="1"/>
        <v>-6.2525320395219262E-6</v>
      </c>
      <c r="U34" s="133"/>
      <c r="V34" s="133">
        <f t="shared" ref="V34:V42" si="11">+SUM(H34:T34)</f>
        <v>-2.2164075942827943E-4</v>
      </c>
      <c r="W34" s="133"/>
      <c r="AA34" s="142"/>
      <c r="AB34" s="141"/>
    </row>
    <row r="35" spans="2:30">
      <c r="B35" s="130">
        <f t="shared" ca="1" si="0"/>
        <v>28</v>
      </c>
      <c r="D35" s="163">
        <v>2045</v>
      </c>
      <c r="F35" s="143">
        <f t="shared" si="3"/>
        <v>5.8058252427184473E-2</v>
      </c>
      <c r="G35" s="151"/>
      <c r="H35" s="133">
        <f t="shared" si="10"/>
        <v>-2.2164075942827943E-4</v>
      </c>
      <c r="I35" s="133"/>
      <c r="J35" s="133">
        <v>0</v>
      </c>
      <c r="K35" s="133"/>
      <c r="L35" s="164">
        <f>+'[11]PSE Share'!F35/1000</f>
        <v>2494.926688448254</v>
      </c>
      <c r="N35" s="133"/>
      <c r="O35" s="133"/>
      <c r="P35" s="133"/>
      <c r="Q35" s="133"/>
      <c r="R35" s="164">
        <f t="shared" si="9"/>
        <v>-2494.926688448254</v>
      </c>
      <c r="S35" s="133"/>
      <c r="T35" s="133">
        <f t="shared" si="1"/>
        <v>-6.4340375795199569E-6</v>
      </c>
      <c r="U35" s="133"/>
      <c r="V35" s="133">
        <f t="shared" si="11"/>
        <v>-2.2807479684363894E-4</v>
      </c>
      <c r="W35" s="133"/>
      <c r="AA35" s="142"/>
      <c r="AB35" s="141"/>
    </row>
    <row r="36" spans="2:30">
      <c r="B36" s="130">
        <f t="shared" ca="1" si="0"/>
        <v>29</v>
      </c>
      <c r="D36" s="163">
        <v>2046</v>
      </c>
      <c r="F36" s="143">
        <f t="shared" si="3"/>
        <v>5.8058252427184473E-2</v>
      </c>
      <c r="G36" s="151"/>
      <c r="H36" s="133">
        <f t="shared" si="10"/>
        <v>-2.2807479684363894E-4</v>
      </c>
      <c r="I36" s="133"/>
      <c r="J36" s="133">
        <v>0</v>
      </c>
      <c r="K36" s="133"/>
      <c r="L36" s="164">
        <f>+'[11]PSE Share'!F36/1000</f>
        <v>2557.2998556594598</v>
      </c>
      <c r="N36" s="133"/>
      <c r="O36" s="133"/>
      <c r="P36" s="133"/>
      <c r="Q36" s="133"/>
      <c r="R36" s="164">
        <f t="shared" si="9"/>
        <v>-2557.2998556594598</v>
      </c>
      <c r="S36" s="133"/>
      <c r="T36" s="133">
        <f t="shared" si="1"/>
        <v>-6.6208120637134029E-6</v>
      </c>
      <c r="U36" s="133"/>
      <c r="V36" s="133">
        <f t="shared" si="11"/>
        <v>-2.346956087870899E-4</v>
      </c>
      <c r="W36" s="133"/>
      <c r="AA36" s="142"/>
      <c r="AB36" s="141"/>
    </row>
    <row r="37" spans="2:30">
      <c r="B37" s="130">
        <f t="shared" ca="1" si="0"/>
        <v>30</v>
      </c>
      <c r="D37" s="163">
        <v>2047</v>
      </c>
      <c r="F37" s="143">
        <f t="shared" si="3"/>
        <v>5.8058252427184473E-2</v>
      </c>
      <c r="G37" s="151"/>
      <c r="H37" s="133">
        <f t="shared" si="10"/>
        <v>-2.346956087870899E-4</v>
      </c>
      <c r="I37" s="133"/>
      <c r="J37" s="133">
        <v>0</v>
      </c>
      <c r="K37" s="133"/>
      <c r="L37" s="164">
        <f>+'[11]PSE Share'!F37/1000</f>
        <v>2621.2323520509472</v>
      </c>
      <c r="N37" s="133"/>
      <c r="O37" s="133"/>
      <c r="P37" s="133"/>
      <c r="Q37" s="133"/>
      <c r="R37" s="164">
        <f t="shared" si="9"/>
        <v>-2621.2323520509472</v>
      </c>
      <c r="S37" s="133"/>
      <c r="T37" s="133">
        <f t="shared" si="1"/>
        <v>-6.8130084492562998E-6</v>
      </c>
      <c r="U37" s="133"/>
      <c r="V37" s="133">
        <f t="shared" si="11"/>
        <v>-2.4150861737334112E-4</v>
      </c>
      <c r="W37" s="133"/>
      <c r="AA37" s="142"/>
      <c r="AB37" s="141"/>
    </row>
    <row r="38" spans="2:30">
      <c r="B38" s="130">
        <f t="shared" ca="1" si="0"/>
        <v>31</v>
      </c>
      <c r="D38" s="163">
        <v>2048</v>
      </c>
      <c r="F38" s="143">
        <f t="shared" si="3"/>
        <v>5.8058252427184473E-2</v>
      </c>
      <c r="G38" s="151"/>
      <c r="H38" s="133">
        <f t="shared" si="10"/>
        <v>-2.4150861737334112E-4</v>
      </c>
      <c r="I38" s="133"/>
      <c r="J38" s="133">
        <v>0</v>
      </c>
      <c r="K38" s="133"/>
      <c r="L38" s="164">
        <f>+'[11]PSE Share'!F38/1000</f>
        <v>2686.7631608522202</v>
      </c>
      <c r="N38" s="133"/>
      <c r="O38" s="133"/>
      <c r="P38" s="133"/>
      <c r="Q38" s="133"/>
      <c r="R38" s="164">
        <f t="shared" si="9"/>
        <v>-2686.7631608522202</v>
      </c>
      <c r="S38" s="133"/>
      <c r="T38" s="133">
        <f t="shared" si="1"/>
        <v>-7.010784135400874E-6</v>
      </c>
      <c r="U38" s="133"/>
      <c r="V38" s="133">
        <f t="shared" si="11"/>
        <v>-2.4851940149956206E-4</v>
      </c>
      <c r="W38" s="133"/>
      <c r="AA38" s="142"/>
      <c r="AB38" s="141"/>
    </row>
    <row r="39" spans="2:30">
      <c r="B39" s="130">
        <f t="shared" ca="1" si="0"/>
        <v>32</v>
      </c>
      <c r="D39" s="163">
        <v>2049</v>
      </c>
      <c r="F39" s="143">
        <f t="shared" si="3"/>
        <v>5.8058252427184473E-2</v>
      </c>
      <c r="G39" s="151"/>
      <c r="H39" s="133">
        <f t="shared" si="10"/>
        <v>-2.4851940149956206E-4</v>
      </c>
      <c r="I39" s="133"/>
      <c r="J39" s="133">
        <v>0</v>
      </c>
      <c r="K39" s="133"/>
      <c r="L39" s="164">
        <f>+'[11]PSE Share'!F39/1000</f>
        <v>531.50760764438917</v>
      </c>
      <c r="N39" s="133"/>
      <c r="O39" s="133"/>
      <c r="P39" s="133"/>
      <c r="Q39" s="133"/>
      <c r="R39" s="164">
        <f t="shared" si="9"/>
        <v>-531.50760764438917</v>
      </c>
      <c r="S39" s="133"/>
      <c r="T39" s="133">
        <f t="shared" si="1"/>
        <v>-7.214301072657191E-6</v>
      </c>
      <c r="U39" s="133"/>
      <c r="V39" s="133">
        <f t="shared" si="11"/>
        <v>-2.557337025251977E-4</v>
      </c>
      <c r="W39" s="133"/>
      <c r="AA39" s="142"/>
      <c r="AB39" s="141"/>
    </row>
    <row r="40" spans="2:30">
      <c r="B40" s="130">
        <f t="shared" ca="1" si="0"/>
        <v>33</v>
      </c>
      <c r="D40" s="163">
        <v>2050</v>
      </c>
      <c r="F40" s="143">
        <f t="shared" si="3"/>
        <v>5.8058252427184473E-2</v>
      </c>
      <c r="G40" s="151"/>
      <c r="H40" s="133">
        <f t="shared" si="10"/>
        <v>-2.557337025251977E-4</v>
      </c>
      <c r="I40" s="133"/>
      <c r="J40" s="133">
        <v>0</v>
      </c>
      <c r="K40" s="133"/>
      <c r="L40" s="164">
        <f>+'[11]PSE Share'!F40/1000</f>
        <v>544.7952978354989</v>
      </c>
      <c r="N40" s="133"/>
      <c r="O40" s="133"/>
      <c r="P40" s="133"/>
      <c r="Q40" s="133"/>
      <c r="R40" s="164">
        <f t="shared" si="9"/>
        <v>-544.7952978354989</v>
      </c>
      <c r="S40" s="133"/>
      <c r="T40" s="133">
        <f t="shared" si="1"/>
        <v>-7.4237259276732153E-6</v>
      </c>
      <c r="U40" s="133"/>
      <c r="V40" s="133">
        <f t="shared" si="11"/>
        <v>-2.631574284158877E-4</v>
      </c>
      <c r="W40" s="133"/>
      <c r="AA40" s="142"/>
      <c r="AB40" s="141"/>
    </row>
    <row r="41" spans="2:30">
      <c r="B41" s="130">
        <f t="shared" ca="1" si="0"/>
        <v>34</v>
      </c>
      <c r="D41" s="163">
        <v>2051</v>
      </c>
      <c r="F41" s="143">
        <f t="shared" si="3"/>
        <v>5.8058252427184473E-2</v>
      </c>
      <c r="G41" s="151"/>
      <c r="H41" s="133">
        <f t="shared" si="10"/>
        <v>-2.631574284158877E-4</v>
      </c>
      <c r="I41" s="133"/>
      <c r="J41" s="133">
        <v>0</v>
      </c>
      <c r="K41" s="133"/>
      <c r="L41" s="164">
        <f>+'[11]PSE Share'!F41/1000</f>
        <v>558.41518028138637</v>
      </c>
      <c r="N41" s="133"/>
      <c r="O41" s="133"/>
      <c r="P41" s="133"/>
      <c r="Q41" s="133"/>
      <c r="R41" s="164">
        <f t="shared" si="9"/>
        <v>-558.41518028138637</v>
      </c>
      <c r="S41" s="133"/>
      <c r="T41" s="133">
        <f t="shared" si="1"/>
        <v>-7.6392302035291678E-6</v>
      </c>
      <c r="U41" s="133"/>
      <c r="V41" s="133">
        <f t="shared" si="11"/>
        <v>-2.7079665863860824E-4</v>
      </c>
      <c r="W41" s="133"/>
      <c r="AA41" s="142"/>
      <c r="AB41" s="141"/>
    </row>
    <row r="42" spans="2:30">
      <c r="B42" s="130">
        <f t="shared" ca="1" si="0"/>
        <v>35</v>
      </c>
      <c r="D42" s="163">
        <v>2052</v>
      </c>
      <c r="F42" s="143">
        <f t="shared" si="3"/>
        <v>5.8058252427184473E-2</v>
      </c>
      <c r="G42" s="151"/>
      <c r="H42" s="133">
        <f t="shared" si="10"/>
        <v>-2.7079665863860824E-4</v>
      </c>
      <c r="I42" s="133"/>
      <c r="J42" s="133">
        <v>0</v>
      </c>
      <c r="K42" s="133"/>
      <c r="L42" s="164">
        <f>+'[11]PSE Share'!F42/1000</f>
        <v>0</v>
      </c>
      <c r="N42" s="133"/>
      <c r="O42" s="133"/>
      <c r="P42" s="133"/>
      <c r="Q42" s="133"/>
      <c r="R42" s="164">
        <f t="shared" si="9"/>
        <v>0</v>
      </c>
      <c r="S42" s="133"/>
      <c r="T42" s="133">
        <f t="shared" si="1"/>
        <v>-7.860990381839211E-6</v>
      </c>
      <c r="U42" s="133"/>
      <c r="V42" s="133">
        <f t="shared" si="11"/>
        <v>-2.7865764902044744E-4</v>
      </c>
      <c r="W42" s="133"/>
      <c r="AA42" s="142"/>
      <c r="AB42" s="141"/>
    </row>
    <row r="43" spans="2:30">
      <c r="D43" s="163"/>
      <c r="F43" s="143"/>
      <c r="G43" s="151"/>
      <c r="H43" s="133"/>
      <c r="I43" s="133"/>
      <c r="J43" s="133"/>
      <c r="K43" s="133"/>
      <c r="L43" s="164"/>
      <c r="N43" s="133"/>
      <c r="O43" s="133"/>
      <c r="P43" s="133"/>
      <c r="Q43" s="133"/>
      <c r="R43" s="133"/>
      <c r="S43" s="133"/>
      <c r="T43" s="133"/>
      <c r="U43" s="133"/>
      <c r="V43" s="133"/>
      <c r="W43" s="133"/>
      <c r="AA43" s="142"/>
      <c r="AB43" s="141"/>
    </row>
    <row r="44" spans="2:30">
      <c r="D44" s="163"/>
      <c r="F44" s="143"/>
      <c r="G44" s="151"/>
      <c r="H44" s="133"/>
      <c r="I44" s="133"/>
      <c r="J44" s="133"/>
      <c r="K44" s="133"/>
      <c r="L44" s="164"/>
      <c r="N44" s="133"/>
      <c r="O44" s="133"/>
      <c r="P44" s="133"/>
      <c r="Q44" s="133"/>
      <c r="R44" s="133"/>
      <c r="S44" s="133"/>
      <c r="T44" s="133"/>
      <c r="U44" s="133"/>
      <c r="V44" s="133"/>
      <c r="W44" s="133"/>
      <c r="AA44" s="142"/>
      <c r="AB44" s="141"/>
    </row>
    <row r="45" spans="2:30" s="131" customFormat="1" ht="36.75" customHeight="1">
      <c r="B45" s="130"/>
      <c r="C45" s="130"/>
      <c r="D45" s="207" t="s">
        <v>203</v>
      </c>
      <c r="E45" s="207"/>
      <c r="F45" s="207"/>
      <c r="G45" s="207"/>
      <c r="H45" s="207"/>
      <c r="I45" s="207"/>
      <c r="J45" s="207"/>
      <c r="K45" s="207"/>
      <c r="L45" s="207"/>
      <c r="M45" s="207"/>
      <c r="N45" s="207"/>
      <c r="O45" s="207"/>
      <c r="P45" s="207"/>
      <c r="Q45" s="207"/>
      <c r="R45" s="207"/>
      <c r="S45" s="207"/>
      <c r="T45" s="207"/>
      <c r="U45" s="133"/>
      <c r="V45" s="133"/>
      <c r="W45" s="133"/>
      <c r="X45" s="130"/>
      <c r="Y45" s="130"/>
      <c r="Z45" s="130"/>
      <c r="AA45" s="130"/>
      <c r="AB45" s="130"/>
      <c r="AC45" s="130"/>
      <c r="AD45" s="130"/>
    </row>
    <row r="46" spans="2:30" s="131" customFormat="1">
      <c r="B46" s="130"/>
      <c r="C46" s="130"/>
      <c r="D46" s="136"/>
      <c r="E46" s="130"/>
      <c r="F46" s="133"/>
      <c r="G46" s="133"/>
      <c r="H46" s="133"/>
      <c r="I46" s="133"/>
      <c r="J46" s="133"/>
      <c r="K46" s="133"/>
      <c r="L46" s="133"/>
      <c r="M46" s="130"/>
      <c r="N46" s="133"/>
      <c r="O46" s="133"/>
      <c r="P46" s="133"/>
      <c r="Q46" s="133"/>
      <c r="R46" s="133"/>
      <c r="S46" s="133"/>
      <c r="T46" s="133"/>
      <c r="U46" s="133"/>
      <c r="V46" s="133"/>
      <c r="W46" s="133"/>
      <c r="X46" s="130"/>
      <c r="Y46" s="130"/>
      <c r="Z46" s="130"/>
      <c r="AA46" s="130"/>
      <c r="AB46" s="130"/>
      <c r="AC46" s="130"/>
      <c r="AD46" s="130"/>
    </row>
    <row r="47" spans="2:30" s="131" customFormat="1">
      <c r="B47" s="130"/>
      <c r="C47" s="130"/>
      <c r="D47" s="136"/>
      <c r="E47" s="130"/>
      <c r="F47" s="133"/>
      <c r="G47" s="133"/>
      <c r="H47" s="133"/>
      <c r="I47" s="133"/>
      <c r="J47" s="133"/>
      <c r="K47" s="133"/>
      <c r="L47" s="133"/>
      <c r="M47" s="130"/>
      <c r="N47" s="133"/>
      <c r="O47" s="133"/>
      <c r="P47" s="133"/>
      <c r="Q47" s="133"/>
      <c r="R47" s="133"/>
      <c r="S47" s="133"/>
      <c r="T47" s="133"/>
      <c r="U47" s="133"/>
      <c r="V47" s="133"/>
      <c r="W47" s="133"/>
      <c r="X47" s="130"/>
      <c r="Y47" s="130"/>
      <c r="Z47" s="130"/>
      <c r="AA47" s="130"/>
      <c r="AB47" s="130"/>
      <c r="AC47" s="130"/>
      <c r="AD47" s="130"/>
    </row>
    <row r="48" spans="2:30" s="131" customFormat="1">
      <c r="B48" s="130"/>
      <c r="C48" s="130"/>
      <c r="D48" s="136"/>
      <c r="E48" s="130"/>
      <c r="F48" s="133"/>
      <c r="G48" s="133"/>
      <c r="H48" s="133"/>
      <c r="I48" s="133"/>
      <c r="J48" s="133"/>
      <c r="K48" s="133"/>
      <c r="L48" s="133"/>
      <c r="M48" s="130"/>
      <c r="N48" s="133"/>
      <c r="O48" s="133"/>
      <c r="P48" s="133"/>
      <c r="Q48" s="133"/>
      <c r="R48" s="133"/>
      <c r="S48" s="133"/>
      <c r="T48" s="133"/>
      <c r="U48" s="133"/>
      <c r="V48" s="133"/>
      <c r="W48" s="133"/>
      <c r="X48" s="130"/>
      <c r="Y48" s="130"/>
      <c r="Z48" s="130"/>
      <c r="AA48" s="130"/>
      <c r="AB48" s="130"/>
      <c r="AC48" s="130"/>
      <c r="AD48" s="130"/>
    </row>
    <row r="49" spans="2:30" s="131" customFormat="1">
      <c r="B49" s="130"/>
      <c r="C49" s="130"/>
      <c r="D49" s="136"/>
      <c r="E49" s="130"/>
      <c r="F49" s="133"/>
      <c r="G49" s="133"/>
      <c r="H49" s="133"/>
      <c r="I49" s="133"/>
      <c r="J49" s="133"/>
      <c r="K49" s="133"/>
      <c r="L49" s="133"/>
      <c r="M49" s="130"/>
      <c r="N49" s="133"/>
      <c r="O49" s="133"/>
      <c r="P49" s="133"/>
      <c r="Q49" s="133"/>
      <c r="R49" s="133"/>
      <c r="S49" s="133"/>
      <c r="T49" s="133"/>
      <c r="U49" s="133"/>
      <c r="V49" s="133"/>
      <c r="W49" s="133"/>
      <c r="X49" s="130"/>
      <c r="Y49" s="130"/>
      <c r="Z49" s="130"/>
      <c r="AA49" s="130"/>
      <c r="AB49" s="130"/>
      <c r="AC49" s="130"/>
      <c r="AD49" s="130"/>
    </row>
    <row r="50" spans="2:30" s="131" customFormat="1">
      <c r="B50" s="130"/>
      <c r="C50" s="130"/>
      <c r="D50" s="136"/>
      <c r="E50" s="130"/>
      <c r="F50" s="133"/>
      <c r="G50" s="133"/>
      <c r="H50" s="133"/>
      <c r="I50" s="133"/>
      <c r="J50" s="133"/>
      <c r="K50" s="133"/>
      <c r="L50" s="133"/>
      <c r="M50" s="130"/>
      <c r="N50" s="133"/>
      <c r="O50" s="133"/>
      <c r="P50" s="133"/>
      <c r="Q50" s="133"/>
      <c r="R50" s="133"/>
      <c r="S50" s="133"/>
      <c r="T50" s="133"/>
      <c r="U50" s="133"/>
      <c r="V50" s="133"/>
      <c r="W50" s="133"/>
      <c r="X50" s="130"/>
      <c r="Y50" s="130"/>
      <c r="Z50" s="130"/>
      <c r="AA50" s="130"/>
      <c r="AB50" s="130"/>
      <c r="AC50" s="130"/>
      <c r="AD50" s="130"/>
    </row>
    <row r="51" spans="2:30" s="131" customFormat="1">
      <c r="B51" s="130"/>
      <c r="C51" s="130"/>
      <c r="D51" s="136"/>
      <c r="E51" s="130"/>
      <c r="F51" s="133"/>
      <c r="G51" s="133"/>
      <c r="H51" s="133"/>
      <c r="I51" s="133"/>
      <c r="J51" s="133"/>
      <c r="K51" s="133"/>
      <c r="L51" s="133"/>
      <c r="M51" s="130"/>
      <c r="N51" s="133"/>
      <c r="O51" s="133"/>
      <c r="P51" s="133"/>
      <c r="Q51" s="133"/>
      <c r="R51" s="133"/>
      <c r="S51" s="133"/>
      <c r="T51" s="133"/>
      <c r="U51" s="133"/>
      <c r="V51" s="133"/>
      <c r="W51" s="133"/>
      <c r="X51" s="130"/>
      <c r="Y51" s="130"/>
      <c r="Z51" s="130"/>
      <c r="AA51" s="130"/>
      <c r="AB51" s="130"/>
      <c r="AC51" s="130"/>
      <c r="AD51" s="130"/>
    </row>
    <row r="52" spans="2:30" s="131" customFormat="1">
      <c r="B52" s="130"/>
      <c r="C52" s="130"/>
      <c r="D52" s="136"/>
      <c r="E52" s="130"/>
      <c r="F52" s="133"/>
      <c r="G52" s="133"/>
      <c r="H52" s="133"/>
      <c r="I52" s="133"/>
      <c r="J52" s="133"/>
      <c r="K52" s="133"/>
      <c r="L52" s="133"/>
      <c r="M52" s="130"/>
      <c r="N52" s="133"/>
      <c r="O52" s="133"/>
      <c r="P52" s="133"/>
      <c r="Q52" s="133"/>
      <c r="R52" s="133"/>
      <c r="S52" s="133"/>
      <c r="T52" s="133"/>
      <c r="U52" s="133"/>
      <c r="V52" s="133"/>
      <c r="W52" s="133"/>
      <c r="X52" s="130"/>
      <c r="Y52" s="130"/>
      <c r="Z52" s="130"/>
      <c r="AA52" s="130"/>
      <c r="AB52" s="130"/>
      <c r="AC52" s="130"/>
      <c r="AD52" s="130"/>
    </row>
    <row r="53" spans="2:30" s="131" customFormat="1">
      <c r="B53" s="130"/>
      <c r="C53" s="130"/>
      <c r="D53" s="136"/>
      <c r="E53" s="130"/>
      <c r="F53" s="133"/>
      <c r="G53" s="133"/>
      <c r="H53" s="133"/>
      <c r="I53" s="133"/>
      <c r="J53" s="133"/>
      <c r="K53" s="133"/>
      <c r="L53" s="133"/>
      <c r="M53" s="130"/>
      <c r="N53" s="133"/>
      <c r="O53" s="133"/>
      <c r="P53" s="133"/>
      <c r="Q53" s="133"/>
      <c r="R53" s="133"/>
      <c r="S53" s="133"/>
      <c r="T53" s="133"/>
      <c r="U53" s="133"/>
      <c r="V53" s="133"/>
      <c r="W53" s="133"/>
      <c r="X53" s="130"/>
      <c r="Y53" s="130"/>
      <c r="Z53" s="130"/>
      <c r="AA53" s="130"/>
      <c r="AB53" s="130"/>
      <c r="AC53" s="130"/>
      <c r="AD53" s="130"/>
    </row>
    <row r="54" spans="2:30" s="131" customFormat="1">
      <c r="B54" s="130"/>
      <c r="C54" s="130"/>
      <c r="D54" s="136"/>
      <c r="E54" s="130"/>
      <c r="F54" s="133"/>
      <c r="G54" s="133"/>
      <c r="H54" s="133"/>
      <c r="I54" s="133"/>
      <c r="J54" s="133"/>
      <c r="K54" s="133"/>
      <c r="L54" s="133"/>
      <c r="M54" s="130"/>
      <c r="N54" s="133"/>
      <c r="O54" s="133"/>
      <c r="P54" s="133"/>
      <c r="Q54" s="133"/>
      <c r="R54" s="133"/>
      <c r="S54" s="133"/>
      <c r="T54" s="133"/>
      <c r="U54" s="133"/>
      <c r="V54" s="133"/>
      <c r="W54" s="133"/>
      <c r="X54" s="130"/>
      <c r="Y54" s="130"/>
      <c r="Z54" s="130"/>
      <c r="AA54" s="130"/>
      <c r="AB54" s="130"/>
      <c r="AC54" s="130"/>
      <c r="AD54" s="130"/>
    </row>
    <row r="55" spans="2:30" s="131" customFormat="1">
      <c r="B55" s="130"/>
      <c r="C55" s="130"/>
      <c r="D55" s="136"/>
      <c r="E55" s="130"/>
      <c r="F55" s="133"/>
      <c r="G55" s="133"/>
      <c r="H55" s="133"/>
      <c r="I55" s="133"/>
      <c r="J55" s="133"/>
      <c r="K55" s="133"/>
      <c r="L55" s="133"/>
      <c r="M55" s="130"/>
      <c r="N55" s="133"/>
      <c r="O55" s="133"/>
      <c r="P55" s="133"/>
      <c r="Q55" s="133"/>
      <c r="R55" s="133"/>
      <c r="S55" s="133"/>
      <c r="T55" s="133"/>
      <c r="U55" s="133"/>
      <c r="V55" s="133"/>
      <c r="W55" s="133"/>
      <c r="X55" s="130"/>
      <c r="Y55" s="130"/>
      <c r="Z55" s="130"/>
      <c r="AA55" s="130"/>
      <c r="AB55" s="130"/>
      <c r="AC55" s="130"/>
      <c r="AD55" s="130"/>
    </row>
    <row r="56" spans="2:30" s="131" customFormat="1">
      <c r="B56" s="130"/>
      <c r="C56" s="130"/>
      <c r="D56" s="136"/>
      <c r="E56" s="130"/>
      <c r="F56" s="133"/>
      <c r="G56" s="133"/>
      <c r="H56" s="133"/>
      <c r="I56" s="133"/>
      <c r="J56" s="133"/>
      <c r="K56" s="133"/>
      <c r="L56" s="133"/>
      <c r="M56" s="130"/>
      <c r="N56" s="133"/>
      <c r="O56" s="133"/>
      <c r="P56" s="133"/>
      <c r="Q56" s="133"/>
      <c r="R56" s="133"/>
      <c r="S56" s="133"/>
      <c r="T56" s="133"/>
      <c r="U56" s="133"/>
      <c r="V56" s="133"/>
      <c r="W56" s="133"/>
      <c r="X56" s="130"/>
      <c r="Y56" s="130"/>
      <c r="Z56" s="130"/>
      <c r="AA56" s="130"/>
      <c r="AB56" s="130"/>
      <c r="AC56" s="130"/>
      <c r="AD56" s="130"/>
    </row>
    <row r="57" spans="2:30" s="134" customFormat="1">
      <c r="B57" s="168"/>
      <c r="C57" s="168"/>
      <c r="D57" s="151"/>
      <c r="E57" s="168"/>
      <c r="F57" s="160"/>
      <c r="G57" s="160"/>
      <c r="H57" s="160"/>
      <c r="I57" s="160"/>
      <c r="J57" s="160"/>
      <c r="K57" s="160"/>
      <c r="L57" s="160"/>
      <c r="M57" s="168"/>
      <c r="N57" s="160"/>
      <c r="O57" s="160"/>
      <c r="P57" s="160"/>
      <c r="Q57" s="160"/>
      <c r="R57" s="160"/>
      <c r="S57" s="160"/>
      <c r="T57" s="160"/>
      <c r="U57" s="160"/>
      <c r="V57" s="160"/>
      <c r="W57" s="160"/>
      <c r="X57" s="168"/>
      <c r="Y57" s="168"/>
      <c r="Z57" s="168"/>
      <c r="AA57" s="168"/>
      <c r="AB57" s="168"/>
      <c r="AC57" s="168"/>
      <c r="AD57" s="168"/>
    </row>
    <row r="58" spans="2:30" s="168" customFormat="1">
      <c r="D58" s="151"/>
      <c r="F58" s="161"/>
      <c r="G58" s="161"/>
      <c r="H58" s="161"/>
      <c r="I58" s="160"/>
      <c r="J58" s="160"/>
      <c r="K58" s="160"/>
      <c r="L58" s="160"/>
      <c r="N58" s="161"/>
      <c r="O58" s="161"/>
      <c r="P58" s="161"/>
      <c r="Q58" s="161"/>
      <c r="R58" s="161"/>
      <c r="S58" s="161"/>
      <c r="T58" s="161"/>
      <c r="U58" s="161"/>
      <c r="V58" s="161"/>
      <c r="W58" s="161"/>
    </row>
    <row r="59" spans="2:30" s="168" customFormat="1">
      <c r="D59" s="151"/>
    </row>
    <row r="60" spans="2:30" s="168" customFormat="1">
      <c r="D60" s="151"/>
      <c r="F60" s="169"/>
      <c r="G60" s="169"/>
      <c r="N60" s="169"/>
      <c r="O60" s="169"/>
      <c r="P60" s="169"/>
      <c r="Q60" s="169"/>
      <c r="R60" s="169"/>
      <c r="S60" s="169"/>
      <c r="T60" s="169"/>
      <c r="U60" s="169"/>
      <c r="V60" s="169"/>
      <c r="W60" s="169"/>
    </row>
    <row r="61" spans="2:30" s="168" customFormat="1">
      <c r="D61" s="151"/>
    </row>
    <row r="62" spans="2:30" s="168" customFormat="1">
      <c r="D62" s="151"/>
    </row>
    <row r="63" spans="2:30" s="168" customFormat="1">
      <c r="D63" s="151"/>
    </row>
  </sheetData>
  <mergeCells count="1">
    <mergeCell ref="D45:T45"/>
  </mergeCells>
  <printOptions verticalCentered="1"/>
  <pageMargins left="0.25" right="0.25"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3"/>
  <sheetViews>
    <sheetView view="pageBreakPreview" zoomScale="60" zoomScaleNormal="100" workbookViewId="0">
      <selection activeCell="N8" sqref="N8"/>
    </sheetView>
  </sheetViews>
  <sheetFormatPr defaultRowHeight="15"/>
  <cols>
    <col min="1" max="1" width="42.5703125" customWidth="1"/>
    <col min="2" max="2" width="13.140625" customWidth="1"/>
    <col min="3" max="3" width="18.5703125" bestFit="1" customWidth="1"/>
    <col min="4" max="4" width="1.7109375" customWidth="1"/>
    <col min="6" max="6" width="9.7109375" customWidth="1"/>
  </cols>
  <sheetData>
    <row r="2" spans="1:7">
      <c r="A2" s="2"/>
      <c r="B2" s="2"/>
      <c r="C2" s="2"/>
    </row>
    <row r="3" spans="1:7">
      <c r="A3" s="204" t="s">
        <v>200</v>
      </c>
      <c r="B3" s="2"/>
      <c r="C3" s="2"/>
    </row>
    <row r="4" spans="1:7">
      <c r="A4" s="3"/>
      <c r="B4" s="3"/>
      <c r="C4" s="3"/>
    </row>
    <row r="5" spans="1:7">
      <c r="A5" s="4"/>
      <c r="B5" s="5"/>
      <c r="C5" s="5"/>
    </row>
    <row r="6" spans="1:7">
      <c r="A6" s="6" t="s">
        <v>130</v>
      </c>
      <c r="B6" s="7"/>
      <c r="C6" s="7" t="s">
        <v>129</v>
      </c>
    </row>
    <row r="7" spans="1:7">
      <c r="A7" s="8"/>
      <c r="B7" s="8"/>
      <c r="C7" s="8"/>
    </row>
    <row r="8" spans="1:7">
      <c r="A8" s="15" t="s">
        <v>131</v>
      </c>
      <c r="B8" s="11"/>
      <c r="C8" s="11">
        <f>'Summary-1Q 2017'!L40</f>
        <v>173092205.06195676</v>
      </c>
      <c r="E8" t="s">
        <v>124</v>
      </c>
    </row>
    <row r="9" spans="1:7">
      <c r="A9" s="12" t="s">
        <v>132</v>
      </c>
      <c r="B9" s="13"/>
      <c r="C9" s="13">
        <f>'Forecasted Plant &amp; Reserve'!I69-'Forecasted Plant &amp; Reserve'!V70</f>
        <v>42313536.746236257</v>
      </c>
      <c r="E9" t="s">
        <v>125</v>
      </c>
    </row>
    <row r="10" spans="1:7">
      <c r="A10" s="14" t="s">
        <v>133</v>
      </c>
      <c r="B10" s="10"/>
      <c r="C10" s="10">
        <f>'Colstrip 1&amp;2_Mod'!O15</f>
        <v>-37470348.782019988</v>
      </c>
      <c r="E10" t="s">
        <v>126</v>
      </c>
      <c r="F10" s="18"/>
    </row>
    <row r="11" spans="1:7" ht="15.75" thickBot="1">
      <c r="A11" s="129" t="s">
        <v>134</v>
      </c>
      <c r="B11" s="13"/>
      <c r="C11" s="128">
        <f>SUM(C8:C10)</f>
        <v>177935393.02617306</v>
      </c>
    </row>
    <row r="12" spans="1:7" ht="16.5" thickTop="1">
      <c r="A12" s="22"/>
      <c r="B12" s="23"/>
      <c r="C12" s="23"/>
    </row>
    <row r="13" spans="1:7">
      <c r="A13" s="9"/>
      <c r="B13" s="9"/>
      <c r="C13" s="9"/>
    </row>
    <row r="14" spans="1:7">
      <c r="A14" s="21"/>
      <c r="B14" s="9"/>
      <c r="C14" s="9"/>
    </row>
    <row r="16" spans="1:7">
      <c r="A16" s="176" t="s">
        <v>186</v>
      </c>
      <c r="B16" s="177"/>
      <c r="C16" s="177"/>
      <c r="D16" s="177"/>
      <c r="E16" s="177"/>
      <c r="F16" s="177"/>
      <c r="G16" s="178"/>
    </row>
    <row r="17" spans="1:7">
      <c r="A17" s="179" t="s">
        <v>197</v>
      </c>
      <c r="B17" s="174"/>
      <c r="C17" s="174"/>
      <c r="D17" s="174"/>
      <c r="E17" s="174"/>
      <c r="F17" s="174"/>
      <c r="G17" s="175"/>
    </row>
    <row r="18" spans="1:7">
      <c r="A18" s="179"/>
      <c r="B18" s="174"/>
      <c r="C18" s="174"/>
      <c r="D18" s="174"/>
      <c r="E18" s="174"/>
      <c r="F18" s="174"/>
      <c r="G18" s="175"/>
    </row>
    <row r="19" spans="1:7">
      <c r="A19" s="179" t="s">
        <v>187</v>
      </c>
      <c r="B19" s="174"/>
      <c r="C19" s="180">
        <f>+C8</f>
        <v>173092205.06195676</v>
      </c>
      <c r="D19" s="174"/>
      <c r="E19" s="174"/>
      <c r="F19" s="174"/>
      <c r="G19" s="175"/>
    </row>
    <row r="20" spans="1:7">
      <c r="A20" s="179" t="s">
        <v>188</v>
      </c>
      <c r="B20" s="174"/>
      <c r="C20" s="180">
        <f>-SUM('Summary-1Q 2017'!L6,'Summary-1Q 2017'!L16,'Summary-1Q 2017'!L26,'Summary-1Q 2017'!L32)</f>
        <v>-42837029.289928213</v>
      </c>
      <c r="D20" s="174"/>
      <c r="E20" s="174"/>
      <c r="F20" s="174"/>
      <c r="G20" s="175"/>
    </row>
    <row r="21" spans="1:7">
      <c r="A21" s="179" t="s">
        <v>189</v>
      </c>
      <c r="B21" s="174"/>
      <c r="C21" s="180">
        <f>+SUM(C19:C20)</f>
        <v>130255175.77202855</v>
      </c>
      <c r="D21" s="174"/>
      <c r="E21" s="174"/>
      <c r="F21" s="174"/>
      <c r="G21" s="175"/>
    </row>
    <row r="22" spans="1:7">
      <c r="A22" s="179"/>
      <c r="B22" s="174"/>
      <c r="C22" s="174"/>
      <c r="D22" s="174"/>
      <c r="E22" s="174"/>
      <c r="F22" s="174"/>
      <c r="G22" s="175"/>
    </row>
    <row r="23" spans="1:7">
      <c r="A23" s="179" t="s">
        <v>190</v>
      </c>
      <c r="B23" s="174"/>
      <c r="C23" s="174"/>
      <c r="D23" s="174"/>
      <c r="E23" s="174"/>
      <c r="F23" s="174"/>
      <c r="G23" s="175"/>
    </row>
    <row r="24" spans="1:7">
      <c r="A24" s="179" t="s">
        <v>191</v>
      </c>
      <c r="B24" s="174"/>
      <c r="C24" s="180">
        <f>+'Summary-1Q 2017'!N41</f>
        <v>156198017.78802854</v>
      </c>
      <c r="D24" s="174"/>
      <c r="E24" s="174"/>
      <c r="F24" s="174"/>
      <c r="G24" s="175"/>
    </row>
    <row r="25" spans="1:7">
      <c r="A25" s="179" t="s">
        <v>193</v>
      </c>
      <c r="B25" s="174"/>
      <c r="C25" s="182">
        <f>+'Summary-1Q 2017'!L41</f>
        <v>131261343.74202855</v>
      </c>
      <c r="D25" s="174"/>
      <c r="E25" s="174"/>
      <c r="F25" s="174"/>
      <c r="G25" s="175"/>
    </row>
    <row r="26" spans="1:7">
      <c r="A26" s="179" t="s">
        <v>194</v>
      </c>
      <c r="B26" s="174"/>
      <c r="C26" s="181">
        <f>+C25/C24</f>
        <v>0.8403521734837841</v>
      </c>
      <c r="D26" s="174"/>
      <c r="E26" s="174"/>
      <c r="F26" s="174"/>
      <c r="G26" s="175"/>
    </row>
    <row r="27" spans="1:7">
      <c r="A27" s="179"/>
      <c r="B27" s="174"/>
      <c r="C27" s="174"/>
      <c r="D27" s="174"/>
      <c r="E27" s="174"/>
      <c r="F27" s="174"/>
      <c r="G27" s="175"/>
    </row>
    <row r="28" spans="1:7">
      <c r="A28" s="179" t="s">
        <v>195</v>
      </c>
      <c r="B28" s="174"/>
      <c r="C28" s="180">
        <f>+'Colstrip 1&amp;2_Mod'!M10</f>
        <v>-34071650.427500002</v>
      </c>
      <c r="D28" s="174"/>
      <c r="E28" s="174"/>
      <c r="F28" s="174"/>
      <c r="G28" s="175"/>
    </row>
    <row r="29" spans="1:7">
      <c r="A29" s="179" t="s">
        <v>196</v>
      </c>
      <c r="B29" s="174"/>
      <c r="C29" s="180">
        <f>+C28*C26</f>
        <v>-28632185.490929328</v>
      </c>
      <c r="D29" s="174"/>
      <c r="E29" s="174"/>
      <c r="F29" s="174"/>
      <c r="G29" s="175"/>
    </row>
    <row r="30" spans="1:7">
      <c r="A30" s="179"/>
      <c r="B30" s="174"/>
      <c r="C30" s="174"/>
      <c r="D30" s="174"/>
      <c r="E30" s="174"/>
      <c r="F30" s="174"/>
      <c r="G30" s="175"/>
    </row>
    <row r="31" spans="1:7">
      <c r="A31" s="179" t="s">
        <v>199</v>
      </c>
      <c r="B31" s="174"/>
      <c r="C31" s="180">
        <f>+C29/12</f>
        <v>-2386015.4575774441</v>
      </c>
      <c r="D31" s="174"/>
      <c r="E31" s="174"/>
      <c r="F31" s="174"/>
      <c r="G31" s="175"/>
    </row>
    <row r="32" spans="1:7">
      <c r="A32" s="179"/>
      <c r="B32" s="174"/>
      <c r="C32" s="174"/>
      <c r="D32" s="174"/>
      <c r="E32" s="174"/>
      <c r="F32" s="174"/>
      <c r="G32" s="175"/>
    </row>
    <row r="33" spans="1:7" ht="57.75" customHeight="1">
      <c r="A33" s="208" t="s">
        <v>198</v>
      </c>
      <c r="B33" s="209"/>
      <c r="C33" s="209"/>
      <c r="D33" s="209"/>
      <c r="E33" s="209"/>
      <c r="F33" s="209"/>
      <c r="G33" s="210"/>
    </row>
  </sheetData>
  <mergeCells count="1">
    <mergeCell ref="A33:G33"/>
  </mergeCells>
  <pageMargins left="0.7" right="0.7" top="0.75" bottom="0.75" header="0.3" footer="0.3"/>
  <pageSetup scale="8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67"/>
  <sheetViews>
    <sheetView showGridLines="0" view="pageBreakPreview" topLeftCell="F1" zoomScale="85" zoomScaleNormal="100" zoomScaleSheetLayoutView="85" workbookViewId="0">
      <selection activeCell="N8" sqref="N8"/>
    </sheetView>
  </sheetViews>
  <sheetFormatPr defaultColWidth="9.140625" defaultRowHeight="12.75" outlineLevelCol="1"/>
  <cols>
    <col min="1" max="1" width="42.7109375" style="34" hidden="1" customWidth="1" outlineLevel="1"/>
    <col min="2" max="2" width="17.7109375" style="33" hidden="1" customWidth="1" outlineLevel="1"/>
    <col min="3" max="3" width="13.42578125" style="34" hidden="1" customWidth="1" outlineLevel="1"/>
    <col min="4" max="4" width="1.85546875" style="34" customWidth="1" collapsed="1"/>
    <col min="5" max="5" width="27.7109375" style="34" customWidth="1"/>
    <col min="6" max="6" width="17.5703125" style="34" customWidth="1"/>
    <col min="7" max="7" width="27.5703125" style="34" customWidth="1"/>
    <col min="8" max="8" width="4.7109375" style="34" customWidth="1"/>
    <col min="9" max="10" width="20" style="34" customWidth="1"/>
    <col min="11" max="12" width="20" style="33" customWidth="1"/>
    <col min="13" max="13" width="9.140625" style="34"/>
    <col min="14" max="14" width="15.85546875" style="34" customWidth="1"/>
    <col min="15" max="23" width="9.140625" style="34"/>
    <col min="24" max="24" width="38" style="34" bestFit="1" customWidth="1"/>
    <col min="25" max="25" width="14.42578125" style="34" customWidth="1"/>
    <col min="26" max="16384" width="9.140625" style="34"/>
  </cols>
  <sheetData>
    <row r="1" spans="1:26">
      <c r="D1" s="204" t="s">
        <v>200</v>
      </c>
    </row>
    <row r="2" spans="1:26">
      <c r="A2" s="32"/>
      <c r="E2" s="32"/>
      <c r="J2" s="35"/>
      <c r="K2" s="36"/>
    </row>
    <row r="3" spans="1:26">
      <c r="A3" s="32" t="s">
        <v>50</v>
      </c>
      <c r="E3" s="32" t="s">
        <v>51</v>
      </c>
      <c r="J3" s="35" t="s">
        <v>52</v>
      </c>
      <c r="K3" s="36">
        <v>63</v>
      </c>
      <c r="L3" s="33" t="s">
        <v>53</v>
      </c>
    </row>
    <row r="4" spans="1:26">
      <c r="A4" s="37" t="s">
        <v>54</v>
      </c>
      <c r="B4" s="38"/>
      <c r="C4" s="39"/>
    </row>
    <row r="5" spans="1:26" ht="51">
      <c r="A5" s="37" t="s">
        <v>55</v>
      </c>
      <c r="B5" s="37" t="s">
        <v>56</v>
      </c>
      <c r="C5" s="40" t="s">
        <v>0</v>
      </c>
      <c r="E5" s="41" t="s">
        <v>55</v>
      </c>
      <c r="F5" s="42" t="s">
        <v>56</v>
      </c>
      <c r="G5" s="43"/>
      <c r="H5" s="43"/>
      <c r="I5" s="42" t="s">
        <v>57</v>
      </c>
      <c r="J5" s="42" t="s">
        <v>58</v>
      </c>
      <c r="K5" s="44" t="s">
        <v>59</v>
      </c>
      <c r="L5" s="45" t="s">
        <v>60</v>
      </c>
      <c r="N5" s="34" t="s">
        <v>167</v>
      </c>
      <c r="O5" s="34" t="s">
        <v>165</v>
      </c>
      <c r="R5" s="34" t="s">
        <v>166</v>
      </c>
    </row>
    <row r="6" spans="1:26">
      <c r="A6" s="37" t="s">
        <v>61</v>
      </c>
      <c r="B6" s="37">
        <v>13100</v>
      </c>
      <c r="C6" s="39">
        <v>28925.39</v>
      </c>
      <c r="E6" s="34" t="str">
        <f>+A6</f>
        <v>Colstrip 1 Stations : GNR-CL1</v>
      </c>
      <c r="F6" s="46">
        <v>1310</v>
      </c>
      <c r="G6" s="46" t="s">
        <v>5</v>
      </c>
      <c r="H6" s="47"/>
      <c r="I6" s="48">
        <f t="shared" ref="I6:I14" si="0">+C6</f>
        <v>28925.39</v>
      </c>
      <c r="J6" s="49" t="s">
        <v>62</v>
      </c>
      <c r="K6" s="48"/>
      <c r="L6" s="48">
        <f>+I6-K6</f>
        <v>28925.39</v>
      </c>
      <c r="O6" s="34" t="s">
        <v>164</v>
      </c>
      <c r="W6" s="34">
        <v>311</v>
      </c>
      <c r="X6" s="34" t="str">
        <f>+INDEX([12]Electric!$B:$B,MATCH(W6,[12]Electric!$A:$A,0))</f>
        <v>STRUCTURES AND IMPROVEMENTS</v>
      </c>
      <c r="Y6" s="165">
        <f t="shared" ref="Y6:Y18" si="1">+SUMIF(R:R,W6,N:N)</f>
        <v>8362380.0660503246</v>
      </c>
      <c r="Z6" s="34" t="str">
        <f t="shared" ref="Z6:Z18" si="2">+"FERC "&amp;W6&amp;" - " &amp;X6</f>
        <v>FERC 311 - STRUCTURES AND IMPROVEMENTS</v>
      </c>
    </row>
    <row r="7" spans="1:26">
      <c r="A7" s="50"/>
      <c r="B7" s="51">
        <v>13110</v>
      </c>
      <c r="C7" s="52">
        <v>3883197.4719852116</v>
      </c>
      <c r="F7" s="53">
        <v>1311</v>
      </c>
      <c r="G7" s="53" t="s">
        <v>7</v>
      </c>
      <c r="I7" s="33">
        <f t="shared" si="0"/>
        <v>3883197.4719852116</v>
      </c>
      <c r="J7" s="54">
        <v>13362.833333333334</v>
      </c>
      <c r="K7" s="33">
        <f t="shared" ref="K7:K38" si="3">+J7*$K$3</f>
        <v>841858.5</v>
      </c>
      <c r="L7" s="33">
        <f t="shared" ref="L7:L38" si="4">+I7-K7</f>
        <v>3041338.9719852116</v>
      </c>
      <c r="N7" s="33">
        <f>+L7</f>
        <v>3041338.9719852116</v>
      </c>
      <c r="R7" s="34">
        <v>311</v>
      </c>
      <c r="W7" s="34">
        <v>312</v>
      </c>
      <c r="X7" s="34" t="str">
        <f>+INDEX([12]Electric!$B:$B,MATCH(W7,[12]Electric!$A:$A,0))</f>
        <v>BOILER PLANT EQUIPMENT</v>
      </c>
      <c r="Y7" s="165">
        <f t="shared" si="1"/>
        <v>82347353.474555537</v>
      </c>
      <c r="Z7" s="34" t="str">
        <f t="shared" si="2"/>
        <v>FERC 312 - BOILER PLANT EQUIPMENT</v>
      </c>
    </row>
    <row r="8" spans="1:26">
      <c r="A8" s="50"/>
      <c r="B8" s="51">
        <v>13120</v>
      </c>
      <c r="C8" s="52">
        <v>46346321.089956127</v>
      </c>
      <c r="F8" s="53">
        <v>1312</v>
      </c>
      <c r="G8" s="53" t="s">
        <v>9</v>
      </c>
      <c r="I8" s="33">
        <f t="shared" si="0"/>
        <v>46346321.089956127</v>
      </c>
      <c r="J8" s="54">
        <v>123978.41666666667</v>
      </c>
      <c r="K8" s="33">
        <f t="shared" si="3"/>
        <v>7810640.25</v>
      </c>
      <c r="L8" s="33">
        <f t="shared" si="4"/>
        <v>38535680.839956127</v>
      </c>
      <c r="N8" s="33">
        <f t="shared" ref="N8:N14" si="5">+L8</f>
        <v>38535680.839956127</v>
      </c>
      <c r="R8" s="34">
        <v>312</v>
      </c>
      <c r="W8" s="34">
        <v>314</v>
      </c>
      <c r="X8" s="34" t="str">
        <f>+INDEX([12]Electric!$B:$B,MATCH(W8,[12]Electric!$A:$A,0))</f>
        <v>TURBOGENERATOR UNITS</v>
      </c>
      <c r="Y8" s="165">
        <f t="shared" si="1"/>
        <v>32833775.54150698</v>
      </c>
      <c r="Z8" s="34" t="str">
        <f t="shared" si="2"/>
        <v>FERC 314 - TURBOGENERATOR UNITS</v>
      </c>
    </row>
    <row r="9" spans="1:26">
      <c r="A9" s="50"/>
      <c r="B9" s="51">
        <v>13140</v>
      </c>
      <c r="C9" s="52">
        <v>18754577.450348333</v>
      </c>
      <c r="F9" s="53">
        <v>1314</v>
      </c>
      <c r="G9" s="53" t="s">
        <v>11</v>
      </c>
      <c r="I9" s="33">
        <f t="shared" si="0"/>
        <v>18754577.450348333</v>
      </c>
      <c r="J9" s="54">
        <v>56552.5</v>
      </c>
      <c r="K9" s="33">
        <f t="shared" si="3"/>
        <v>3562807.5</v>
      </c>
      <c r="L9" s="33">
        <f t="shared" si="4"/>
        <v>15191769.950348333</v>
      </c>
      <c r="N9" s="33">
        <f t="shared" si="5"/>
        <v>15191769.950348333</v>
      </c>
      <c r="R9" s="34">
        <v>314</v>
      </c>
      <c r="W9" s="34">
        <v>315</v>
      </c>
      <c r="X9" s="34" t="str">
        <f>+INDEX([12]Electric!$B:$B,MATCH(W9,[12]Electric!$A:$A,0))</f>
        <v>ACCESSORY ELECTRIC EQUIPMENT</v>
      </c>
      <c r="Y9" s="165">
        <f t="shared" si="1"/>
        <v>5023063.0735145342</v>
      </c>
      <c r="Z9" s="34" t="str">
        <f t="shared" si="2"/>
        <v>FERC 315 - ACCESSORY ELECTRIC EQUIPMENT</v>
      </c>
    </row>
    <row r="10" spans="1:26">
      <c r="A10" s="50"/>
      <c r="B10" s="51">
        <v>13150</v>
      </c>
      <c r="C10" s="52">
        <v>2806366.7113540173</v>
      </c>
      <c r="F10" s="53">
        <v>1315</v>
      </c>
      <c r="G10" s="53" t="s">
        <v>13</v>
      </c>
      <c r="I10" s="33">
        <f t="shared" si="0"/>
        <v>2806366.7113540173</v>
      </c>
      <c r="J10" s="54">
        <v>5646.416666666667</v>
      </c>
      <c r="K10" s="33">
        <f t="shared" si="3"/>
        <v>355724.25</v>
      </c>
      <c r="L10" s="33">
        <f t="shared" si="4"/>
        <v>2450642.4613540173</v>
      </c>
      <c r="N10" s="33">
        <f t="shared" si="5"/>
        <v>2450642.4613540173</v>
      </c>
      <c r="R10" s="34">
        <v>315</v>
      </c>
      <c r="W10" s="34">
        <v>316</v>
      </c>
      <c r="X10" s="34" t="str">
        <f>+INDEX([12]Electric!$B:$B,MATCH(W10,[12]Electric!$A:$A,0))</f>
        <v>MISCELLANEOUS POWER PLANT EQUIPMENT</v>
      </c>
      <c r="Y10" s="165">
        <f t="shared" si="1"/>
        <v>1339194.3125467661</v>
      </c>
      <c r="Z10" s="34" t="str">
        <f t="shared" si="2"/>
        <v>FERC 316 - MISCELLANEOUS POWER PLANT EQUIPMENT</v>
      </c>
    </row>
    <row r="11" spans="1:26">
      <c r="A11" s="50"/>
      <c r="B11" s="51">
        <v>13160</v>
      </c>
      <c r="C11" s="52">
        <v>598692.40041994303</v>
      </c>
      <c r="F11" s="53">
        <v>1316</v>
      </c>
      <c r="G11" s="53" t="s">
        <v>15</v>
      </c>
      <c r="I11" s="33">
        <f t="shared" si="0"/>
        <v>598692.40041994303</v>
      </c>
      <c r="J11" s="54">
        <v>1826.75</v>
      </c>
      <c r="K11" s="33">
        <f t="shared" si="3"/>
        <v>115085.25</v>
      </c>
      <c r="L11" s="33">
        <f t="shared" si="4"/>
        <v>483607.15041994303</v>
      </c>
      <c r="N11" s="33">
        <f t="shared" si="5"/>
        <v>483607.15041994303</v>
      </c>
      <c r="R11" s="34">
        <v>316</v>
      </c>
      <c r="W11" s="34">
        <v>392</v>
      </c>
      <c r="X11" s="34" t="str">
        <f>+INDEX([12]Electric!$B:$B,MATCH(W11,[12]Electric!$A:$A,0))</f>
        <v xml:space="preserve">TRANSPORTATION EQUIPMENT       </v>
      </c>
      <c r="Y11" s="165">
        <f t="shared" si="1"/>
        <v>25411.79970783001</v>
      </c>
      <c r="Z11" s="34" t="str">
        <f t="shared" si="2"/>
        <v xml:space="preserve">FERC 392 - TRANSPORTATION EQUIPMENT       </v>
      </c>
    </row>
    <row r="12" spans="1:26">
      <c r="A12" s="50"/>
      <c r="B12" s="51">
        <v>13920</v>
      </c>
      <c r="C12" s="52">
        <v>51450.899853915005</v>
      </c>
      <c r="F12" s="53">
        <v>1392</v>
      </c>
      <c r="G12" s="53" t="s">
        <v>30</v>
      </c>
      <c r="I12" s="33">
        <f t="shared" si="0"/>
        <v>51450.899853915005</v>
      </c>
      <c r="J12" s="54">
        <v>615</v>
      </c>
      <c r="K12" s="33">
        <f t="shared" si="3"/>
        <v>38745</v>
      </c>
      <c r="L12" s="33">
        <f t="shared" si="4"/>
        <v>12705.899853915005</v>
      </c>
      <c r="N12" s="33">
        <f t="shared" si="5"/>
        <v>12705.899853915005</v>
      </c>
      <c r="R12" s="34">
        <v>392</v>
      </c>
      <c r="W12" s="34">
        <v>394</v>
      </c>
      <c r="X12" s="34" t="str">
        <f>+INDEX([12]Electric!$B:$B,MATCH(W12,[12]Electric!$A:$A,0))</f>
        <v>TOOLS, SHOP AND GARAGE EQUIPMENT</v>
      </c>
      <c r="Y12" s="165">
        <f t="shared" si="1"/>
        <v>187939.16981469342</v>
      </c>
      <c r="Z12" s="34" t="str">
        <f t="shared" si="2"/>
        <v>FERC 394 - TOOLS, SHOP AND GARAGE EQUIPMENT</v>
      </c>
    </row>
    <row r="13" spans="1:26">
      <c r="A13" s="50"/>
      <c r="B13" s="51">
        <v>13940</v>
      </c>
      <c r="C13" s="52">
        <v>141621.71006910491</v>
      </c>
      <c r="F13" s="53">
        <v>1394</v>
      </c>
      <c r="G13" s="53" t="s">
        <v>32</v>
      </c>
      <c r="I13" s="33">
        <f t="shared" si="0"/>
        <v>141621.71006910491</v>
      </c>
      <c r="J13" s="54">
        <v>714.91666666666663</v>
      </c>
      <c r="K13" s="33">
        <f t="shared" si="3"/>
        <v>45039.75</v>
      </c>
      <c r="L13" s="33">
        <f t="shared" si="4"/>
        <v>96581.960069104913</v>
      </c>
      <c r="N13" s="33">
        <f t="shared" si="5"/>
        <v>96581.960069104913</v>
      </c>
      <c r="R13" s="34">
        <v>394</v>
      </c>
      <c r="W13" s="34">
        <v>396</v>
      </c>
      <c r="X13" s="34" t="str">
        <f>+INDEX([12]Electric!$B:$B,MATCH(W13,[12]Electric!$A:$A,0))</f>
        <v xml:space="preserve">POWER OPERATED EQUIPMENT       </v>
      </c>
      <c r="Y13" s="165">
        <f t="shared" si="1"/>
        <v>157625.21018298512</v>
      </c>
      <c r="Z13" s="34" t="str">
        <f t="shared" si="2"/>
        <v xml:space="preserve">FERC 396 - POWER OPERATED EQUIPMENT       </v>
      </c>
    </row>
    <row r="14" spans="1:26">
      <c r="A14" s="50"/>
      <c r="B14" s="51">
        <v>13960</v>
      </c>
      <c r="C14" s="52">
        <v>123091.4600299719</v>
      </c>
      <c r="F14" s="53">
        <v>1396</v>
      </c>
      <c r="G14" s="53" t="s">
        <v>34</v>
      </c>
      <c r="I14" s="33">
        <f t="shared" si="0"/>
        <v>123091.4600299719</v>
      </c>
      <c r="J14" s="54">
        <v>758.91666666666663</v>
      </c>
      <c r="K14" s="33">
        <f t="shared" si="3"/>
        <v>47811.75</v>
      </c>
      <c r="L14" s="33">
        <f t="shared" si="4"/>
        <v>75279.710029971902</v>
      </c>
      <c r="N14" s="33">
        <f t="shared" si="5"/>
        <v>75279.710029971902</v>
      </c>
      <c r="R14" s="34">
        <v>396</v>
      </c>
      <c r="W14" s="34">
        <v>397</v>
      </c>
      <c r="X14" s="34" t="str">
        <f>+INDEX([12]Electric!$B:$B,MATCH(W14,[12]Electric!$A:$A,0))</f>
        <v xml:space="preserve">COMMUNICATION EQUIPMENT </v>
      </c>
      <c r="Y14" s="165">
        <f t="shared" si="1"/>
        <v>694.31299216899924</v>
      </c>
      <c r="Z14" s="34" t="str">
        <f t="shared" si="2"/>
        <v xml:space="preserve">FERC 397 - COMMUNICATION EQUIPMENT </v>
      </c>
    </row>
    <row r="15" spans="1:26">
      <c r="A15" s="37" t="s">
        <v>63</v>
      </c>
      <c r="B15" s="38"/>
      <c r="C15" s="39">
        <v>72734244.584016621</v>
      </c>
      <c r="E15" s="55" t="str">
        <f>+A15</f>
        <v>Colstrip 1 Stations : GNR-CL1 Total</v>
      </c>
      <c r="F15" s="55" t="s">
        <v>64</v>
      </c>
      <c r="G15" s="55"/>
      <c r="H15" s="55"/>
      <c r="I15" s="36">
        <f>SUM(I6:I14)</f>
        <v>72734244.584016621</v>
      </c>
      <c r="J15" s="36">
        <f t="shared" ref="J15:L15" si="6">SUM(J6:J14)</f>
        <v>203455.74999999997</v>
      </c>
      <c r="K15" s="36">
        <f t="shared" si="6"/>
        <v>12817712.25</v>
      </c>
      <c r="L15" s="36">
        <f t="shared" si="6"/>
        <v>59916532.334016629</v>
      </c>
      <c r="W15" s="34">
        <v>350.99</v>
      </c>
      <c r="X15" s="34" t="str">
        <f>+INDEX([12]Electric!$B:$B,MATCH(W15,[12]Electric!$A:$A,0))</f>
        <v>EASEMENTS - GIF</v>
      </c>
      <c r="Y15" s="165">
        <f t="shared" si="1"/>
        <v>177.94999106</v>
      </c>
      <c r="Z15" s="34" t="str">
        <f t="shared" si="2"/>
        <v>FERC 350.99 - EASEMENTS - GIF</v>
      </c>
    </row>
    <row r="16" spans="1:26">
      <c r="A16" s="37" t="s">
        <v>65</v>
      </c>
      <c r="B16" s="37">
        <v>13100</v>
      </c>
      <c r="C16" s="39">
        <v>28925.39</v>
      </c>
      <c r="E16" s="34" t="str">
        <f>+A16</f>
        <v>Colstrip 2 Stations : GNR-CL2</v>
      </c>
      <c r="F16" s="46">
        <v>1310</v>
      </c>
      <c r="G16" s="46" t="s">
        <v>19</v>
      </c>
      <c r="H16" s="47"/>
      <c r="I16" s="48">
        <f>+C16</f>
        <v>28925.39</v>
      </c>
      <c r="J16" s="56" t="s">
        <v>62</v>
      </c>
      <c r="K16" s="48"/>
      <c r="L16" s="48">
        <f t="shared" si="4"/>
        <v>28925.39</v>
      </c>
      <c r="O16" s="34" t="s">
        <v>164</v>
      </c>
      <c r="W16" s="34">
        <v>354.9</v>
      </c>
      <c r="X16" s="34" t="str">
        <f>+INDEX([12]Electric!$B:$B,MATCH(W16,[12]Electric!$A:$A,0))</f>
        <v xml:space="preserve">TOWERS AND FIXTURES - GIF                 </v>
      </c>
      <c r="Y16" s="165">
        <f t="shared" si="1"/>
        <v>427.4801186896002</v>
      </c>
      <c r="Z16" s="34" t="str">
        <f t="shared" si="2"/>
        <v xml:space="preserve">FERC 354.9 - TOWERS AND FIXTURES - GIF                 </v>
      </c>
    </row>
    <row r="17" spans="1:26">
      <c r="A17" s="50"/>
      <c r="B17" s="51">
        <v>13110</v>
      </c>
      <c r="C17" s="52">
        <v>3367958.0729860831</v>
      </c>
      <c r="F17" s="53">
        <v>1311</v>
      </c>
      <c r="G17" s="53" t="s">
        <v>20</v>
      </c>
      <c r="I17" s="33">
        <f t="shared" ref="I17:I24" si="7">+C17</f>
        <v>3367958.0729860831</v>
      </c>
      <c r="J17" s="54">
        <v>4787.666666666667</v>
      </c>
      <c r="K17" s="33">
        <f t="shared" si="3"/>
        <v>301623</v>
      </c>
      <c r="L17" s="33">
        <f t="shared" si="4"/>
        <v>3066335.0729860831</v>
      </c>
      <c r="N17" s="33">
        <f>+L17</f>
        <v>3066335.0729860831</v>
      </c>
      <c r="R17" s="34">
        <v>311</v>
      </c>
      <c r="W17" s="34">
        <v>355.9</v>
      </c>
      <c r="X17" s="34" t="str">
        <f>+INDEX([12]Electric!$B:$B,MATCH(W17,[12]Electric!$A:$A,0))</f>
        <v xml:space="preserve">POLES AND FIXTURES - GIF                  </v>
      </c>
      <c r="Y17" s="165">
        <f t="shared" si="1"/>
        <v>-17718.599924450798</v>
      </c>
      <c r="Z17" s="34" t="str">
        <f t="shared" si="2"/>
        <v xml:space="preserve">FERC 355.9 - POLES AND FIXTURES - GIF                  </v>
      </c>
    </row>
    <row r="18" spans="1:26">
      <c r="A18" s="50"/>
      <c r="B18" s="51">
        <v>13120</v>
      </c>
      <c r="C18" s="52">
        <v>51667777.528098591</v>
      </c>
      <c r="F18" s="53">
        <v>1312</v>
      </c>
      <c r="G18" s="53" t="s">
        <v>21</v>
      </c>
      <c r="I18" s="33">
        <f t="shared" si="7"/>
        <v>51667777.528098591</v>
      </c>
      <c r="J18" s="54">
        <v>131341.58333333334</v>
      </c>
      <c r="K18" s="33">
        <f t="shared" si="3"/>
        <v>8274519.7500000009</v>
      </c>
      <c r="L18" s="33">
        <f t="shared" si="4"/>
        <v>43393257.778098591</v>
      </c>
      <c r="N18" s="33">
        <f t="shared" ref="N18:N24" si="8">+L18</f>
        <v>43393257.778098591</v>
      </c>
      <c r="R18" s="34">
        <v>312</v>
      </c>
      <c r="W18" s="34">
        <v>356.9</v>
      </c>
      <c r="X18" s="34" t="str">
        <f>+INDEX([12]Electric!$B:$B,MATCH(W18,[12]Electric!$A:$A,0))</f>
        <v xml:space="preserve">OVERHEAD CONDUCTORS AND DEVICES - GIF     </v>
      </c>
      <c r="Y18" s="165">
        <f t="shared" si="1"/>
        <v>52844.8798096221</v>
      </c>
      <c r="Z18" s="34" t="str">
        <f t="shared" si="2"/>
        <v xml:space="preserve">FERC 356.9 - OVERHEAD CONDUCTORS AND DEVICES - GIF     </v>
      </c>
    </row>
    <row r="19" spans="1:26">
      <c r="A19" s="50"/>
      <c r="B19" s="51">
        <v>13140</v>
      </c>
      <c r="C19" s="52">
        <v>21779631.848200448</v>
      </c>
      <c r="F19" s="53">
        <v>1314</v>
      </c>
      <c r="G19" s="53" t="s">
        <v>22</v>
      </c>
      <c r="I19" s="33">
        <f t="shared" si="7"/>
        <v>21779631.848200448</v>
      </c>
      <c r="J19" s="54">
        <v>65135.583333333336</v>
      </c>
      <c r="K19" s="33">
        <f t="shared" si="3"/>
        <v>4103541.75</v>
      </c>
      <c r="L19" s="33">
        <f t="shared" si="4"/>
        <v>17676090.098200448</v>
      </c>
      <c r="N19" s="33">
        <f t="shared" si="8"/>
        <v>17676090.098200448</v>
      </c>
      <c r="R19" s="34">
        <v>314</v>
      </c>
    </row>
    <row r="20" spans="1:26">
      <c r="A20" s="50"/>
      <c r="B20" s="51">
        <v>13150</v>
      </c>
      <c r="C20" s="52">
        <v>2740666.5059212958</v>
      </c>
      <c r="F20" s="53">
        <v>1315</v>
      </c>
      <c r="G20" s="53" t="s">
        <v>23</v>
      </c>
      <c r="I20" s="33">
        <f t="shared" si="7"/>
        <v>2740666.5059212958</v>
      </c>
      <c r="J20" s="54">
        <v>4665.583333333333</v>
      </c>
      <c r="K20" s="33">
        <f t="shared" si="3"/>
        <v>293931.75</v>
      </c>
      <c r="L20" s="33">
        <f t="shared" si="4"/>
        <v>2446734.7559212958</v>
      </c>
      <c r="N20" s="33">
        <f t="shared" si="8"/>
        <v>2446734.7559212958</v>
      </c>
      <c r="R20" s="34">
        <v>315</v>
      </c>
    </row>
    <row r="21" spans="1:26">
      <c r="A21" s="50"/>
      <c r="B21" s="51">
        <v>13160</v>
      </c>
      <c r="C21" s="52">
        <v>615472.10988046275</v>
      </c>
      <c r="F21" s="53">
        <v>1316</v>
      </c>
      <c r="G21" s="53" t="s">
        <v>24</v>
      </c>
      <c r="I21" s="33">
        <f t="shared" si="7"/>
        <v>615472.10988046275</v>
      </c>
      <c r="J21" s="54">
        <v>2138.9166666666665</v>
      </c>
      <c r="K21" s="33">
        <f t="shared" si="3"/>
        <v>134751.75</v>
      </c>
      <c r="L21" s="33">
        <f t="shared" si="4"/>
        <v>480720.35988046275</v>
      </c>
      <c r="N21" s="33">
        <f t="shared" si="8"/>
        <v>480720.35988046275</v>
      </c>
      <c r="R21" s="34">
        <v>316</v>
      </c>
    </row>
    <row r="22" spans="1:26">
      <c r="A22" s="50"/>
      <c r="B22" s="51">
        <v>13920</v>
      </c>
      <c r="C22" s="52">
        <v>51450.899853915005</v>
      </c>
      <c r="F22" s="53">
        <v>1392</v>
      </c>
      <c r="G22" s="53" t="s">
        <v>31</v>
      </c>
      <c r="I22" s="33">
        <f t="shared" si="7"/>
        <v>51450.899853915005</v>
      </c>
      <c r="J22" s="54">
        <v>615</v>
      </c>
      <c r="K22" s="33">
        <f t="shared" si="3"/>
        <v>38745</v>
      </c>
      <c r="L22" s="33">
        <f t="shared" si="4"/>
        <v>12705.899853915005</v>
      </c>
      <c r="N22" s="33">
        <f t="shared" si="8"/>
        <v>12705.899853915005</v>
      </c>
      <c r="R22" s="34">
        <v>392</v>
      </c>
    </row>
    <row r="23" spans="1:26">
      <c r="A23" s="50"/>
      <c r="B23" s="51">
        <v>13940</v>
      </c>
      <c r="C23" s="52">
        <v>132826.95974558851</v>
      </c>
      <c r="F23" s="53">
        <v>1394</v>
      </c>
      <c r="G23" s="53" t="s">
        <v>33</v>
      </c>
      <c r="I23" s="33">
        <f t="shared" si="7"/>
        <v>132826.95974558851</v>
      </c>
      <c r="J23" s="54">
        <v>658.25</v>
      </c>
      <c r="K23" s="33">
        <f t="shared" si="3"/>
        <v>41469.75</v>
      </c>
      <c r="L23" s="33">
        <f t="shared" si="4"/>
        <v>91357.209745588509</v>
      </c>
      <c r="N23" s="33">
        <f t="shared" si="8"/>
        <v>91357.209745588509</v>
      </c>
      <c r="R23" s="34">
        <v>394</v>
      </c>
    </row>
    <row r="24" spans="1:26" ht="15">
      <c r="A24" s="50"/>
      <c r="B24" s="51">
        <v>13960</v>
      </c>
      <c r="C24" s="52">
        <v>130157.2501530132</v>
      </c>
      <c r="F24" s="53">
        <v>1396</v>
      </c>
      <c r="G24" s="53" t="s">
        <v>35</v>
      </c>
      <c r="I24" s="33">
        <f t="shared" si="7"/>
        <v>130157.2501530132</v>
      </c>
      <c r="J24" s="54">
        <v>758.91666666666663</v>
      </c>
      <c r="K24" s="33">
        <f t="shared" si="3"/>
        <v>47811.75</v>
      </c>
      <c r="L24" s="33">
        <f t="shared" si="4"/>
        <v>82345.500153013199</v>
      </c>
      <c r="N24" s="33">
        <f t="shared" si="8"/>
        <v>82345.500153013199</v>
      </c>
      <c r="R24" s="34">
        <v>396</v>
      </c>
      <c r="W24"/>
    </row>
    <row r="25" spans="1:26" ht="15">
      <c r="A25" s="37" t="s">
        <v>66</v>
      </c>
      <c r="B25" s="38"/>
      <c r="C25" s="39">
        <v>80514866.564839393</v>
      </c>
      <c r="E25" s="55" t="str">
        <f>+A25</f>
        <v>Colstrip 2 Stations : GNR-CL2 Total</v>
      </c>
      <c r="F25" s="57"/>
      <c r="G25" s="57"/>
      <c r="H25" s="55"/>
      <c r="I25" s="36">
        <f>SUM(I16:I24)</f>
        <v>80514866.564839393</v>
      </c>
      <c r="J25" s="36">
        <f t="shared" ref="J25:L25" si="9">SUM(J16:J24)</f>
        <v>210101.5</v>
      </c>
      <c r="K25" s="36">
        <f t="shared" si="9"/>
        <v>13236394.5</v>
      </c>
      <c r="L25" s="36">
        <f t="shared" si="9"/>
        <v>67278472.064839408</v>
      </c>
      <c r="W25"/>
    </row>
    <row r="26" spans="1:26" ht="15">
      <c r="A26" s="37" t="s">
        <v>67</v>
      </c>
      <c r="B26" s="37">
        <v>13100</v>
      </c>
      <c r="C26" s="39">
        <v>948317.19000000006</v>
      </c>
      <c r="E26" s="34" t="str">
        <f>+A26</f>
        <v>Colstrip Common 1 &amp; 2 Stations : GNR-CL12</v>
      </c>
      <c r="F26" s="46">
        <v>1310</v>
      </c>
      <c r="G26" s="46" t="s">
        <v>6</v>
      </c>
      <c r="H26" s="47"/>
      <c r="I26" s="48">
        <f>+C26</f>
        <v>948317.19000000006</v>
      </c>
      <c r="J26" s="56" t="s">
        <v>62</v>
      </c>
      <c r="K26" s="48"/>
      <c r="L26" s="48">
        <f t="shared" si="4"/>
        <v>948317.19000000006</v>
      </c>
      <c r="O26" s="34" t="s">
        <v>164</v>
      </c>
      <c r="W26"/>
    </row>
    <row r="27" spans="1:26" ht="15">
      <c r="A27" s="50"/>
      <c r="B27" s="51">
        <v>13110</v>
      </c>
      <c r="C27" s="52">
        <v>3867511.2710790299</v>
      </c>
      <c r="F27" s="53">
        <v>1311</v>
      </c>
      <c r="G27" s="53" t="s">
        <v>8</v>
      </c>
      <c r="I27" s="33">
        <f t="shared" ref="I27:I33" si="10">+C27</f>
        <v>3867511.2710790299</v>
      </c>
      <c r="J27" s="54">
        <v>25600.083333333332</v>
      </c>
      <c r="K27" s="33">
        <f t="shared" si="3"/>
        <v>1612805.25</v>
      </c>
      <c r="L27" s="33">
        <f t="shared" si="4"/>
        <v>2254706.0210790299</v>
      </c>
      <c r="N27" s="33">
        <f>+L27</f>
        <v>2254706.0210790299</v>
      </c>
      <c r="R27" s="34">
        <v>311</v>
      </c>
      <c r="W27"/>
    </row>
    <row r="28" spans="1:26" ht="15">
      <c r="A28" s="50"/>
      <c r="B28" s="51">
        <v>13120</v>
      </c>
      <c r="C28" s="52">
        <v>821215.85650081676</v>
      </c>
      <c r="F28" s="53">
        <v>1312</v>
      </c>
      <c r="G28" s="53" t="s">
        <v>10</v>
      </c>
      <c r="I28" s="33">
        <f t="shared" si="10"/>
        <v>821215.85650081676</v>
      </c>
      <c r="J28" s="54">
        <v>6393.666666666667</v>
      </c>
      <c r="K28" s="33">
        <f t="shared" si="3"/>
        <v>402801</v>
      </c>
      <c r="L28" s="33">
        <f t="shared" si="4"/>
        <v>418414.85650081676</v>
      </c>
      <c r="N28" s="33">
        <f t="shared" ref="N28:N31" si="11">+L28</f>
        <v>418414.85650081676</v>
      </c>
      <c r="R28" s="34">
        <v>312</v>
      </c>
      <c r="W28"/>
    </row>
    <row r="29" spans="1:26" ht="15">
      <c r="A29" s="50"/>
      <c r="B29" s="51">
        <v>13140</v>
      </c>
      <c r="C29" s="52">
        <v>214198.49295819883</v>
      </c>
      <c r="F29" s="59">
        <v>1314</v>
      </c>
      <c r="G29" s="59" t="s">
        <v>12</v>
      </c>
      <c r="H29" s="60"/>
      <c r="I29" s="63">
        <f t="shared" si="10"/>
        <v>214198.49295819883</v>
      </c>
      <c r="J29" s="126">
        <v>3941</v>
      </c>
      <c r="K29" s="63">
        <f>+J29*$K$3</f>
        <v>248283</v>
      </c>
      <c r="L29" s="63">
        <f t="shared" si="4"/>
        <v>-34084.507041801175</v>
      </c>
      <c r="N29" s="33">
        <f t="shared" si="11"/>
        <v>-34084.507041801175</v>
      </c>
      <c r="R29" s="34">
        <v>314</v>
      </c>
      <c r="W29"/>
    </row>
    <row r="30" spans="1:26" ht="15">
      <c r="A30" s="50"/>
      <c r="B30" s="51">
        <v>13150</v>
      </c>
      <c r="C30" s="52">
        <v>261702.85623922103</v>
      </c>
      <c r="F30" s="53">
        <v>1315</v>
      </c>
      <c r="G30" s="53" t="s">
        <v>14</v>
      </c>
      <c r="I30" s="33">
        <f t="shared" si="10"/>
        <v>261702.85623922103</v>
      </c>
      <c r="J30" s="54">
        <v>2159</v>
      </c>
      <c r="K30" s="33">
        <f t="shared" si="3"/>
        <v>136017</v>
      </c>
      <c r="L30" s="33">
        <f t="shared" si="4"/>
        <v>125685.85623922103</v>
      </c>
      <c r="N30" s="33">
        <f t="shared" si="11"/>
        <v>125685.85623922103</v>
      </c>
      <c r="R30" s="34">
        <v>315</v>
      </c>
      <c r="W30"/>
    </row>
    <row r="31" spans="1:26" ht="15">
      <c r="A31" s="50"/>
      <c r="B31" s="51">
        <v>13160</v>
      </c>
      <c r="C31" s="52">
        <v>830965.80224636034</v>
      </c>
      <c r="F31" s="53">
        <v>1316</v>
      </c>
      <c r="G31" s="53" t="s">
        <v>16</v>
      </c>
      <c r="I31" s="33">
        <f t="shared" si="10"/>
        <v>830965.80224636034</v>
      </c>
      <c r="J31" s="54">
        <v>7239.666666666667</v>
      </c>
      <c r="K31" s="33">
        <f t="shared" si="3"/>
        <v>456099</v>
      </c>
      <c r="L31" s="33">
        <f t="shared" si="4"/>
        <v>374866.80224636034</v>
      </c>
      <c r="N31" s="33">
        <f t="shared" si="11"/>
        <v>374866.80224636034</v>
      </c>
      <c r="R31" s="34">
        <v>316</v>
      </c>
      <c r="W31"/>
    </row>
    <row r="32" spans="1:26" ht="15">
      <c r="A32" s="50"/>
      <c r="B32" s="58">
        <v>13171</v>
      </c>
      <c r="C32" s="52">
        <v>53701781.425507158</v>
      </c>
      <c r="F32" s="59">
        <v>1317</v>
      </c>
      <c r="G32" s="59" t="s">
        <v>68</v>
      </c>
      <c r="H32" s="60"/>
      <c r="I32" s="63">
        <f>+C32</f>
        <v>53701781.425507158</v>
      </c>
      <c r="J32" s="126">
        <f>+F54</f>
        <v>188427.3032631579</v>
      </c>
      <c r="K32" s="63">
        <f>+J32*$K$3</f>
        <v>11870920.105578948</v>
      </c>
      <c r="L32" s="63">
        <f t="shared" si="4"/>
        <v>41830861.319928214</v>
      </c>
      <c r="N32" s="33"/>
      <c r="O32" s="34" t="s">
        <v>169</v>
      </c>
      <c r="W32"/>
    </row>
    <row r="33" spans="1:23" ht="15">
      <c r="A33" s="50"/>
      <c r="B33" s="51">
        <v>13970</v>
      </c>
      <c r="C33" s="52">
        <v>2936.6999921689994</v>
      </c>
      <c r="F33" s="59">
        <v>1397</v>
      </c>
      <c r="G33" s="59" t="s">
        <v>69</v>
      </c>
      <c r="H33" s="60"/>
      <c r="I33" s="61">
        <f t="shared" si="10"/>
        <v>2936.6999921689994</v>
      </c>
      <c r="J33" s="62">
        <v>35.593444444444444</v>
      </c>
      <c r="K33" s="63">
        <f t="shared" si="3"/>
        <v>2242.3870000000002</v>
      </c>
      <c r="L33" s="63">
        <f t="shared" si="4"/>
        <v>694.31299216899924</v>
      </c>
      <c r="N33" s="33">
        <f>+L33</f>
        <v>694.31299216899924</v>
      </c>
      <c r="R33" s="34">
        <v>397</v>
      </c>
      <c r="W33"/>
    </row>
    <row r="34" spans="1:23" ht="15">
      <c r="A34" s="37" t="s">
        <v>70</v>
      </c>
      <c r="B34" s="38"/>
      <c r="C34" s="39">
        <v>60648629.59452296</v>
      </c>
      <c r="E34" s="64" t="s">
        <v>71</v>
      </c>
      <c r="F34" s="65">
        <v>1350</v>
      </c>
      <c r="G34" s="65" t="s">
        <v>25</v>
      </c>
      <c r="H34" s="66"/>
      <c r="I34" s="67">
        <v>555.94999106</v>
      </c>
      <c r="J34" s="68">
        <v>6</v>
      </c>
      <c r="K34" s="69">
        <f t="shared" si="3"/>
        <v>378</v>
      </c>
      <c r="L34" s="69">
        <f t="shared" si="4"/>
        <v>177.94999106</v>
      </c>
      <c r="N34" s="33">
        <f>+L34</f>
        <v>177.94999106</v>
      </c>
      <c r="R34" s="34">
        <v>350.99</v>
      </c>
      <c r="W34"/>
    </row>
    <row r="35" spans="1:23" ht="15">
      <c r="A35" s="70" t="s">
        <v>18</v>
      </c>
      <c r="B35" s="71"/>
      <c r="C35" s="72">
        <v>213897740.74337897</v>
      </c>
      <c r="F35" s="59">
        <v>1535</v>
      </c>
      <c r="G35" s="59" t="s">
        <v>26</v>
      </c>
      <c r="H35" s="60"/>
      <c r="I35" s="67">
        <v>78402.101161768223</v>
      </c>
      <c r="J35" s="62">
        <v>2165</v>
      </c>
      <c r="K35" s="63">
        <f t="shared" si="3"/>
        <v>136395</v>
      </c>
      <c r="L35" s="63">
        <f t="shared" si="4"/>
        <v>-57992.898838231777</v>
      </c>
      <c r="N35" s="33">
        <f t="shared" ref="N35:N38" si="12">+L35</f>
        <v>-57992.898838231777</v>
      </c>
      <c r="R35" s="34">
        <v>535.9</v>
      </c>
      <c r="W35"/>
    </row>
    <row r="36" spans="1:23" ht="15">
      <c r="A36" s="73"/>
      <c r="B36" s="73"/>
      <c r="C36" s="73"/>
      <c r="F36" s="59">
        <v>1354</v>
      </c>
      <c r="G36" s="59" t="s">
        <v>27</v>
      </c>
      <c r="H36" s="60"/>
      <c r="I36" s="67">
        <v>8176.4801186896002</v>
      </c>
      <c r="J36" s="62">
        <v>123</v>
      </c>
      <c r="K36" s="63">
        <f t="shared" si="3"/>
        <v>7749</v>
      </c>
      <c r="L36" s="63">
        <f t="shared" si="4"/>
        <v>427.4801186896002</v>
      </c>
      <c r="N36" s="33">
        <f t="shared" si="12"/>
        <v>427.4801186896002</v>
      </c>
      <c r="R36" s="34">
        <v>354.9</v>
      </c>
      <c r="W36"/>
    </row>
    <row r="37" spans="1:23" ht="15">
      <c r="A37" s="73"/>
      <c r="B37" s="73"/>
      <c r="C37" s="73"/>
      <c r="F37" s="59">
        <v>1355</v>
      </c>
      <c r="G37" s="59" t="s">
        <v>28</v>
      </c>
      <c r="H37" s="60"/>
      <c r="I37" s="67">
        <v>-9969.5999244508002</v>
      </c>
      <c r="J37" s="62">
        <v>123</v>
      </c>
      <c r="K37" s="63">
        <f t="shared" si="3"/>
        <v>7749</v>
      </c>
      <c r="L37" s="63">
        <f t="shared" si="4"/>
        <v>-17718.599924450798</v>
      </c>
      <c r="N37" s="33">
        <f t="shared" si="12"/>
        <v>-17718.599924450798</v>
      </c>
      <c r="R37" s="34">
        <v>355.9</v>
      </c>
      <c r="W37"/>
    </row>
    <row r="38" spans="1:23" ht="15">
      <c r="A38" s="73"/>
      <c r="B38" s="73"/>
      <c r="C38" s="73"/>
      <c r="F38" s="59">
        <v>1356</v>
      </c>
      <c r="G38" s="59" t="s">
        <v>29</v>
      </c>
      <c r="H38" s="60"/>
      <c r="I38" s="67">
        <v>81005.8798096221</v>
      </c>
      <c r="J38" s="62">
        <v>447</v>
      </c>
      <c r="K38" s="63">
        <f t="shared" si="3"/>
        <v>28161</v>
      </c>
      <c r="L38" s="63">
        <f t="shared" si="4"/>
        <v>52844.8798096221</v>
      </c>
      <c r="N38" s="33">
        <f t="shared" si="12"/>
        <v>52844.8798096221</v>
      </c>
      <c r="R38" s="34">
        <v>356.9</v>
      </c>
      <c r="W38"/>
    </row>
    <row r="39" spans="1:23" ht="15">
      <c r="A39" s="73"/>
      <c r="B39" s="73"/>
      <c r="C39" s="73"/>
      <c r="E39" s="55" t="s">
        <v>67</v>
      </c>
      <c r="F39" s="57"/>
      <c r="G39" s="57"/>
      <c r="H39" s="55"/>
      <c r="I39" s="36">
        <f>SUM(I26:I38)</f>
        <v>60806800.405679658</v>
      </c>
      <c r="J39" s="36">
        <f t="shared" ref="J39:L39" si="13">SUM(J26:J38)</f>
        <v>236660.313374269</v>
      </c>
      <c r="K39" s="36">
        <f t="shared" si="13"/>
        <v>14909599.742578948</v>
      </c>
      <c r="L39" s="36">
        <f t="shared" si="13"/>
        <v>45897200.663100712</v>
      </c>
      <c r="W39"/>
    </row>
    <row r="40" spans="1:23" ht="15">
      <c r="A40" s="73"/>
      <c r="B40" s="73"/>
      <c r="C40" s="73"/>
      <c r="E40" s="41" t="s">
        <v>72</v>
      </c>
      <c r="F40" s="74"/>
      <c r="G40" s="74"/>
      <c r="H40" s="41"/>
      <c r="I40" s="75">
        <f>+I15+I25+I39</f>
        <v>214055911.55453569</v>
      </c>
      <c r="J40" s="75">
        <f t="shared" ref="J40" si="14">+J15+J25+J39</f>
        <v>650217.56337426906</v>
      </c>
      <c r="K40" s="75">
        <f>+K15+K25+K39</f>
        <v>40963706.492578946</v>
      </c>
      <c r="L40" s="75">
        <f>+L15+L25+L39</f>
        <v>173092205.06195676</v>
      </c>
      <c r="W40"/>
    </row>
    <row r="41" spans="1:23" ht="15">
      <c r="A41" s="73"/>
      <c r="B41" s="73"/>
      <c r="C41" s="73"/>
      <c r="F41" s="53"/>
      <c r="G41" s="53"/>
      <c r="H41" s="76" t="s">
        <v>73</v>
      </c>
      <c r="I41" s="77">
        <f>+I40-I32</f>
        <v>160354130.12902853</v>
      </c>
      <c r="J41" s="77">
        <f>+J40-J32</f>
        <v>461790.26011111116</v>
      </c>
      <c r="K41" s="77">
        <f t="shared" ref="K41:L41" si="15">+K40-K32</f>
        <v>29092786.386999998</v>
      </c>
      <c r="L41" s="77">
        <f t="shared" si="15"/>
        <v>131261343.74202855</v>
      </c>
      <c r="N41" s="166">
        <f>+I41-J41*9</f>
        <v>156198017.78802854</v>
      </c>
      <c r="O41" s="34" t="s">
        <v>170</v>
      </c>
      <c r="W41"/>
    </row>
    <row r="42" spans="1:23">
      <c r="A42" s="73"/>
      <c r="B42" s="73"/>
      <c r="C42" s="73"/>
      <c r="F42" s="53"/>
      <c r="G42" s="53"/>
      <c r="H42" s="76"/>
      <c r="I42" s="127" t="s">
        <v>123</v>
      </c>
      <c r="J42" s="127">
        <f>J40*12</f>
        <v>7802610.7604912287</v>
      </c>
      <c r="K42" s="77"/>
      <c r="L42" s="77"/>
      <c r="N42" s="165">
        <f>+L41</f>
        <v>131261343.74202855</v>
      </c>
      <c r="O42" s="34" t="s">
        <v>192</v>
      </c>
    </row>
    <row r="43" spans="1:23" s="60" customFormat="1">
      <c r="N43" s="167">
        <f>+(N41-N42)/N41</f>
        <v>0.15964782651621592</v>
      </c>
      <c r="O43" s="60" t="s">
        <v>171</v>
      </c>
    </row>
    <row r="44" spans="1:23" s="60" customFormat="1">
      <c r="K44" s="60">
        <f>+K41/J41</f>
        <v>62.999999999999993</v>
      </c>
      <c r="N44" s="167">
        <f>1-N43</f>
        <v>0.8403521734837841</v>
      </c>
      <c r="O44" s="60" t="s">
        <v>173</v>
      </c>
    </row>
    <row r="45" spans="1:23">
      <c r="B45" s="34"/>
      <c r="N45" s="166">
        <f>+'Colstrip 1&amp;2_Mod'!M10</f>
        <v>-34071650.427500002</v>
      </c>
      <c r="O45" s="60" t="s">
        <v>172</v>
      </c>
      <c r="P45" s="60"/>
    </row>
    <row r="46" spans="1:23" ht="13.5" thickBot="1">
      <c r="B46" s="34"/>
      <c r="E46" s="78" t="s">
        <v>74</v>
      </c>
      <c r="F46" s="79"/>
      <c r="G46" s="79"/>
      <c r="H46" s="78"/>
      <c r="I46" s="80"/>
      <c r="J46" s="80"/>
      <c r="K46" s="80"/>
      <c r="L46" s="80"/>
      <c r="N46" s="165">
        <f>+N45*N44</f>
        <v>-28632185.490929328</v>
      </c>
      <c r="O46" s="34" t="s">
        <v>174</v>
      </c>
    </row>
    <row r="47" spans="1:23">
      <c r="B47" s="34"/>
      <c r="E47" s="81" t="s">
        <v>75</v>
      </c>
      <c r="N47" s="165"/>
    </row>
    <row r="48" spans="1:23">
      <c r="B48" s="34"/>
      <c r="E48" s="81" t="s">
        <v>76</v>
      </c>
    </row>
    <row r="49" spans="2:12">
      <c r="B49" s="34"/>
      <c r="E49" s="34" t="s">
        <v>77</v>
      </c>
      <c r="G49" s="33"/>
    </row>
    <row r="50" spans="2:12">
      <c r="B50" s="34"/>
      <c r="E50" s="34" t="s">
        <v>78</v>
      </c>
    </row>
    <row r="51" spans="2:12" ht="28.5" customHeight="1">
      <c r="B51" s="34"/>
      <c r="E51" s="211" t="s">
        <v>79</v>
      </c>
      <c r="F51" s="211"/>
      <c r="G51" s="211"/>
      <c r="H51" s="211"/>
      <c r="I51" s="211"/>
      <c r="J51" s="211"/>
      <c r="K51" s="211"/>
      <c r="L51" s="211"/>
    </row>
    <row r="52" spans="2:12">
      <c r="B52" s="34"/>
      <c r="E52" s="64" t="s">
        <v>80</v>
      </c>
      <c r="F52" s="82">
        <f>288-3</f>
        <v>285</v>
      </c>
    </row>
    <row r="53" spans="2:12">
      <c r="B53" s="34"/>
      <c r="E53" s="83" t="s">
        <v>81</v>
      </c>
      <c r="F53" s="84">
        <v>53701781.43</v>
      </c>
    </row>
    <row r="54" spans="2:12" ht="13.5" thickBot="1">
      <c r="B54" s="34"/>
      <c r="E54" s="85" t="s">
        <v>82</v>
      </c>
      <c r="F54" s="86">
        <f>+F53/F52</f>
        <v>188427.3032631579</v>
      </c>
    </row>
    <row r="55" spans="2:12">
      <c r="B55" s="34"/>
      <c r="E55" s="212" t="s">
        <v>83</v>
      </c>
      <c r="F55" s="212"/>
      <c r="G55" s="212"/>
      <c r="H55" s="212"/>
      <c r="I55" s="212"/>
      <c r="J55" s="212"/>
      <c r="K55" s="212"/>
      <c r="L55" s="212"/>
    </row>
    <row r="56" spans="2:12" ht="6.6" customHeight="1">
      <c r="B56" s="34"/>
      <c r="E56" s="87"/>
      <c r="F56" s="88"/>
    </row>
    <row r="57" spans="2:12" hidden="1">
      <c r="B57" s="34"/>
      <c r="E57" s="32" t="s">
        <v>84</v>
      </c>
    </row>
    <row r="58" spans="2:12" ht="7.5" hidden="1" customHeight="1">
      <c r="B58" s="34"/>
    </row>
    <row r="59" spans="2:12" ht="25.5" hidden="1">
      <c r="B59" s="34"/>
      <c r="E59" s="89" t="s">
        <v>85</v>
      </c>
      <c r="F59" s="89" t="s">
        <v>86</v>
      </c>
      <c r="G59" s="89" t="s">
        <v>87</v>
      </c>
      <c r="H59" s="213" t="s">
        <v>88</v>
      </c>
      <c r="I59" s="214"/>
      <c r="J59" s="89" t="s">
        <v>89</v>
      </c>
      <c r="K59" s="89" t="s">
        <v>90</v>
      </c>
    </row>
    <row r="60" spans="2:12" hidden="1">
      <c r="B60" s="34"/>
      <c r="E60" s="90" t="s">
        <v>91</v>
      </c>
      <c r="F60" s="91">
        <v>176804251.03</v>
      </c>
      <c r="G60" s="92">
        <v>172628522.03</v>
      </c>
      <c r="H60" s="215">
        <f>+L40</f>
        <v>173092205.06195676</v>
      </c>
      <c r="I60" s="216"/>
      <c r="J60" s="92">
        <f>+G60-F60</f>
        <v>-4175729</v>
      </c>
      <c r="K60" s="92">
        <f>+H60-G60</f>
        <v>463683.03195676208</v>
      </c>
    </row>
    <row r="61" spans="2:12" hidden="1">
      <c r="B61" s="34"/>
    </row>
    <row r="62" spans="2:12" hidden="1">
      <c r="B62" s="34"/>
      <c r="E62" s="32" t="s">
        <v>92</v>
      </c>
    </row>
    <row r="63" spans="2:12" ht="8.25" hidden="1" customHeight="1">
      <c r="B63" s="34"/>
      <c r="E63" s="32"/>
    </row>
    <row r="64" spans="2:12" hidden="1">
      <c r="B64" s="34"/>
      <c r="E64" s="93"/>
      <c r="F64" s="94" t="s">
        <v>93</v>
      </c>
      <c r="G64" s="95" t="s">
        <v>94</v>
      </c>
    </row>
    <row r="65" spans="2:7" hidden="1">
      <c r="B65" s="34"/>
      <c r="E65" s="96" t="s">
        <v>95</v>
      </c>
      <c r="F65" s="97">
        <f>+K60</f>
        <v>463683.03195676208</v>
      </c>
      <c r="G65" s="98"/>
    </row>
    <row r="66" spans="2:7" hidden="1">
      <c r="B66" s="34"/>
      <c r="E66" s="99" t="s">
        <v>96</v>
      </c>
      <c r="F66" s="100"/>
      <c r="G66" s="101">
        <f>+F65</f>
        <v>463683.03195676208</v>
      </c>
    </row>
    <row r="67" spans="2:7" hidden="1">
      <c r="B67" s="34"/>
    </row>
    <row r="68" spans="2:7" hidden="1">
      <c r="B68" s="34"/>
    </row>
    <row r="69" spans="2:7" hidden="1">
      <c r="B69" s="34"/>
    </row>
    <row r="70" spans="2:7" hidden="1">
      <c r="B70" s="34"/>
    </row>
    <row r="71" spans="2:7" hidden="1">
      <c r="B71" s="34"/>
    </row>
    <row r="72" spans="2:7" hidden="1">
      <c r="B72" s="34"/>
    </row>
    <row r="73" spans="2:7" hidden="1">
      <c r="B73" s="34"/>
    </row>
    <row r="74" spans="2:7" hidden="1">
      <c r="B74" s="34"/>
    </row>
    <row r="75" spans="2:7" hidden="1">
      <c r="B75" s="34"/>
    </row>
    <row r="76" spans="2:7" hidden="1">
      <c r="B76" s="34"/>
    </row>
    <row r="77" spans="2:7" hidden="1">
      <c r="B77" s="34"/>
    </row>
    <row r="78" spans="2:7" hidden="1">
      <c r="B78" s="34"/>
    </row>
    <row r="79" spans="2:7" hidden="1">
      <c r="B79" s="34"/>
    </row>
    <row r="80" spans="2:7" hidden="1">
      <c r="B80" s="34"/>
    </row>
    <row r="81" spans="2:2" hidden="1">
      <c r="B81" s="34"/>
    </row>
    <row r="82" spans="2:2" hidden="1">
      <c r="B82" s="34"/>
    </row>
    <row r="83" spans="2:2" hidden="1">
      <c r="B83" s="34"/>
    </row>
    <row r="84" spans="2:2" hidden="1">
      <c r="B84" s="34"/>
    </row>
    <row r="85" spans="2:2" hidden="1">
      <c r="B85" s="34"/>
    </row>
    <row r="86" spans="2:2" hidden="1">
      <c r="B86" s="34"/>
    </row>
    <row r="87" spans="2:2" hidden="1">
      <c r="B87" s="34"/>
    </row>
    <row r="88" spans="2:2" hidden="1">
      <c r="B88" s="34"/>
    </row>
    <row r="89" spans="2:2" hidden="1">
      <c r="B89" s="34"/>
    </row>
    <row r="90" spans="2:2" hidden="1">
      <c r="B90" s="34"/>
    </row>
    <row r="91" spans="2:2" hidden="1">
      <c r="B91" s="34"/>
    </row>
    <row r="92" spans="2:2" hidden="1">
      <c r="B92" s="34"/>
    </row>
    <row r="93" spans="2:2" hidden="1">
      <c r="B93" s="34"/>
    </row>
    <row r="94" spans="2:2" hidden="1">
      <c r="B94" s="34"/>
    </row>
    <row r="95" spans="2:2" hidden="1">
      <c r="B95" s="34"/>
    </row>
    <row r="96" spans="2:2" hidden="1">
      <c r="B96" s="34"/>
    </row>
    <row r="97" spans="2:2" hidden="1">
      <c r="B97" s="34"/>
    </row>
    <row r="98" spans="2:2" hidden="1">
      <c r="B98" s="34"/>
    </row>
    <row r="99" spans="2:2" hidden="1">
      <c r="B99" s="34"/>
    </row>
    <row r="100" spans="2:2" hidden="1">
      <c r="B100" s="34"/>
    </row>
    <row r="101" spans="2:2" hidden="1">
      <c r="B101" s="34"/>
    </row>
    <row r="102" spans="2:2" hidden="1">
      <c r="B102" s="34"/>
    </row>
    <row r="103" spans="2:2" hidden="1">
      <c r="B103" s="34"/>
    </row>
    <row r="104" spans="2:2" hidden="1">
      <c r="B104" s="34"/>
    </row>
    <row r="105" spans="2:2" hidden="1">
      <c r="B105" s="34"/>
    </row>
    <row r="106" spans="2:2" hidden="1">
      <c r="B106" s="34"/>
    </row>
    <row r="107" spans="2:2" hidden="1">
      <c r="B107" s="34"/>
    </row>
    <row r="108" spans="2:2" hidden="1">
      <c r="B108" s="34"/>
    </row>
    <row r="109" spans="2:2" hidden="1">
      <c r="B109" s="34"/>
    </row>
    <row r="110" spans="2:2" hidden="1">
      <c r="B110" s="34"/>
    </row>
    <row r="111" spans="2:2" hidden="1">
      <c r="B111" s="34"/>
    </row>
    <row r="112" spans="2:2" hidden="1">
      <c r="B112" s="34"/>
    </row>
    <row r="113" spans="2:2" hidden="1">
      <c r="B113" s="34"/>
    </row>
    <row r="114" spans="2:2" hidden="1">
      <c r="B114" s="34"/>
    </row>
    <row r="115" spans="2:2" hidden="1">
      <c r="B115" s="34"/>
    </row>
    <row r="116" spans="2:2" hidden="1">
      <c r="B116" s="34"/>
    </row>
    <row r="117" spans="2:2" hidden="1">
      <c r="B117" s="34"/>
    </row>
    <row r="118" spans="2:2" hidden="1">
      <c r="B118" s="34"/>
    </row>
    <row r="119" spans="2:2" hidden="1">
      <c r="B119" s="34"/>
    </row>
    <row r="120" spans="2:2" hidden="1">
      <c r="B120" s="34"/>
    </row>
    <row r="121" spans="2:2" hidden="1">
      <c r="B121" s="34"/>
    </row>
    <row r="122" spans="2:2" hidden="1">
      <c r="B122" s="34"/>
    </row>
    <row r="123" spans="2:2" hidden="1">
      <c r="B123" s="34"/>
    </row>
    <row r="124" spans="2:2" hidden="1">
      <c r="B124" s="34"/>
    </row>
    <row r="125" spans="2:2" hidden="1">
      <c r="B125" s="34"/>
    </row>
    <row r="126" spans="2:2" hidden="1">
      <c r="B126" s="34"/>
    </row>
    <row r="127" spans="2:2" hidden="1">
      <c r="B127" s="34"/>
    </row>
    <row r="128" spans="2:2" hidden="1">
      <c r="B128" s="34"/>
    </row>
    <row r="129" spans="2:2" hidden="1">
      <c r="B129" s="34"/>
    </row>
    <row r="130" spans="2:2" hidden="1">
      <c r="B130" s="34"/>
    </row>
    <row r="131" spans="2:2" hidden="1">
      <c r="B131" s="34"/>
    </row>
    <row r="132" spans="2:2" hidden="1">
      <c r="B132" s="34"/>
    </row>
    <row r="133" spans="2:2" hidden="1">
      <c r="B133" s="34"/>
    </row>
    <row r="134" spans="2:2" hidden="1">
      <c r="B134" s="34"/>
    </row>
    <row r="135" spans="2:2">
      <c r="B135" s="34"/>
    </row>
    <row r="136" spans="2:2">
      <c r="B136" s="34"/>
    </row>
    <row r="137" spans="2:2">
      <c r="B137" s="34"/>
    </row>
    <row r="138" spans="2:2">
      <c r="B138" s="34"/>
    </row>
    <row r="139" spans="2:2">
      <c r="B139" s="34"/>
    </row>
    <row r="140" spans="2:2">
      <c r="B140" s="34"/>
    </row>
    <row r="141" spans="2:2">
      <c r="B141" s="34"/>
    </row>
    <row r="142" spans="2:2">
      <c r="B142" s="34"/>
    </row>
    <row r="143" spans="2:2">
      <c r="B143" s="34"/>
    </row>
    <row r="144" spans="2:2">
      <c r="B144" s="34"/>
    </row>
    <row r="145" spans="2:2">
      <c r="B145" s="34"/>
    </row>
    <row r="146" spans="2:2">
      <c r="B146" s="34"/>
    </row>
    <row r="147" spans="2:2">
      <c r="B147" s="34"/>
    </row>
    <row r="148" spans="2:2">
      <c r="B148" s="34"/>
    </row>
    <row r="149" spans="2:2">
      <c r="B149" s="34"/>
    </row>
    <row r="150" spans="2:2">
      <c r="B150" s="34"/>
    </row>
    <row r="151" spans="2:2">
      <c r="B151" s="34"/>
    </row>
    <row r="152" spans="2:2">
      <c r="B152" s="34"/>
    </row>
    <row r="153" spans="2:2">
      <c r="B153" s="34"/>
    </row>
    <row r="154" spans="2:2">
      <c r="B154" s="34"/>
    </row>
    <row r="155" spans="2:2">
      <c r="B155" s="34"/>
    </row>
    <row r="156" spans="2:2">
      <c r="B156"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sheetData>
  <mergeCells count="4">
    <mergeCell ref="E51:L51"/>
    <mergeCell ref="E55:L55"/>
    <mergeCell ref="H59:I59"/>
    <mergeCell ref="H60:I60"/>
  </mergeCells>
  <pageMargins left="0.25" right="0.25" top="0.75" bottom="0.75" header="0.3" footer="0.3"/>
  <pageSetup scale="80" fitToHeight="2" orientation="landscape" r:id="rId2"/>
  <rowBreaks count="1" manualBreakCount="1">
    <brk id="44"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71"/>
  <sheetViews>
    <sheetView view="pageBreakPreview" zoomScale="70" zoomScaleNormal="100" zoomScaleSheetLayoutView="70" workbookViewId="0">
      <selection activeCell="N8" sqref="N8"/>
    </sheetView>
  </sheetViews>
  <sheetFormatPr defaultRowHeight="15"/>
  <cols>
    <col min="2" max="2" width="15.85546875" customWidth="1"/>
    <col min="4" max="15" width="14.5703125" customWidth="1"/>
    <col min="16" max="16" width="2.5703125" customWidth="1"/>
    <col min="17" max="17" width="10.5703125" customWidth="1"/>
    <col min="18" max="22" width="10.5703125" bestFit="1" customWidth="1"/>
    <col min="23" max="23" width="10.5703125" customWidth="1"/>
    <col min="24" max="28" width="10.5703125" bestFit="1" customWidth="1"/>
  </cols>
  <sheetData>
    <row r="1" spans="1:28">
      <c r="O1" s="206" t="s">
        <v>202</v>
      </c>
    </row>
    <row r="2" spans="1:28" ht="15.75">
      <c r="A2" s="27" t="s">
        <v>41</v>
      </c>
      <c r="G2" t="s">
        <v>45</v>
      </c>
      <c r="H2" t="s">
        <v>46</v>
      </c>
      <c r="I2" t="s">
        <v>44</v>
      </c>
    </row>
    <row r="3" spans="1:28" ht="15.75">
      <c r="A3" s="27"/>
      <c r="C3" s="1" t="s">
        <v>42</v>
      </c>
      <c r="E3" t="s">
        <v>44</v>
      </c>
      <c r="G3" t="s">
        <v>36</v>
      </c>
      <c r="H3" s="25">
        <v>1.3452737043284218E-2</v>
      </c>
      <c r="I3" s="25">
        <f>H3/12</f>
        <v>1.1210614202736848E-3</v>
      </c>
    </row>
    <row r="4" spans="1:28" ht="15.75">
      <c r="A4" s="27"/>
      <c r="C4">
        <v>2017</v>
      </c>
      <c r="D4" s="18">
        <v>5721000</v>
      </c>
      <c r="E4" s="18">
        <f>D4/9</f>
        <v>635666.66666666663</v>
      </c>
      <c r="G4" t="s">
        <v>37</v>
      </c>
      <c r="H4" s="25">
        <v>1.7198380202783213E-2</v>
      </c>
      <c r="I4" s="25">
        <f t="shared" ref="I4:I8" si="0">H4/12</f>
        <v>1.4331983502319345E-3</v>
      </c>
    </row>
    <row r="5" spans="1:28" ht="15.75">
      <c r="A5" s="27"/>
      <c r="C5">
        <v>2018</v>
      </c>
      <c r="D5" s="18">
        <v>6916000</v>
      </c>
      <c r="E5" s="18">
        <f>D5/12</f>
        <v>576333.33333333337</v>
      </c>
      <c r="G5" t="s">
        <v>38</v>
      </c>
      <c r="H5" s="25">
        <v>2.2603766025705747E-2</v>
      </c>
      <c r="I5" s="25">
        <f t="shared" si="0"/>
        <v>1.8836471688088122E-3</v>
      </c>
    </row>
    <row r="6" spans="1:28" ht="15.75">
      <c r="A6" s="27"/>
      <c r="C6">
        <v>2019</v>
      </c>
      <c r="D6" s="18">
        <v>2913000</v>
      </c>
      <c r="E6" s="18">
        <f t="shared" ref="E6:E8" si="1">D6/12</f>
        <v>242750</v>
      </c>
      <c r="G6" t="s">
        <v>43</v>
      </c>
      <c r="H6" s="25">
        <v>1.0930291413485256E-2</v>
      </c>
      <c r="I6" s="25">
        <f t="shared" si="0"/>
        <v>9.10857617790438E-4</v>
      </c>
    </row>
    <row r="7" spans="1:28" ht="15.75">
      <c r="A7" s="27"/>
      <c r="C7">
        <v>2020</v>
      </c>
      <c r="D7" s="18">
        <v>9074000</v>
      </c>
      <c r="E7" s="18">
        <f t="shared" si="1"/>
        <v>756166.66666666663</v>
      </c>
      <c r="G7" t="s">
        <v>39</v>
      </c>
      <c r="H7" s="25">
        <v>1.6290345282796579E-2</v>
      </c>
      <c r="I7" s="25">
        <f t="shared" si="0"/>
        <v>1.3575287735663815E-3</v>
      </c>
    </row>
    <row r="8" spans="1:28" ht="15.75">
      <c r="A8" s="27"/>
      <c r="C8">
        <v>2021</v>
      </c>
      <c r="D8" s="18">
        <v>7890000</v>
      </c>
      <c r="E8" s="18">
        <f t="shared" si="1"/>
        <v>657500</v>
      </c>
      <c r="G8" t="s">
        <v>40</v>
      </c>
      <c r="H8" s="25">
        <v>4.2105299999999998E-2</v>
      </c>
      <c r="I8" s="25">
        <f t="shared" si="0"/>
        <v>3.508775E-3</v>
      </c>
    </row>
    <row r="9" spans="1:28" ht="15.75">
      <c r="A9" s="27"/>
      <c r="C9">
        <v>2022</v>
      </c>
      <c r="D9" s="18">
        <v>11814000</v>
      </c>
      <c r="E9" s="18">
        <f>D9/6</f>
        <v>1969000</v>
      </c>
      <c r="N9" t="s">
        <v>201</v>
      </c>
    </row>
    <row r="10" spans="1:28">
      <c r="B10" s="204" t="s">
        <v>202</v>
      </c>
      <c r="D10" s="18"/>
      <c r="E10" s="18"/>
      <c r="Q10" s="204" t="s">
        <v>202</v>
      </c>
    </row>
    <row r="11" spans="1:28">
      <c r="B11" s="16" t="s">
        <v>48</v>
      </c>
      <c r="Q11" s="1" t="s">
        <v>49</v>
      </c>
    </row>
    <row r="12" spans="1:28">
      <c r="B12" s="17">
        <v>42795</v>
      </c>
      <c r="C12" s="16" t="s">
        <v>47</v>
      </c>
      <c r="D12" s="17">
        <v>42826</v>
      </c>
      <c r="E12" s="17">
        <v>42856</v>
      </c>
      <c r="F12" s="17">
        <v>42887</v>
      </c>
      <c r="G12" s="17">
        <v>42917</v>
      </c>
      <c r="H12" s="17">
        <v>42948</v>
      </c>
      <c r="I12" s="17">
        <v>42979</v>
      </c>
      <c r="J12" s="17">
        <v>43009</v>
      </c>
      <c r="K12" s="17">
        <v>43040</v>
      </c>
      <c r="L12" s="17">
        <v>43070</v>
      </c>
      <c r="Q12" s="17">
        <v>42826</v>
      </c>
      <c r="R12" s="17">
        <v>42856</v>
      </c>
      <c r="S12" s="17">
        <v>42887</v>
      </c>
      <c r="T12" s="17">
        <v>42917</v>
      </c>
      <c r="U12" s="17">
        <v>42948</v>
      </c>
      <c r="V12" s="17">
        <v>42979</v>
      </c>
      <c r="W12" s="17">
        <v>43009</v>
      </c>
      <c r="X12" s="17">
        <v>43040</v>
      </c>
      <c r="Y12" s="17">
        <v>43070</v>
      </c>
    </row>
    <row r="13" spans="1:28">
      <c r="A13" t="s">
        <v>36</v>
      </c>
      <c r="B13" s="18">
        <v>40268000</v>
      </c>
      <c r="C13">
        <f>B13/B19</f>
        <v>0.10773319439921319</v>
      </c>
      <c r="D13" s="18">
        <f>D19*$C13</f>
        <v>68482.400573099847</v>
      </c>
      <c r="E13" s="18">
        <f>E19*$C13</f>
        <v>136964.80114619969</v>
      </c>
      <c r="F13" s="18">
        <f t="shared" ref="F13:L13" si="2">F19*$C13</f>
        <v>205447.20171929957</v>
      </c>
      <c r="G13" s="18">
        <f t="shared" si="2"/>
        <v>273929.60229239939</v>
      </c>
      <c r="H13" s="18">
        <f t="shared" si="2"/>
        <v>342412.00286549923</v>
      </c>
      <c r="I13" s="18">
        <f t="shared" si="2"/>
        <v>410894.40343859908</v>
      </c>
      <c r="J13" s="18">
        <f t="shared" si="2"/>
        <v>479376.80401169893</v>
      </c>
      <c r="K13" s="18">
        <f t="shared" si="2"/>
        <v>547859.20458479878</v>
      </c>
      <c r="L13" s="18">
        <f t="shared" si="2"/>
        <v>616341.60515789874</v>
      </c>
      <c r="Q13" s="18">
        <f>D13*$I$3</f>
        <v>76.772977250230724</v>
      </c>
      <c r="R13" s="18">
        <f>E13*$I$3</f>
        <v>153.54595450046145</v>
      </c>
      <c r="S13" s="18">
        <f t="shared" ref="S13:Y18" si="3">F13*$I$3</f>
        <v>230.3189317506922</v>
      </c>
      <c r="T13" s="18">
        <f t="shared" si="3"/>
        <v>307.0919090009229</v>
      </c>
      <c r="U13" s="18">
        <f t="shared" si="3"/>
        <v>383.86488625115362</v>
      </c>
      <c r="V13" s="18">
        <f t="shared" si="3"/>
        <v>460.63786350138434</v>
      </c>
      <c r="W13" s="18">
        <f t="shared" si="3"/>
        <v>537.41084075161507</v>
      </c>
      <c r="X13" s="18">
        <f t="shared" si="3"/>
        <v>614.18381800184579</v>
      </c>
      <c r="Y13" s="18">
        <f t="shared" si="3"/>
        <v>690.95679525207663</v>
      </c>
      <c r="Z13" s="18"/>
      <c r="AA13" s="18"/>
      <c r="AB13" s="18"/>
    </row>
    <row r="14" spans="1:28">
      <c r="A14" t="s">
        <v>37</v>
      </c>
      <c r="B14" s="18">
        <v>99590000</v>
      </c>
      <c r="C14">
        <f>B14/B19</f>
        <v>0.26644354897729322</v>
      </c>
      <c r="D14" s="18">
        <f>D19*$C14</f>
        <v>169369.28263323271</v>
      </c>
      <c r="E14" s="18">
        <f>E19*$C14</f>
        <v>338738.56526646542</v>
      </c>
      <c r="F14" s="18">
        <f t="shared" ref="F14:L14" si="4">F19*$C14</f>
        <v>508107.84789969819</v>
      </c>
      <c r="G14" s="18">
        <f t="shared" si="4"/>
        <v>677477.13053293084</v>
      </c>
      <c r="H14" s="18">
        <f t="shared" si="4"/>
        <v>846846.41316616349</v>
      </c>
      <c r="I14" s="18">
        <f t="shared" si="4"/>
        <v>1016215.6957993963</v>
      </c>
      <c r="J14" s="18">
        <f t="shared" si="4"/>
        <v>1185584.9784326288</v>
      </c>
      <c r="K14" s="18">
        <f t="shared" si="4"/>
        <v>1354954.2610658617</v>
      </c>
      <c r="L14" s="18">
        <f t="shared" si="4"/>
        <v>1524323.5436990946</v>
      </c>
      <c r="Q14" s="18">
        <f>D14*$I$4</f>
        <v>242.73977644991535</v>
      </c>
      <c r="R14" s="18">
        <f t="shared" ref="R14:R18" si="5">E14*$I$3</f>
        <v>379.74673707909398</v>
      </c>
      <c r="S14" s="18">
        <f t="shared" si="3"/>
        <v>569.62010561864111</v>
      </c>
      <c r="T14" s="18">
        <f t="shared" si="3"/>
        <v>759.49347415818795</v>
      </c>
      <c r="U14" s="18">
        <f t="shared" si="3"/>
        <v>949.36684269773491</v>
      </c>
      <c r="V14" s="18">
        <f t="shared" si="3"/>
        <v>1139.240211237282</v>
      </c>
      <c r="W14" s="18">
        <f t="shared" si="3"/>
        <v>1329.1135797768288</v>
      </c>
      <c r="X14" s="18">
        <f t="shared" si="3"/>
        <v>1518.9869483163759</v>
      </c>
      <c r="Y14" s="18">
        <f t="shared" si="3"/>
        <v>1708.8603168559232</v>
      </c>
      <c r="Z14" s="18"/>
      <c r="AA14" s="18"/>
      <c r="AB14" s="18"/>
    </row>
    <row r="15" spans="1:28">
      <c r="A15" t="s">
        <v>38</v>
      </c>
      <c r="B15" s="18">
        <v>122056000</v>
      </c>
      <c r="C15">
        <f>B15/B19</f>
        <v>0.3265491898179787</v>
      </c>
      <c r="D15" s="18">
        <f>D19*$C15</f>
        <v>207576.43499429512</v>
      </c>
      <c r="E15" s="18">
        <f>E19*$C15</f>
        <v>415152.86998859025</v>
      </c>
      <c r="F15" s="18">
        <f t="shared" ref="F15:L15" si="6">F19*$C15</f>
        <v>622729.30498288537</v>
      </c>
      <c r="G15" s="18">
        <f t="shared" si="6"/>
        <v>830305.73997718049</v>
      </c>
      <c r="H15" s="18">
        <f t="shared" si="6"/>
        <v>1037882.1749714755</v>
      </c>
      <c r="I15" s="18">
        <f t="shared" si="6"/>
        <v>1245458.6099657705</v>
      </c>
      <c r="J15" s="18">
        <f t="shared" si="6"/>
        <v>1453035.0449600657</v>
      </c>
      <c r="K15" s="18">
        <f t="shared" si="6"/>
        <v>1660611.479954361</v>
      </c>
      <c r="L15" s="18">
        <f t="shared" si="6"/>
        <v>1868187.9149486562</v>
      </c>
      <c r="Q15" s="18">
        <f>D15*$I$5</f>
        <v>391.00076408843046</v>
      </c>
      <c r="R15" s="18">
        <f t="shared" si="5"/>
        <v>465.41186606010541</v>
      </c>
      <c r="S15" s="18">
        <f t="shared" si="3"/>
        <v>698.11779909015809</v>
      </c>
      <c r="T15" s="18">
        <f t="shared" si="3"/>
        <v>930.82373212021082</v>
      </c>
      <c r="U15" s="18">
        <f t="shared" si="3"/>
        <v>1163.5296651502633</v>
      </c>
      <c r="V15" s="18">
        <f t="shared" si="3"/>
        <v>1396.2355981803159</v>
      </c>
      <c r="W15" s="18">
        <f t="shared" si="3"/>
        <v>1628.9415312103688</v>
      </c>
      <c r="X15" s="18">
        <f t="shared" si="3"/>
        <v>1861.6474642404216</v>
      </c>
      <c r="Y15" s="18">
        <f t="shared" si="3"/>
        <v>2094.3533972704745</v>
      </c>
      <c r="Z15" s="18"/>
      <c r="AA15" s="18"/>
      <c r="AB15" s="18"/>
    </row>
    <row r="16" spans="1:28">
      <c r="A16" t="s">
        <v>43</v>
      </c>
      <c r="B16" s="18">
        <v>43736000</v>
      </c>
      <c r="C16">
        <f>B16/B19</f>
        <v>0.11701149772136656</v>
      </c>
      <c r="D16" s="18">
        <f>D19*$C16</f>
        <v>74380.308718215339</v>
      </c>
      <c r="E16" s="18">
        <f>E19*$C16</f>
        <v>148760.61743643068</v>
      </c>
      <c r="F16" s="18">
        <f t="shared" ref="F16:L16" si="7">F19*$C16</f>
        <v>223140.92615464603</v>
      </c>
      <c r="G16" s="18">
        <f t="shared" si="7"/>
        <v>297521.23487286136</v>
      </c>
      <c r="H16" s="18">
        <f t="shared" si="7"/>
        <v>371901.54359107668</v>
      </c>
      <c r="I16" s="18">
        <f t="shared" si="7"/>
        <v>446281.85230929201</v>
      </c>
      <c r="J16" s="18">
        <f t="shared" si="7"/>
        <v>520662.16102750733</v>
      </c>
      <c r="K16" s="18">
        <f t="shared" si="7"/>
        <v>595042.46974572272</v>
      </c>
      <c r="L16" s="18">
        <f t="shared" si="7"/>
        <v>669422.77846393804</v>
      </c>
      <c r="Q16" s="18">
        <f>D16*$I$6</f>
        <v>67.749870809590973</v>
      </c>
      <c r="R16" s="18">
        <f t="shared" si="5"/>
        <v>166.76978906407527</v>
      </c>
      <c r="S16" s="18">
        <f t="shared" si="3"/>
        <v>250.1546835961129</v>
      </c>
      <c r="T16" s="18">
        <f t="shared" si="3"/>
        <v>333.53957812815054</v>
      </c>
      <c r="U16" s="18">
        <f t="shared" si="3"/>
        <v>416.92447266018814</v>
      </c>
      <c r="V16" s="18">
        <f t="shared" si="3"/>
        <v>500.30936719222575</v>
      </c>
      <c r="W16" s="18">
        <f t="shared" si="3"/>
        <v>583.69426172426336</v>
      </c>
      <c r="X16" s="18">
        <f t="shared" si="3"/>
        <v>667.07915625630108</v>
      </c>
      <c r="Y16" s="18">
        <f t="shared" si="3"/>
        <v>750.46405078833868</v>
      </c>
      <c r="Z16" s="18"/>
      <c r="AA16" s="18"/>
      <c r="AB16" s="18"/>
    </row>
    <row r="17" spans="1:28">
      <c r="A17" t="s">
        <v>39</v>
      </c>
      <c r="B17" s="18">
        <v>11249000</v>
      </c>
      <c r="C17">
        <f>B17/B19</f>
        <v>3.009562689472408E-2</v>
      </c>
      <c r="D17" s="18">
        <f>D19*$C17</f>
        <v>19130.78682941294</v>
      </c>
      <c r="E17" s="18">
        <f>E19*$C17</f>
        <v>38261.573658825881</v>
      </c>
      <c r="F17" s="18">
        <f t="shared" ref="F17:L17" si="8">F19*$C17</f>
        <v>57392.360488238817</v>
      </c>
      <c r="G17" s="18">
        <f t="shared" si="8"/>
        <v>76523.147317651761</v>
      </c>
      <c r="H17" s="18">
        <f t="shared" si="8"/>
        <v>95653.93414706469</v>
      </c>
      <c r="I17" s="18">
        <f t="shared" si="8"/>
        <v>114784.72097647762</v>
      </c>
      <c r="J17" s="18">
        <f t="shared" si="8"/>
        <v>133915.50780589055</v>
      </c>
      <c r="K17" s="18">
        <f t="shared" si="8"/>
        <v>153046.29463530352</v>
      </c>
      <c r="L17" s="18">
        <f t="shared" si="8"/>
        <v>172177.08146471647</v>
      </c>
      <c r="Q17" s="18">
        <f>D17*$I$7</f>
        <v>25.970593581892832</v>
      </c>
      <c r="R17" s="18">
        <f t="shared" si="5"/>
        <v>42.893574107869547</v>
      </c>
      <c r="S17" s="18">
        <f t="shared" si="3"/>
        <v>64.340361161804324</v>
      </c>
      <c r="T17" s="18">
        <f t="shared" si="3"/>
        <v>85.787148215739094</v>
      </c>
      <c r="U17" s="18">
        <f t="shared" si="3"/>
        <v>107.23393526967386</v>
      </c>
      <c r="V17" s="18">
        <f t="shared" si="3"/>
        <v>128.68072232360862</v>
      </c>
      <c r="W17" s="18">
        <f t="shared" si="3"/>
        <v>150.12750937754339</v>
      </c>
      <c r="X17" s="18">
        <f t="shared" si="3"/>
        <v>171.57429643147819</v>
      </c>
      <c r="Y17" s="18">
        <f t="shared" si="3"/>
        <v>193.02108348541296</v>
      </c>
      <c r="Z17" s="18"/>
      <c r="AA17" s="18"/>
      <c r="AB17" s="18"/>
    </row>
    <row r="18" spans="1:28">
      <c r="A18" t="s">
        <v>40</v>
      </c>
      <c r="B18" s="20">
        <v>56876234.5</v>
      </c>
      <c r="C18">
        <f>B18/B19</f>
        <v>0.15216694218942428</v>
      </c>
      <c r="D18" s="18">
        <f>D19*$C18</f>
        <v>96727.452918410694</v>
      </c>
      <c r="E18" s="18">
        <f>E19*$C18</f>
        <v>193454.90583682139</v>
      </c>
      <c r="F18" s="18">
        <f t="shared" ref="F18:L18" si="9">F19*$C18</f>
        <v>290182.35875523213</v>
      </c>
      <c r="G18" s="18">
        <f t="shared" si="9"/>
        <v>386909.81167364278</v>
      </c>
      <c r="H18" s="18">
        <f t="shared" si="9"/>
        <v>483637.26459205349</v>
      </c>
      <c r="I18" s="18">
        <f t="shared" si="9"/>
        <v>580364.71751046414</v>
      </c>
      <c r="J18" s="18">
        <f t="shared" si="9"/>
        <v>677092.17042887479</v>
      </c>
      <c r="K18" s="18">
        <f t="shared" si="9"/>
        <v>773819.62334728555</v>
      </c>
      <c r="L18" s="18">
        <f t="shared" si="9"/>
        <v>870547.07626569632</v>
      </c>
      <c r="Q18" s="18">
        <f>D18*$I$8</f>
        <v>339.39486861379646</v>
      </c>
      <c r="R18" s="18">
        <f t="shared" si="5"/>
        <v>216.87483149633894</v>
      </c>
      <c r="S18" s="18">
        <f t="shared" si="3"/>
        <v>325.31224724450846</v>
      </c>
      <c r="T18" s="18">
        <f t="shared" si="3"/>
        <v>433.74966299267788</v>
      </c>
      <c r="U18" s="18">
        <f t="shared" si="3"/>
        <v>542.18707874084737</v>
      </c>
      <c r="V18" s="18">
        <f t="shared" si="3"/>
        <v>650.6244944890168</v>
      </c>
      <c r="W18" s="18">
        <f t="shared" si="3"/>
        <v>759.06191023718623</v>
      </c>
      <c r="X18" s="18">
        <f t="shared" si="3"/>
        <v>867.49932598535577</v>
      </c>
      <c r="Y18" s="18">
        <f t="shared" si="3"/>
        <v>975.93674173352531</v>
      </c>
      <c r="Z18" s="18"/>
      <c r="AA18" s="18"/>
      <c r="AB18" s="18"/>
    </row>
    <row r="19" spans="1:28" ht="15.75" thickBot="1">
      <c r="A19" t="s">
        <v>0</v>
      </c>
      <c r="B19" s="19">
        <f>SUM(B13:B18)</f>
        <v>373775234.5</v>
      </c>
      <c r="D19" s="29">
        <f>E4</f>
        <v>635666.66666666663</v>
      </c>
      <c r="E19" s="29">
        <f>D19+E20</f>
        <v>1271333.3333333333</v>
      </c>
      <c r="F19" s="29">
        <f t="shared" ref="F19:L19" si="10">E19+F20</f>
        <v>1907000</v>
      </c>
      <c r="G19" s="29">
        <f t="shared" si="10"/>
        <v>2542666.6666666665</v>
      </c>
      <c r="H19" s="29">
        <f t="shared" si="10"/>
        <v>3178333.333333333</v>
      </c>
      <c r="I19" s="29">
        <f t="shared" si="10"/>
        <v>3813999.9999999995</v>
      </c>
      <c r="J19" s="29">
        <f t="shared" si="10"/>
        <v>4449666.666666666</v>
      </c>
      <c r="K19" s="29">
        <f t="shared" si="10"/>
        <v>5085333.333333333</v>
      </c>
      <c r="L19" s="29">
        <f t="shared" si="10"/>
        <v>5721000</v>
      </c>
      <c r="Q19" s="29">
        <f>SUM(Q13:Q18)</f>
        <v>1143.6288507938568</v>
      </c>
      <c r="R19" s="31">
        <f t="shared" ref="R19:Y19" si="11">SUM(R13:R18)</f>
        <v>1425.2427523079446</v>
      </c>
      <c r="S19" s="31">
        <f t="shared" si="11"/>
        <v>2137.8641284619171</v>
      </c>
      <c r="T19" s="31">
        <f t="shared" si="11"/>
        <v>2850.4855046158891</v>
      </c>
      <c r="U19" s="31">
        <f t="shared" si="11"/>
        <v>3563.1068807698616</v>
      </c>
      <c r="V19" s="31">
        <f t="shared" si="11"/>
        <v>4275.7282569238332</v>
      </c>
      <c r="W19" s="31">
        <f t="shared" si="11"/>
        <v>4988.3496330778062</v>
      </c>
      <c r="X19" s="31">
        <f t="shared" si="11"/>
        <v>5700.9710092317782</v>
      </c>
      <c r="Y19" s="31">
        <f t="shared" si="11"/>
        <v>6413.5923853857521</v>
      </c>
      <c r="Z19" s="18"/>
      <c r="AA19" s="18"/>
      <c r="AB19" s="18"/>
    </row>
    <row r="20" spans="1:28" ht="16.5" thickTop="1" thickBot="1">
      <c r="C20" t="s">
        <v>17</v>
      </c>
      <c r="E20" s="18">
        <f>E4</f>
        <v>635666.66666666663</v>
      </c>
      <c r="F20" s="18">
        <f>E20</f>
        <v>635666.66666666663</v>
      </c>
      <c r="G20" s="18">
        <f t="shared" ref="G20:L20" si="12">F20</f>
        <v>635666.66666666663</v>
      </c>
      <c r="H20" s="18">
        <f t="shared" si="12"/>
        <v>635666.66666666663</v>
      </c>
      <c r="I20" s="18">
        <f t="shared" si="12"/>
        <v>635666.66666666663</v>
      </c>
      <c r="J20" s="18">
        <f t="shared" si="12"/>
        <v>635666.66666666663</v>
      </c>
      <c r="K20" s="18">
        <f t="shared" si="12"/>
        <v>635666.66666666663</v>
      </c>
      <c r="L20" s="18">
        <f t="shared" si="12"/>
        <v>635666.66666666663</v>
      </c>
      <c r="Q20" s="18"/>
      <c r="R20" s="29">
        <f>Q19+R19</f>
        <v>2568.8716031018012</v>
      </c>
      <c r="S20" s="29">
        <f t="shared" ref="S20:Y20" si="13">R19+S19</f>
        <v>3563.1068807698616</v>
      </c>
      <c r="T20" s="29">
        <f t="shared" si="13"/>
        <v>4988.3496330778062</v>
      </c>
      <c r="U20" s="29">
        <f t="shared" si="13"/>
        <v>6413.5923853857512</v>
      </c>
      <c r="V20" s="29">
        <f t="shared" si="13"/>
        <v>7838.8351376936953</v>
      </c>
      <c r="W20" s="29">
        <f t="shared" si="13"/>
        <v>9264.0778900016394</v>
      </c>
      <c r="X20" s="29">
        <f t="shared" si="13"/>
        <v>10689.320642309583</v>
      </c>
      <c r="Y20" s="29">
        <f t="shared" si="13"/>
        <v>12114.563394617529</v>
      </c>
      <c r="Z20" s="18"/>
      <c r="AA20" s="18"/>
      <c r="AB20" s="18"/>
    </row>
    <row r="21" spans="1:28" ht="15.75" thickTop="1">
      <c r="E21" s="18"/>
      <c r="F21" s="18"/>
      <c r="G21" s="18"/>
      <c r="H21" s="18"/>
      <c r="I21" s="18"/>
      <c r="J21" s="18"/>
      <c r="K21" s="18"/>
      <c r="L21" s="18"/>
      <c r="Q21" s="18"/>
      <c r="R21" s="18"/>
      <c r="S21" s="18"/>
      <c r="T21" s="18"/>
      <c r="U21" s="18"/>
      <c r="V21" s="18"/>
      <c r="W21" s="18"/>
      <c r="X21" s="18"/>
      <c r="Y21" s="18"/>
      <c r="Z21" s="18"/>
      <c r="AA21" s="18"/>
      <c r="AB21" s="18"/>
    </row>
    <row r="22" spans="1:28">
      <c r="B22" s="28">
        <v>43070</v>
      </c>
      <c r="D22" s="17">
        <v>43101</v>
      </c>
      <c r="E22" s="17">
        <v>43132</v>
      </c>
      <c r="F22" s="17">
        <v>43160</v>
      </c>
      <c r="G22" s="17">
        <v>43191</v>
      </c>
      <c r="H22" s="17">
        <v>43221</v>
      </c>
      <c r="I22" s="17">
        <v>43252</v>
      </c>
      <c r="J22" s="17">
        <v>43282</v>
      </c>
      <c r="K22" s="17">
        <v>43313</v>
      </c>
      <c r="L22" s="17">
        <v>43344</v>
      </c>
      <c r="M22" s="17">
        <v>43374</v>
      </c>
      <c r="N22" s="17">
        <v>43405</v>
      </c>
      <c r="O22" s="17">
        <v>43435</v>
      </c>
      <c r="Q22" s="17">
        <v>43101</v>
      </c>
      <c r="R22" s="17">
        <v>43132</v>
      </c>
      <c r="S22" s="17">
        <v>43160</v>
      </c>
      <c r="T22" s="17">
        <v>43191</v>
      </c>
      <c r="U22" s="17">
        <v>43221</v>
      </c>
      <c r="V22" s="17">
        <v>43252</v>
      </c>
      <c r="W22" s="17">
        <v>43282</v>
      </c>
      <c r="X22" s="17">
        <v>43313</v>
      </c>
      <c r="Y22" s="17">
        <v>43344</v>
      </c>
      <c r="Z22" s="17">
        <v>43374</v>
      </c>
      <c r="AA22" s="17">
        <v>43405</v>
      </c>
      <c r="AB22" s="17">
        <v>43435</v>
      </c>
    </row>
    <row r="23" spans="1:28">
      <c r="A23" t="s">
        <v>36</v>
      </c>
      <c r="B23" s="18">
        <f t="shared" ref="B23:B28" si="14">L13</f>
        <v>616341.60515789874</v>
      </c>
      <c r="C23">
        <f t="shared" ref="C23:C28" si="15">C13</f>
        <v>0.10773319439921319</v>
      </c>
      <c r="D23" s="18">
        <f>D29*$C23</f>
        <v>678431.83619664516</v>
      </c>
      <c r="E23" s="18">
        <f t="shared" ref="E23:O23" si="16">E29*$C23</f>
        <v>740522.0672353917</v>
      </c>
      <c r="F23" s="18">
        <f t="shared" si="16"/>
        <v>802612.29827413824</v>
      </c>
      <c r="G23" s="18">
        <f t="shared" si="16"/>
        <v>864702.52931288467</v>
      </c>
      <c r="H23" s="18">
        <f t="shared" si="16"/>
        <v>926792.76035163132</v>
      </c>
      <c r="I23" s="18">
        <f t="shared" si="16"/>
        <v>988882.99139037787</v>
      </c>
      <c r="J23" s="18">
        <f t="shared" si="16"/>
        <v>1050973.2224291244</v>
      </c>
      <c r="K23" s="18">
        <f t="shared" si="16"/>
        <v>1113063.4534678711</v>
      </c>
      <c r="L23" s="18">
        <f t="shared" si="16"/>
        <v>1175153.6845066177</v>
      </c>
      <c r="M23" s="18">
        <f t="shared" si="16"/>
        <v>1237243.9155453644</v>
      </c>
      <c r="N23" s="18">
        <f t="shared" si="16"/>
        <v>1299334.146584111</v>
      </c>
      <c r="O23" s="18">
        <f t="shared" si="16"/>
        <v>1361424.3776228575</v>
      </c>
      <c r="Q23" s="18">
        <f>D23*$I$3</f>
        <v>760.56375784549493</v>
      </c>
      <c r="R23" s="18">
        <f t="shared" ref="R23:AB23" si="17">E23*$I$3</f>
        <v>830.17072043891335</v>
      </c>
      <c r="S23" s="18">
        <f t="shared" si="17"/>
        <v>899.77768303233177</v>
      </c>
      <c r="T23" s="18">
        <f t="shared" si="17"/>
        <v>969.38464562575007</v>
      </c>
      <c r="U23" s="18">
        <f t="shared" si="17"/>
        <v>1038.9916082191687</v>
      </c>
      <c r="V23" s="18">
        <f t="shared" si="17"/>
        <v>1108.598570812587</v>
      </c>
      <c r="W23" s="18">
        <f t="shared" si="17"/>
        <v>1178.2055334060055</v>
      </c>
      <c r="X23" s="18">
        <f t="shared" si="17"/>
        <v>1247.8124959994241</v>
      </c>
      <c r="Y23" s="18">
        <f t="shared" si="17"/>
        <v>1317.4194585928426</v>
      </c>
      <c r="Z23" s="18">
        <f t="shared" si="17"/>
        <v>1387.0264211862611</v>
      </c>
      <c r="AA23" s="18">
        <f t="shared" si="17"/>
        <v>1456.6333837796797</v>
      </c>
      <c r="AB23" s="18">
        <f t="shared" si="17"/>
        <v>1526.240346373098</v>
      </c>
    </row>
    <row r="24" spans="1:28">
      <c r="A24" t="s">
        <v>37</v>
      </c>
      <c r="B24" s="18">
        <f t="shared" si="14"/>
        <v>1524323.5436990946</v>
      </c>
      <c r="C24">
        <f t="shared" si="15"/>
        <v>0.26644354897729322</v>
      </c>
      <c r="D24" s="18">
        <f>D29*$C24</f>
        <v>1677883.842426341</v>
      </c>
      <c r="E24" s="18">
        <f t="shared" ref="E24:O24" si="18">E29*$C24</f>
        <v>1831444.1411535877</v>
      </c>
      <c r="F24" s="18">
        <f t="shared" si="18"/>
        <v>1985004.4398808342</v>
      </c>
      <c r="G24" s="18">
        <f t="shared" si="18"/>
        <v>2138564.7386080809</v>
      </c>
      <c r="H24" s="18">
        <f t="shared" si="18"/>
        <v>2292125.0373353278</v>
      </c>
      <c r="I24" s="18">
        <f t="shared" si="18"/>
        <v>2445685.3360625743</v>
      </c>
      <c r="J24" s="18">
        <f t="shared" si="18"/>
        <v>2599245.6347898212</v>
      </c>
      <c r="K24" s="18">
        <f t="shared" si="18"/>
        <v>2752805.9335170682</v>
      </c>
      <c r="L24" s="18">
        <f t="shared" si="18"/>
        <v>2906366.2322443151</v>
      </c>
      <c r="M24" s="18">
        <f t="shared" si="18"/>
        <v>3059926.5309715616</v>
      </c>
      <c r="N24" s="18">
        <f t="shared" si="18"/>
        <v>3213486.8296988085</v>
      </c>
      <c r="O24" s="18">
        <f t="shared" si="18"/>
        <v>3367047.1284260554</v>
      </c>
      <c r="Q24" s="18">
        <f>D24*$I$4</f>
        <v>2404.7403548462512</v>
      </c>
      <c r="R24" s="18">
        <f t="shared" ref="R24:AB24" si="19">E24*$I$4</f>
        <v>2624.8227216432642</v>
      </c>
      <c r="S24" s="18">
        <f t="shared" si="19"/>
        <v>2844.9050884402768</v>
      </c>
      <c r="T24" s="18">
        <f t="shared" si="19"/>
        <v>3064.9874552372899</v>
      </c>
      <c r="U24" s="18">
        <f t="shared" si="19"/>
        <v>3285.0698220343029</v>
      </c>
      <c r="V24" s="18">
        <f t="shared" si="19"/>
        <v>3505.1521888313159</v>
      </c>
      <c r="W24" s="18">
        <f t="shared" si="19"/>
        <v>3725.234555628329</v>
      </c>
      <c r="X24" s="18">
        <f t="shared" si="19"/>
        <v>3945.3169224253425</v>
      </c>
      <c r="Y24" s="18">
        <f t="shared" si="19"/>
        <v>4165.3992892223559</v>
      </c>
      <c r="Z24" s="18">
        <f t="shared" si="19"/>
        <v>4385.4816560193685</v>
      </c>
      <c r="AA24" s="18">
        <f t="shared" si="19"/>
        <v>4605.564022816382</v>
      </c>
      <c r="AB24" s="18">
        <f t="shared" si="19"/>
        <v>4825.6463896133955</v>
      </c>
    </row>
    <row r="25" spans="1:28">
      <c r="A25" t="s">
        <v>38</v>
      </c>
      <c r="B25" s="18">
        <f t="shared" si="14"/>
        <v>1868187.9149486562</v>
      </c>
      <c r="C25">
        <f t="shared" si="15"/>
        <v>0.3265491898179787</v>
      </c>
      <c r="D25" s="18">
        <f>D29*$C25</f>
        <v>2056389.0980137512</v>
      </c>
      <c r="E25" s="18">
        <f t="shared" ref="E25:O25" si="20">E29*$C25</f>
        <v>2244590.2810788462</v>
      </c>
      <c r="F25" s="18">
        <f t="shared" si="20"/>
        <v>2432791.4641439412</v>
      </c>
      <c r="G25" s="18">
        <f t="shared" si="20"/>
        <v>2620992.6472090362</v>
      </c>
      <c r="H25" s="18">
        <f t="shared" si="20"/>
        <v>2809193.8302741311</v>
      </c>
      <c r="I25" s="18">
        <f t="shared" si="20"/>
        <v>2997395.0133392266</v>
      </c>
      <c r="J25" s="18">
        <f t="shared" si="20"/>
        <v>3185596.1964043216</v>
      </c>
      <c r="K25" s="18">
        <f t="shared" si="20"/>
        <v>3373797.379469417</v>
      </c>
      <c r="L25" s="18">
        <f t="shared" si="20"/>
        <v>3561998.5625345125</v>
      </c>
      <c r="M25" s="18">
        <f t="shared" si="20"/>
        <v>3750199.7455996075</v>
      </c>
      <c r="N25" s="18">
        <f t="shared" si="20"/>
        <v>3938400.9286647029</v>
      </c>
      <c r="O25" s="18">
        <f t="shared" si="20"/>
        <v>4126602.1117297979</v>
      </c>
      <c r="Q25" s="18">
        <f>D25*$I$5</f>
        <v>3873.5115024429097</v>
      </c>
      <c r="R25" s="18">
        <f t="shared" ref="R25:AB25" si="21">E25*$I$5</f>
        <v>4228.0161280899447</v>
      </c>
      <c r="S25" s="18">
        <f t="shared" si="21"/>
        <v>4582.5207537369797</v>
      </c>
      <c r="T25" s="18">
        <f t="shared" si="21"/>
        <v>4937.0253793840147</v>
      </c>
      <c r="U25" s="18">
        <f t="shared" si="21"/>
        <v>5291.5300050310498</v>
      </c>
      <c r="V25" s="18">
        <f t="shared" si="21"/>
        <v>5646.0346306780857</v>
      </c>
      <c r="W25" s="18">
        <f t="shared" si="21"/>
        <v>6000.5392563251216</v>
      </c>
      <c r="X25" s="18">
        <f t="shared" si="21"/>
        <v>6355.0438819721576</v>
      </c>
      <c r="Y25" s="18">
        <f t="shared" si="21"/>
        <v>6709.5485076191935</v>
      </c>
      <c r="Z25" s="18">
        <f t="shared" si="21"/>
        <v>7064.0531332662285</v>
      </c>
      <c r="AA25" s="18">
        <f t="shared" si="21"/>
        <v>7418.5577589132645</v>
      </c>
      <c r="AB25" s="18">
        <f t="shared" si="21"/>
        <v>7773.0623845602995</v>
      </c>
    </row>
    <row r="26" spans="1:28">
      <c r="A26" t="s">
        <v>43</v>
      </c>
      <c r="B26" s="18">
        <f t="shared" si="14"/>
        <v>669422.77846393804</v>
      </c>
      <c r="C26">
        <f t="shared" si="15"/>
        <v>0.11701149772136656</v>
      </c>
      <c r="D26" s="18">
        <f>D29*$C26</f>
        <v>736860.404984019</v>
      </c>
      <c r="E26" s="18">
        <f t="shared" ref="E26:O26" si="22">E29*$C26</f>
        <v>804298.03150409984</v>
      </c>
      <c r="F26" s="18">
        <f t="shared" si="22"/>
        <v>871735.65802418068</v>
      </c>
      <c r="G26" s="18">
        <f t="shared" si="22"/>
        <v>939173.28454426164</v>
      </c>
      <c r="H26" s="18">
        <f t="shared" si="22"/>
        <v>1006610.9110643426</v>
      </c>
      <c r="I26" s="18">
        <f t="shared" si="22"/>
        <v>1074048.5375844236</v>
      </c>
      <c r="J26" s="18">
        <f t="shared" si="22"/>
        <v>1141486.1641045045</v>
      </c>
      <c r="K26" s="18">
        <f t="shared" si="22"/>
        <v>1208923.7906245857</v>
      </c>
      <c r="L26" s="18">
        <f t="shared" si="22"/>
        <v>1276361.4171446667</v>
      </c>
      <c r="M26" s="18">
        <f t="shared" si="22"/>
        <v>1343799.0436647476</v>
      </c>
      <c r="N26" s="18">
        <f t="shared" si="22"/>
        <v>1411236.6701848286</v>
      </c>
      <c r="O26" s="18">
        <f t="shared" si="22"/>
        <v>1478674.2967049095</v>
      </c>
      <c r="Q26" s="18">
        <f>D26*$I$6</f>
        <v>671.17491312784091</v>
      </c>
      <c r="R26" s="18">
        <f t="shared" ref="R26:AB26" si="23">E26*$I$6</f>
        <v>732.60098896936302</v>
      </c>
      <c r="S26" s="18">
        <f t="shared" si="23"/>
        <v>794.02706481088512</v>
      </c>
      <c r="T26" s="18">
        <f t="shared" si="23"/>
        <v>855.45314065240734</v>
      </c>
      <c r="U26" s="18">
        <f t="shared" si="23"/>
        <v>916.87921649392956</v>
      </c>
      <c r="V26" s="18">
        <f t="shared" si="23"/>
        <v>978.30529233545178</v>
      </c>
      <c r="W26" s="18">
        <f t="shared" si="23"/>
        <v>1039.731368176974</v>
      </c>
      <c r="X26" s="18">
        <f t="shared" si="23"/>
        <v>1101.1574440184963</v>
      </c>
      <c r="Y26" s="18">
        <f t="shared" si="23"/>
        <v>1162.5835198600187</v>
      </c>
      <c r="Z26" s="18">
        <f t="shared" si="23"/>
        <v>1224.0095957015408</v>
      </c>
      <c r="AA26" s="18">
        <f t="shared" si="23"/>
        <v>1285.4356715430629</v>
      </c>
      <c r="AB26" s="18">
        <f t="shared" si="23"/>
        <v>1346.8617473845852</v>
      </c>
    </row>
    <row r="27" spans="1:28">
      <c r="A27" t="s">
        <v>39</v>
      </c>
      <c r="B27" s="18">
        <f t="shared" si="14"/>
        <v>172177.08146471647</v>
      </c>
      <c r="C27">
        <f t="shared" si="15"/>
        <v>3.009562689472408E-2</v>
      </c>
      <c r="D27" s="18">
        <f>D29*$C27</f>
        <v>189522.1944317091</v>
      </c>
      <c r="E27" s="18">
        <f t="shared" ref="E27:O27" si="24">E29*$C27</f>
        <v>206867.30739870173</v>
      </c>
      <c r="F27" s="18">
        <f t="shared" si="24"/>
        <v>224212.42036569436</v>
      </c>
      <c r="G27" s="18">
        <f t="shared" si="24"/>
        <v>241557.53333268702</v>
      </c>
      <c r="H27" s="18">
        <f t="shared" si="24"/>
        <v>258902.64629967968</v>
      </c>
      <c r="I27" s="18">
        <f t="shared" si="24"/>
        <v>276247.75926667231</v>
      </c>
      <c r="J27" s="18">
        <f t="shared" si="24"/>
        <v>293592.87223366497</v>
      </c>
      <c r="K27" s="18">
        <f t="shared" si="24"/>
        <v>310937.98520065768</v>
      </c>
      <c r="L27" s="18">
        <f t="shared" si="24"/>
        <v>328283.09816765034</v>
      </c>
      <c r="M27" s="18">
        <f t="shared" si="24"/>
        <v>345628.211134643</v>
      </c>
      <c r="N27" s="18">
        <f t="shared" si="24"/>
        <v>362973.32410163566</v>
      </c>
      <c r="O27" s="18">
        <f t="shared" si="24"/>
        <v>380318.43706862832</v>
      </c>
      <c r="Q27" s="18">
        <f>D27*$I$7</f>
        <v>257.28183217048735</v>
      </c>
      <c r="R27" s="18">
        <f t="shared" ref="R27:AB27" si="25">E27*$I$7</f>
        <v>280.82832210393917</v>
      </c>
      <c r="S27" s="18">
        <f t="shared" si="25"/>
        <v>304.37481203739105</v>
      </c>
      <c r="T27" s="18">
        <f t="shared" si="25"/>
        <v>327.92130197084293</v>
      </c>
      <c r="U27" s="18">
        <f t="shared" si="25"/>
        <v>351.46779190429481</v>
      </c>
      <c r="V27" s="18">
        <f t="shared" si="25"/>
        <v>375.01428183774664</v>
      </c>
      <c r="W27" s="18">
        <f t="shared" si="25"/>
        <v>398.56077177119857</v>
      </c>
      <c r="X27" s="18">
        <f t="shared" si="25"/>
        <v>422.10726170465051</v>
      </c>
      <c r="Y27" s="18">
        <f t="shared" si="25"/>
        <v>445.65375163810239</v>
      </c>
      <c r="Z27" s="18">
        <f t="shared" si="25"/>
        <v>469.20024157155427</v>
      </c>
      <c r="AA27" s="18">
        <f t="shared" si="25"/>
        <v>492.74673150500615</v>
      </c>
      <c r="AB27" s="18">
        <f t="shared" si="25"/>
        <v>516.29322143845809</v>
      </c>
    </row>
    <row r="28" spans="1:28">
      <c r="A28" t="s">
        <v>40</v>
      </c>
      <c r="B28" s="18">
        <f t="shared" si="14"/>
        <v>870547.07626569632</v>
      </c>
      <c r="C28">
        <f t="shared" si="15"/>
        <v>0.15216694218942428</v>
      </c>
      <c r="D28" s="18">
        <f>D29*$C28</f>
        <v>958245.95728086785</v>
      </c>
      <c r="E28" s="18">
        <f t="shared" ref="E28:O28" si="26">E29*$C28</f>
        <v>1045944.8382960393</v>
      </c>
      <c r="F28" s="18">
        <f t="shared" si="26"/>
        <v>1133643.7193112108</v>
      </c>
      <c r="G28" s="18">
        <f t="shared" si="26"/>
        <v>1221342.6003263823</v>
      </c>
      <c r="H28" s="18">
        <f t="shared" si="26"/>
        <v>1309041.4813415539</v>
      </c>
      <c r="I28" s="18">
        <f t="shared" si="26"/>
        <v>1396740.3623567254</v>
      </c>
      <c r="J28" s="18">
        <f t="shared" si="26"/>
        <v>1484439.2433718971</v>
      </c>
      <c r="K28" s="18">
        <f t="shared" si="26"/>
        <v>1572138.1243870687</v>
      </c>
      <c r="L28" s="18">
        <f t="shared" si="26"/>
        <v>1659837.0054022404</v>
      </c>
      <c r="M28" s="18">
        <f t="shared" si="26"/>
        <v>1747535.886417412</v>
      </c>
      <c r="N28" s="18">
        <f t="shared" si="26"/>
        <v>1835234.7674325835</v>
      </c>
      <c r="O28" s="18">
        <f t="shared" si="26"/>
        <v>1922933.6484477553</v>
      </c>
      <c r="Q28" s="18">
        <f>D28*$I$8</f>
        <v>3362.2694587581773</v>
      </c>
      <c r="R28" s="18">
        <f t="shared" ref="R28:AB28" si="27">E28*$I$8</f>
        <v>3669.985099992185</v>
      </c>
      <c r="S28" s="18">
        <f t="shared" si="27"/>
        <v>3977.7007412261937</v>
      </c>
      <c r="T28" s="18">
        <f t="shared" si="27"/>
        <v>4285.4163824602019</v>
      </c>
      <c r="U28" s="18">
        <f t="shared" si="27"/>
        <v>4593.1320236942111</v>
      </c>
      <c r="V28" s="18">
        <f t="shared" si="27"/>
        <v>4900.8476649282193</v>
      </c>
      <c r="W28" s="18">
        <f t="shared" si="27"/>
        <v>5208.5633061622284</v>
      </c>
      <c r="X28" s="18">
        <f t="shared" si="27"/>
        <v>5516.2789473962366</v>
      </c>
      <c r="Y28" s="18">
        <f t="shared" si="27"/>
        <v>5823.9945886302457</v>
      </c>
      <c r="Z28" s="18">
        <f t="shared" si="27"/>
        <v>6131.7102298642549</v>
      </c>
      <c r="AA28" s="18">
        <f t="shared" si="27"/>
        <v>6439.4258710982631</v>
      </c>
      <c r="AB28" s="18">
        <f t="shared" si="27"/>
        <v>6747.1415123322722</v>
      </c>
    </row>
    <row r="29" spans="1:28" ht="15.75" thickBot="1">
      <c r="A29" t="s">
        <v>0</v>
      </c>
      <c r="B29" s="18">
        <f>SUM(B23:B28)</f>
        <v>5721000</v>
      </c>
      <c r="D29" s="29">
        <f>E5+L19</f>
        <v>6297333.333333333</v>
      </c>
      <c r="E29" s="29">
        <f>D29+E30</f>
        <v>6873666.666666666</v>
      </c>
      <c r="F29" s="29">
        <f t="shared" ref="F29:O29" si="28">E29+F30</f>
        <v>7449999.9999999991</v>
      </c>
      <c r="G29" s="29">
        <f t="shared" si="28"/>
        <v>8026333.3333333321</v>
      </c>
      <c r="H29" s="29">
        <f t="shared" si="28"/>
        <v>8602666.666666666</v>
      </c>
      <c r="I29" s="29">
        <f t="shared" si="28"/>
        <v>9179000</v>
      </c>
      <c r="J29" s="29">
        <f t="shared" si="28"/>
        <v>9755333.333333334</v>
      </c>
      <c r="K29" s="29">
        <f t="shared" si="28"/>
        <v>10331666.666666668</v>
      </c>
      <c r="L29" s="29">
        <f t="shared" si="28"/>
        <v>10908000.000000002</v>
      </c>
      <c r="M29" s="29">
        <f t="shared" si="28"/>
        <v>11484333.333333336</v>
      </c>
      <c r="N29" s="29">
        <f t="shared" si="28"/>
        <v>12060666.66666667</v>
      </c>
      <c r="O29" s="29">
        <f t="shared" si="28"/>
        <v>12637000.000000004</v>
      </c>
      <c r="Q29" s="31">
        <f>SUM(Q23:Q28)</f>
        <v>11329.541819191161</v>
      </c>
      <c r="R29" s="31">
        <f t="shared" ref="R29:AB29" si="29">SUM(R23:R28)</f>
        <v>12366.423981237609</v>
      </c>
      <c r="S29" s="31">
        <f t="shared" si="29"/>
        <v>13403.306143284059</v>
      </c>
      <c r="T29" s="31">
        <f t="shared" si="29"/>
        <v>14440.188305330506</v>
      </c>
      <c r="U29" s="31">
        <f t="shared" si="29"/>
        <v>15477.070467376958</v>
      </c>
      <c r="V29" s="31">
        <f t="shared" si="29"/>
        <v>16513.952629423406</v>
      </c>
      <c r="W29" s="31">
        <f t="shared" si="29"/>
        <v>17550.834791469861</v>
      </c>
      <c r="X29" s="31">
        <f t="shared" si="29"/>
        <v>18587.716953516305</v>
      </c>
      <c r="Y29" s="31">
        <f t="shared" si="29"/>
        <v>19624.59911556276</v>
      </c>
      <c r="Z29" s="31">
        <f t="shared" si="29"/>
        <v>20661.481277609208</v>
      </c>
      <c r="AA29" s="31">
        <f t="shared" si="29"/>
        <v>21698.363439655659</v>
      </c>
      <c r="AB29" s="31">
        <f t="shared" si="29"/>
        <v>22735.245601702107</v>
      </c>
    </row>
    <row r="30" spans="1:28" ht="16.5" thickTop="1" thickBot="1">
      <c r="E30" s="18">
        <f>E5</f>
        <v>576333.33333333337</v>
      </c>
      <c r="F30" s="18">
        <f>E30</f>
        <v>576333.33333333337</v>
      </c>
      <c r="G30" s="18">
        <f t="shared" ref="G30:O30" si="30">F30</f>
        <v>576333.33333333337</v>
      </c>
      <c r="H30" s="18">
        <f t="shared" si="30"/>
        <v>576333.33333333337</v>
      </c>
      <c r="I30" s="18">
        <f t="shared" si="30"/>
        <v>576333.33333333337</v>
      </c>
      <c r="J30" s="18">
        <f t="shared" si="30"/>
        <v>576333.33333333337</v>
      </c>
      <c r="K30" s="18">
        <f t="shared" si="30"/>
        <v>576333.33333333337</v>
      </c>
      <c r="L30" s="18">
        <f t="shared" si="30"/>
        <v>576333.33333333337</v>
      </c>
      <c r="M30" s="18">
        <f t="shared" si="30"/>
        <v>576333.33333333337</v>
      </c>
      <c r="N30" s="18">
        <f t="shared" si="30"/>
        <v>576333.33333333337</v>
      </c>
      <c r="O30" s="18">
        <f t="shared" si="30"/>
        <v>576333.33333333337</v>
      </c>
      <c r="Q30" s="29">
        <f>Y20+Q29</f>
        <v>23444.105213808689</v>
      </c>
      <c r="R30" s="29">
        <f>R29+Q30</f>
        <v>35810.5291950463</v>
      </c>
      <c r="S30" s="29">
        <f t="shared" ref="S30:AB30" si="31">S29+R30</f>
        <v>49213.835338330362</v>
      </c>
      <c r="T30" s="29">
        <f t="shared" si="31"/>
        <v>63654.023643660868</v>
      </c>
      <c r="U30" s="29">
        <f t="shared" si="31"/>
        <v>79131.094111037819</v>
      </c>
      <c r="V30" s="29">
        <f t="shared" si="31"/>
        <v>95645.046740461228</v>
      </c>
      <c r="W30" s="29">
        <f t="shared" si="31"/>
        <v>113195.88153193108</v>
      </c>
      <c r="X30" s="29">
        <f t="shared" si="31"/>
        <v>131783.59848544738</v>
      </c>
      <c r="Y30" s="29">
        <f t="shared" si="31"/>
        <v>151408.19760101015</v>
      </c>
      <c r="Z30" s="29">
        <f t="shared" si="31"/>
        <v>172069.67887861936</v>
      </c>
      <c r="AA30" s="29">
        <f t="shared" si="31"/>
        <v>193768.04231827502</v>
      </c>
      <c r="AB30" s="29">
        <f t="shared" si="31"/>
        <v>216503.28791997713</v>
      </c>
    </row>
    <row r="31" spans="1:28" ht="15.75" thickTop="1">
      <c r="Q31" s="18"/>
      <c r="R31" s="18"/>
      <c r="S31" s="18"/>
      <c r="T31" s="18"/>
      <c r="U31" s="18"/>
      <c r="V31" s="18"/>
      <c r="W31" s="18"/>
      <c r="X31" s="18"/>
      <c r="Y31" s="18"/>
      <c r="Z31" s="18"/>
      <c r="AA31" s="18"/>
      <c r="AB31" s="18"/>
    </row>
    <row r="32" spans="1:28">
      <c r="B32" s="17">
        <v>43435</v>
      </c>
      <c r="D32" s="17">
        <v>43466</v>
      </c>
      <c r="E32" s="17">
        <v>43497</v>
      </c>
      <c r="F32" s="17">
        <v>43525</v>
      </c>
      <c r="G32" s="17">
        <v>43556</v>
      </c>
      <c r="H32" s="17">
        <v>43586</v>
      </c>
      <c r="I32" s="17">
        <v>43617</v>
      </c>
      <c r="J32" s="17">
        <v>43647</v>
      </c>
      <c r="K32" s="17">
        <v>43678</v>
      </c>
      <c r="L32" s="17">
        <v>43344</v>
      </c>
      <c r="M32" s="17">
        <v>43739</v>
      </c>
      <c r="N32" s="17">
        <v>43770</v>
      </c>
      <c r="O32" s="17">
        <v>43800</v>
      </c>
      <c r="Q32" s="17">
        <v>43466</v>
      </c>
      <c r="R32" s="17">
        <v>43497</v>
      </c>
      <c r="S32" s="17">
        <v>43525</v>
      </c>
      <c r="T32" s="17">
        <v>43556</v>
      </c>
      <c r="U32" s="17">
        <v>43586</v>
      </c>
      <c r="V32" s="17">
        <v>43617</v>
      </c>
      <c r="W32" s="17">
        <v>43647</v>
      </c>
      <c r="X32" s="17">
        <v>43678</v>
      </c>
      <c r="Y32" s="17">
        <v>43344</v>
      </c>
      <c r="Z32" s="17">
        <v>43739</v>
      </c>
      <c r="AA32" s="17">
        <v>43770</v>
      </c>
      <c r="AB32" s="17">
        <v>43800</v>
      </c>
    </row>
    <row r="33" spans="1:28">
      <c r="A33" t="s">
        <v>36</v>
      </c>
      <c r="B33" s="18">
        <f t="shared" ref="B33:B39" si="32">O23</f>
        <v>1361424.3776228575</v>
      </c>
      <c r="C33">
        <f t="shared" ref="C33:C38" si="33">C13</f>
        <v>0.10773319439921319</v>
      </c>
      <c r="D33" s="18">
        <f>D39*$C33</f>
        <v>1387576.6105632666</v>
      </c>
      <c r="E33" s="18">
        <f t="shared" ref="E33:O33" si="34">E39*$C33</f>
        <v>1413728.8435036757</v>
      </c>
      <c r="F33" s="18">
        <f t="shared" si="34"/>
        <v>1439881.0764440845</v>
      </c>
      <c r="G33" s="18">
        <f t="shared" si="34"/>
        <v>1466033.3093844936</v>
      </c>
      <c r="H33" s="18">
        <f t="shared" si="34"/>
        <v>1492185.5423249025</v>
      </c>
      <c r="I33" s="18">
        <f t="shared" si="34"/>
        <v>1518337.7752653116</v>
      </c>
      <c r="J33" s="18">
        <f t="shared" si="34"/>
        <v>1544490.0082057205</v>
      </c>
      <c r="K33" s="18">
        <f t="shared" si="34"/>
        <v>1570642.2411461296</v>
      </c>
      <c r="L33" s="18">
        <f t="shared" si="34"/>
        <v>1596794.4740865387</v>
      </c>
      <c r="M33" s="18">
        <f t="shared" si="34"/>
        <v>1622946.7070269475</v>
      </c>
      <c r="N33" s="18">
        <f t="shared" si="34"/>
        <v>1649098.9399673566</v>
      </c>
      <c r="O33" s="18">
        <f t="shared" si="34"/>
        <v>1675251.1729077655</v>
      </c>
      <c r="Q33" s="18">
        <f>D33*$I$3</f>
        <v>1555.5586057766013</v>
      </c>
      <c r="R33" s="18">
        <f t="shared" ref="R33" si="35">E33*$I$3</f>
        <v>1584.8768651801045</v>
      </c>
      <c r="S33" s="18">
        <f t="shared" ref="S33" si="36">F33*$I$3</f>
        <v>1614.1951245836076</v>
      </c>
      <c r="T33" s="18">
        <f t="shared" ref="T33" si="37">G33*$I$3</f>
        <v>1643.5133839871107</v>
      </c>
      <c r="U33" s="18">
        <f t="shared" ref="U33" si="38">H33*$I$3</f>
        <v>1672.8316433906139</v>
      </c>
      <c r="V33" s="18">
        <f t="shared" ref="V33" si="39">I33*$I$3</f>
        <v>1702.149902794117</v>
      </c>
      <c r="W33" s="18">
        <f t="shared" ref="W33" si="40">J33*$I$3</f>
        <v>1731.4681621976201</v>
      </c>
      <c r="X33" s="18">
        <f t="shared" ref="X33" si="41">K33*$I$3</f>
        <v>1760.7864216011233</v>
      </c>
      <c r="Y33" s="18">
        <f t="shared" ref="Y33" si="42">L33*$I$3</f>
        <v>1790.1046810046266</v>
      </c>
      <c r="Z33" s="18">
        <f t="shared" ref="Z33" si="43">M33*$I$3</f>
        <v>1819.4229404081295</v>
      </c>
      <c r="AA33" s="18">
        <f t="shared" ref="AA33" si="44">N33*$I$3</f>
        <v>1848.7411998116329</v>
      </c>
      <c r="AB33" s="18">
        <f t="shared" ref="AB33" si="45">O33*$I$3</f>
        <v>1878.0594592151358</v>
      </c>
    </row>
    <row r="34" spans="1:28">
      <c r="A34" t="s">
        <v>37</v>
      </c>
      <c r="B34" s="18">
        <f t="shared" si="32"/>
        <v>3367047.1284260554</v>
      </c>
      <c r="C34">
        <f t="shared" si="33"/>
        <v>0.26644354897729322</v>
      </c>
      <c r="D34" s="18">
        <f>D39*$C34</f>
        <v>3431726.2999402932</v>
      </c>
      <c r="E34" s="18">
        <f t="shared" ref="E34:O34" si="46">E39*$C34</f>
        <v>3496405.4714545314</v>
      </c>
      <c r="F34" s="18">
        <f t="shared" si="46"/>
        <v>3561084.6429687692</v>
      </c>
      <c r="G34" s="18">
        <f t="shared" si="46"/>
        <v>3625763.814483007</v>
      </c>
      <c r="H34" s="18">
        <f t="shared" si="46"/>
        <v>3690442.9859972452</v>
      </c>
      <c r="I34" s="18">
        <f t="shared" si="46"/>
        <v>3755122.1575114829</v>
      </c>
      <c r="J34" s="18">
        <f t="shared" si="46"/>
        <v>3819801.3290257207</v>
      </c>
      <c r="K34" s="18">
        <f t="shared" si="46"/>
        <v>3884480.5005399589</v>
      </c>
      <c r="L34" s="18">
        <f t="shared" si="46"/>
        <v>3949159.6720541967</v>
      </c>
      <c r="M34" s="18">
        <f t="shared" si="46"/>
        <v>4013838.8435684349</v>
      </c>
      <c r="N34" s="18">
        <f t="shared" si="46"/>
        <v>4078518.0150826727</v>
      </c>
      <c r="O34" s="18">
        <f t="shared" si="46"/>
        <v>4143197.1865969105</v>
      </c>
      <c r="Q34" s="18">
        <f>D34*$I$4</f>
        <v>4918.3444715219694</v>
      </c>
      <c r="R34" s="18">
        <f t="shared" ref="R34" si="47">E34*$I$4</f>
        <v>5011.0425534305432</v>
      </c>
      <c r="S34" s="18">
        <f t="shared" ref="S34" si="48">F34*$I$4</f>
        <v>5103.740635339117</v>
      </c>
      <c r="T34" s="18">
        <f t="shared" ref="T34" si="49">G34*$I$4</f>
        <v>5196.4387172476918</v>
      </c>
      <c r="U34" s="18">
        <f t="shared" ref="U34" si="50">H34*$I$4</f>
        <v>5289.1367991562656</v>
      </c>
      <c r="V34" s="18">
        <f t="shared" ref="V34" si="51">I34*$I$4</f>
        <v>5381.8348810648395</v>
      </c>
      <c r="W34" s="18">
        <f t="shared" ref="W34" si="52">J34*$I$4</f>
        <v>5474.5329629734133</v>
      </c>
      <c r="X34" s="18">
        <f t="shared" ref="X34" si="53">K34*$I$4</f>
        <v>5567.2310448819881</v>
      </c>
      <c r="Y34" s="18">
        <f t="shared" ref="Y34" si="54">L34*$I$4</f>
        <v>5659.9291267905619</v>
      </c>
      <c r="Z34" s="18">
        <f t="shared" ref="Z34" si="55">M34*$I$4</f>
        <v>5752.6272086991366</v>
      </c>
      <c r="AA34" s="18">
        <f t="shared" ref="AA34" si="56">N34*$I$4</f>
        <v>5845.3252906077105</v>
      </c>
      <c r="AB34" s="18">
        <f t="shared" ref="AB34" si="57">O34*$I$4</f>
        <v>5938.0233725162843</v>
      </c>
    </row>
    <row r="35" spans="1:28">
      <c r="A35" t="s">
        <v>38</v>
      </c>
      <c r="B35" s="18">
        <f t="shared" si="32"/>
        <v>4126602.1117297979</v>
      </c>
      <c r="C35">
        <f t="shared" si="33"/>
        <v>0.3265491898179787</v>
      </c>
      <c r="D35" s="18">
        <f>D39*$C35</f>
        <v>4205871.927558112</v>
      </c>
      <c r="E35" s="18">
        <f t="shared" ref="E35:O35" si="58">E39*$C35</f>
        <v>4285141.7433864269</v>
      </c>
      <c r="F35" s="18">
        <f t="shared" si="58"/>
        <v>4364411.559214741</v>
      </c>
      <c r="G35" s="18">
        <f t="shared" si="58"/>
        <v>4443681.375043055</v>
      </c>
      <c r="H35" s="18">
        <f t="shared" si="58"/>
        <v>4522951.19087137</v>
      </c>
      <c r="I35" s="18">
        <f t="shared" si="58"/>
        <v>4602221.0066996841</v>
      </c>
      <c r="J35" s="18">
        <f t="shared" si="58"/>
        <v>4681490.8225279981</v>
      </c>
      <c r="K35" s="18">
        <f t="shared" si="58"/>
        <v>4760760.6383563131</v>
      </c>
      <c r="L35" s="18">
        <f t="shared" si="58"/>
        <v>4840030.4541846272</v>
      </c>
      <c r="M35" s="18">
        <f t="shared" si="58"/>
        <v>4919300.2700129412</v>
      </c>
      <c r="N35" s="18">
        <f t="shared" si="58"/>
        <v>4998570.0858412553</v>
      </c>
      <c r="O35" s="18">
        <f t="shared" si="58"/>
        <v>5077839.9016695702</v>
      </c>
      <c r="Q35" s="18">
        <f>D35*$I$5</f>
        <v>7922.3787487172995</v>
      </c>
      <c r="R35" s="18">
        <f t="shared" ref="R35" si="59">E35*$I$5</f>
        <v>8071.6951128743012</v>
      </c>
      <c r="S35" s="18">
        <f t="shared" ref="S35" si="60">F35*$I$5</f>
        <v>8221.0114770313012</v>
      </c>
      <c r="T35" s="18">
        <f t="shared" ref="T35" si="61">G35*$I$5</f>
        <v>8370.3278411883002</v>
      </c>
      <c r="U35" s="18">
        <f t="shared" ref="U35" si="62">H35*$I$5</f>
        <v>8519.6442053453011</v>
      </c>
      <c r="V35" s="18">
        <f t="shared" ref="V35" si="63">I35*$I$5</f>
        <v>8668.960569502302</v>
      </c>
      <c r="W35" s="18">
        <f t="shared" ref="W35" si="64">J35*$I$5</f>
        <v>8818.276933659301</v>
      </c>
      <c r="X35" s="18">
        <f t="shared" ref="X35" si="65">K35*$I$5</f>
        <v>8967.5932978163019</v>
      </c>
      <c r="Y35" s="18">
        <f t="shared" ref="Y35" si="66">L35*$I$5</f>
        <v>9116.9096619733027</v>
      </c>
      <c r="Z35" s="18">
        <f t="shared" ref="Z35" si="67">M35*$I$5</f>
        <v>9266.2260261303018</v>
      </c>
      <c r="AA35" s="18">
        <f t="shared" ref="AA35" si="68">N35*$I$5</f>
        <v>9415.5423902873026</v>
      </c>
      <c r="AB35" s="18">
        <f t="shared" ref="AB35" si="69">O35*$I$5</f>
        <v>9564.8587544443035</v>
      </c>
    </row>
    <row r="36" spans="1:28">
      <c r="A36" t="s">
        <v>43</v>
      </c>
      <c r="B36" s="18">
        <f t="shared" si="32"/>
        <v>1478674.2967049095</v>
      </c>
      <c r="C36">
        <f t="shared" si="33"/>
        <v>0.11701149772136656</v>
      </c>
      <c r="D36" s="18">
        <f>D39*$C36</f>
        <v>1507078.8377767713</v>
      </c>
      <c r="E36" s="18">
        <f t="shared" ref="E36:O36" si="70">E39*$C36</f>
        <v>1535483.378848633</v>
      </c>
      <c r="F36" s="18">
        <f t="shared" si="70"/>
        <v>1563887.9199204948</v>
      </c>
      <c r="G36" s="18">
        <f t="shared" si="70"/>
        <v>1592292.4609923565</v>
      </c>
      <c r="H36" s="18">
        <f t="shared" si="70"/>
        <v>1620697.0020642183</v>
      </c>
      <c r="I36" s="18">
        <f t="shared" si="70"/>
        <v>1649101.54313608</v>
      </c>
      <c r="J36" s="18">
        <f t="shared" si="70"/>
        <v>1677506.0842079418</v>
      </c>
      <c r="K36" s="18">
        <f t="shared" si="70"/>
        <v>1705910.6252798035</v>
      </c>
      <c r="L36" s="18">
        <f t="shared" si="70"/>
        <v>1734315.1663516653</v>
      </c>
      <c r="M36" s="18">
        <f t="shared" si="70"/>
        <v>1762719.707423527</v>
      </c>
      <c r="N36" s="18">
        <f t="shared" si="70"/>
        <v>1791124.2484953885</v>
      </c>
      <c r="O36" s="18">
        <f t="shared" si="70"/>
        <v>1819528.7895672503</v>
      </c>
      <c r="Q36" s="18">
        <f>D36*$I$6</f>
        <v>1372.7342399997319</v>
      </c>
      <c r="R36" s="18">
        <f t="shared" ref="R36" si="71">E36*$I$6</f>
        <v>1398.6067326148784</v>
      </c>
      <c r="S36" s="18">
        <f t="shared" ref="S36" si="72">F36*$I$6</f>
        <v>1424.4792252300251</v>
      </c>
      <c r="T36" s="18">
        <f t="shared" ref="T36" si="73">G36*$I$6</f>
        <v>1450.3517178451718</v>
      </c>
      <c r="U36" s="18">
        <f t="shared" ref="U36" si="74">H36*$I$6</f>
        <v>1476.2242104603185</v>
      </c>
      <c r="V36" s="18">
        <f t="shared" ref="V36" si="75">I36*$I$6</f>
        <v>1502.096703075465</v>
      </c>
      <c r="W36" s="18">
        <f t="shared" ref="W36" si="76">J36*$I$6</f>
        <v>1527.9691956906117</v>
      </c>
      <c r="X36" s="18">
        <f t="shared" ref="X36" si="77">K36*$I$6</f>
        <v>1553.8416883057585</v>
      </c>
      <c r="Y36" s="18">
        <f t="shared" ref="Y36" si="78">L36*$I$6</f>
        <v>1579.7141809209049</v>
      </c>
      <c r="Z36" s="18">
        <f t="shared" ref="Z36" si="79">M36*$I$6</f>
        <v>1605.5866735360516</v>
      </c>
      <c r="AA36" s="18">
        <f t="shared" ref="AA36" si="80">N36*$I$6</f>
        <v>1631.4591661511981</v>
      </c>
      <c r="AB36" s="18">
        <f t="shared" ref="AB36" si="81">O36*$I$6</f>
        <v>1657.3316587663448</v>
      </c>
    </row>
    <row r="37" spans="1:28">
      <c r="A37" t="s">
        <v>39</v>
      </c>
      <c r="B37" s="18">
        <f t="shared" si="32"/>
        <v>380318.43706862832</v>
      </c>
      <c r="C37">
        <f t="shared" si="33"/>
        <v>3.009562689472408E-2</v>
      </c>
      <c r="D37" s="18">
        <f>D39*$C37</f>
        <v>387624.15049732255</v>
      </c>
      <c r="E37" s="18">
        <f t="shared" ref="E37:O37" si="82">E39*$C37</f>
        <v>394929.86392601684</v>
      </c>
      <c r="F37" s="18">
        <f t="shared" si="82"/>
        <v>402235.57735471113</v>
      </c>
      <c r="G37" s="18">
        <f t="shared" si="82"/>
        <v>409541.29078340536</v>
      </c>
      <c r="H37" s="18">
        <f t="shared" si="82"/>
        <v>416847.00421209965</v>
      </c>
      <c r="I37" s="18">
        <f t="shared" si="82"/>
        <v>424152.71764079394</v>
      </c>
      <c r="J37" s="18">
        <f t="shared" si="82"/>
        <v>431458.43106948823</v>
      </c>
      <c r="K37" s="18">
        <f t="shared" si="82"/>
        <v>438764.14449818246</v>
      </c>
      <c r="L37" s="18">
        <f t="shared" si="82"/>
        <v>446069.85792687675</v>
      </c>
      <c r="M37" s="18">
        <f t="shared" si="82"/>
        <v>453375.57135557104</v>
      </c>
      <c r="N37" s="18">
        <f t="shared" si="82"/>
        <v>460681.28478426527</v>
      </c>
      <c r="O37" s="18">
        <f t="shared" si="82"/>
        <v>467986.99821295956</v>
      </c>
      <c r="Q37" s="18">
        <f>D37*$I$7</f>
        <v>526.21093762934083</v>
      </c>
      <c r="R37" s="18">
        <f t="shared" ref="R37" si="83">E37*$I$7</f>
        <v>536.12865382022358</v>
      </c>
      <c r="S37" s="18">
        <f t="shared" ref="S37" si="84">F37*$I$7</f>
        <v>546.04637001110643</v>
      </c>
      <c r="T37" s="18">
        <f t="shared" ref="T37" si="85">G37*$I$7</f>
        <v>555.96408620198906</v>
      </c>
      <c r="U37" s="18">
        <f t="shared" ref="U37" si="86">H37*$I$7</f>
        <v>565.88180239287192</v>
      </c>
      <c r="V37" s="18">
        <f t="shared" ref="V37" si="87">I37*$I$7</f>
        <v>575.79951858375466</v>
      </c>
      <c r="W37" s="18">
        <f t="shared" ref="W37" si="88">J37*$I$7</f>
        <v>585.71723477463752</v>
      </c>
      <c r="X37" s="18">
        <f t="shared" ref="X37" si="89">K37*$I$7</f>
        <v>595.63495096552026</v>
      </c>
      <c r="Y37" s="18">
        <f t="shared" ref="Y37" si="90">L37*$I$7</f>
        <v>605.552667156403</v>
      </c>
      <c r="Z37" s="18">
        <f t="shared" ref="Z37" si="91">M37*$I$7</f>
        <v>615.47038334728586</v>
      </c>
      <c r="AA37" s="18">
        <f t="shared" ref="AA37" si="92">N37*$I$7</f>
        <v>625.3880995381686</v>
      </c>
      <c r="AB37" s="18">
        <f t="shared" ref="AB37" si="93">O37*$I$7</f>
        <v>635.30581572905135</v>
      </c>
    </row>
    <row r="38" spans="1:28">
      <c r="A38" t="s">
        <v>40</v>
      </c>
      <c r="B38" s="18">
        <f t="shared" si="32"/>
        <v>1922933.6484477553</v>
      </c>
      <c r="C38">
        <f t="shared" si="33"/>
        <v>0.15216694218942428</v>
      </c>
      <c r="D38" s="18">
        <f>D39*$C38</f>
        <v>1959872.1736642378</v>
      </c>
      <c r="E38" s="18">
        <f t="shared" ref="E38:O38" si="94">E39*$C38</f>
        <v>1996810.6988807207</v>
      </c>
      <c r="F38" s="18">
        <f t="shared" si="94"/>
        <v>2033749.2240972035</v>
      </c>
      <c r="G38" s="18">
        <f t="shared" si="94"/>
        <v>2070687.7493136863</v>
      </c>
      <c r="H38" s="18">
        <f t="shared" si="94"/>
        <v>2107626.2745301691</v>
      </c>
      <c r="I38" s="18">
        <f t="shared" si="94"/>
        <v>2144564.7997466517</v>
      </c>
      <c r="J38" s="18">
        <f t="shared" si="94"/>
        <v>2181503.3249631342</v>
      </c>
      <c r="K38" s="18">
        <f t="shared" si="94"/>
        <v>2218441.8501796173</v>
      </c>
      <c r="L38" s="18">
        <f t="shared" si="94"/>
        <v>2255380.3753960999</v>
      </c>
      <c r="M38" s="18">
        <f t="shared" si="94"/>
        <v>2292318.9006125825</v>
      </c>
      <c r="N38" s="18">
        <f t="shared" si="94"/>
        <v>2329257.4258290655</v>
      </c>
      <c r="O38" s="18">
        <f t="shared" si="94"/>
        <v>2366195.9510455481</v>
      </c>
      <c r="Q38" s="18">
        <f>D38*$I$8</f>
        <v>6876.7504861487359</v>
      </c>
      <c r="R38" s="18">
        <f t="shared" ref="R38" si="95">E38*$I$8</f>
        <v>7006.3594599652006</v>
      </c>
      <c r="S38" s="18">
        <f t="shared" ref="S38" si="96">F38*$I$8</f>
        <v>7135.9684337816652</v>
      </c>
      <c r="T38" s="18">
        <f t="shared" ref="T38" si="97">G38*$I$8</f>
        <v>7265.5774075981299</v>
      </c>
      <c r="U38" s="18">
        <f t="shared" ref="U38" si="98">H38*$I$8</f>
        <v>7395.1863814145936</v>
      </c>
      <c r="V38" s="18">
        <f t="shared" ref="V38" si="99">I38*$I$8</f>
        <v>7524.7953552310573</v>
      </c>
      <c r="W38" s="18">
        <f t="shared" ref="W38" si="100">J38*$I$8</f>
        <v>7654.4043290475211</v>
      </c>
      <c r="X38" s="18">
        <f t="shared" ref="X38" si="101">K38*$I$8</f>
        <v>7784.0133028639866</v>
      </c>
      <c r="Y38" s="18">
        <f t="shared" ref="Y38" si="102">L38*$I$8</f>
        <v>7913.6222766804503</v>
      </c>
      <c r="Z38" s="18">
        <f t="shared" ref="Z38" si="103">M38*$I$8</f>
        <v>8043.2312504969141</v>
      </c>
      <c r="AA38" s="18">
        <f t="shared" ref="AA38" si="104">N38*$I$8</f>
        <v>8172.8402243133796</v>
      </c>
      <c r="AB38" s="18">
        <f t="shared" ref="AB38" si="105">O38*$I$8</f>
        <v>8302.4491981298434</v>
      </c>
    </row>
    <row r="39" spans="1:28" ht="15.75" thickBot="1">
      <c r="A39" t="s">
        <v>0</v>
      </c>
      <c r="B39" s="18">
        <f t="shared" si="32"/>
        <v>12637000.000000004</v>
      </c>
      <c r="D39" s="29">
        <f>B39+E6</f>
        <v>12879750.000000004</v>
      </c>
      <c r="E39" s="29">
        <f>D39+E40</f>
        <v>13122500.000000004</v>
      </c>
      <c r="F39" s="29">
        <f t="shared" ref="F39:O39" si="106">E39+F40</f>
        <v>13365250.000000004</v>
      </c>
      <c r="G39" s="29">
        <f t="shared" si="106"/>
        <v>13608000.000000004</v>
      </c>
      <c r="H39" s="29">
        <f t="shared" si="106"/>
        <v>13850750.000000004</v>
      </c>
      <c r="I39" s="29">
        <f t="shared" si="106"/>
        <v>14093500.000000004</v>
      </c>
      <c r="J39" s="29">
        <f t="shared" si="106"/>
        <v>14336250.000000004</v>
      </c>
      <c r="K39" s="29">
        <f t="shared" si="106"/>
        <v>14579000.000000004</v>
      </c>
      <c r="L39" s="29">
        <f t="shared" si="106"/>
        <v>14821750.000000004</v>
      </c>
      <c r="M39" s="29">
        <f t="shared" si="106"/>
        <v>15064500.000000004</v>
      </c>
      <c r="N39" s="29">
        <f t="shared" si="106"/>
        <v>15307250.000000004</v>
      </c>
      <c r="O39" s="29">
        <f t="shared" si="106"/>
        <v>15550000.000000004</v>
      </c>
      <c r="Q39" s="31">
        <f>SUM(Q33:Q38)</f>
        <v>23171.97748979368</v>
      </c>
      <c r="R39" s="31">
        <f t="shared" ref="R39" si="107">SUM(R33:R38)</f>
        <v>23608.70937788525</v>
      </c>
      <c r="S39" s="31">
        <f t="shared" ref="S39" si="108">SUM(S33:S38)</f>
        <v>24045.44126597682</v>
      </c>
      <c r="T39" s="31">
        <f t="shared" ref="T39" si="109">SUM(T33:T38)</f>
        <v>24482.17315406839</v>
      </c>
      <c r="U39" s="31">
        <f t="shared" ref="U39" si="110">SUM(U33:U38)</f>
        <v>24918.905042159964</v>
      </c>
      <c r="V39" s="31">
        <f t="shared" ref="V39" si="111">SUM(V33:V38)</f>
        <v>25355.636930251534</v>
      </c>
      <c r="W39" s="31">
        <f t="shared" ref="W39" si="112">SUM(W33:W38)</f>
        <v>25792.368818343104</v>
      </c>
      <c r="X39" s="31">
        <f t="shared" ref="X39" si="113">SUM(X33:X38)</f>
        <v>26229.100706434678</v>
      </c>
      <c r="Y39" s="31">
        <f t="shared" ref="Y39" si="114">SUM(Y33:Y38)</f>
        <v>26665.832594526251</v>
      </c>
      <c r="Z39" s="31">
        <f t="shared" ref="Z39" si="115">SUM(Z33:Z38)</f>
        <v>27102.564482617818</v>
      </c>
      <c r="AA39" s="31">
        <f t="shared" ref="AA39" si="116">SUM(AA33:AA38)</f>
        <v>27539.296370709395</v>
      </c>
      <c r="AB39" s="31">
        <f t="shared" ref="AB39" si="117">SUM(AB33:AB38)</f>
        <v>27976.028258800958</v>
      </c>
    </row>
    <row r="40" spans="1:28" ht="16.5" thickTop="1" thickBot="1">
      <c r="E40" s="18">
        <f>E6</f>
        <v>242750</v>
      </c>
      <c r="F40" s="18">
        <f>E40</f>
        <v>242750</v>
      </c>
      <c r="G40" s="18">
        <f t="shared" ref="G40:O40" si="118">F40</f>
        <v>242750</v>
      </c>
      <c r="H40" s="18">
        <f t="shared" si="118"/>
        <v>242750</v>
      </c>
      <c r="I40" s="18">
        <f t="shared" si="118"/>
        <v>242750</v>
      </c>
      <c r="J40" s="18">
        <f t="shared" si="118"/>
        <v>242750</v>
      </c>
      <c r="K40" s="18">
        <f t="shared" si="118"/>
        <v>242750</v>
      </c>
      <c r="L40" s="18">
        <f t="shared" si="118"/>
        <v>242750</v>
      </c>
      <c r="M40" s="18">
        <f t="shared" si="118"/>
        <v>242750</v>
      </c>
      <c r="N40" s="18">
        <f t="shared" si="118"/>
        <v>242750</v>
      </c>
      <c r="O40" s="18">
        <f t="shared" si="118"/>
        <v>242750</v>
      </c>
      <c r="Q40" s="29">
        <f>AB30+Q39</f>
        <v>239675.2654097708</v>
      </c>
      <c r="R40" s="29">
        <f>R39+Q40</f>
        <v>263283.97478765604</v>
      </c>
      <c r="S40" s="29">
        <f t="shared" ref="S40" si="119">S39+R40</f>
        <v>287329.41605363286</v>
      </c>
      <c r="T40" s="29">
        <f t="shared" ref="T40" si="120">T39+S40</f>
        <v>311811.58920770127</v>
      </c>
      <c r="U40" s="29">
        <f t="shared" ref="U40" si="121">U39+T40</f>
        <v>336730.49424986122</v>
      </c>
      <c r="V40" s="29">
        <f t="shared" ref="V40" si="122">V39+U40</f>
        <v>362086.13118011277</v>
      </c>
      <c r="W40" s="29">
        <f t="shared" ref="W40" si="123">W39+V40</f>
        <v>387878.49999845587</v>
      </c>
      <c r="X40" s="29">
        <f t="shared" ref="X40" si="124">X39+W40</f>
        <v>414107.60070489056</v>
      </c>
      <c r="Y40" s="29">
        <f t="shared" ref="Y40" si="125">Y39+X40</f>
        <v>440773.43329941679</v>
      </c>
      <c r="Z40" s="29">
        <f t="shared" ref="Z40" si="126">Z39+Y40</f>
        <v>467875.99778203462</v>
      </c>
      <c r="AA40" s="29">
        <f t="shared" ref="AA40" si="127">AA39+Z40</f>
        <v>495415.294152744</v>
      </c>
      <c r="AB40" s="29">
        <f t="shared" ref="AB40" si="128">AB39+AA40</f>
        <v>523391.32241154497</v>
      </c>
    </row>
    <row r="41" spans="1:28" ht="15.75" thickTop="1">
      <c r="Q41" s="18"/>
      <c r="R41" s="18"/>
      <c r="S41" s="18"/>
      <c r="T41" s="18"/>
      <c r="U41" s="18"/>
      <c r="V41" s="18"/>
      <c r="W41" s="18"/>
      <c r="X41" s="18"/>
      <c r="Y41" s="18"/>
      <c r="Z41" s="18"/>
      <c r="AA41" s="18"/>
      <c r="AB41" s="18"/>
    </row>
    <row r="42" spans="1:28">
      <c r="B42" s="17">
        <v>43800</v>
      </c>
      <c r="D42" s="17">
        <v>43831</v>
      </c>
      <c r="E42" s="17">
        <v>43862</v>
      </c>
      <c r="F42" s="17">
        <v>43891</v>
      </c>
      <c r="G42" s="17">
        <v>43922</v>
      </c>
      <c r="H42" s="17">
        <v>43952</v>
      </c>
      <c r="I42" s="17">
        <v>43983</v>
      </c>
      <c r="J42" s="17">
        <v>44013</v>
      </c>
      <c r="K42" s="17">
        <v>44044</v>
      </c>
      <c r="L42" s="17">
        <v>44075</v>
      </c>
      <c r="M42" s="17">
        <v>44105</v>
      </c>
      <c r="N42" s="17">
        <v>44136</v>
      </c>
      <c r="O42" s="17">
        <v>44166</v>
      </c>
      <c r="Q42" s="17">
        <v>43831</v>
      </c>
      <c r="R42" s="17">
        <v>43862</v>
      </c>
      <c r="S42" s="17">
        <v>43891</v>
      </c>
      <c r="T42" s="17">
        <v>43922</v>
      </c>
      <c r="U42" s="17">
        <v>43952</v>
      </c>
      <c r="V42" s="17">
        <v>43983</v>
      </c>
      <c r="W42" s="17">
        <v>44013</v>
      </c>
      <c r="X42" s="17">
        <v>44044</v>
      </c>
      <c r="Y42" s="17">
        <v>44075</v>
      </c>
      <c r="Z42" s="17">
        <v>44105</v>
      </c>
      <c r="AA42" s="17">
        <v>44136</v>
      </c>
      <c r="AB42" s="17">
        <v>44166</v>
      </c>
    </row>
    <row r="43" spans="1:28">
      <c r="A43" t="s">
        <v>36</v>
      </c>
      <c r="B43" s="18">
        <f t="shared" ref="B43:B49" si="129">O33</f>
        <v>1675251.1729077655</v>
      </c>
      <c r="C43">
        <f t="shared" ref="C43:C48" si="130">C13</f>
        <v>0.10773319439921319</v>
      </c>
      <c r="D43" s="18">
        <f>D49*$C43</f>
        <v>1756715.4234059704</v>
      </c>
      <c r="E43" s="18">
        <f t="shared" ref="E43:O43" si="131">E49*$C43</f>
        <v>1838179.6739041756</v>
      </c>
      <c r="F43" s="18">
        <f t="shared" si="131"/>
        <v>1919643.9244023806</v>
      </c>
      <c r="G43" s="18">
        <f t="shared" si="131"/>
        <v>2001108.1749005858</v>
      </c>
      <c r="H43" s="18">
        <f t="shared" si="131"/>
        <v>2082572.425398791</v>
      </c>
      <c r="I43" s="18">
        <f t="shared" si="131"/>
        <v>2164036.6758969962</v>
      </c>
      <c r="J43" s="18">
        <f t="shared" si="131"/>
        <v>2245500.9263952016</v>
      </c>
      <c r="K43" s="18">
        <f t="shared" si="131"/>
        <v>2326965.1768934065</v>
      </c>
      <c r="L43" s="18">
        <f t="shared" si="131"/>
        <v>2408429.427391612</v>
      </c>
      <c r="M43" s="18">
        <f t="shared" si="131"/>
        <v>2489893.6778898169</v>
      </c>
      <c r="N43" s="18">
        <f t="shared" si="131"/>
        <v>2571357.9283880224</v>
      </c>
      <c r="O43" s="18">
        <f t="shared" si="131"/>
        <v>2652822.1788862273</v>
      </c>
      <c r="Q43" s="18">
        <f>D43*$I$3</f>
        <v>1969.3858875801848</v>
      </c>
      <c r="R43" s="18">
        <f t="shared" ref="R43" si="132">E43*$I$3</f>
        <v>2060.712315945234</v>
      </c>
      <c r="S43" s="18">
        <f t="shared" ref="S43" si="133">F43*$I$3</f>
        <v>2152.0387443102827</v>
      </c>
      <c r="T43" s="18">
        <f t="shared" ref="T43" si="134">G43*$I$3</f>
        <v>2243.3651726753319</v>
      </c>
      <c r="U43" s="18">
        <f t="shared" ref="U43" si="135">H43*$I$3</f>
        <v>2334.6916010403811</v>
      </c>
      <c r="V43" s="18">
        <f t="shared" ref="V43" si="136">I43*$I$3</f>
        <v>2426.0180294054303</v>
      </c>
      <c r="W43" s="18">
        <f t="shared" ref="W43" si="137">J43*$I$3</f>
        <v>2517.3444577704795</v>
      </c>
      <c r="X43" s="18">
        <f t="shared" ref="X43" si="138">K43*$I$3</f>
        <v>2608.6708861355287</v>
      </c>
      <c r="Y43" s="18">
        <f t="shared" ref="Y43" si="139">L43*$I$3</f>
        <v>2699.9973145005779</v>
      </c>
      <c r="Z43" s="18">
        <f t="shared" ref="Z43" si="140">M43*$I$3</f>
        <v>2791.3237428656266</v>
      </c>
      <c r="AA43" s="18">
        <f t="shared" ref="AA43" si="141">N43*$I$3</f>
        <v>2882.6501712306763</v>
      </c>
      <c r="AB43" s="18">
        <f t="shared" ref="AB43" si="142">O43*$I$3</f>
        <v>2973.976599595725</v>
      </c>
    </row>
    <row r="44" spans="1:28">
      <c r="A44" t="s">
        <v>37</v>
      </c>
      <c r="B44" s="18">
        <f t="shared" si="129"/>
        <v>4143197.1865969105</v>
      </c>
      <c r="C44">
        <f t="shared" si="130"/>
        <v>0.26644354897729322</v>
      </c>
      <c r="D44" s="18">
        <f>D49*$C44</f>
        <v>4344672.9168819068</v>
      </c>
      <c r="E44" s="18">
        <f t="shared" ref="E44:O44" si="143">E49*$C44</f>
        <v>4546148.6471669031</v>
      </c>
      <c r="F44" s="18">
        <f t="shared" si="143"/>
        <v>4747624.3774519004</v>
      </c>
      <c r="G44" s="18">
        <f t="shared" si="143"/>
        <v>4949100.1077368967</v>
      </c>
      <c r="H44" s="18">
        <f t="shared" si="143"/>
        <v>5150575.838021894</v>
      </c>
      <c r="I44" s="18">
        <f t="shared" si="143"/>
        <v>5352051.5683068912</v>
      </c>
      <c r="J44" s="18">
        <f t="shared" si="143"/>
        <v>5553527.2985918876</v>
      </c>
      <c r="K44" s="18">
        <f t="shared" si="143"/>
        <v>5755003.0288768848</v>
      </c>
      <c r="L44" s="18">
        <f t="shared" si="143"/>
        <v>5956478.7591618812</v>
      </c>
      <c r="M44" s="18">
        <f t="shared" si="143"/>
        <v>6157954.4894468784</v>
      </c>
      <c r="N44" s="18">
        <f t="shared" si="143"/>
        <v>6359430.2197318757</v>
      </c>
      <c r="O44" s="18">
        <f t="shared" si="143"/>
        <v>6560905.950016872</v>
      </c>
      <c r="Q44" s="18">
        <f>D44*$I$4</f>
        <v>6226.7780567725158</v>
      </c>
      <c r="R44" s="18">
        <f t="shared" ref="R44" si="144">E44*$I$4</f>
        <v>6515.5327410287464</v>
      </c>
      <c r="S44" s="18">
        <f t="shared" ref="S44" si="145">F44*$I$4</f>
        <v>6804.2874252849788</v>
      </c>
      <c r="T44" s="18">
        <f t="shared" ref="T44" si="146">G44*$I$4</f>
        <v>7093.0421095412094</v>
      </c>
      <c r="U44" s="18">
        <f t="shared" ref="U44" si="147">H44*$I$4</f>
        <v>7381.7967937974418</v>
      </c>
      <c r="V44" s="18">
        <f t="shared" ref="V44" si="148">I44*$I$4</f>
        <v>7670.5514780536741</v>
      </c>
      <c r="W44" s="18">
        <f t="shared" ref="W44" si="149">J44*$I$4</f>
        <v>7959.3061623099047</v>
      </c>
      <c r="X44" s="18">
        <f t="shared" ref="X44" si="150">K44*$I$4</f>
        <v>8248.0608465661371</v>
      </c>
      <c r="Y44" s="18">
        <f t="shared" ref="Y44" si="151">L44*$I$4</f>
        <v>8536.8155308223686</v>
      </c>
      <c r="Z44" s="18">
        <f t="shared" ref="Z44" si="152">M44*$I$4</f>
        <v>8825.5702150786001</v>
      </c>
      <c r="AA44" s="18">
        <f t="shared" ref="AA44" si="153">N44*$I$4</f>
        <v>9114.3248993348334</v>
      </c>
      <c r="AB44" s="18">
        <f t="shared" ref="AB44" si="154">O44*$I$4</f>
        <v>9403.0795835910631</v>
      </c>
    </row>
    <row r="45" spans="1:28">
      <c r="A45" t="s">
        <v>38</v>
      </c>
      <c r="B45" s="18">
        <f t="shared" si="129"/>
        <v>5077839.9016695702</v>
      </c>
      <c r="C45">
        <f t="shared" si="130"/>
        <v>0.3265491898179787</v>
      </c>
      <c r="D45" s="18">
        <f>D49*$C45</f>
        <v>5324765.5140369311</v>
      </c>
      <c r="E45" s="18">
        <f t="shared" ref="E45:O45" si="155">E49*$C45</f>
        <v>5571691.1264042929</v>
      </c>
      <c r="F45" s="18">
        <f t="shared" si="155"/>
        <v>5818616.7387716547</v>
      </c>
      <c r="G45" s="18">
        <f t="shared" si="155"/>
        <v>6065542.3511390164</v>
      </c>
      <c r="H45" s="18">
        <f t="shared" si="155"/>
        <v>6312467.9635063782</v>
      </c>
      <c r="I45" s="18">
        <f t="shared" si="155"/>
        <v>6559393.5758737409</v>
      </c>
      <c r="J45" s="18">
        <f t="shared" si="155"/>
        <v>6806319.1882411027</v>
      </c>
      <c r="K45" s="18">
        <f t="shared" si="155"/>
        <v>7053244.8006084645</v>
      </c>
      <c r="L45" s="18">
        <f t="shared" si="155"/>
        <v>7300170.4129758263</v>
      </c>
      <c r="M45" s="18">
        <f t="shared" si="155"/>
        <v>7547096.0253431881</v>
      </c>
      <c r="N45" s="18">
        <f t="shared" si="155"/>
        <v>7794021.6377105508</v>
      </c>
      <c r="O45" s="18">
        <f t="shared" si="155"/>
        <v>8040947.2500779126</v>
      </c>
      <c r="Q45" s="18">
        <f>D45*$I$5</f>
        <v>10029.979485086466</v>
      </c>
      <c r="R45" s="18">
        <f t="shared" ref="R45" si="156">E45*$I$5</f>
        <v>10495.100215728628</v>
      </c>
      <c r="S45" s="18">
        <f t="shared" ref="S45" si="157">F45*$I$5</f>
        <v>10960.220946370791</v>
      </c>
      <c r="T45" s="18">
        <f t="shared" ref="T45" si="158">G45*$I$5</f>
        <v>11425.341677012955</v>
      </c>
      <c r="U45" s="18">
        <f t="shared" ref="U45" si="159">H45*$I$5</f>
        <v>11890.462407655117</v>
      </c>
      <c r="V45" s="18">
        <f t="shared" ref="V45" si="160">I45*$I$5</f>
        <v>12355.583138297283</v>
      </c>
      <c r="W45" s="18">
        <f t="shared" ref="W45" si="161">J45*$I$5</f>
        <v>12820.703868939447</v>
      </c>
      <c r="X45" s="18">
        <f t="shared" ref="X45" si="162">K45*$I$5</f>
        <v>13285.824599581609</v>
      </c>
      <c r="Y45" s="18">
        <f t="shared" ref="Y45" si="163">L45*$I$5</f>
        <v>13750.945330223773</v>
      </c>
      <c r="Z45" s="18">
        <f t="shared" ref="Z45" si="164">M45*$I$5</f>
        <v>14216.066060865936</v>
      </c>
      <c r="AA45" s="18">
        <f t="shared" ref="AA45" si="165">N45*$I$5</f>
        <v>14681.1867915081</v>
      </c>
      <c r="AB45" s="18">
        <f t="shared" ref="AB45" si="166">O45*$I$5</f>
        <v>15146.307522150264</v>
      </c>
    </row>
    <row r="46" spans="1:28">
      <c r="A46" t="s">
        <v>43</v>
      </c>
      <c r="B46" s="18">
        <f t="shared" si="129"/>
        <v>1819528.7895672503</v>
      </c>
      <c r="C46">
        <f t="shared" si="130"/>
        <v>0.11701149772136656</v>
      </c>
      <c r="D46" s="18">
        <f>D49*$C46</f>
        <v>1908008.9837608903</v>
      </c>
      <c r="E46" s="18">
        <f t="shared" ref="E46:O46" si="167">E49*$C46</f>
        <v>1996489.1779545303</v>
      </c>
      <c r="F46" s="18">
        <f t="shared" si="167"/>
        <v>2084969.3721481704</v>
      </c>
      <c r="G46" s="18">
        <f t="shared" si="167"/>
        <v>2173449.5663418104</v>
      </c>
      <c r="H46" s="18">
        <f t="shared" si="167"/>
        <v>2261929.7605354507</v>
      </c>
      <c r="I46" s="18">
        <f t="shared" si="167"/>
        <v>2350409.9547290909</v>
      </c>
      <c r="J46" s="18">
        <f t="shared" si="167"/>
        <v>2438890.1489227312</v>
      </c>
      <c r="K46" s="18">
        <f t="shared" si="167"/>
        <v>2527370.343116371</v>
      </c>
      <c r="L46" s="18">
        <f t="shared" si="167"/>
        <v>2615850.5373100112</v>
      </c>
      <c r="M46" s="18">
        <f t="shared" si="167"/>
        <v>2704330.7315036515</v>
      </c>
      <c r="N46" s="18">
        <f t="shared" si="167"/>
        <v>2792810.9256972917</v>
      </c>
      <c r="O46" s="18">
        <f t="shared" si="167"/>
        <v>2881291.119890932</v>
      </c>
      <c r="Q46" s="18">
        <f>D46*$I$6</f>
        <v>1737.9245176711991</v>
      </c>
      <c r="R46" s="18">
        <f t="shared" ref="R46" si="168">E46*$I$6</f>
        <v>1818.5173765760533</v>
      </c>
      <c r="S46" s="18">
        <f t="shared" ref="S46" si="169">F46*$I$6</f>
        <v>1899.1102354809077</v>
      </c>
      <c r="T46" s="18">
        <f t="shared" ref="T46" si="170">G46*$I$6</f>
        <v>1979.7030943857619</v>
      </c>
      <c r="U46" s="18">
        <f t="shared" ref="U46" si="171">H46*$I$6</f>
        <v>2060.2959532906166</v>
      </c>
      <c r="V46" s="18">
        <f t="shared" ref="V46" si="172">I46*$I$6</f>
        <v>2140.888812195471</v>
      </c>
      <c r="W46" s="18">
        <f t="shared" ref="W46" si="173">J46*$I$6</f>
        <v>2221.4816711003255</v>
      </c>
      <c r="X46" s="18">
        <f t="shared" ref="X46" si="174">K46*$I$6</f>
        <v>2302.0745300051794</v>
      </c>
      <c r="Y46" s="18">
        <f t="shared" ref="Y46" si="175">L46*$I$6</f>
        <v>2382.6673889100339</v>
      </c>
      <c r="Z46" s="18">
        <f t="shared" ref="Z46" si="176">M46*$I$6</f>
        <v>2463.2602478148888</v>
      </c>
      <c r="AA46" s="18">
        <f t="shared" ref="AA46" si="177">N46*$I$6</f>
        <v>2543.8531067197432</v>
      </c>
      <c r="AB46" s="18">
        <f t="shared" ref="AB46" si="178">O46*$I$6</f>
        <v>2624.4459656245976</v>
      </c>
    </row>
    <row r="47" spans="1:28">
      <c r="A47" t="s">
        <v>39</v>
      </c>
      <c r="B47" s="18">
        <f t="shared" si="129"/>
        <v>467986.99821295956</v>
      </c>
      <c r="C47">
        <f t="shared" si="130"/>
        <v>3.009562689472408E-2</v>
      </c>
      <c r="D47" s="18">
        <f>D49*$C47</f>
        <v>490744.30808318674</v>
      </c>
      <c r="E47" s="18">
        <f t="shared" ref="E47:O47" si="179">E49*$C47</f>
        <v>513501.61795341392</v>
      </c>
      <c r="F47" s="18">
        <f t="shared" si="179"/>
        <v>536258.9278236411</v>
      </c>
      <c r="G47" s="18">
        <f t="shared" si="179"/>
        <v>559016.23769386834</v>
      </c>
      <c r="H47" s="18">
        <f t="shared" si="179"/>
        <v>581773.54756409558</v>
      </c>
      <c r="I47" s="18">
        <f t="shared" si="179"/>
        <v>604530.85743432282</v>
      </c>
      <c r="J47" s="18">
        <f t="shared" si="179"/>
        <v>627288.16730455006</v>
      </c>
      <c r="K47" s="18">
        <f t="shared" si="179"/>
        <v>650045.4771747773</v>
      </c>
      <c r="L47" s="18">
        <f t="shared" si="179"/>
        <v>672802.78704500454</v>
      </c>
      <c r="M47" s="18">
        <f t="shared" si="179"/>
        <v>695560.09691523178</v>
      </c>
      <c r="N47" s="18">
        <f t="shared" si="179"/>
        <v>718317.40678545891</v>
      </c>
      <c r="O47" s="18">
        <f t="shared" si="179"/>
        <v>741074.71665568615</v>
      </c>
      <c r="Q47" s="18">
        <f>D47*$I$7</f>
        <v>666.19951868685098</v>
      </c>
      <c r="R47" s="18">
        <f t="shared" ref="R47" si="180">E47*$I$7</f>
        <v>697.09322164465061</v>
      </c>
      <c r="S47" s="18">
        <f t="shared" ref="S47" si="181">F47*$I$7</f>
        <v>727.98692460245024</v>
      </c>
      <c r="T47" s="18">
        <f t="shared" ref="T47" si="182">G47*$I$7</f>
        <v>758.88062756024988</v>
      </c>
      <c r="U47" s="18">
        <f t="shared" ref="U47" si="183">H47*$I$7</f>
        <v>789.77433051804962</v>
      </c>
      <c r="V47" s="18">
        <f t="shared" ref="V47" si="184">I47*$I$7</f>
        <v>820.66803347584926</v>
      </c>
      <c r="W47" s="18">
        <f t="shared" ref="W47" si="185">J47*$I$7</f>
        <v>851.561736433649</v>
      </c>
      <c r="X47" s="18">
        <f t="shared" ref="X47" si="186">K47*$I$7</f>
        <v>882.45543939144864</v>
      </c>
      <c r="Y47" s="18">
        <f t="shared" ref="Y47" si="187">L47*$I$7</f>
        <v>913.34914234924838</v>
      </c>
      <c r="Z47" s="18">
        <f t="shared" ref="Z47" si="188">M47*$I$7</f>
        <v>944.24284530704801</v>
      </c>
      <c r="AA47" s="18">
        <f t="shared" ref="AA47" si="189">N47*$I$7</f>
        <v>975.13654826484765</v>
      </c>
      <c r="AB47" s="18">
        <f t="shared" ref="AB47" si="190">O47*$I$7</f>
        <v>1006.0302512226473</v>
      </c>
    </row>
    <row r="48" spans="1:28">
      <c r="A48" t="s">
        <v>40</v>
      </c>
      <c r="B48" s="18">
        <f t="shared" si="129"/>
        <v>2366195.9510455481</v>
      </c>
      <c r="C48">
        <f t="shared" si="130"/>
        <v>0.15216694218942428</v>
      </c>
      <c r="D48" s="18">
        <f>D49*$C48</f>
        <v>2481259.5204977845</v>
      </c>
      <c r="E48" s="18">
        <f t="shared" ref="E48" si="191">E49*$C48</f>
        <v>2596323.0899500204</v>
      </c>
      <c r="F48" s="18">
        <f t="shared" ref="F48" si="192">F49*$C48</f>
        <v>2711386.6594022573</v>
      </c>
      <c r="G48" s="18">
        <f t="shared" ref="G48" si="193">G49*$C48</f>
        <v>2826450.2288544937</v>
      </c>
      <c r="H48" s="18">
        <f t="shared" ref="H48" si="194">H49*$C48</f>
        <v>2941513.7983067301</v>
      </c>
      <c r="I48" s="18">
        <f t="shared" ref="I48" si="195">I49*$C48</f>
        <v>3056577.3677589665</v>
      </c>
      <c r="J48" s="18">
        <f t="shared" ref="J48" si="196">J49*$C48</f>
        <v>3171640.9372112034</v>
      </c>
      <c r="K48" s="18">
        <f t="shared" ref="K48" si="197">K49*$C48</f>
        <v>3286704.5066634398</v>
      </c>
      <c r="L48" s="18">
        <f t="shared" ref="L48" si="198">L49*$C48</f>
        <v>3401768.0761156762</v>
      </c>
      <c r="M48" s="18">
        <f t="shared" ref="M48" si="199">M49*$C48</f>
        <v>3516831.6455679126</v>
      </c>
      <c r="N48" s="18">
        <f t="shared" ref="N48" si="200">N49*$C48</f>
        <v>3631895.2150201495</v>
      </c>
      <c r="O48" s="18">
        <f t="shared" ref="O48" si="201">O49*$C48</f>
        <v>3746958.7844723859</v>
      </c>
      <c r="Q48" s="18">
        <f>D48*$I$8</f>
        <v>8706.1813740346133</v>
      </c>
      <c r="R48" s="18">
        <f t="shared" ref="R48" si="202">E48*$I$8</f>
        <v>9109.9135499393833</v>
      </c>
      <c r="S48" s="18">
        <f t="shared" ref="S48" si="203">F48*$I$8</f>
        <v>9513.6457258441551</v>
      </c>
      <c r="T48" s="18">
        <f t="shared" ref="T48" si="204">G48*$I$8</f>
        <v>9917.3779017489269</v>
      </c>
      <c r="U48" s="18">
        <f t="shared" ref="U48" si="205">H48*$I$8</f>
        <v>10321.110077653697</v>
      </c>
      <c r="V48" s="18">
        <f t="shared" ref="V48" si="206">I48*$I$8</f>
        <v>10724.842253558467</v>
      </c>
      <c r="W48" s="18">
        <f t="shared" ref="W48" si="207">J48*$I$8</f>
        <v>11128.57442946324</v>
      </c>
      <c r="X48" s="18">
        <f t="shared" ref="X48" si="208">K48*$I$8</f>
        <v>11532.30660536801</v>
      </c>
      <c r="Y48" s="18">
        <f t="shared" ref="Y48" si="209">L48*$I$8</f>
        <v>11936.038781272782</v>
      </c>
      <c r="Z48" s="18">
        <f t="shared" ref="Z48" si="210">M48*$I$8</f>
        <v>12339.770957177552</v>
      </c>
      <c r="AA48" s="18">
        <f t="shared" ref="AA48" si="211">N48*$I$8</f>
        <v>12743.503133082326</v>
      </c>
      <c r="AB48" s="18">
        <f t="shared" ref="AB48" si="212">O48*$I$8</f>
        <v>13147.235308987096</v>
      </c>
    </row>
    <row r="49" spans="1:28" ht="15.75" thickBot="1">
      <c r="A49" t="s">
        <v>0</v>
      </c>
      <c r="B49" s="18">
        <f t="shared" si="129"/>
        <v>15550000.000000004</v>
      </c>
      <c r="D49" s="29">
        <f>B49+E7</f>
        <v>16306166.66666667</v>
      </c>
      <c r="E49" s="29">
        <f>D49+E50</f>
        <v>17062333.333333336</v>
      </c>
      <c r="F49" s="29">
        <f t="shared" ref="F49" si="213">E49+F50</f>
        <v>17818500.000000004</v>
      </c>
      <c r="G49" s="29">
        <f t="shared" ref="G49" si="214">F49+G50</f>
        <v>18574666.666666672</v>
      </c>
      <c r="H49" s="29">
        <f t="shared" ref="H49" si="215">G49+H50</f>
        <v>19330833.33333334</v>
      </c>
      <c r="I49" s="29">
        <f t="shared" ref="I49" si="216">H49+I50</f>
        <v>20087000.000000007</v>
      </c>
      <c r="J49" s="29">
        <f t="shared" ref="J49" si="217">I49+J50</f>
        <v>20843166.666666675</v>
      </c>
      <c r="K49" s="29">
        <f t="shared" ref="K49" si="218">J49+K50</f>
        <v>21599333.333333343</v>
      </c>
      <c r="L49" s="29">
        <f t="shared" ref="L49" si="219">K49+L50</f>
        <v>22355500.000000011</v>
      </c>
      <c r="M49" s="29">
        <f t="shared" ref="M49" si="220">L49+M50</f>
        <v>23111666.666666679</v>
      </c>
      <c r="N49" s="29">
        <f t="shared" ref="N49" si="221">M49+N50</f>
        <v>23867833.333333347</v>
      </c>
      <c r="O49" s="29">
        <f t="shared" ref="O49" si="222">N49+O50</f>
        <v>24624000.000000015</v>
      </c>
      <c r="Q49" s="31">
        <f>SUM(Q43:Q48)</f>
        <v>29336.448839831828</v>
      </c>
      <c r="R49" s="31">
        <f t="shared" ref="R49" si="223">SUM(R43:R48)</f>
        <v>30696.869420862691</v>
      </c>
      <c r="S49" s="31">
        <f t="shared" ref="S49" si="224">SUM(S43:S48)</f>
        <v>32057.290001893565</v>
      </c>
      <c r="T49" s="31">
        <f t="shared" ref="T49" si="225">SUM(T43:T48)</f>
        <v>33417.710582924432</v>
      </c>
      <c r="U49" s="31">
        <f t="shared" ref="U49" si="226">SUM(U43:U48)</f>
        <v>34778.131163955302</v>
      </c>
      <c r="V49" s="31">
        <f t="shared" ref="V49" si="227">SUM(V43:V48)</f>
        <v>36138.551744986173</v>
      </c>
      <c r="W49" s="31">
        <f t="shared" ref="W49" si="228">SUM(W43:W48)</f>
        <v>37498.97232601705</v>
      </c>
      <c r="X49" s="31">
        <f t="shared" ref="X49" si="229">SUM(X43:X48)</f>
        <v>38859.392907047913</v>
      </c>
      <c r="Y49" s="31">
        <f t="shared" ref="Y49" si="230">SUM(Y43:Y48)</f>
        <v>40219.813488078784</v>
      </c>
      <c r="Z49" s="31">
        <f t="shared" ref="Z49" si="231">SUM(Z43:Z48)</f>
        <v>41580.234069109647</v>
      </c>
      <c r="AA49" s="31">
        <f t="shared" ref="AA49" si="232">SUM(AA43:AA48)</f>
        <v>42940.654650140525</v>
      </c>
      <c r="AB49" s="31">
        <f t="shared" ref="AB49" si="233">SUM(AB43:AB48)</f>
        <v>44301.075231171395</v>
      </c>
    </row>
    <row r="50" spans="1:28" ht="16.5" thickTop="1" thickBot="1">
      <c r="E50" s="18">
        <f>E7</f>
        <v>756166.66666666663</v>
      </c>
      <c r="F50" s="18">
        <f>E50</f>
        <v>756166.66666666663</v>
      </c>
      <c r="G50" s="18">
        <f t="shared" ref="G50:O50" si="234">F50</f>
        <v>756166.66666666663</v>
      </c>
      <c r="H50" s="18">
        <f t="shared" si="234"/>
        <v>756166.66666666663</v>
      </c>
      <c r="I50" s="18">
        <f t="shared" si="234"/>
        <v>756166.66666666663</v>
      </c>
      <c r="J50" s="18">
        <f t="shared" si="234"/>
        <v>756166.66666666663</v>
      </c>
      <c r="K50" s="18">
        <f t="shared" si="234"/>
        <v>756166.66666666663</v>
      </c>
      <c r="L50" s="18">
        <f t="shared" si="234"/>
        <v>756166.66666666663</v>
      </c>
      <c r="M50" s="18">
        <f t="shared" si="234"/>
        <v>756166.66666666663</v>
      </c>
      <c r="N50" s="18">
        <f t="shared" si="234"/>
        <v>756166.66666666663</v>
      </c>
      <c r="O50" s="18">
        <f t="shared" si="234"/>
        <v>756166.66666666663</v>
      </c>
      <c r="Q50" s="29">
        <f>AB40+Q49</f>
        <v>552727.77125137683</v>
      </c>
      <c r="R50" s="29">
        <f>R49+Q50</f>
        <v>583424.64067223947</v>
      </c>
      <c r="S50" s="29">
        <f t="shared" ref="S50" si="235">S49+R50</f>
        <v>615481.93067413301</v>
      </c>
      <c r="T50" s="29">
        <f t="shared" ref="T50" si="236">T49+S50</f>
        <v>648899.64125705743</v>
      </c>
      <c r="U50" s="29">
        <f t="shared" ref="U50" si="237">U49+T50</f>
        <v>683677.77242101275</v>
      </c>
      <c r="V50" s="29">
        <f t="shared" ref="V50" si="238">V49+U50</f>
        <v>719816.32416599896</v>
      </c>
      <c r="W50" s="29">
        <f t="shared" ref="W50" si="239">W49+V50</f>
        <v>757315.29649201606</v>
      </c>
      <c r="X50" s="29">
        <f t="shared" ref="X50" si="240">X49+W50</f>
        <v>796174.68939906394</v>
      </c>
      <c r="Y50" s="29">
        <f t="shared" ref="Y50" si="241">Y49+X50</f>
        <v>836394.50288714271</v>
      </c>
      <c r="Z50" s="29">
        <f t="shared" ref="Z50" si="242">Z49+Y50</f>
        <v>877974.73695625237</v>
      </c>
      <c r="AA50" s="29">
        <f t="shared" ref="AA50" si="243">AA49+Z50</f>
        <v>920915.39160639292</v>
      </c>
      <c r="AB50" s="29">
        <f t="shared" ref="AB50" si="244">AB49+AA50</f>
        <v>965216.46683756437</v>
      </c>
    </row>
    <row r="51" spans="1:28" ht="15.75" thickTop="1">
      <c r="Q51" s="18"/>
      <c r="R51" s="18"/>
      <c r="S51" s="18"/>
      <c r="T51" s="18"/>
      <c r="U51" s="18"/>
      <c r="V51" s="18"/>
      <c r="W51" s="18"/>
      <c r="X51" s="18"/>
      <c r="Y51" s="18"/>
      <c r="Z51" s="18"/>
      <c r="AA51" s="18"/>
      <c r="AB51" s="18"/>
    </row>
    <row r="52" spans="1:28">
      <c r="B52" s="17">
        <v>44166</v>
      </c>
      <c r="D52" s="17">
        <v>44197</v>
      </c>
      <c r="E52" s="17">
        <v>44228</v>
      </c>
      <c r="F52" s="17">
        <v>44256</v>
      </c>
      <c r="G52" s="17">
        <v>44287</v>
      </c>
      <c r="H52" s="17">
        <v>44317</v>
      </c>
      <c r="I52" s="17">
        <v>44348</v>
      </c>
      <c r="J52" s="17">
        <v>44378</v>
      </c>
      <c r="K52" s="17">
        <v>44409</v>
      </c>
      <c r="L52" s="17">
        <v>44440</v>
      </c>
      <c r="M52" s="17">
        <v>44470</v>
      </c>
      <c r="N52" s="17">
        <v>44501</v>
      </c>
      <c r="O52" s="17">
        <v>44531</v>
      </c>
      <c r="Q52" s="17">
        <v>44197</v>
      </c>
      <c r="R52" s="17">
        <v>44228</v>
      </c>
      <c r="S52" s="17">
        <v>44256</v>
      </c>
      <c r="T52" s="17">
        <v>44287</v>
      </c>
      <c r="U52" s="17">
        <v>44317</v>
      </c>
      <c r="V52" s="17">
        <v>44348</v>
      </c>
      <c r="W52" s="17">
        <v>44378</v>
      </c>
      <c r="X52" s="17">
        <v>44409</v>
      </c>
      <c r="Y52" s="17">
        <v>44440</v>
      </c>
      <c r="Z52" s="17">
        <v>44470</v>
      </c>
      <c r="AA52" s="17">
        <v>44501</v>
      </c>
      <c r="AB52" s="17">
        <v>44531</v>
      </c>
    </row>
    <row r="53" spans="1:28">
      <c r="A53" t="s">
        <v>36</v>
      </c>
      <c r="B53" s="18">
        <f t="shared" ref="B53:B59" si="245">O43</f>
        <v>2652822.1788862273</v>
      </c>
      <c r="C53">
        <f t="shared" ref="C53:C58" si="246">C43</f>
        <v>0.10773319439921319</v>
      </c>
      <c r="D53" s="18">
        <f>D59*$C53</f>
        <v>2723656.7542037098</v>
      </c>
      <c r="E53" s="18">
        <f t="shared" ref="E53:O53" si="247">E59*$C53</f>
        <v>2794491.3295211927</v>
      </c>
      <c r="F53" s="18">
        <f t="shared" si="247"/>
        <v>2865325.9048386752</v>
      </c>
      <c r="G53" s="18">
        <f t="shared" si="247"/>
        <v>2936160.4801561581</v>
      </c>
      <c r="H53" s="18">
        <f t="shared" si="247"/>
        <v>3006995.0554736406</v>
      </c>
      <c r="I53" s="18">
        <f t="shared" si="247"/>
        <v>3077829.6307911235</v>
      </c>
      <c r="J53" s="18">
        <f t="shared" si="247"/>
        <v>3148664.206108606</v>
      </c>
      <c r="K53" s="18">
        <f t="shared" si="247"/>
        <v>3219498.7814260889</v>
      </c>
      <c r="L53" s="18">
        <f t="shared" si="247"/>
        <v>3290333.3567435713</v>
      </c>
      <c r="M53" s="18">
        <f t="shared" si="247"/>
        <v>3361167.9320610543</v>
      </c>
      <c r="N53" s="18">
        <f t="shared" si="247"/>
        <v>3432002.5073785367</v>
      </c>
      <c r="O53" s="18">
        <f t="shared" si="247"/>
        <v>3502837.0826960192</v>
      </c>
      <c r="Q53" s="18">
        <f>D53*$I$3</f>
        <v>3053.3865092056253</v>
      </c>
      <c r="R53" s="18">
        <f t="shared" ref="R53" si="248">E53*$I$3</f>
        <v>3132.7964188155261</v>
      </c>
      <c r="S53" s="18">
        <f t="shared" ref="S53" si="249">F53*$I$3</f>
        <v>3212.2063284254264</v>
      </c>
      <c r="T53" s="18">
        <f t="shared" ref="T53" si="250">G53*$I$3</f>
        <v>3291.6162380353271</v>
      </c>
      <c r="U53" s="18">
        <f t="shared" ref="U53" si="251">H53*$I$3</f>
        <v>3371.026147645227</v>
      </c>
      <c r="V53" s="18">
        <f t="shared" ref="V53" si="252">I53*$I$3</f>
        <v>3450.4360572551277</v>
      </c>
      <c r="W53" s="18">
        <f t="shared" ref="W53" si="253">J53*$I$3</f>
        <v>3529.845966865028</v>
      </c>
      <c r="X53" s="18">
        <f t="shared" ref="X53" si="254">K53*$I$3</f>
        <v>3609.2558764749288</v>
      </c>
      <c r="Y53" s="18">
        <f t="shared" ref="Y53" si="255">L53*$I$3</f>
        <v>3688.6657860848291</v>
      </c>
      <c r="Z53" s="18">
        <f t="shared" ref="Z53" si="256">M53*$I$3</f>
        <v>3768.0756956947298</v>
      </c>
      <c r="AA53" s="18">
        <f t="shared" ref="AA53" si="257">N53*$I$3</f>
        <v>3847.4856053046296</v>
      </c>
      <c r="AB53" s="18">
        <f t="shared" ref="AB53" si="258">O53*$I$3</f>
        <v>3926.8955149145299</v>
      </c>
    </row>
    <row r="54" spans="1:28">
      <c r="A54" t="s">
        <v>37</v>
      </c>
      <c r="B54" s="18">
        <f t="shared" si="245"/>
        <v>6560905.950016872</v>
      </c>
      <c r="C54">
        <f t="shared" si="246"/>
        <v>0.26644354897729322</v>
      </c>
      <c r="D54" s="18">
        <f>D59*$C54</f>
        <v>6736092.5834694421</v>
      </c>
      <c r="E54" s="18">
        <f t="shared" ref="E54:O54" si="259">E59*$C54</f>
        <v>6911279.2169220131</v>
      </c>
      <c r="F54" s="18">
        <f t="shared" si="259"/>
        <v>7086465.8503745832</v>
      </c>
      <c r="G54" s="18">
        <f t="shared" si="259"/>
        <v>7261652.4838271532</v>
      </c>
      <c r="H54" s="18">
        <f t="shared" si="259"/>
        <v>7436839.1172797233</v>
      </c>
      <c r="I54" s="18">
        <f t="shared" si="259"/>
        <v>7612025.7507322943</v>
      </c>
      <c r="J54" s="18">
        <f t="shared" si="259"/>
        <v>7787212.3841848643</v>
      </c>
      <c r="K54" s="18">
        <f t="shared" si="259"/>
        <v>7962399.0176374344</v>
      </c>
      <c r="L54" s="18">
        <f t="shared" si="259"/>
        <v>8137585.6510900045</v>
      </c>
      <c r="M54" s="18">
        <f t="shared" si="259"/>
        <v>8312772.2845425755</v>
      </c>
      <c r="N54" s="18">
        <f t="shared" si="259"/>
        <v>8487958.9179951455</v>
      </c>
      <c r="O54" s="18">
        <f t="shared" si="259"/>
        <v>8663145.5514477156</v>
      </c>
      <c r="Q54" s="18">
        <f>D54*$I$4</f>
        <v>9654.1567776379743</v>
      </c>
      <c r="R54" s="18">
        <f t="shared" ref="R54" si="260">E54*$I$4</f>
        <v>9905.2339716848855</v>
      </c>
      <c r="S54" s="18">
        <f t="shared" ref="S54" si="261">F54*$I$4</f>
        <v>10156.311165731795</v>
      </c>
      <c r="T54" s="18">
        <f t="shared" ref="T54" si="262">G54*$I$4</f>
        <v>10407.388359778706</v>
      </c>
      <c r="U54" s="18">
        <f t="shared" ref="U54" si="263">H54*$I$4</f>
        <v>10658.465553825616</v>
      </c>
      <c r="V54" s="18">
        <f t="shared" ref="V54" si="264">I54*$I$4</f>
        <v>10909.542747872527</v>
      </c>
      <c r="W54" s="18">
        <f t="shared" ref="W54" si="265">J54*$I$4</f>
        <v>11160.619941919436</v>
      </c>
      <c r="X54" s="18">
        <f t="shared" ref="X54" si="266">K54*$I$4</f>
        <v>11411.697135966348</v>
      </c>
      <c r="Y54" s="18">
        <f t="shared" ref="Y54" si="267">L54*$I$4</f>
        <v>11662.774330013257</v>
      </c>
      <c r="Z54" s="18">
        <f t="shared" ref="Z54" si="268">M54*$I$4</f>
        <v>11913.851524060168</v>
      </c>
      <c r="AA54" s="18">
        <f t="shared" ref="AA54" si="269">N54*$I$4</f>
        <v>12164.928718107078</v>
      </c>
      <c r="AB54" s="18">
        <f t="shared" ref="AB54" si="270">O54*$I$4</f>
        <v>12416.005912153989</v>
      </c>
    </row>
    <row r="55" spans="1:28">
      <c r="A55" t="s">
        <v>38</v>
      </c>
      <c r="B55" s="18">
        <f t="shared" si="245"/>
        <v>8040947.2500779126</v>
      </c>
      <c r="C55">
        <f t="shared" si="246"/>
        <v>0.3265491898179787</v>
      </c>
      <c r="D55" s="18">
        <f>D59*$C55</f>
        <v>8255653.3423832338</v>
      </c>
      <c r="E55" s="18">
        <f t="shared" ref="E55:O55" si="271">E59*$C55</f>
        <v>8470359.4346885551</v>
      </c>
      <c r="F55" s="18">
        <f t="shared" si="271"/>
        <v>8685065.5269938763</v>
      </c>
      <c r="G55" s="18">
        <f t="shared" si="271"/>
        <v>8899771.6192991957</v>
      </c>
      <c r="H55" s="18">
        <f t="shared" si="271"/>
        <v>9114477.711604517</v>
      </c>
      <c r="I55" s="18">
        <f t="shared" si="271"/>
        <v>9329183.8039098382</v>
      </c>
      <c r="J55" s="18">
        <f t="shared" si="271"/>
        <v>9543889.8962151594</v>
      </c>
      <c r="K55" s="18">
        <f t="shared" si="271"/>
        <v>9758595.9885204807</v>
      </c>
      <c r="L55" s="18">
        <f t="shared" si="271"/>
        <v>9973302.0808258019</v>
      </c>
      <c r="M55" s="18">
        <f t="shared" si="271"/>
        <v>10188008.173131123</v>
      </c>
      <c r="N55" s="18">
        <f t="shared" si="271"/>
        <v>10402714.265436443</v>
      </c>
      <c r="O55" s="18">
        <f t="shared" si="271"/>
        <v>10617420.357741764</v>
      </c>
      <c r="Q55" s="18">
        <f>D55*$I$5</f>
        <v>15550.738045047186</v>
      </c>
      <c r="R55" s="18">
        <f t="shared" ref="R55" si="272">E55*$I$5</f>
        <v>15955.168567944107</v>
      </c>
      <c r="S55" s="18">
        <f t="shared" ref="S55" si="273">F55*$I$5</f>
        <v>16359.599090841029</v>
      </c>
      <c r="T55" s="18">
        <f t="shared" ref="T55" si="274">G55*$I$5</f>
        <v>16764.029613737948</v>
      </c>
      <c r="U55" s="18">
        <f t="shared" ref="U55" si="275">H55*$I$5</f>
        <v>17168.460136634869</v>
      </c>
      <c r="V55" s="18">
        <f t="shared" ref="V55" si="276">I55*$I$5</f>
        <v>17572.890659531793</v>
      </c>
      <c r="W55" s="18">
        <f t="shared" ref="W55" si="277">J55*$I$5</f>
        <v>17977.321182428714</v>
      </c>
      <c r="X55" s="18">
        <f t="shared" ref="X55" si="278">K55*$I$5</f>
        <v>18381.751705325634</v>
      </c>
      <c r="Y55" s="18">
        <f t="shared" ref="Y55" si="279">L55*$I$5</f>
        <v>18786.182228222558</v>
      </c>
      <c r="Z55" s="18">
        <f t="shared" ref="Z55" si="280">M55*$I$5</f>
        <v>19190.612751119479</v>
      </c>
      <c r="AA55" s="18">
        <f t="shared" ref="AA55" si="281">N55*$I$5</f>
        <v>19595.043274016396</v>
      </c>
      <c r="AB55" s="18">
        <f t="shared" ref="AB55" si="282">O55*$I$5</f>
        <v>19999.47379691332</v>
      </c>
    </row>
    <row r="56" spans="1:28">
      <c r="A56" t="s">
        <v>43</v>
      </c>
      <c r="B56" s="18">
        <f t="shared" si="245"/>
        <v>2881291.119890932</v>
      </c>
      <c r="C56">
        <f t="shared" si="246"/>
        <v>0.11701149772136656</v>
      </c>
      <c r="D56" s="18">
        <f>D59*$C56</f>
        <v>2958226.1796427304</v>
      </c>
      <c r="E56" s="18">
        <f t="shared" ref="E56:O56" si="283">E59*$C56</f>
        <v>3035161.2393945288</v>
      </c>
      <c r="F56" s="18">
        <f t="shared" si="283"/>
        <v>3112096.2991463272</v>
      </c>
      <c r="G56" s="18">
        <f t="shared" si="283"/>
        <v>3189031.3588981261</v>
      </c>
      <c r="H56" s="18">
        <f t="shared" si="283"/>
        <v>3265966.4186499245</v>
      </c>
      <c r="I56" s="18">
        <f t="shared" si="283"/>
        <v>3342901.4784017229</v>
      </c>
      <c r="J56" s="18">
        <f t="shared" si="283"/>
        <v>3419836.5381535213</v>
      </c>
      <c r="K56" s="18">
        <f t="shared" si="283"/>
        <v>3496771.5979053201</v>
      </c>
      <c r="L56" s="18">
        <f t="shared" si="283"/>
        <v>3573706.6576571185</v>
      </c>
      <c r="M56" s="18">
        <f t="shared" si="283"/>
        <v>3650641.7174089169</v>
      </c>
      <c r="N56" s="18">
        <f t="shared" si="283"/>
        <v>3727576.7771607153</v>
      </c>
      <c r="O56" s="18">
        <f t="shared" si="283"/>
        <v>3804511.8369125137</v>
      </c>
      <c r="Q56" s="18">
        <f>D56*$I$6</f>
        <v>2694.5228508746859</v>
      </c>
      <c r="R56" s="18">
        <f t="shared" ref="R56" si="284">E56*$I$6</f>
        <v>2764.5997361247737</v>
      </c>
      <c r="S56" s="18">
        <f t="shared" ref="S56" si="285">F56*$I$6</f>
        <v>2834.676621374862</v>
      </c>
      <c r="T56" s="18">
        <f t="shared" ref="T56" si="286">G56*$I$6</f>
        <v>2904.7535066249502</v>
      </c>
      <c r="U56" s="18">
        <f t="shared" ref="U56" si="287">H56*$I$6</f>
        <v>2974.8303918750385</v>
      </c>
      <c r="V56" s="18">
        <f t="shared" ref="V56" si="288">I56*$I$6</f>
        <v>3044.9072771251267</v>
      </c>
      <c r="W56" s="18">
        <f t="shared" ref="W56" si="289">J56*$I$6</f>
        <v>3114.9841623752145</v>
      </c>
      <c r="X56" s="18">
        <f t="shared" ref="X56" si="290">K56*$I$6</f>
        <v>3185.0610476253032</v>
      </c>
      <c r="Y56" s="18">
        <f t="shared" ref="Y56" si="291">L56*$I$6</f>
        <v>3255.1379328753915</v>
      </c>
      <c r="Z56" s="18">
        <f t="shared" ref="Z56" si="292">M56*$I$6</f>
        <v>3325.2148181254793</v>
      </c>
      <c r="AA56" s="18">
        <f t="shared" ref="AA56" si="293">N56*$I$6</f>
        <v>3395.2917033755675</v>
      </c>
      <c r="AB56" s="18">
        <f t="shared" ref="AB56" si="294">O56*$I$6</f>
        <v>3465.3685886256558</v>
      </c>
    </row>
    <row r="57" spans="1:28">
      <c r="A57" t="s">
        <v>39</v>
      </c>
      <c r="B57" s="18">
        <f t="shared" si="245"/>
        <v>741074.71665568615</v>
      </c>
      <c r="C57">
        <f t="shared" si="246"/>
        <v>3.009562689472408E-2</v>
      </c>
      <c r="D57" s="18">
        <f>D59*$C57</f>
        <v>760862.59133896732</v>
      </c>
      <c r="E57" s="18">
        <f t="shared" ref="E57:O57" si="295">E59*$C57</f>
        <v>780650.46602224838</v>
      </c>
      <c r="F57" s="18">
        <f t="shared" si="295"/>
        <v>800438.34070552944</v>
      </c>
      <c r="G57" s="18">
        <f t="shared" si="295"/>
        <v>820226.21538881049</v>
      </c>
      <c r="H57" s="18">
        <f t="shared" si="295"/>
        <v>840014.09007209155</v>
      </c>
      <c r="I57" s="18">
        <f t="shared" si="295"/>
        <v>859801.96475537273</v>
      </c>
      <c r="J57" s="18">
        <f t="shared" si="295"/>
        <v>879589.83943865378</v>
      </c>
      <c r="K57" s="18">
        <f t="shared" si="295"/>
        <v>899377.71412193484</v>
      </c>
      <c r="L57" s="18">
        <f t="shared" si="295"/>
        <v>919165.5888052159</v>
      </c>
      <c r="M57" s="18">
        <f t="shared" si="295"/>
        <v>938953.46348849707</v>
      </c>
      <c r="N57" s="18">
        <f t="shared" si="295"/>
        <v>958741.33817177813</v>
      </c>
      <c r="O57" s="18">
        <f t="shared" si="295"/>
        <v>978529.21285505919</v>
      </c>
      <c r="Q57" s="18">
        <f>D57*$I$7</f>
        <v>1032.8928604729272</v>
      </c>
      <c r="R57" s="18">
        <f t="shared" ref="R57" si="296">E57*$I$7</f>
        <v>1059.7554697232069</v>
      </c>
      <c r="S57" s="18">
        <f t="shared" ref="S57" si="297">F57*$I$7</f>
        <v>1086.6180789734867</v>
      </c>
      <c r="T57" s="18">
        <f t="shared" ref="T57" si="298">G57*$I$7</f>
        <v>1113.4806882237665</v>
      </c>
      <c r="U57" s="18">
        <f t="shared" ref="U57" si="299">H57*$I$7</f>
        <v>1140.3432974740463</v>
      </c>
      <c r="V57" s="18">
        <f t="shared" ref="V57" si="300">I57*$I$7</f>
        <v>1167.2059067243263</v>
      </c>
      <c r="W57" s="18">
        <f t="shared" ref="W57" si="301">J57*$I$7</f>
        <v>1194.068515974606</v>
      </c>
      <c r="X57" s="18">
        <f t="shared" ref="X57" si="302">K57*$I$7</f>
        <v>1220.9311252248858</v>
      </c>
      <c r="Y57" s="18">
        <f t="shared" ref="Y57" si="303">L57*$I$7</f>
        <v>1247.7937344751656</v>
      </c>
      <c r="Z57" s="18">
        <f t="shared" ref="Z57" si="304">M57*$I$7</f>
        <v>1274.6563437254456</v>
      </c>
      <c r="AA57" s="18">
        <f t="shared" ref="AA57" si="305">N57*$I$7</f>
        <v>1301.5189529757254</v>
      </c>
      <c r="AB57" s="18">
        <f t="shared" ref="AB57" si="306">O57*$I$7</f>
        <v>1328.3815622260051</v>
      </c>
    </row>
    <row r="58" spans="1:28">
      <c r="A58" t="s">
        <v>40</v>
      </c>
      <c r="B58" s="18">
        <f t="shared" si="245"/>
        <v>3746958.7844723859</v>
      </c>
      <c r="C58">
        <f t="shared" si="246"/>
        <v>0.15216694218942428</v>
      </c>
      <c r="D58" s="18">
        <f>D59*$C58</f>
        <v>3847008.5489619323</v>
      </c>
      <c r="E58" s="18">
        <f t="shared" ref="E58" si="307">E59*$C58</f>
        <v>3947058.3134514787</v>
      </c>
      <c r="F58" s="18">
        <f t="shared" ref="F58" si="308">F59*$C58</f>
        <v>4047108.0779410251</v>
      </c>
      <c r="G58" s="18">
        <f t="shared" ref="G58" si="309">G59*$C58</f>
        <v>4147157.8424305716</v>
      </c>
      <c r="H58" s="18">
        <f t="shared" ref="H58" si="310">H59*$C58</f>
        <v>4247207.6069201184</v>
      </c>
      <c r="I58" s="18">
        <f t="shared" ref="I58" si="311">I59*$C58</f>
        <v>4347257.3714096649</v>
      </c>
      <c r="J58" s="18">
        <f t="shared" ref="J58" si="312">J59*$C58</f>
        <v>4447307.1358992113</v>
      </c>
      <c r="K58" s="18">
        <f t="shared" ref="K58" si="313">K59*$C58</f>
        <v>4547356.9003887577</v>
      </c>
      <c r="L58" s="18">
        <f t="shared" ref="L58" si="314">L59*$C58</f>
        <v>4647406.6648783041</v>
      </c>
      <c r="M58" s="18">
        <f t="shared" ref="M58" si="315">M59*$C58</f>
        <v>4747456.4293678505</v>
      </c>
      <c r="N58" s="18">
        <f t="shared" ref="N58" si="316">N59*$C58</f>
        <v>4847506.193857397</v>
      </c>
      <c r="O58" s="18">
        <f t="shared" ref="O58" si="317">O59*$C58</f>
        <v>4947555.9583469434</v>
      </c>
      <c r="Q58" s="18">
        <f>D58*$I$8</f>
        <v>13498.287421383904</v>
      </c>
      <c r="R58" s="18">
        <f t="shared" ref="R58" si="318">E58*$I$8</f>
        <v>13849.339533780712</v>
      </c>
      <c r="S58" s="18">
        <f t="shared" ref="S58" si="319">F58*$I$8</f>
        <v>14200.391646177521</v>
      </c>
      <c r="T58" s="18">
        <f t="shared" ref="T58" si="320">G58*$I$8</f>
        <v>14551.443758574329</v>
      </c>
      <c r="U58" s="18">
        <f t="shared" ref="U58" si="321">H58*$I$8</f>
        <v>14902.495870971139</v>
      </c>
      <c r="V58" s="18">
        <f t="shared" ref="V58" si="322">I58*$I$8</f>
        <v>15253.547983367947</v>
      </c>
      <c r="W58" s="18">
        <f t="shared" ref="W58" si="323">J58*$I$8</f>
        <v>15604.600095764756</v>
      </c>
      <c r="X58" s="18">
        <f t="shared" ref="X58" si="324">K58*$I$8</f>
        <v>15955.652208161564</v>
      </c>
      <c r="Y58" s="18">
        <f t="shared" ref="Y58" si="325">L58*$I$8</f>
        <v>16306.704320558372</v>
      </c>
      <c r="Z58" s="18">
        <f t="shared" ref="Z58" si="326">M58*$I$8</f>
        <v>16657.756432955179</v>
      </c>
      <c r="AA58" s="18">
        <f t="shared" ref="AA58" si="327">N58*$I$8</f>
        <v>17008.808545351989</v>
      </c>
      <c r="AB58" s="18">
        <f t="shared" ref="AB58" si="328">O58*$I$8</f>
        <v>17359.860657748795</v>
      </c>
    </row>
    <row r="59" spans="1:28" ht="15.75" thickBot="1">
      <c r="A59" t="s">
        <v>0</v>
      </c>
      <c r="B59" s="18">
        <f t="shared" si="245"/>
        <v>24624000.000000015</v>
      </c>
      <c r="D59" s="29">
        <f>B59+ E8</f>
        <v>25281500.000000015</v>
      </c>
      <c r="E59" s="29">
        <f>D59+E60</f>
        <v>25939000.000000015</v>
      </c>
      <c r="F59" s="29">
        <f t="shared" ref="F59" si="329">E59+F60</f>
        <v>26596500.000000015</v>
      </c>
      <c r="G59" s="29">
        <f t="shared" ref="G59" si="330">F59+G60</f>
        <v>27254000.000000015</v>
      </c>
      <c r="H59" s="29">
        <f t="shared" ref="H59" si="331">G59+H60</f>
        <v>27911500.000000015</v>
      </c>
      <c r="I59" s="29">
        <f t="shared" ref="I59" si="332">H59+I60</f>
        <v>28569000.000000015</v>
      </c>
      <c r="J59" s="29">
        <f t="shared" ref="J59" si="333">I59+J60</f>
        <v>29226500.000000015</v>
      </c>
      <c r="K59" s="29">
        <f t="shared" ref="K59" si="334">J59+K60</f>
        <v>29884000.000000015</v>
      </c>
      <c r="L59" s="29">
        <f t="shared" ref="L59" si="335">K59+L60</f>
        <v>30541500.000000015</v>
      </c>
      <c r="M59" s="29">
        <f t="shared" ref="M59" si="336">L59+M60</f>
        <v>31199000.000000015</v>
      </c>
      <c r="N59" s="29">
        <f t="shared" ref="N59" si="337">M59+N60</f>
        <v>31856500.000000015</v>
      </c>
      <c r="O59" s="29">
        <f t="shared" ref="O59" si="338">N59+O60</f>
        <v>32514000.000000015</v>
      </c>
      <c r="Q59" s="31">
        <f>SUM(Q53:Q58)</f>
        <v>45483.984464622306</v>
      </c>
      <c r="R59" s="31">
        <f t="shared" ref="R59" si="339">SUM(R53:R58)</f>
        <v>46666.893698073211</v>
      </c>
      <c r="S59" s="31">
        <f t="shared" ref="S59" si="340">SUM(S53:S58)</f>
        <v>47849.802931524122</v>
      </c>
      <c r="T59" s="31">
        <f t="shared" ref="T59" si="341">SUM(T53:T58)</f>
        <v>49032.712164975026</v>
      </c>
      <c r="U59" s="31">
        <f t="shared" ref="U59" si="342">SUM(U53:U58)</f>
        <v>50215.621398425938</v>
      </c>
      <c r="V59" s="31">
        <f t="shared" ref="V59" si="343">SUM(V53:V58)</f>
        <v>51398.530631876849</v>
      </c>
      <c r="W59" s="31">
        <f t="shared" ref="W59" si="344">SUM(W53:W58)</f>
        <v>52581.439865327753</v>
      </c>
      <c r="X59" s="31">
        <f t="shared" ref="X59" si="345">SUM(X53:X58)</f>
        <v>53764.349098778664</v>
      </c>
      <c r="Y59" s="31">
        <f t="shared" ref="Y59" si="346">SUM(Y53:Y58)</f>
        <v>54947.258332229569</v>
      </c>
      <c r="Z59" s="31">
        <f t="shared" ref="Z59" si="347">SUM(Z53:Z58)</f>
        <v>56130.167565680487</v>
      </c>
      <c r="AA59" s="31">
        <f t="shared" ref="AA59" si="348">SUM(AA53:AA58)</f>
        <v>57313.076799131384</v>
      </c>
      <c r="AB59" s="31">
        <f t="shared" ref="AB59" si="349">SUM(AB53:AB58)</f>
        <v>58495.986032582303</v>
      </c>
    </row>
    <row r="60" spans="1:28" ht="16.5" thickTop="1" thickBot="1">
      <c r="E60" s="18">
        <f>E8</f>
        <v>657500</v>
      </c>
      <c r="F60" s="18">
        <f>E60</f>
        <v>657500</v>
      </c>
      <c r="G60" s="18">
        <f t="shared" ref="G60:O60" si="350">F60</f>
        <v>657500</v>
      </c>
      <c r="H60" s="18">
        <f t="shared" si="350"/>
        <v>657500</v>
      </c>
      <c r="I60" s="18">
        <f t="shared" si="350"/>
        <v>657500</v>
      </c>
      <c r="J60" s="18">
        <f t="shared" si="350"/>
        <v>657500</v>
      </c>
      <c r="K60" s="18">
        <f t="shared" si="350"/>
        <v>657500</v>
      </c>
      <c r="L60" s="18">
        <f t="shared" si="350"/>
        <v>657500</v>
      </c>
      <c r="M60" s="18">
        <f t="shared" si="350"/>
        <v>657500</v>
      </c>
      <c r="N60" s="18">
        <f t="shared" si="350"/>
        <v>657500</v>
      </c>
      <c r="O60" s="18">
        <f t="shared" si="350"/>
        <v>657500</v>
      </c>
      <c r="Q60" s="29">
        <f>AB50+Q59</f>
        <v>1010700.4513021867</v>
      </c>
      <c r="R60" s="29">
        <f>R59+Q60</f>
        <v>1057367.3450002598</v>
      </c>
      <c r="S60" s="29">
        <f t="shared" ref="S60" si="351">S59+R60</f>
        <v>1105217.1479317839</v>
      </c>
      <c r="T60" s="29">
        <f t="shared" ref="T60" si="352">T59+S60</f>
        <v>1154249.8600967589</v>
      </c>
      <c r="U60" s="29">
        <f t="shared" ref="U60" si="353">U59+T60</f>
        <v>1204465.4814951848</v>
      </c>
      <c r="V60" s="29">
        <f t="shared" ref="V60" si="354">V59+U60</f>
        <v>1255864.0121270616</v>
      </c>
      <c r="W60" s="29">
        <f t="shared" ref="W60" si="355">W59+V60</f>
        <v>1308445.4519923893</v>
      </c>
      <c r="X60" s="29">
        <f t="shared" ref="X60" si="356">X59+W60</f>
        <v>1362209.8010911678</v>
      </c>
      <c r="Y60" s="29">
        <f t="shared" ref="Y60" si="357">Y59+X60</f>
        <v>1417157.0594233973</v>
      </c>
      <c r="Z60" s="29">
        <f t="shared" ref="Z60" si="358">Z59+Y60</f>
        <v>1473287.2269890779</v>
      </c>
      <c r="AA60" s="29">
        <f t="shared" ref="AA60" si="359">AA59+Z60</f>
        <v>1530600.3037882093</v>
      </c>
      <c r="AB60" s="29">
        <f t="shared" ref="AB60" si="360">AB59+AA60</f>
        <v>1589096.2898207917</v>
      </c>
    </row>
    <row r="61" spans="1:28" ht="15.75" thickTop="1">
      <c r="Q61" s="18"/>
      <c r="R61" s="18"/>
      <c r="S61" s="18"/>
      <c r="T61" s="18"/>
      <c r="U61" s="18"/>
      <c r="V61" s="18"/>
      <c r="W61" s="18"/>
      <c r="X61" s="18"/>
      <c r="Y61" s="18"/>
      <c r="Z61" s="18"/>
      <c r="AA61" s="18"/>
      <c r="AB61" s="18"/>
    </row>
    <row r="62" spans="1:28">
      <c r="B62" s="17">
        <v>44531</v>
      </c>
      <c r="D62" s="17">
        <v>44562</v>
      </c>
      <c r="E62" s="17">
        <v>44593</v>
      </c>
      <c r="F62" s="17">
        <v>44621</v>
      </c>
      <c r="G62" s="17">
        <v>44652</v>
      </c>
      <c r="H62" s="17">
        <v>44682</v>
      </c>
      <c r="I62" s="17">
        <v>44713</v>
      </c>
      <c r="J62" s="17"/>
      <c r="K62" s="17"/>
      <c r="L62" s="17"/>
      <c r="M62" s="17"/>
      <c r="N62" s="17"/>
      <c r="O62" s="17"/>
      <c r="Q62" s="17">
        <v>44562</v>
      </c>
      <c r="R62" s="17">
        <v>44593</v>
      </c>
      <c r="S62" s="17">
        <v>44621</v>
      </c>
      <c r="T62" s="17">
        <v>44652</v>
      </c>
      <c r="U62" s="17">
        <v>44682</v>
      </c>
      <c r="V62" s="17">
        <v>44713</v>
      </c>
      <c r="W62" s="18"/>
      <c r="X62" s="18"/>
      <c r="Y62" s="18"/>
      <c r="Z62" s="18"/>
      <c r="AA62" s="18"/>
      <c r="AB62" s="18"/>
    </row>
    <row r="63" spans="1:28">
      <c r="A63" t="s">
        <v>36</v>
      </c>
      <c r="B63" s="18">
        <f t="shared" ref="B63:B68" si="361">O53</f>
        <v>3502837.0826960192</v>
      </c>
      <c r="C63">
        <f t="shared" ref="C63:C68" si="362">C53</f>
        <v>0.10773319439921319</v>
      </c>
      <c r="D63" s="18">
        <f>D69*$C63</f>
        <v>3714963.7424680702</v>
      </c>
      <c r="E63" s="18">
        <f t="shared" ref="E63:I63" si="363">E69*$C63</f>
        <v>3927090.4022401208</v>
      </c>
      <c r="F63" s="18">
        <f t="shared" si="363"/>
        <v>4139217.0620121718</v>
      </c>
      <c r="G63" s="18">
        <f t="shared" si="363"/>
        <v>4351343.7217842229</v>
      </c>
      <c r="H63" s="18">
        <f t="shared" si="363"/>
        <v>4563470.3815562734</v>
      </c>
      <c r="I63" s="18">
        <f t="shared" si="363"/>
        <v>4775597.041328324</v>
      </c>
      <c r="J63" s="18"/>
      <c r="K63" s="18"/>
      <c r="L63" s="18"/>
      <c r="M63" s="18"/>
      <c r="N63" s="18"/>
      <c r="O63" s="18"/>
      <c r="Q63" s="18">
        <f>D63*$I$3</f>
        <v>4164.702529396498</v>
      </c>
      <c r="R63" s="18">
        <f t="shared" ref="R63" si="364">E63*$I$3</f>
        <v>4402.5095438784656</v>
      </c>
      <c r="S63" s="18">
        <f t="shared" ref="S63" si="365">F63*$I$3</f>
        <v>4640.3165583604341</v>
      </c>
      <c r="T63" s="18">
        <f t="shared" ref="T63" si="366">G63*$I$3</f>
        <v>4878.1235728424026</v>
      </c>
      <c r="U63" s="18">
        <f t="shared" ref="U63" si="367">H63*$I$3</f>
        <v>5115.9305873243702</v>
      </c>
      <c r="V63" s="18">
        <f t="shared" ref="V63" si="368">I63*$I$3</f>
        <v>5353.7376018063378</v>
      </c>
      <c r="W63" s="18"/>
      <c r="X63" s="18"/>
      <c r="Y63" s="18"/>
      <c r="Z63" s="18"/>
      <c r="AA63" s="18"/>
      <c r="AB63" s="18"/>
    </row>
    <row r="64" spans="1:28">
      <c r="A64" t="s">
        <v>37</v>
      </c>
      <c r="B64" s="18">
        <f t="shared" si="361"/>
        <v>8663145.5514477156</v>
      </c>
      <c r="C64">
        <f t="shared" si="362"/>
        <v>0.26644354897729322</v>
      </c>
      <c r="D64" s="18">
        <f>D69*$C64</f>
        <v>9187772.8993840069</v>
      </c>
      <c r="E64" s="18">
        <f t="shared" ref="E64:I64" si="369">E69*$C64</f>
        <v>9712400.2473202962</v>
      </c>
      <c r="F64" s="18">
        <f t="shared" si="369"/>
        <v>10237027.595256587</v>
      </c>
      <c r="G64" s="18">
        <f t="shared" si="369"/>
        <v>10761654.943192877</v>
      </c>
      <c r="H64" s="18">
        <f t="shared" si="369"/>
        <v>11286282.291129168</v>
      </c>
      <c r="I64" s="18">
        <f t="shared" si="369"/>
        <v>11810909.639065458</v>
      </c>
      <c r="J64" s="18"/>
      <c r="K64" s="18"/>
      <c r="L64" s="18"/>
      <c r="M64" s="18"/>
      <c r="N64" s="18"/>
      <c r="O64" s="18"/>
      <c r="Q64" s="18">
        <f>D64*$I$4</f>
        <v>13167.900961702837</v>
      </c>
      <c r="R64" s="18">
        <f t="shared" ref="R64" si="370">E64*$I$4</f>
        <v>13919.796011251681</v>
      </c>
      <c r="S64" s="18">
        <f t="shared" ref="S64" si="371">F64*$I$4</f>
        <v>14671.691060800529</v>
      </c>
      <c r="T64" s="18">
        <f t="shared" ref="T64" si="372">G64*$I$4</f>
        <v>15423.586110349373</v>
      </c>
      <c r="U64" s="18">
        <f t="shared" ref="U64" si="373">H64*$I$4</f>
        <v>16175.481159898221</v>
      </c>
      <c r="V64" s="18">
        <f t="shared" ref="V64" si="374">I64*$I$4</f>
        <v>16927.376209447066</v>
      </c>
      <c r="W64" s="18"/>
      <c r="X64" s="18"/>
      <c r="Y64" s="18"/>
      <c r="Z64" s="18"/>
      <c r="AA64" s="18"/>
      <c r="AB64" s="18"/>
    </row>
    <row r="65" spans="1:28">
      <c r="A65" t="s">
        <v>38</v>
      </c>
      <c r="B65" s="18">
        <f t="shared" si="361"/>
        <v>10617420.357741764</v>
      </c>
      <c r="C65">
        <f t="shared" si="362"/>
        <v>0.3265491898179787</v>
      </c>
      <c r="D65" s="18">
        <f>D69*$C65</f>
        <v>11260395.712493364</v>
      </c>
      <c r="E65" s="18">
        <f t="shared" ref="E65:I65" si="375">E69*$C65</f>
        <v>11903371.067244964</v>
      </c>
      <c r="F65" s="18">
        <f t="shared" si="375"/>
        <v>12546346.421996564</v>
      </c>
      <c r="G65" s="18">
        <f t="shared" si="375"/>
        <v>13189321.776748165</v>
      </c>
      <c r="H65" s="18">
        <f t="shared" si="375"/>
        <v>13832297.131499765</v>
      </c>
      <c r="I65" s="18">
        <f t="shared" si="375"/>
        <v>14475272.486251365</v>
      </c>
      <c r="J65" s="18"/>
      <c r="K65" s="18"/>
      <c r="L65" s="18"/>
      <c r="M65" s="18"/>
      <c r="N65" s="18"/>
      <c r="O65" s="18"/>
      <c r="Q65" s="18">
        <f>D65*$I$5</f>
        <v>21210.612503505014</v>
      </c>
      <c r="R65" s="18">
        <f t="shared" ref="R65" si="376">E65*$I$5</f>
        <v>22421.751210096707</v>
      </c>
      <c r="S65" s="18">
        <f t="shared" ref="S65" si="377">F65*$I$5</f>
        <v>23632.889916688397</v>
      </c>
      <c r="T65" s="18">
        <f t="shared" ref="T65" si="378">G65*$I$5</f>
        <v>24844.028623280094</v>
      </c>
      <c r="U65" s="18">
        <f t="shared" ref="U65" si="379">H65*$I$5</f>
        <v>26055.167329871787</v>
      </c>
      <c r="V65" s="18">
        <f t="shared" ref="V65" si="380">I65*$I$5</f>
        <v>27266.30603646348</v>
      </c>
      <c r="W65" s="18"/>
      <c r="X65" s="18"/>
      <c r="Y65" s="18"/>
      <c r="Z65" s="18"/>
      <c r="AA65" s="18"/>
      <c r="AB65" s="18"/>
    </row>
    <row r="66" spans="1:28">
      <c r="A66" t="s">
        <v>43</v>
      </c>
      <c r="B66" s="18">
        <f t="shared" si="361"/>
        <v>3804511.8369125137</v>
      </c>
      <c r="C66">
        <f t="shared" si="362"/>
        <v>0.11701149772136656</v>
      </c>
      <c r="D66" s="18">
        <f>D69*$C66</f>
        <v>4034907.4759258847</v>
      </c>
      <c r="E66" s="18">
        <f t="shared" ref="E66:I66" si="381">E69*$C66</f>
        <v>4265303.1149392556</v>
      </c>
      <c r="F66" s="18">
        <f t="shared" si="381"/>
        <v>4495698.7539526261</v>
      </c>
      <c r="G66" s="18">
        <f t="shared" si="381"/>
        <v>4726094.3929659966</v>
      </c>
      <c r="H66" s="18">
        <f t="shared" si="381"/>
        <v>4956490.0319793681</v>
      </c>
      <c r="I66" s="18">
        <f t="shared" si="381"/>
        <v>5186885.6709927386</v>
      </c>
      <c r="J66" s="18"/>
      <c r="K66" s="18"/>
      <c r="L66" s="18"/>
      <c r="M66" s="18"/>
      <c r="N66" s="18"/>
      <c r="O66" s="18"/>
      <c r="Q66" s="18">
        <f>D66*$I$6</f>
        <v>3675.2262115266803</v>
      </c>
      <c r="R66" s="18">
        <f t="shared" ref="R66" si="382">E66*$I$6</f>
        <v>3885.0838344277054</v>
      </c>
      <c r="S66" s="18">
        <f t="shared" ref="S66" si="383">F66*$I$6</f>
        <v>4094.9414573287295</v>
      </c>
      <c r="T66" s="18">
        <f t="shared" ref="T66" si="384">G66*$I$6</f>
        <v>4304.7990802297536</v>
      </c>
      <c r="U66" s="18">
        <f t="shared" ref="U66" si="385">H66*$I$6</f>
        <v>4514.6567031307786</v>
      </c>
      <c r="V66" s="18">
        <f t="shared" ref="V66" si="386">I66*$I$6</f>
        <v>4724.5143260318036</v>
      </c>
      <c r="W66" s="18"/>
      <c r="X66" s="18"/>
      <c r="Y66" s="18"/>
      <c r="Z66" s="18"/>
      <c r="AA66" s="18"/>
      <c r="AB66" s="18"/>
    </row>
    <row r="67" spans="1:28">
      <c r="A67" t="s">
        <v>39</v>
      </c>
      <c r="B67" s="18">
        <f t="shared" si="361"/>
        <v>978529.21285505919</v>
      </c>
      <c r="C67">
        <f t="shared" si="362"/>
        <v>3.009562689472408E-2</v>
      </c>
      <c r="D67" s="18">
        <f>D69*$C67</f>
        <v>1037787.5022107709</v>
      </c>
      <c r="E67" s="18">
        <f t="shared" ref="E67:I67" si="387">E69*$C67</f>
        <v>1097045.7915664825</v>
      </c>
      <c r="F67" s="18">
        <f t="shared" si="387"/>
        <v>1156304.0809221943</v>
      </c>
      <c r="G67" s="18">
        <f t="shared" si="387"/>
        <v>1215562.3702779061</v>
      </c>
      <c r="H67" s="18">
        <f t="shared" si="387"/>
        <v>1274820.6596336178</v>
      </c>
      <c r="I67" s="18">
        <f t="shared" si="387"/>
        <v>1334078.9489893294</v>
      </c>
      <c r="J67" s="18"/>
      <c r="K67" s="18"/>
      <c r="L67" s="18"/>
      <c r="M67" s="18"/>
      <c r="N67" s="18"/>
      <c r="O67" s="18"/>
      <c r="Q67" s="18">
        <f>D67*$I$7</f>
        <v>1408.8263950987061</v>
      </c>
      <c r="R67" s="18">
        <f t="shared" ref="R67" si="388">E67*$I$7</f>
        <v>1489.2712279714071</v>
      </c>
      <c r="S67" s="18">
        <f t="shared" ref="S67" si="389">F67*$I$7</f>
        <v>1569.7160608441084</v>
      </c>
      <c r="T67" s="18">
        <f t="shared" ref="T67" si="390">G67*$I$7</f>
        <v>1650.1608937168096</v>
      </c>
      <c r="U67" s="18">
        <f t="shared" ref="U67" si="391">H67*$I$7</f>
        <v>1730.6057265895108</v>
      </c>
      <c r="V67" s="18">
        <f t="shared" ref="V67" si="392">I67*$I$7</f>
        <v>1811.0505594622116</v>
      </c>
      <c r="W67" s="18" t="s">
        <v>122</v>
      </c>
      <c r="X67" s="18"/>
      <c r="Y67" s="18"/>
      <c r="Z67" s="18"/>
      <c r="AA67" s="18"/>
      <c r="AB67" s="18"/>
    </row>
    <row r="68" spans="1:28">
      <c r="A68" t="s">
        <v>40</v>
      </c>
      <c r="B68" s="18">
        <f t="shared" si="361"/>
        <v>4947555.9583469434</v>
      </c>
      <c r="C68">
        <f t="shared" si="362"/>
        <v>0.15216694218942428</v>
      </c>
      <c r="D68" s="18">
        <f>D69*$C68</f>
        <v>5247172.66751792</v>
      </c>
      <c r="E68" s="18">
        <f t="shared" ref="E68" si="393">E69*$C68</f>
        <v>5546789.3766888957</v>
      </c>
      <c r="F68" s="18">
        <f t="shared" ref="F68" si="394">F69*$C68</f>
        <v>5846406.0858598724</v>
      </c>
      <c r="G68" s="18">
        <f t="shared" ref="G68" si="395">G69*$C68</f>
        <v>6146022.7950308491</v>
      </c>
      <c r="H68" s="18">
        <f t="shared" ref="H68" si="396">H69*$C68</f>
        <v>6445639.5042018257</v>
      </c>
      <c r="I68" s="18">
        <f t="shared" ref="I68" si="397">I69*$C68</f>
        <v>6745256.2133728014</v>
      </c>
      <c r="J68" s="18"/>
      <c r="K68" s="18"/>
      <c r="L68" s="18"/>
      <c r="M68" s="18"/>
      <c r="N68" s="18"/>
      <c r="O68" s="18"/>
      <c r="Q68" s="18">
        <f>D68*$I$8</f>
        <v>18411.14827647019</v>
      </c>
      <c r="R68" s="18">
        <f t="shared" ref="R68" si="398">E68*$I$8</f>
        <v>19462.435895191582</v>
      </c>
      <c r="S68" s="18">
        <f t="shared" ref="S68" si="399">F68*$I$8</f>
        <v>20513.723513912973</v>
      </c>
      <c r="T68" s="18">
        <f t="shared" ref="T68" si="400">G68*$I$8</f>
        <v>21565.011132634369</v>
      </c>
      <c r="U68" s="18">
        <f t="shared" ref="U68" si="401">H68*$I$8</f>
        <v>22616.29875135576</v>
      </c>
      <c r="V68" s="18">
        <f t="shared" ref="V68" si="402">I68*$I$8</f>
        <v>23667.586370077152</v>
      </c>
      <c r="W68" s="18">
        <f>SUM(W59:AB59)+SUM(Q69:V69)</f>
        <v>758599.24163669406</v>
      </c>
      <c r="X68" s="18"/>
      <c r="Y68" s="18"/>
      <c r="Z68" s="18"/>
      <c r="AA68" s="18"/>
      <c r="AB68" s="18"/>
    </row>
    <row r="69" spans="1:28" ht="15.75" thickBot="1">
      <c r="A69" t="s">
        <v>0</v>
      </c>
      <c r="B69" s="18">
        <f>O59</f>
        <v>32514000.000000015</v>
      </c>
      <c r="D69" s="29">
        <f>B69+E9</f>
        <v>34483000.000000015</v>
      </c>
      <c r="E69" s="29">
        <f>D69+E70</f>
        <v>36452000.000000015</v>
      </c>
      <c r="F69" s="29">
        <f t="shared" ref="F69" si="403">E69+F70</f>
        <v>38421000.000000015</v>
      </c>
      <c r="G69" s="29">
        <f t="shared" ref="G69" si="404">F69+G70</f>
        <v>40390000.000000015</v>
      </c>
      <c r="H69" s="29">
        <f t="shared" ref="H69" si="405">G69+H70</f>
        <v>42359000.000000015</v>
      </c>
      <c r="I69" s="30">
        <f t="shared" ref="I69" si="406">H69+I70</f>
        <v>44328000.000000015</v>
      </c>
      <c r="J69" s="18"/>
      <c r="K69" s="18"/>
      <c r="L69" s="18"/>
      <c r="M69" s="18"/>
      <c r="N69" s="18"/>
      <c r="O69" s="18"/>
      <c r="Q69" s="31">
        <f>SUM(Q63:Q68)</f>
        <v>62038.416877699929</v>
      </c>
      <c r="R69" s="31">
        <f t="shared" ref="R69" si="407">SUM(R63:R68)</f>
        <v>65580.847722817547</v>
      </c>
      <c r="S69" s="31">
        <f t="shared" ref="S69" si="408">SUM(S63:S68)</f>
        <v>69123.27856793518</v>
      </c>
      <c r="T69" s="31">
        <f t="shared" ref="T69" si="409">SUM(T63:T68)</f>
        <v>72665.709413052813</v>
      </c>
      <c r="U69" s="31">
        <f t="shared" ref="U69" si="410">SUM(U63:U68)</f>
        <v>76208.140258170431</v>
      </c>
      <c r="V69" s="31">
        <f t="shared" ref="V69" si="411">SUM(V63:V68)</f>
        <v>79750.571103288035</v>
      </c>
      <c r="W69" s="18"/>
      <c r="X69" s="18"/>
      <c r="Y69" s="18"/>
      <c r="Z69" s="18"/>
      <c r="AA69" s="18"/>
      <c r="AB69" s="18"/>
    </row>
    <row r="70" spans="1:28" ht="16.5" thickTop="1" thickBot="1">
      <c r="E70" s="18">
        <f>E9</f>
        <v>1969000</v>
      </c>
      <c r="F70" s="18">
        <f>E70</f>
        <v>1969000</v>
      </c>
      <c r="G70" s="18">
        <f t="shared" ref="G70:I70" si="412">F70</f>
        <v>1969000</v>
      </c>
      <c r="H70" s="18">
        <f t="shared" si="412"/>
        <v>1969000</v>
      </c>
      <c r="I70" s="18">
        <f t="shared" si="412"/>
        <v>1969000</v>
      </c>
      <c r="J70" s="18"/>
      <c r="K70" s="18"/>
      <c r="L70" s="18"/>
      <c r="M70" s="18"/>
      <c r="N70" s="18"/>
      <c r="O70" s="18"/>
      <c r="Q70" s="29">
        <f>AB60+Q69</f>
        <v>1651134.7066984917</v>
      </c>
      <c r="R70" s="29">
        <f>R69+Q70</f>
        <v>1716715.5544213091</v>
      </c>
      <c r="S70" s="29">
        <f t="shared" ref="S70" si="413">S69+R70</f>
        <v>1785838.8329892443</v>
      </c>
      <c r="T70" s="29">
        <f t="shared" ref="T70" si="414">T69+S70</f>
        <v>1858504.542402297</v>
      </c>
      <c r="U70" s="29">
        <f t="shared" ref="U70" si="415">U69+T70</f>
        <v>1934712.6826604675</v>
      </c>
      <c r="V70" s="30">
        <f t="shared" ref="V70" si="416">V69+U70</f>
        <v>2014463.2537637556</v>
      </c>
      <c r="W70" s="18"/>
      <c r="X70" s="18"/>
      <c r="Y70" s="18"/>
      <c r="Z70" s="18"/>
      <c r="AA70" s="18"/>
      <c r="AB70" s="18"/>
    </row>
    <row r="71" spans="1:28" ht="15.75" thickTop="1"/>
  </sheetData>
  <pageMargins left="0.2" right="0.2" top="0.25" bottom="0.25" header="0.3" footer="0.3"/>
  <pageSetup paperSize="5" scale="80" pageOrder="overThenDown" orientation="landscape" r:id="rId1"/>
  <rowBreaks count="1" manualBreakCount="1">
    <brk id="40" max="16383" man="1"/>
  </rowBreaks>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5"/>
  <sheetViews>
    <sheetView tabSelected="1" view="pageBreakPreview" zoomScale="70" zoomScaleNormal="80" zoomScaleSheetLayoutView="70" workbookViewId="0">
      <selection activeCell="N8" sqref="N8"/>
    </sheetView>
  </sheetViews>
  <sheetFormatPr defaultRowHeight="15" outlineLevelRow="1" outlineLevelCol="1"/>
  <cols>
    <col min="1" max="1" width="8" customWidth="1"/>
    <col min="2" max="4" width="11.7109375" style="102" customWidth="1"/>
    <col min="5" max="5" width="11.7109375" customWidth="1"/>
    <col min="6" max="6" width="2.7109375" customWidth="1"/>
    <col min="7" max="10" width="11.7109375" style="102" customWidth="1" outlineLevel="1"/>
    <col min="11" max="11" width="11.7109375" style="102" customWidth="1"/>
    <col min="12" max="12" width="8.85546875" style="103"/>
    <col min="13" max="13" width="11.7109375" style="102" customWidth="1"/>
    <col min="14" max="15" width="11.7109375" customWidth="1"/>
  </cols>
  <sheetData>
    <row r="1" spans="1:17">
      <c r="A1" s="204" t="s">
        <v>202</v>
      </c>
    </row>
    <row r="2" spans="1:17">
      <c r="A2" t="s">
        <v>97</v>
      </c>
    </row>
    <row r="3" spans="1:17">
      <c r="A3" t="s">
        <v>98</v>
      </c>
    </row>
    <row r="4" spans="1:17">
      <c r="A4" t="s">
        <v>99</v>
      </c>
    </row>
    <row r="8" spans="1:17" s="186" customFormat="1" ht="60">
      <c r="A8" s="183" t="s">
        <v>100</v>
      </c>
      <c r="B8" s="184" t="s">
        <v>101</v>
      </c>
      <c r="C8" s="184" t="s">
        <v>102</v>
      </c>
      <c r="D8" s="184" t="s">
        <v>103</v>
      </c>
      <c r="E8" s="183" t="s">
        <v>104</v>
      </c>
      <c r="F8" s="113"/>
      <c r="G8" s="185" t="s">
        <v>105</v>
      </c>
      <c r="H8" s="185" t="s">
        <v>106</v>
      </c>
      <c r="I8" s="185" t="s">
        <v>107</v>
      </c>
      <c r="J8" s="183" t="s">
        <v>108</v>
      </c>
      <c r="K8" s="184" t="s">
        <v>109</v>
      </c>
      <c r="L8" s="184" t="s">
        <v>110</v>
      </c>
      <c r="M8" s="184" t="s">
        <v>4</v>
      </c>
      <c r="N8" s="205" t="s">
        <v>112</v>
      </c>
      <c r="O8" s="205" t="s">
        <v>113</v>
      </c>
      <c r="Q8" s="186" t="s">
        <v>168</v>
      </c>
    </row>
    <row r="9" spans="1:17" outlineLevel="1">
      <c r="A9" s="26">
        <v>2016</v>
      </c>
      <c r="B9" s="187">
        <v>301988527.02999997</v>
      </c>
      <c r="C9" s="187">
        <v>146986233.66</v>
      </c>
      <c r="D9" s="187">
        <v>4530789.38</v>
      </c>
      <c r="E9" s="188">
        <f>B9-C9</f>
        <v>155002293.36999997</v>
      </c>
      <c r="F9" s="189"/>
      <c r="G9" s="187">
        <v>284534201.39999998</v>
      </c>
      <c r="H9" s="187">
        <v>226083388.13</v>
      </c>
      <c r="I9" s="187">
        <v>8823071.25</v>
      </c>
      <c r="J9" s="187">
        <f>G9-H9</f>
        <v>58450813.269999981</v>
      </c>
      <c r="K9" s="187">
        <f>-E9+J9</f>
        <v>-96551480.099999994</v>
      </c>
      <c r="L9" s="190">
        <v>0.35</v>
      </c>
      <c r="M9" s="187">
        <f>K9*L9</f>
        <v>-33793018.034999996</v>
      </c>
      <c r="N9" s="187"/>
      <c r="O9" s="191"/>
    </row>
    <row r="10" spans="1:17">
      <c r="A10" s="26">
        <v>2017</v>
      </c>
      <c r="B10" s="187">
        <v>301988527.02999997</v>
      </c>
      <c r="C10" s="187">
        <v>151485145.13999999</v>
      </c>
      <c r="D10" s="187">
        <v>4498911.4800000004</v>
      </c>
      <c r="E10" s="188">
        <f t="shared" ref="E10:E47" si="0">B10-C10</f>
        <v>150503381.88999999</v>
      </c>
      <c r="F10" s="189"/>
      <c r="G10" s="187">
        <v>284534201.39999998</v>
      </c>
      <c r="H10" s="187">
        <v>231378392.16</v>
      </c>
      <c r="I10" s="187">
        <v>5295004.03</v>
      </c>
      <c r="J10" s="187">
        <f t="shared" ref="J10:J49" si="1">G10-H10</f>
        <v>53155809.23999998</v>
      </c>
      <c r="K10" s="187">
        <f t="shared" ref="K10:K49" si="2">-E10+J10</f>
        <v>-97347572.650000006</v>
      </c>
      <c r="L10" s="190">
        <v>0.35</v>
      </c>
      <c r="M10" s="187">
        <f t="shared" ref="M10:M49" si="3">K10*L10</f>
        <v>-34071650.427500002</v>
      </c>
      <c r="N10" s="187">
        <f>Balances!L24</f>
        <v>-993010.01740499982</v>
      </c>
      <c r="O10" s="188">
        <f>M10+N10</f>
        <v>-35064660.444905005</v>
      </c>
    </row>
    <row r="11" spans="1:17">
      <c r="A11" s="26">
        <v>2018</v>
      </c>
      <c r="B11" s="187">
        <v>301988527.02999997</v>
      </c>
      <c r="C11" s="187">
        <v>155888083.61000001</v>
      </c>
      <c r="D11" s="187">
        <v>4402938.47</v>
      </c>
      <c r="E11" s="188">
        <f t="shared" si="0"/>
        <v>146100443.41999996</v>
      </c>
      <c r="F11" s="189"/>
      <c r="G11" s="187">
        <v>284534201.39999998</v>
      </c>
      <c r="H11" s="187">
        <v>236483386.97999999</v>
      </c>
      <c r="I11" s="187">
        <v>5104994.82</v>
      </c>
      <c r="J11" s="187">
        <f t="shared" si="1"/>
        <v>48050814.419999987</v>
      </c>
      <c r="K11" s="187">
        <f t="shared" si="2"/>
        <v>-98049628.99999997</v>
      </c>
      <c r="L11" s="190">
        <v>0.35</v>
      </c>
      <c r="M11" s="187">
        <f t="shared" si="3"/>
        <v>-34317370.149999991</v>
      </c>
      <c r="N11" s="187">
        <f>Balances!L25</f>
        <v>-1965118.5595649998</v>
      </c>
      <c r="O11" s="188">
        <f t="shared" ref="O11:O14" si="4">M11+N11</f>
        <v>-36282488.709564991</v>
      </c>
    </row>
    <row r="12" spans="1:17">
      <c r="A12" s="26">
        <v>2019</v>
      </c>
      <c r="B12" s="187">
        <v>301988527.02999997</v>
      </c>
      <c r="C12" s="187">
        <v>160262621.66999999</v>
      </c>
      <c r="D12" s="187">
        <v>4374538.0599999996</v>
      </c>
      <c r="E12" s="188">
        <f t="shared" si="0"/>
        <v>141725905.35999998</v>
      </c>
      <c r="F12" s="189"/>
      <c r="G12" s="187">
        <v>284534201.39999998</v>
      </c>
      <c r="H12" s="187">
        <v>241439909.13</v>
      </c>
      <c r="I12" s="187">
        <v>4956522.1500000004</v>
      </c>
      <c r="J12" s="187">
        <f>G12-H12</f>
        <v>43094292.269999981</v>
      </c>
      <c r="K12" s="187">
        <f t="shared" si="2"/>
        <v>-98631613.090000004</v>
      </c>
      <c r="L12" s="190">
        <v>0.35</v>
      </c>
      <c r="M12" s="187">
        <f t="shared" si="3"/>
        <v>-34521064.581500001</v>
      </c>
      <c r="N12" s="187">
        <f>Balances!L26</f>
        <v>-2296995.9951399998</v>
      </c>
      <c r="O12" s="188">
        <f t="shared" si="4"/>
        <v>-36818060.576640002</v>
      </c>
    </row>
    <row r="13" spans="1:17" s="109" customFormat="1">
      <c r="A13" s="107">
        <v>2020</v>
      </c>
      <c r="B13" s="192">
        <v>301988527.02999997</v>
      </c>
      <c r="C13" s="192">
        <v>164586427.66999999</v>
      </c>
      <c r="D13" s="192">
        <v>4323806</v>
      </c>
      <c r="E13" s="193">
        <f t="shared" si="0"/>
        <v>137402099.35999998</v>
      </c>
      <c r="F13" s="189"/>
      <c r="G13" s="192">
        <v>284534201.39999998</v>
      </c>
      <c r="H13" s="192">
        <v>246244147.28999999</v>
      </c>
      <c r="I13" s="192">
        <v>4804238.16</v>
      </c>
      <c r="J13" s="192">
        <f t="shared" si="1"/>
        <v>38290054.109999985</v>
      </c>
      <c r="K13" s="192">
        <f t="shared" si="2"/>
        <v>-99112045.25</v>
      </c>
      <c r="L13" s="194">
        <v>0.35</v>
      </c>
      <c r="M13" s="192">
        <f t="shared" si="3"/>
        <v>-34689215.837499999</v>
      </c>
      <c r="N13" s="187">
        <f>Balances!L27</f>
        <v>-2345772.1590100001</v>
      </c>
      <c r="O13" s="188">
        <f t="shared" si="4"/>
        <v>-37034987.996509999</v>
      </c>
    </row>
    <row r="14" spans="1:17" s="109" customFormat="1">
      <c r="A14" s="107">
        <v>2021</v>
      </c>
      <c r="B14" s="192">
        <v>301988527.02999997</v>
      </c>
      <c r="C14" s="192">
        <v>168886388.34</v>
      </c>
      <c r="D14" s="192">
        <v>4299960.67</v>
      </c>
      <c r="E14" s="193">
        <f t="shared" si="0"/>
        <v>133102138.68999997</v>
      </c>
      <c r="F14" s="189"/>
      <c r="G14" s="192">
        <v>284534201.39999998</v>
      </c>
      <c r="H14" s="192">
        <v>250875734.90000001</v>
      </c>
      <c r="I14" s="192">
        <v>4631587.6100000003</v>
      </c>
      <c r="J14" s="192">
        <f t="shared" si="1"/>
        <v>33658466.49999997</v>
      </c>
      <c r="K14" s="192">
        <f>-E14+J14</f>
        <v>-99443672.189999998</v>
      </c>
      <c r="L14" s="194">
        <v>0.35</v>
      </c>
      <c r="M14" s="192">
        <f>K14*L14</f>
        <v>-34805285.266499996</v>
      </c>
      <c r="N14" s="187">
        <f>Balances!L28</f>
        <v>-2456375.0899800006</v>
      </c>
      <c r="O14" s="188">
        <f t="shared" si="4"/>
        <v>-37261660.356479995</v>
      </c>
    </row>
    <row r="15" spans="1:17" s="109" customFormat="1">
      <c r="A15" s="107">
        <v>2022</v>
      </c>
      <c r="B15" s="192">
        <v>301988527.02999997</v>
      </c>
      <c r="C15" s="192">
        <v>173167704.00999999</v>
      </c>
      <c r="D15" s="192">
        <v>4281315.67</v>
      </c>
      <c r="E15" s="193">
        <f t="shared" si="0"/>
        <v>128820823.01999998</v>
      </c>
      <c r="F15" s="189"/>
      <c r="G15" s="192">
        <v>283919095.11000001</v>
      </c>
      <c r="H15" s="192">
        <v>254668191.03</v>
      </c>
      <c r="I15" s="192">
        <v>4407562.42</v>
      </c>
      <c r="J15" s="192">
        <f>G15-H15</f>
        <v>29250904.080000013</v>
      </c>
      <c r="K15" s="192">
        <f t="shared" si="2"/>
        <v>-99569918.939999968</v>
      </c>
      <c r="L15" s="194">
        <v>0.35</v>
      </c>
      <c r="M15" s="192">
        <f t="shared" si="3"/>
        <v>-34849471.628999986</v>
      </c>
      <c r="N15" s="187">
        <f>Balances!L29</f>
        <v>-2620877.1530200006</v>
      </c>
      <c r="O15" s="188">
        <f>M15+N15</f>
        <v>-37470348.782019988</v>
      </c>
    </row>
    <row r="16" spans="1:17" s="109" customFormat="1" outlineLevel="1">
      <c r="A16" s="107">
        <v>2023</v>
      </c>
      <c r="B16" s="192">
        <v>301988527.02999997</v>
      </c>
      <c r="C16" s="192">
        <v>177413401.46000001</v>
      </c>
      <c r="D16" s="192">
        <v>4245697.45</v>
      </c>
      <c r="E16" s="193">
        <f t="shared" si="0"/>
        <v>124575125.56999996</v>
      </c>
      <c r="F16" s="189"/>
      <c r="G16" s="192">
        <v>283919095.11000001</v>
      </c>
      <c r="H16" s="192">
        <v>258916711.18000001</v>
      </c>
      <c r="I16" s="192">
        <v>4248520.1500000004</v>
      </c>
      <c r="J16" s="192">
        <f t="shared" si="1"/>
        <v>25002383.930000007</v>
      </c>
      <c r="K16" s="192">
        <f t="shared" si="2"/>
        <v>-99572741.639999956</v>
      </c>
      <c r="L16" s="194">
        <v>0.35</v>
      </c>
      <c r="M16" s="192">
        <f t="shared" si="3"/>
        <v>-34850459.573999986</v>
      </c>
      <c r="N16" s="192"/>
      <c r="O16" s="195"/>
    </row>
    <row r="17" spans="1:15" s="109" customFormat="1" outlineLevel="1">
      <c r="A17" s="107">
        <v>2024</v>
      </c>
      <c r="B17" s="192">
        <v>301988527.02999997</v>
      </c>
      <c r="C17" s="192">
        <v>181655628.03</v>
      </c>
      <c r="D17" s="192">
        <v>4242226.57</v>
      </c>
      <c r="E17" s="193">
        <f t="shared" si="0"/>
        <v>120332898.99999997</v>
      </c>
      <c r="F17" s="189"/>
      <c r="G17" s="192">
        <v>280832421.61000001</v>
      </c>
      <c r="H17" s="192">
        <v>259964800</v>
      </c>
      <c r="I17" s="192">
        <v>4134762.32</v>
      </c>
      <c r="J17" s="192">
        <f t="shared" si="1"/>
        <v>20867621.610000014</v>
      </c>
      <c r="K17" s="192">
        <f t="shared" si="2"/>
        <v>-99465277.389999956</v>
      </c>
      <c r="L17" s="194">
        <v>0.35</v>
      </c>
      <c r="M17" s="192">
        <f t="shared" si="3"/>
        <v>-34812847.086499982</v>
      </c>
      <c r="N17" s="192"/>
      <c r="O17" s="195"/>
    </row>
    <row r="18" spans="1:15" s="109" customFormat="1" outlineLevel="1">
      <c r="A18" s="107">
        <v>2025</v>
      </c>
      <c r="B18" s="192">
        <v>301988527.02999997</v>
      </c>
      <c r="C18" s="192">
        <v>185878605.31</v>
      </c>
      <c r="D18" s="192">
        <v>4222977.28</v>
      </c>
      <c r="E18" s="193">
        <f t="shared" si="0"/>
        <v>116109921.71999997</v>
      </c>
      <c r="F18" s="189"/>
      <c r="G18" s="192">
        <v>280832421.61000001</v>
      </c>
      <c r="H18" s="192">
        <v>263884929.88999999</v>
      </c>
      <c r="I18" s="192">
        <v>3920129.89</v>
      </c>
      <c r="J18" s="192">
        <f t="shared" si="1"/>
        <v>16947491.720000029</v>
      </c>
      <c r="K18" s="192">
        <f t="shared" si="2"/>
        <v>-99162429.99999994</v>
      </c>
      <c r="L18" s="194">
        <v>0.35</v>
      </c>
      <c r="M18" s="192">
        <f t="shared" si="3"/>
        <v>-34706850.499999978</v>
      </c>
      <c r="N18" s="192"/>
      <c r="O18" s="195"/>
    </row>
    <row r="19" spans="1:15" s="109" customFormat="1" outlineLevel="1">
      <c r="A19" s="107">
        <v>2026</v>
      </c>
      <c r="B19" s="192">
        <v>301988527.02999997</v>
      </c>
      <c r="C19" s="192">
        <v>190086570.75</v>
      </c>
      <c r="D19" s="192">
        <v>4207965.4400000004</v>
      </c>
      <c r="E19" s="193">
        <f t="shared" si="0"/>
        <v>111901956.27999997</v>
      </c>
      <c r="F19" s="189"/>
      <c r="G19" s="192">
        <v>279500869.61000001</v>
      </c>
      <c r="H19" s="192">
        <v>266153620.41</v>
      </c>
      <c r="I19" s="192">
        <v>3600242.52</v>
      </c>
      <c r="J19" s="192">
        <f t="shared" si="1"/>
        <v>13347249.200000018</v>
      </c>
      <c r="K19" s="192">
        <f t="shared" si="2"/>
        <v>-98554707.079999954</v>
      </c>
      <c r="L19" s="194">
        <v>0.35</v>
      </c>
      <c r="M19" s="192">
        <f t="shared" si="3"/>
        <v>-34494147.477999985</v>
      </c>
      <c r="N19" s="192"/>
      <c r="O19" s="195"/>
    </row>
    <row r="20" spans="1:15" s="109" customFormat="1" outlineLevel="1">
      <c r="A20" s="107">
        <v>2027</v>
      </c>
      <c r="B20" s="192">
        <v>301988527.02999997</v>
      </c>
      <c r="C20" s="192">
        <v>194284022.52000001</v>
      </c>
      <c r="D20" s="192">
        <v>4197451.7699999996</v>
      </c>
      <c r="E20" s="193">
        <f t="shared" si="0"/>
        <v>107704504.50999996</v>
      </c>
      <c r="F20" s="189"/>
      <c r="G20" s="192">
        <v>270564631.38999999</v>
      </c>
      <c r="H20" s="192">
        <v>260280372.77000001</v>
      </c>
      <c r="I20" s="192">
        <v>3062990.58</v>
      </c>
      <c r="J20" s="192">
        <f t="shared" si="1"/>
        <v>10284258.619999975</v>
      </c>
      <c r="K20" s="192">
        <f t="shared" si="2"/>
        <v>-97420245.889999986</v>
      </c>
      <c r="L20" s="194">
        <v>0.35</v>
      </c>
      <c r="M20" s="192">
        <f t="shared" si="3"/>
        <v>-34097086.061499991</v>
      </c>
      <c r="N20" s="192"/>
      <c r="O20" s="195"/>
    </row>
    <row r="21" spans="1:15" s="109" customFormat="1" outlineLevel="1">
      <c r="A21" s="107">
        <v>2028</v>
      </c>
      <c r="B21" s="192">
        <v>301988527.02999997</v>
      </c>
      <c r="C21" s="192">
        <v>198475761.59</v>
      </c>
      <c r="D21" s="192">
        <v>4191739.07</v>
      </c>
      <c r="E21" s="193">
        <f t="shared" si="0"/>
        <v>103512765.43999997</v>
      </c>
      <c r="F21" s="189"/>
      <c r="G21" s="192">
        <v>262794979.02000001</v>
      </c>
      <c r="H21" s="192">
        <v>254972383.63999999</v>
      </c>
      <c r="I21" s="192">
        <v>2461663.2400000002</v>
      </c>
      <c r="J21" s="192">
        <f t="shared" si="1"/>
        <v>7822595.380000025</v>
      </c>
      <c r="K21" s="192">
        <f t="shared" si="2"/>
        <v>-95690170.059999943</v>
      </c>
      <c r="L21" s="194">
        <v>0.35</v>
      </c>
      <c r="M21" s="192">
        <f t="shared" si="3"/>
        <v>-33491559.520999979</v>
      </c>
      <c r="N21" s="192"/>
      <c r="O21" s="195"/>
    </row>
    <row r="22" spans="1:15" s="109" customFormat="1" outlineLevel="1">
      <c r="A22" s="107">
        <v>2029</v>
      </c>
      <c r="B22" s="192">
        <v>301988527.02999997</v>
      </c>
      <c r="C22" s="192">
        <v>202650039.31999999</v>
      </c>
      <c r="D22" s="192">
        <v>4174277.73</v>
      </c>
      <c r="E22" s="193">
        <f t="shared" si="0"/>
        <v>99338487.709999979</v>
      </c>
      <c r="F22" s="189"/>
      <c r="G22" s="192">
        <v>251454706.86000001</v>
      </c>
      <c r="H22" s="192">
        <v>245588283.03999999</v>
      </c>
      <c r="I22" s="192">
        <v>1956171.56</v>
      </c>
      <c r="J22" s="192">
        <f t="shared" si="1"/>
        <v>5866423.8200000226</v>
      </c>
      <c r="K22" s="192">
        <f t="shared" si="2"/>
        <v>-93472063.889999956</v>
      </c>
      <c r="L22" s="194">
        <v>0.35</v>
      </c>
      <c r="M22" s="192">
        <f t="shared" si="3"/>
        <v>-32715222.361499984</v>
      </c>
      <c r="N22" s="192"/>
      <c r="O22" s="195"/>
    </row>
    <row r="23" spans="1:15" s="109" customFormat="1" outlineLevel="1">
      <c r="A23" s="107">
        <v>2030</v>
      </c>
      <c r="B23" s="192">
        <v>301988527.02999997</v>
      </c>
      <c r="C23" s="192">
        <v>206812903.22</v>
      </c>
      <c r="D23" s="192">
        <v>4162863.9</v>
      </c>
      <c r="E23" s="193">
        <f t="shared" si="0"/>
        <v>95175623.809999973</v>
      </c>
      <c r="F23" s="189"/>
      <c r="G23" s="192">
        <v>245248106.44999999</v>
      </c>
      <c r="H23" s="192">
        <v>241093292.72</v>
      </c>
      <c r="I23" s="192">
        <v>1711610.09</v>
      </c>
      <c r="J23" s="192">
        <f t="shared" si="1"/>
        <v>4154813.7299999893</v>
      </c>
      <c r="K23" s="192">
        <f t="shared" si="2"/>
        <v>-91020810.079999983</v>
      </c>
      <c r="L23" s="194">
        <v>0.35</v>
      </c>
      <c r="M23" s="192">
        <f t="shared" si="3"/>
        <v>-31857283.527999993</v>
      </c>
      <c r="N23" s="192"/>
      <c r="O23" s="195"/>
    </row>
    <row r="24" spans="1:15" s="109" customFormat="1" outlineLevel="1">
      <c r="A24" s="107">
        <v>2031</v>
      </c>
      <c r="B24" s="192">
        <v>301988527.02999997</v>
      </c>
      <c r="C24" s="192">
        <v>210975767.12</v>
      </c>
      <c r="D24" s="192">
        <v>4162863.9</v>
      </c>
      <c r="E24" s="193">
        <f t="shared" si="0"/>
        <v>91012759.909999967</v>
      </c>
      <c r="F24" s="189"/>
      <c r="G24" s="192">
        <v>245248106.44999999</v>
      </c>
      <c r="H24" s="192">
        <v>242515164.81999999</v>
      </c>
      <c r="I24" s="192">
        <v>1421872.1</v>
      </c>
      <c r="J24" s="192">
        <f t="shared" si="1"/>
        <v>2732941.6299999952</v>
      </c>
      <c r="K24" s="192">
        <f t="shared" si="2"/>
        <v>-88279818.279999971</v>
      </c>
      <c r="L24" s="194">
        <v>0.35</v>
      </c>
      <c r="M24" s="192">
        <f t="shared" si="3"/>
        <v>-30897936.397999987</v>
      </c>
      <c r="N24" s="192"/>
      <c r="O24" s="195"/>
    </row>
    <row r="25" spans="1:15" s="109" customFormat="1" outlineLevel="1">
      <c r="A25" s="107">
        <v>2032</v>
      </c>
      <c r="B25" s="192">
        <v>301988527.02999997</v>
      </c>
      <c r="C25" s="192">
        <v>215138631.02000001</v>
      </c>
      <c r="D25" s="192">
        <v>4162863.9</v>
      </c>
      <c r="E25" s="193">
        <f t="shared" si="0"/>
        <v>86849896.009999961</v>
      </c>
      <c r="F25" s="189"/>
      <c r="G25" s="192">
        <v>245248106.44999999</v>
      </c>
      <c r="H25" s="192">
        <v>243498197.09</v>
      </c>
      <c r="I25" s="192">
        <v>983032.27</v>
      </c>
      <c r="J25" s="192">
        <f t="shared" si="1"/>
        <v>1749909.3599999845</v>
      </c>
      <c r="K25" s="192">
        <f t="shared" si="2"/>
        <v>-85099986.649999976</v>
      </c>
      <c r="L25" s="194">
        <v>0.35</v>
      </c>
      <c r="M25" s="192">
        <f t="shared" si="3"/>
        <v>-29784995.327499989</v>
      </c>
      <c r="N25" s="192"/>
      <c r="O25" s="195"/>
    </row>
    <row r="26" spans="1:15" s="109" customFormat="1" outlineLevel="1">
      <c r="A26" s="107">
        <v>2033</v>
      </c>
      <c r="B26" s="192">
        <v>301988527.02999997</v>
      </c>
      <c r="C26" s="192">
        <v>219239106.28999999</v>
      </c>
      <c r="D26" s="192">
        <v>4100475.27</v>
      </c>
      <c r="E26" s="193">
        <f t="shared" si="0"/>
        <v>82749420.73999998</v>
      </c>
      <c r="F26" s="189"/>
      <c r="G26" s="192">
        <v>245248106.44999999</v>
      </c>
      <c r="H26" s="192">
        <v>244225377</v>
      </c>
      <c r="I26" s="192">
        <v>727179.91</v>
      </c>
      <c r="J26" s="192">
        <f t="shared" si="1"/>
        <v>1022729.4499999881</v>
      </c>
      <c r="K26" s="192">
        <f t="shared" si="2"/>
        <v>-81726691.289999992</v>
      </c>
      <c r="L26" s="194">
        <v>0.35</v>
      </c>
      <c r="M26" s="192">
        <f t="shared" si="3"/>
        <v>-28604341.951499995</v>
      </c>
      <c r="N26" s="192"/>
      <c r="O26" s="195"/>
    </row>
    <row r="27" spans="1:15" s="109" customFormat="1" outlineLevel="1">
      <c r="A27" s="107">
        <v>2034</v>
      </c>
      <c r="B27" s="192">
        <v>301988527.02999997</v>
      </c>
      <c r="C27" s="192">
        <v>223324539.15000001</v>
      </c>
      <c r="D27" s="192">
        <v>4085432.86</v>
      </c>
      <c r="E27" s="193">
        <f t="shared" si="0"/>
        <v>78663987.879999965</v>
      </c>
      <c r="F27" s="189"/>
      <c r="G27" s="192">
        <v>243015369.44999999</v>
      </c>
      <c r="H27" s="192">
        <v>242596729.94999999</v>
      </c>
      <c r="I27" s="192">
        <v>604089.94999999995</v>
      </c>
      <c r="J27" s="192">
        <f t="shared" si="1"/>
        <v>418639.5</v>
      </c>
      <c r="K27" s="192">
        <f t="shared" si="2"/>
        <v>-78245348.379999965</v>
      </c>
      <c r="L27" s="194">
        <v>0.35</v>
      </c>
      <c r="M27" s="192">
        <f t="shared" si="3"/>
        <v>-27385871.932999987</v>
      </c>
      <c r="N27" s="192"/>
      <c r="O27" s="195"/>
    </row>
    <row r="28" spans="1:15" s="109" customFormat="1" outlineLevel="1">
      <c r="A28" s="107">
        <v>2035</v>
      </c>
      <c r="B28" s="192">
        <v>301988527.02999997</v>
      </c>
      <c r="C28" s="192">
        <v>227359268.65000001</v>
      </c>
      <c r="D28" s="192">
        <v>4034729.5</v>
      </c>
      <c r="E28" s="193">
        <f t="shared" si="0"/>
        <v>74629258.379999965</v>
      </c>
      <c r="F28" s="189"/>
      <c r="G28" s="192">
        <v>243015369.44999999</v>
      </c>
      <c r="H28" s="192">
        <v>242938721.37</v>
      </c>
      <c r="I28" s="192">
        <v>341991.42</v>
      </c>
      <c r="J28" s="192">
        <f t="shared" si="1"/>
        <v>76648.079999983311</v>
      </c>
      <c r="K28" s="192">
        <f t="shared" si="2"/>
        <v>-74552610.299999982</v>
      </c>
      <c r="L28" s="194">
        <v>0.35</v>
      </c>
      <c r="M28" s="192">
        <f t="shared" si="3"/>
        <v>-26093413.604999993</v>
      </c>
      <c r="N28" s="192"/>
      <c r="O28" s="195"/>
    </row>
    <row r="29" spans="1:15" s="109" customFormat="1" outlineLevel="1">
      <c r="A29" s="107">
        <v>2036</v>
      </c>
      <c r="B29" s="192">
        <v>301988527.02999997</v>
      </c>
      <c r="C29" s="192">
        <v>231369285.58000001</v>
      </c>
      <c r="D29" s="192">
        <v>4010016.93</v>
      </c>
      <c r="E29" s="193">
        <f t="shared" si="0"/>
        <v>70619241.449999958</v>
      </c>
      <c r="F29" s="189"/>
      <c r="G29" s="192">
        <v>234548814.78</v>
      </c>
      <c r="H29" s="192">
        <v>234548735.09</v>
      </c>
      <c r="I29" s="192">
        <v>76568.39</v>
      </c>
      <c r="J29" s="192">
        <f t="shared" si="1"/>
        <v>79.689999997615814</v>
      </c>
      <c r="K29" s="192">
        <f t="shared" si="2"/>
        <v>-70619161.759999961</v>
      </c>
      <c r="L29" s="194">
        <v>0.35</v>
      </c>
      <c r="M29" s="192">
        <f t="shared" si="3"/>
        <v>-24716706.615999985</v>
      </c>
      <c r="N29" s="192"/>
      <c r="O29" s="195"/>
    </row>
    <row r="30" spans="1:15" outlineLevel="1">
      <c r="A30" s="26">
        <v>2037</v>
      </c>
      <c r="B30" s="187">
        <v>301988527.02999997</v>
      </c>
      <c r="C30" s="187">
        <v>235352636.81</v>
      </c>
      <c r="D30" s="187">
        <v>3983351.23</v>
      </c>
      <c r="E30" s="188">
        <f t="shared" si="0"/>
        <v>66635890.219999969</v>
      </c>
      <c r="F30" s="189"/>
      <c r="G30" s="187">
        <v>234548814.78</v>
      </c>
      <c r="H30" s="187">
        <v>234548735.09</v>
      </c>
      <c r="I30" s="187">
        <v>0</v>
      </c>
      <c r="J30" s="187">
        <f t="shared" si="1"/>
        <v>79.689999997615814</v>
      </c>
      <c r="K30" s="187">
        <f t="shared" si="2"/>
        <v>-66635810.529999971</v>
      </c>
      <c r="L30" s="190">
        <v>0.35</v>
      </c>
      <c r="M30" s="187">
        <f t="shared" si="3"/>
        <v>-23322533.685499988</v>
      </c>
      <c r="N30" s="187"/>
      <c r="O30" s="191"/>
    </row>
    <row r="31" spans="1:15" outlineLevel="1">
      <c r="A31" s="26">
        <v>2038</v>
      </c>
      <c r="B31" s="187">
        <v>301988527.02999997</v>
      </c>
      <c r="C31" s="187">
        <v>239335988.03999999</v>
      </c>
      <c r="D31" s="187">
        <v>3983351.23</v>
      </c>
      <c r="E31" s="188">
        <f t="shared" si="0"/>
        <v>62652538.98999998</v>
      </c>
      <c r="F31" s="189"/>
      <c r="G31" s="187">
        <v>234548814.78</v>
      </c>
      <c r="H31" s="187">
        <v>234548735.09</v>
      </c>
      <c r="I31" s="187">
        <v>0</v>
      </c>
      <c r="J31" s="187">
        <f t="shared" si="1"/>
        <v>79.689999997615814</v>
      </c>
      <c r="K31" s="187">
        <f t="shared" si="2"/>
        <v>-62652459.299999982</v>
      </c>
      <c r="L31" s="190">
        <v>0.35</v>
      </c>
      <c r="M31" s="187">
        <f t="shared" si="3"/>
        <v>-21928360.754999992</v>
      </c>
      <c r="N31" s="187"/>
      <c r="O31" s="191"/>
    </row>
    <row r="32" spans="1:15" outlineLevel="1">
      <c r="A32" s="26">
        <v>2039</v>
      </c>
      <c r="B32" s="187">
        <v>301988527.02999997</v>
      </c>
      <c r="C32" s="187">
        <v>243319339.27000001</v>
      </c>
      <c r="D32" s="187">
        <v>3983351.23</v>
      </c>
      <c r="E32" s="188">
        <f t="shared" si="0"/>
        <v>58669187.759999961</v>
      </c>
      <c r="F32" s="189"/>
      <c r="G32" s="187">
        <v>234548814.78</v>
      </c>
      <c r="H32" s="187">
        <v>234548735.09</v>
      </c>
      <c r="I32" s="187">
        <v>0</v>
      </c>
      <c r="J32" s="187">
        <f t="shared" si="1"/>
        <v>79.689999997615814</v>
      </c>
      <c r="K32" s="187">
        <f t="shared" si="2"/>
        <v>-58669108.069999963</v>
      </c>
      <c r="L32" s="190">
        <v>0.35</v>
      </c>
      <c r="M32" s="187">
        <f t="shared" si="3"/>
        <v>-20534187.824499987</v>
      </c>
      <c r="N32" s="187"/>
      <c r="O32" s="191"/>
    </row>
    <row r="33" spans="1:15" outlineLevel="1">
      <c r="A33" s="26">
        <v>2040</v>
      </c>
      <c r="B33" s="187">
        <v>301988527.02999997</v>
      </c>
      <c r="C33" s="187">
        <v>247302690.5</v>
      </c>
      <c r="D33" s="187">
        <v>3983351.23</v>
      </c>
      <c r="E33" s="188">
        <f t="shared" si="0"/>
        <v>54685836.529999971</v>
      </c>
      <c r="F33" s="189"/>
      <c r="G33" s="187">
        <v>234548814.78</v>
      </c>
      <c r="H33" s="187">
        <v>234548735.09</v>
      </c>
      <c r="I33" s="187">
        <v>0</v>
      </c>
      <c r="J33" s="187">
        <f t="shared" si="1"/>
        <v>79.689999997615814</v>
      </c>
      <c r="K33" s="187">
        <f t="shared" si="2"/>
        <v>-54685756.839999974</v>
      </c>
      <c r="L33" s="190">
        <v>0.35</v>
      </c>
      <c r="M33" s="187">
        <f t="shared" si="3"/>
        <v>-19140014.89399999</v>
      </c>
      <c r="N33" s="187"/>
      <c r="O33" s="191"/>
    </row>
    <row r="34" spans="1:15" outlineLevel="1">
      <c r="A34" s="26">
        <v>2041</v>
      </c>
      <c r="B34" s="187">
        <v>301988527.02999997</v>
      </c>
      <c r="C34" s="187">
        <v>251286041.72999999</v>
      </c>
      <c r="D34" s="187">
        <v>3983351.23</v>
      </c>
      <c r="E34" s="188">
        <f t="shared" si="0"/>
        <v>50702485.299999982</v>
      </c>
      <c r="F34" s="189"/>
      <c r="G34" s="187">
        <v>234548814.78</v>
      </c>
      <c r="H34" s="187">
        <v>234548735.09</v>
      </c>
      <c r="I34" s="187">
        <v>0</v>
      </c>
      <c r="J34" s="187">
        <f t="shared" si="1"/>
        <v>79.689999997615814</v>
      </c>
      <c r="K34" s="187">
        <f t="shared" si="2"/>
        <v>-50702405.609999985</v>
      </c>
      <c r="L34" s="190">
        <v>0.35</v>
      </c>
      <c r="M34" s="187">
        <f t="shared" si="3"/>
        <v>-17745841.963499993</v>
      </c>
      <c r="N34" s="187"/>
      <c r="O34" s="191"/>
    </row>
    <row r="35" spans="1:15" outlineLevel="1">
      <c r="A35" s="26">
        <v>2042</v>
      </c>
      <c r="B35" s="187">
        <v>301988527.02999997</v>
      </c>
      <c r="C35" s="187">
        <v>255269392.96000001</v>
      </c>
      <c r="D35" s="187">
        <v>3983351.23</v>
      </c>
      <c r="E35" s="188">
        <f t="shared" si="0"/>
        <v>46719134.069999963</v>
      </c>
      <c r="F35" s="189"/>
      <c r="G35" s="187">
        <v>234548814.78</v>
      </c>
      <c r="H35" s="187">
        <v>234548735.09</v>
      </c>
      <c r="I35" s="187">
        <v>0</v>
      </c>
      <c r="J35" s="187">
        <f t="shared" si="1"/>
        <v>79.689999997615814</v>
      </c>
      <c r="K35" s="187">
        <f t="shared" si="2"/>
        <v>-46719054.379999965</v>
      </c>
      <c r="L35" s="190">
        <v>0.35</v>
      </c>
      <c r="M35" s="187">
        <f t="shared" si="3"/>
        <v>-16351669.032999987</v>
      </c>
      <c r="N35" s="187"/>
      <c r="O35" s="191"/>
    </row>
    <row r="36" spans="1:15" outlineLevel="1">
      <c r="A36" s="26">
        <v>2043</v>
      </c>
      <c r="B36" s="187">
        <v>301988527.02999997</v>
      </c>
      <c r="C36" s="187">
        <v>259252744.19</v>
      </c>
      <c r="D36" s="187">
        <v>3983351.23</v>
      </c>
      <c r="E36" s="188">
        <f t="shared" si="0"/>
        <v>42735782.839999974</v>
      </c>
      <c r="F36" s="189"/>
      <c r="G36" s="187">
        <v>234548814.78</v>
      </c>
      <c r="H36" s="187">
        <v>234548735.09</v>
      </c>
      <c r="I36" s="187">
        <v>0</v>
      </c>
      <c r="J36" s="187">
        <f t="shared" si="1"/>
        <v>79.689999997615814</v>
      </c>
      <c r="K36" s="187">
        <f t="shared" si="2"/>
        <v>-42735703.149999976</v>
      </c>
      <c r="L36" s="190">
        <v>0.35</v>
      </c>
      <c r="M36" s="187">
        <f t="shared" si="3"/>
        <v>-14957496.10249999</v>
      </c>
      <c r="N36" s="187"/>
      <c r="O36" s="191"/>
    </row>
    <row r="37" spans="1:15" outlineLevel="1">
      <c r="A37" s="26">
        <v>2044</v>
      </c>
      <c r="B37" s="187">
        <v>301988527.02999997</v>
      </c>
      <c r="C37" s="187">
        <v>263219339.80000001</v>
      </c>
      <c r="D37" s="187">
        <v>3966595.61</v>
      </c>
      <c r="E37" s="188">
        <f t="shared" si="0"/>
        <v>38769187.229999959</v>
      </c>
      <c r="F37" s="189"/>
      <c r="G37" s="187">
        <v>234548814.78</v>
      </c>
      <c r="H37" s="187">
        <v>234548735.09</v>
      </c>
      <c r="I37" s="187">
        <v>0</v>
      </c>
      <c r="J37" s="187">
        <f t="shared" si="1"/>
        <v>79.689999997615814</v>
      </c>
      <c r="K37" s="187">
        <f t="shared" si="2"/>
        <v>-38769107.539999962</v>
      </c>
      <c r="L37" s="190">
        <v>0.35</v>
      </c>
      <c r="M37" s="187">
        <f t="shared" si="3"/>
        <v>-13569187.638999986</v>
      </c>
      <c r="N37" s="187"/>
      <c r="O37" s="191"/>
    </row>
    <row r="38" spans="1:15" outlineLevel="1">
      <c r="A38" s="26">
        <v>2045</v>
      </c>
      <c r="B38" s="187">
        <v>301988527.02999997</v>
      </c>
      <c r="C38" s="187">
        <v>267162301.81999999</v>
      </c>
      <c r="D38" s="187">
        <v>3942962.02</v>
      </c>
      <c r="E38" s="188">
        <f t="shared" si="0"/>
        <v>34826225.209999979</v>
      </c>
      <c r="F38" s="189"/>
      <c r="G38" s="187">
        <v>234548814.78</v>
      </c>
      <c r="H38" s="187">
        <v>234548735.09</v>
      </c>
      <c r="I38" s="187">
        <v>0</v>
      </c>
      <c r="J38" s="187">
        <f t="shared" si="1"/>
        <v>79.689999997615814</v>
      </c>
      <c r="K38" s="187">
        <f t="shared" si="2"/>
        <v>-34826145.519999981</v>
      </c>
      <c r="L38" s="190">
        <v>0.35</v>
      </c>
      <c r="M38" s="187">
        <f t="shared" si="3"/>
        <v>-12189150.931999993</v>
      </c>
      <c r="N38" s="187"/>
      <c r="O38" s="191"/>
    </row>
    <row r="39" spans="1:15" outlineLevel="1">
      <c r="A39" s="26">
        <v>2046</v>
      </c>
      <c r="B39" s="187">
        <v>301988527.02999997</v>
      </c>
      <c r="C39" s="187">
        <v>271105263.83999997</v>
      </c>
      <c r="D39" s="187">
        <v>3942962.02</v>
      </c>
      <c r="E39" s="188">
        <f t="shared" si="0"/>
        <v>30883263.189999998</v>
      </c>
      <c r="F39" s="189"/>
      <c r="G39" s="187">
        <v>234548814.78</v>
      </c>
      <c r="H39" s="187">
        <v>234548735.09</v>
      </c>
      <c r="I39" s="187">
        <v>0</v>
      </c>
      <c r="J39" s="187">
        <f t="shared" si="1"/>
        <v>79.689999997615814</v>
      </c>
      <c r="K39" s="187">
        <f t="shared" si="2"/>
        <v>-30883183.5</v>
      </c>
      <c r="L39" s="190">
        <v>0.35</v>
      </c>
      <c r="M39" s="187">
        <f t="shared" si="3"/>
        <v>-10809114.225</v>
      </c>
      <c r="N39" s="187"/>
      <c r="O39" s="191"/>
    </row>
    <row r="40" spans="1:15" outlineLevel="1">
      <c r="A40" s="26">
        <v>2047</v>
      </c>
      <c r="B40" s="187">
        <v>301988527.02999997</v>
      </c>
      <c r="C40" s="187">
        <v>275048225.86000001</v>
      </c>
      <c r="D40" s="187">
        <v>3942962.02</v>
      </c>
      <c r="E40" s="188">
        <f t="shared" si="0"/>
        <v>26940301.169999957</v>
      </c>
      <c r="F40" s="189"/>
      <c r="G40" s="187">
        <v>234548814.78</v>
      </c>
      <c r="H40" s="187">
        <v>234548735.09</v>
      </c>
      <c r="I40" s="187">
        <v>0</v>
      </c>
      <c r="J40" s="187">
        <f t="shared" si="1"/>
        <v>79.689999997615814</v>
      </c>
      <c r="K40" s="187">
        <f t="shared" si="2"/>
        <v>-26940221.479999959</v>
      </c>
      <c r="L40" s="190">
        <v>0.35</v>
      </c>
      <c r="M40" s="187">
        <f t="shared" si="3"/>
        <v>-9429077.5179999843</v>
      </c>
      <c r="N40" s="187"/>
      <c r="O40" s="191"/>
    </row>
    <row r="41" spans="1:15" outlineLevel="1">
      <c r="A41" s="26">
        <v>2048</v>
      </c>
      <c r="B41" s="187">
        <v>301988527.02999997</v>
      </c>
      <c r="C41" s="187">
        <v>278991187.88</v>
      </c>
      <c r="D41" s="187">
        <v>3942962.02</v>
      </c>
      <c r="E41" s="188">
        <f t="shared" si="0"/>
        <v>22997339.149999976</v>
      </c>
      <c r="F41" s="189"/>
      <c r="G41" s="187">
        <v>234548814.78</v>
      </c>
      <c r="H41" s="187">
        <v>234548735.09</v>
      </c>
      <c r="I41" s="187">
        <v>0</v>
      </c>
      <c r="J41" s="187">
        <f t="shared" si="1"/>
        <v>79.689999997615814</v>
      </c>
      <c r="K41" s="187">
        <f t="shared" si="2"/>
        <v>-22997259.459999979</v>
      </c>
      <c r="L41" s="190">
        <v>0.35</v>
      </c>
      <c r="M41" s="187">
        <f t="shared" si="3"/>
        <v>-8049040.8109999923</v>
      </c>
      <c r="N41" s="187"/>
      <c r="O41" s="191"/>
    </row>
    <row r="42" spans="1:15" outlineLevel="1">
      <c r="A42" s="26">
        <v>2049</v>
      </c>
      <c r="B42" s="187">
        <v>301988527.02999997</v>
      </c>
      <c r="C42" s="187">
        <v>282934149.89999998</v>
      </c>
      <c r="D42" s="187">
        <v>3942962.02</v>
      </c>
      <c r="E42" s="188">
        <f t="shared" si="0"/>
        <v>19054377.129999995</v>
      </c>
      <c r="F42" s="189"/>
      <c r="G42" s="187">
        <v>234548814.78</v>
      </c>
      <c r="H42" s="187">
        <v>234548735.09</v>
      </c>
      <c r="I42" s="187">
        <v>0</v>
      </c>
      <c r="J42" s="187">
        <f t="shared" si="1"/>
        <v>79.689999997615814</v>
      </c>
      <c r="K42" s="187">
        <f t="shared" si="2"/>
        <v>-19054297.439999998</v>
      </c>
      <c r="L42" s="190">
        <v>0.35</v>
      </c>
      <c r="M42" s="187">
        <f t="shared" si="3"/>
        <v>-6669004.1039999984</v>
      </c>
      <c r="N42" s="187"/>
      <c r="O42" s="191"/>
    </row>
    <row r="43" spans="1:15" outlineLevel="1">
      <c r="A43" s="26">
        <v>2050</v>
      </c>
      <c r="B43" s="187">
        <v>301988527.02999997</v>
      </c>
      <c r="C43" s="187">
        <v>286877111.92000002</v>
      </c>
      <c r="D43" s="187">
        <v>3942962.02</v>
      </c>
      <c r="E43" s="188">
        <f t="shared" si="0"/>
        <v>15111415.109999955</v>
      </c>
      <c r="F43" s="189"/>
      <c r="G43" s="187">
        <v>234548814.78</v>
      </c>
      <c r="H43" s="187">
        <v>234548735.09</v>
      </c>
      <c r="I43" s="187">
        <v>0</v>
      </c>
      <c r="J43" s="187">
        <f t="shared" si="1"/>
        <v>79.689999997615814</v>
      </c>
      <c r="K43" s="187">
        <f t="shared" si="2"/>
        <v>-15111335.419999957</v>
      </c>
      <c r="L43" s="190">
        <v>0.35</v>
      </c>
      <c r="M43" s="187">
        <f t="shared" si="3"/>
        <v>-5288967.396999985</v>
      </c>
      <c r="N43" s="187"/>
      <c r="O43" s="191"/>
    </row>
    <row r="44" spans="1:15" outlineLevel="1">
      <c r="A44" s="26">
        <v>2051</v>
      </c>
      <c r="B44" s="187">
        <v>301988527.02999997</v>
      </c>
      <c r="C44" s="187">
        <v>290820073.94</v>
      </c>
      <c r="D44" s="187">
        <v>3942962.02</v>
      </c>
      <c r="E44" s="188">
        <f t="shared" si="0"/>
        <v>11168453.089999974</v>
      </c>
      <c r="F44" s="189"/>
      <c r="G44" s="187">
        <v>234548814.78</v>
      </c>
      <c r="H44" s="187">
        <v>234548735.09</v>
      </c>
      <c r="I44" s="187">
        <v>0</v>
      </c>
      <c r="J44" s="187">
        <f t="shared" si="1"/>
        <v>79.689999997615814</v>
      </c>
      <c r="K44" s="187">
        <f t="shared" si="2"/>
        <v>-11168373.399999976</v>
      </c>
      <c r="L44" s="190">
        <v>0.35</v>
      </c>
      <c r="M44" s="187">
        <f t="shared" si="3"/>
        <v>-3908930.6899999916</v>
      </c>
      <c r="N44" s="187"/>
      <c r="O44" s="191"/>
    </row>
    <row r="45" spans="1:15" outlineLevel="1">
      <c r="A45" s="26">
        <v>2052</v>
      </c>
      <c r="B45" s="187">
        <v>301988527.02999997</v>
      </c>
      <c r="C45" s="187">
        <v>294763035.95999998</v>
      </c>
      <c r="D45" s="187">
        <v>3942962.02</v>
      </c>
      <c r="E45" s="188">
        <f t="shared" si="0"/>
        <v>7225491.0699999928</v>
      </c>
      <c r="F45" s="189"/>
      <c r="G45" s="187">
        <v>234548814.78</v>
      </c>
      <c r="H45" s="187">
        <v>234548735.09</v>
      </c>
      <c r="I45" s="187">
        <v>0</v>
      </c>
      <c r="J45" s="187">
        <f t="shared" si="1"/>
        <v>79.689999997615814</v>
      </c>
      <c r="K45" s="187">
        <f t="shared" si="2"/>
        <v>-7225411.3799999952</v>
      </c>
      <c r="L45" s="190">
        <v>0.35</v>
      </c>
      <c r="M45" s="187">
        <f t="shared" si="3"/>
        <v>-2528893.9829999981</v>
      </c>
      <c r="N45" s="187"/>
      <c r="O45" s="191"/>
    </row>
    <row r="46" spans="1:15" outlineLevel="1">
      <c r="A46" s="26">
        <v>2053</v>
      </c>
      <c r="B46" s="187">
        <v>301988527.02999997</v>
      </c>
      <c r="C46" s="187">
        <v>298705997.98000002</v>
      </c>
      <c r="D46" s="187">
        <f>E46</f>
        <v>3282529.0499999523</v>
      </c>
      <c r="E46" s="188">
        <f>B46-C46</f>
        <v>3282529.0499999523</v>
      </c>
      <c r="F46" s="189"/>
      <c r="G46" s="187">
        <v>234548814.78</v>
      </c>
      <c r="H46" s="187">
        <v>234548735.09</v>
      </c>
      <c r="I46" s="187">
        <v>0</v>
      </c>
      <c r="J46" s="187">
        <f t="shared" si="1"/>
        <v>79.689999997615814</v>
      </c>
      <c r="K46" s="187">
        <f t="shared" si="2"/>
        <v>-3282449.3599999547</v>
      </c>
      <c r="L46" s="190">
        <v>0.35</v>
      </c>
      <c r="M46" s="187">
        <f t="shared" si="3"/>
        <v>-1148857.275999984</v>
      </c>
      <c r="N46" s="187"/>
      <c r="O46" s="191"/>
    </row>
    <row r="47" spans="1:15" outlineLevel="1">
      <c r="A47" s="26">
        <v>2054</v>
      </c>
      <c r="B47" s="187">
        <v>301988527.02999997</v>
      </c>
      <c r="C47" s="187">
        <f>B47</f>
        <v>301988527.02999997</v>
      </c>
      <c r="D47" s="192">
        <f>E46</f>
        <v>3282529.0499999523</v>
      </c>
      <c r="E47" s="196">
        <f t="shared" si="0"/>
        <v>0</v>
      </c>
      <c r="F47" s="189"/>
      <c r="G47" s="187">
        <v>234548814.78</v>
      </c>
      <c r="H47" s="187">
        <v>234548735.09</v>
      </c>
      <c r="I47" s="187">
        <v>0</v>
      </c>
      <c r="J47" s="187">
        <f t="shared" si="1"/>
        <v>79.689999997615814</v>
      </c>
      <c r="K47" s="187">
        <f t="shared" si="2"/>
        <v>79.689999997615814</v>
      </c>
      <c r="L47" s="190">
        <v>0.35</v>
      </c>
      <c r="M47" s="187">
        <f t="shared" si="3"/>
        <v>27.891499999165532</v>
      </c>
      <c r="N47" s="187"/>
      <c r="O47" s="191"/>
    </row>
    <row r="48" spans="1:15" outlineLevel="1">
      <c r="A48" s="26">
        <v>2055</v>
      </c>
      <c r="B48" s="187">
        <v>301988527.02999997</v>
      </c>
      <c r="C48" s="187">
        <f>B48</f>
        <v>301988527.02999997</v>
      </c>
      <c r="D48" s="197">
        <v>0</v>
      </c>
      <c r="E48" s="196">
        <f>B48-C48</f>
        <v>0</v>
      </c>
      <c r="F48" s="189"/>
      <c r="G48" s="187">
        <v>234548814.78</v>
      </c>
      <c r="H48" s="187">
        <v>234548735.09</v>
      </c>
      <c r="I48" s="187">
        <v>0</v>
      </c>
      <c r="J48" s="187">
        <f t="shared" si="1"/>
        <v>79.689999997615814</v>
      </c>
      <c r="K48" s="187">
        <f t="shared" si="2"/>
        <v>79.689999997615814</v>
      </c>
      <c r="L48" s="190">
        <v>0.35</v>
      </c>
      <c r="M48" s="187">
        <f t="shared" si="3"/>
        <v>27.891499999165532</v>
      </c>
      <c r="N48" s="187"/>
      <c r="O48" s="191"/>
    </row>
    <row r="49" spans="1:15" outlineLevel="1">
      <c r="A49" s="24">
        <v>2056</v>
      </c>
      <c r="B49" s="198">
        <v>301988527.02999997</v>
      </c>
      <c r="C49" s="198">
        <f>B49</f>
        <v>301988527.02999997</v>
      </c>
      <c r="D49" s="199">
        <v>0</v>
      </c>
      <c r="E49" s="200">
        <f>B49-C49</f>
        <v>0</v>
      </c>
      <c r="F49" s="201"/>
      <c r="G49" s="198">
        <v>234548814.78</v>
      </c>
      <c r="H49" s="198">
        <v>234548735.09</v>
      </c>
      <c r="I49" s="198">
        <v>0</v>
      </c>
      <c r="J49" s="198">
        <f t="shared" si="1"/>
        <v>79.689999997615814</v>
      </c>
      <c r="K49" s="198">
        <f t="shared" si="2"/>
        <v>79.689999997615814</v>
      </c>
      <c r="L49" s="202">
        <v>0.35</v>
      </c>
      <c r="M49" s="198">
        <f t="shared" si="3"/>
        <v>27.891499999165532</v>
      </c>
      <c r="N49" s="187"/>
      <c r="O49" s="191"/>
    </row>
    <row r="50" spans="1:15" outlineLevel="1">
      <c r="A50" t="s">
        <v>111</v>
      </c>
      <c r="B50" s="187"/>
      <c r="C50" s="187"/>
      <c r="D50" s="187">
        <f>SUM(D9:D49)</f>
        <v>158872649.77999997</v>
      </c>
      <c r="E50" s="188"/>
      <c r="F50" s="191"/>
      <c r="G50" s="187"/>
      <c r="H50" s="187"/>
      <c r="I50" s="187">
        <f>SUM(I9:I49)</f>
        <v>67273804.830000013</v>
      </c>
      <c r="J50" s="187"/>
      <c r="K50" s="187"/>
      <c r="L50" s="203"/>
      <c r="M50" s="187"/>
      <c r="N50" s="187"/>
      <c r="O50" s="191"/>
    </row>
    <row r="51" spans="1:15">
      <c r="E51" s="105"/>
      <c r="N51" s="102"/>
    </row>
    <row r="52" spans="1:15">
      <c r="E52" s="105"/>
    </row>
    <row r="55" spans="1:15">
      <c r="B55"/>
      <c r="C55" s="110"/>
      <c r="D55"/>
    </row>
    <row r="56" spans="1:15">
      <c r="B56"/>
      <c r="D56"/>
    </row>
    <row r="57" spans="1:15">
      <c r="B57"/>
      <c r="D57"/>
    </row>
    <row r="58" spans="1:15">
      <c r="B58"/>
      <c r="D58"/>
    </row>
    <row r="59" spans="1:15">
      <c r="B59"/>
      <c r="D59"/>
    </row>
    <row r="60" spans="1:15">
      <c r="B60"/>
      <c r="D60"/>
    </row>
    <row r="61" spans="1:15">
      <c r="B61"/>
      <c r="D61"/>
    </row>
    <row r="62" spans="1:15">
      <c r="B62"/>
      <c r="D62"/>
    </row>
    <row r="63" spans="1:15">
      <c r="B63"/>
      <c r="C63" s="110"/>
      <c r="D63"/>
    </row>
    <row r="64" spans="1:15">
      <c r="C64" s="110"/>
    </row>
    <row r="65" spans="3:3">
      <c r="C65" s="110"/>
    </row>
  </sheetData>
  <pageMargins left="0.25" right="0.25" top="0.75" bottom="0.75" header="0.3" footer="0.3"/>
  <pageSetup scale="8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6"/>
  <sheetViews>
    <sheetView view="pageBreakPreview" zoomScale="60" zoomScaleNormal="80" workbookViewId="0">
      <selection activeCell="N8" sqref="N8"/>
    </sheetView>
  </sheetViews>
  <sheetFormatPr defaultRowHeight="15"/>
  <cols>
    <col min="1" max="1" width="11" customWidth="1"/>
    <col min="2" max="2" width="12" bestFit="1" customWidth="1"/>
    <col min="3" max="3" width="13" customWidth="1"/>
    <col min="4" max="4" width="14.140625" customWidth="1"/>
    <col min="5" max="5" width="3.28515625" customWidth="1"/>
    <col min="6" max="7" width="12.28515625" bestFit="1" customWidth="1"/>
    <col min="8" max="8" width="12.85546875" customWidth="1"/>
    <col min="9" max="9" width="9.5703125" bestFit="1" customWidth="1"/>
    <col min="10" max="10" width="12.140625" bestFit="1" customWidth="1"/>
    <col min="11" max="11" width="11.28515625" bestFit="1" customWidth="1"/>
    <col min="12" max="12" width="12" bestFit="1" customWidth="1"/>
    <col min="13" max="13" width="8.5703125" bestFit="1" customWidth="1"/>
    <col min="14" max="17" width="9.5703125" bestFit="1" customWidth="1"/>
    <col min="18" max="18" width="11.28515625" bestFit="1" customWidth="1"/>
  </cols>
  <sheetData>
    <row r="1" spans="1:19">
      <c r="A1" s="204" t="s">
        <v>202</v>
      </c>
    </row>
    <row r="2" spans="1:19">
      <c r="A2" s="1" t="s">
        <v>114</v>
      </c>
    </row>
    <row r="3" spans="1:19">
      <c r="A3" s="1" t="s">
        <v>128</v>
      </c>
    </row>
    <row r="5" spans="1:19">
      <c r="C5" s="217" t="s">
        <v>1</v>
      </c>
      <c r="D5" s="217"/>
      <c r="E5" s="217"/>
      <c r="F5" s="217"/>
      <c r="G5" s="217"/>
      <c r="H5" s="217"/>
      <c r="I5" s="217"/>
      <c r="J5" s="217"/>
      <c r="K5" s="217"/>
      <c r="M5" s="217" t="s">
        <v>2</v>
      </c>
      <c r="N5" s="217"/>
      <c r="O5" s="217"/>
      <c r="P5" s="217"/>
      <c r="Q5" s="217"/>
      <c r="R5" s="217"/>
    </row>
    <row r="6" spans="1:19">
      <c r="A6" s="102"/>
      <c r="B6" s="111" t="s">
        <v>115</v>
      </c>
      <c r="C6" s="111" t="s">
        <v>3</v>
      </c>
      <c r="D6" s="111" t="s">
        <v>116</v>
      </c>
      <c r="E6" s="111"/>
      <c r="F6" s="112">
        <v>2017</v>
      </c>
      <c r="G6" s="112">
        <v>2018</v>
      </c>
      <c r="H6" s="112">
        <v>2019</v>
      </c>
      <c r="I6" s="112">
        <v>2020</v>
      </c>
      <c r="J6" s="112">
        <v>2021</v>
      </c>
      <c r="K6" s="112">
        <v>2022</v>
      </c>
      <c r="M6" s="112">
        <v>2017</v>
      </c>
      <c r="N6" s="112">
        <v>2018</v>
      </c>
      <c r="O6" s="112">
        <v>2019</v>
      </c>
      <c r="P6" s="112">
        <v>2020</v>
      </c>
      <c r="Q6" s="112">
        <v>2021</v>
      </c>
      <c r="R6" s="112">
        <v>2022</v>
      </c>
    </row>
    <row r="7" spans="1:19">
      <c r="A7" s="104" t="s">
        <v>117</v>
      </c>
      <c r="B7" s="113"/>
      <c r="C7" s="113"/>
      <c r="D7" s="113"/>
      <c r="E7" s="113"/>
      <c r="F7" s="114">
        <v>1.8749999999999999E-2</v>
      </c>
      <c r="G7" s="114">
        <v>3.6095000000000002E-2</v>
      </c>
      <c r="H7" s="114">
        <v>3.3384999999999998E-2</v>
      </c>
      <c r="I7" s="114">
        <v>3.0884999999999999E-2</v>
      </c>
      <c r="J7" s="114">
        <v>2.8565E-2</v>
      </c>
      <c r="K7" s="114">
        <v>2.6425000000000001E-2</v>
      </c>
      <c r="M7" s="115">
        <v>1.34527E-2</v>
      </c>
      <c r="N7" s="115">
        <v>1.34527E-2</v>
      </c>
      <c r="O7" s="115">
        <v>1.34527E-2</v>
      </c>
      <c r="P7" s="115">
        <v>1.34527E-2</v>
      </c>
      <c r="Q7" s="115">
        <v>1.34527E-2</v>
      </c>
      <c r="R7" s="115">
        <v>1.34527E-2</v>
      </c>
      <c r="S7" s="116"/>
    </row>
    <row r="8" spans="1:19">
      <c r="A8" s="26">
        <v>2017</v>
      </c>
      <c r="B8" s="102">
        <v>5721000</v>
      </c>
      <c r="C8" s="102">
        <f>B8*0.5</f>
        <v>2860500</v>
      </c>
      <c r="D8" s="102">
        <f>B8-C8</f>
        <v>2860500</v>
      </c>
      <c r="E8" s="102"/>
      <c r="F8" s="102">
        <f t="shared" ref="F8:K8" si="0">$D$8*F7</f>
        <v>53634.375</v>
      </c>
      <c r="G8" s="102">
        <f t="shared" si="0"/>
        <v>103249.74750000001</v>
      </c>
      <c r="H8" s="102">
        <f t="shared" si="0"/>
        <v>95497.792499999996</v>
      </c>
      <c r="I8" s="102">
        <f t="shared" si="0"/>
        <v>88346.542499999996</v>
      </c>
      <c r="J8" s="102">
        <f t="shared" si="0"/>
        <v>81710.182499999995</v>
      </c>
      <c r="K8" s="102">
        <f t="shared" si="0"/>
        <v>75588.712500000009</v>
      </c>
      <c r="M8" s="102">
        <f>$B$8*M7</f>
        <v>76962.896699999998</v>
      </c>
      <c r="N8" s="102">
        <f>M8</f>
        <v>76962.896699999998</v>
      </c>
      <c r="O8" s="102">
        <f t="shared" ref="O8:R8" si="1">N8</f>
        <v>76962.896699999998</v>
      </c>
      <c r="P8" s="102">
        <f t="shared" si="1"/>
        <v>76962.896699999998</v>
      </c>
      <c r="Q8" s="102">
        <f t="shared" si="1"/>
        <v>76962.896699999998</v>
      </c>
      <c r="R8" s="102">
        <f t="shared" si="1"/>
        <v>76962.896699999998</v>
      </c>
    </row>
    <row r="9" spans="1:19">
      <c r="A9" s="26">
        <v>2018</v>
      </c>
      <c r="B9" s="102">
        <v>6916000</v>
      </c>
      <c r="C9" s="102">
        <f>B9*0.4</f>
        <v>2766400</v>
      </c>
      <c r="D9" s="102">
        <f t="shared" ref="D9:D13" si="2">B9-C9</f>
        <v>4149600</v>
      </c>
      <c r="E9" s="102"/>
      <c r="F9" s="102"/>
      <c r="G9" s="102">
        <f>$D$9*F7</f>
        <v>77805</v>
      </c>
      <c r="H9" s="102">
        <f t="shared" ref="H9:K9" si="3">$D$9*G7</f>
        <v>149779.81200000001</v>
      </c>
      <c r="I9" s="102">
        <f t="shared" si="3"/>
        <v>138534.39599999998</v>
      </c>
      <c r="J9" s="102">
        <f t="shared" si="3"/>
        <v>128160.39599999999</v>
      </c>
      <c r="K9" s="102">
        <f t="shared" si="3"/>
        <v>118533.32399999999</v>
      </c>
      <c r="N9" s="102">
        <f>$B$9*M7</f>
        <v>93038.873200000002</v>
      </c>
      <c r="O9" s="102">
        <f t="shared" ref="O9:R9" si="4">$B$9*O7</f>
        <v>93038.873200000002</v>
      </c>
      <c r="P9" s="102">
        <f t="shared" si="4"/>
        <v>93038.873200000002</v>
      </c>
      <c r="Q9" s="102">
        <f t="shared" si="4"/>
        <v>93038.873200000002</v>
      </c>
      <c r="R9" s="102">
        <f t="shared" si="4"/>
        <v>93038.873200000002</v>
      </c>
    </row>
    <row r="10" spans="1:19">
      <c r="A10" s="26">
        <v>2019</v>
      </c>
      <c r="B10" s="102">
        <v>2913000</v>
      </c>
      <c r="C10" s="102">
        <f>B10*0.3</f>
        <v>873900</v>
      </c>
      <c r="D10" s="102">
        <f t="shared" si="2"/>
        <v>2039100</v>
      </c>
      <c r="E10" s="102"/>
      <c r="F10" s="102"/>
      <c r="G10" s="102"/>
      <c r="H10" s="102">
        <f>$D$10*F7</f>
        <v>38233.125</v>
      </c>
      <c r="I10" s="102">
        <f t="shared" ref="I10:K10" si="5">$D$10*G7</f>
        <v>73601.314500000008</v>
      </c>
      <c r="J10" s="102">
        <f t="shared" si="5"/>
        <v>68075.353499999997</v>
      </c>
      <c r="K10" s="102">
        <f t="shared" si="5"/>
        <v>62977.603499999997</v>
      </c>
      <c r="O10" s="102">
        <f>$B$10*O7</f>
        <v>39187.715100000001</v>
      </c>
      <c r="P10" s="102">
        <f t="shared" ref="P10:R10" si="6">$B$10*P7</f>
        <v>39187.715100000001</v>
      </c>
      <c r="Q10" s="102">
        <f t="shared" si="6"/>
        <v>39187.715100000001</v>
      </c>
      <c r="R10" s="102">
        <f t="shared" si="6"/>
        <v>39187.715100000001</v>
      </c>
    </row>
    <row r="11" spans="1:19">
      <c r="A11" s="26">
        <v>2020</v>
      </c>
      <c r="B11" s="102">
        <v>9074000</v>
      </c>
      <c r="C11" s="117"/>
      <c r="D11" s="102">
        <f t="shared" si="2"/>
        <v>9074000</v>
      </c>
      <c r="E11" s="102"/>
      <c r="F11" s="102"/>
      <c r="G11" s="102"/>
      <c r="H11" s="102"/>
      <c r="I11" s="102">
        <f>$D$11*F7</f>
        <v>170137.5</v>
      </c>
      <c r="J11" s="102">
        <f t="shared" ref="J11:K11" si="7">$D$11*G7</f>
        <v>327526.03000000003</v>
      </c>
      <c r="K11" s="102">
        <f t="shared" si="7"/>
        <v>302935.49</v>
      </c>
      <c r="P11" s="102">
        <f>$B$11*P7</f>
        <v>122069.79979999999</v>
      </c>
      <c r="Q11" s="102">
        <f t="shared" ref="Q11:R11" si="8">$B$11*Q7</f>
        <v>122069.79979999999</v>
      </c>
      <c r="R11" s="102">
        <f t="shared" si="8"/>
        <v>122069.79979999999</v>
      </c>
    </row>
    <row r="12" spans="1:19">
      <c r="A12" s="26">
        <v>2021</v>
      </c>
      <c r="B12" s="102">
        <v>7890000</v>
      </c>
      <c r="C12" s="117"/>
      <c r="D12" s="102">
        <f t="shared" si="2"/>
        <v>7890000</v>
      </c>
      <c r="E12" s="102"/>
      <c r="F12" s="102"/>
      <c r="G12" s="102"/>
      <c r="H12" s="102"/>
      <c r="I12" s="102"/>
      <c r="J12" s="102">
        <f>$D$12*F7</f>
        <v>147937.5</v>
      </c>
      <c r="K12" s="102">
        <f>$D$12*G7</f>
        <v>284789.55</v>
      </c>
      <c r="Q12" s="102">
        <f>$B$12*Q7</f>
        <v>106141.803</v>
      </c>
      <c r="R12" s="102">
        <f>$B$12*R7</f>
        <v>106141.803</v>
      </c>
    </row>
    <row r="13" spans="1:19">
      <c r="A13" s="26">
        <v>2022</v>
      </c>
      <c r="B13" s="102">
        <v>11814000</v>
      </c>
      <c r="C13" s="117"/>
      <c r="D13" s="102">
        <f t="shared" si="2"/>
        <v>11814000</v>
      </c>
      <c r="E13" s="102"/>
      <c r="F13" s="102"/>
      <c r="G13" s="102"/>
      <c r="H13" s="102"/>
      <c r="I13" s="102"/>
      <c r="J13" s="102"/>
      <c r="K13" s="102">
        <f>$D$13*F7</f>
        <v>221512.5</v>
      </c>
      <c r="R13" s="102">
        <f>B13*$R$7</f>
        <v>158930.19779999999</v>
      </c>
    </row>
    <row r="14" spans="1:19" ht="15.75" thickBot="1">
      <c r="B14" s="118">
        <f>SUM(B8:B13)</f>
        <v>44328000</v>
      </c>
      <c r="C14" s="118">
        <f>SUM(C8:C13)</f>
        <v>6500800</v>
      </c>
      <c r="D14" s="118">
        <f>SUM(D8:D13)</f>
        <v>37827200</v>
      </c>
      <c r="E14" s="118"/>
      <c r="F14" s="118">
        <f t="shared" ref="F14:K14" si="9">SUM(F8:F13)</f>
        <v>53634.375</v>
      </c>
      <c r="G14" s="118">
        <f t="shared" si="9"/>
        <v>181054.7475</v>
      </c>
      <c r="H14" s="118">
        <f t="shared" si="9"/>
        <v>283510.72950000002</v>
      </c>
      <c r="I14" s="118">
        <f t="shared" si="9"/>
        <v>470619.75300000003</v>
      </c>
      <c r="J14" s="118">
        <f t="shared" si="9"/>
        <v>753409.46200000006</v>
      </c>
      <c r="K14" s="118">
        <f t="shared" si="9"/>
        <v>1066337.18</v>
      </c>
      <c r="M14" s="118">
        <f t="shared" ref="M14:Q14" si="10">SUM(M8:M13)</f>
        <v>76962.896699999998</v>
      </c>
      <c r="N14" s="118">
        <f t="shared" si="10"/>
        <v>170001.76990000001</v>
      </c>
      <c r="O14" s="118">
        <f t="shared" si="10"/>
        <v>209189.48500000002</v>
      </c>
      <c r="P14" s="118">
        <f t="shared" si="10"/>
        <v>331259.28480000002</v>
      </c>
      <c r="Q14" s="118">
        <f t="shared" si="10"/>
        <v>437401.08780000004</v>
      </c>
      <c r="R14" s="118">
        <f>SUM(R8:R13)</f>
        <v>596331.28560000006</v>
      </c>
    </row>
    <row r="15" spans="1:19" ht="15.75" thickTop="1">
      <c r="J15" s="119" t="s">
        <v>118</v>
      </c>
      <c r="K15" s="105">
        <f>SUM(F14:K14)</f>
        <v>2808566.247</v>
      </c>
      <c r="Q15" s="119" t="s">
        <v>118</v>
      </c>
      <c r="R15" s="105">
        <f>SUM(M14:R14)</f>
        <v>1821145.8098000002</v>
      </c>
    </row>
    <row r="16" spans="1:19">
      <c r="K16" s="105"/>
    </row>
    <row r="17" spans="1:13">
      <c r="F17" s="105"/>
      <c r="G17" s="105"/>
      <c r="H17" s="105"/>
      <c r="I17" s="105"/>
      <c r="J17" s="105"/>
      <c r="K17" s="105"/>
    </row>
    <row r="19" spans="1:13">
      <c r="A19" s="1" t="s">
        <v>127</v>
      </c>
      <c r="B19" s="102"/>
      <c r="C19" s="102"/>
      <c r="D19" s="102"/>
      <c r="G19" s="102"/>
      <c r="H19" s="102"/>
      <c r="I19" s="102"/>
      <c r="J19" s="102"/>
      <c r="K19" s="102"/>
      <c r="L19" s="103"/>
      <c r="M19" s="102"/>
    </row>
    <row r="20" spans="1:13">
      <c r="A20" t="s">
        <v>119</v>
      </c>
      <c r="B20" s="102"/>
      <c r="C20" s="102"/>
      <c r="D20" s="102"/>
      <c r="G20" s="102"/>
      <c r="H20" s="102"/>
      <c r="I20" s="102"/>
      <c r="J20" s="102"/>
      <c r="K20" s="102"/>
      <c r="L20" s="103"/>
      <c r="M20" s="102"/>
    </row>
    <row r="21" spans="1:13">
      <c r="B21" s="102"/>
      <c r="C21" s="102"/>
      <c r="D21" s="102"/>
      <c r="G21" s="102"/>
      <c r="H21" s="102"/>
      <c r="I21" s="102"/>
      <c r="J21" s="102"/>
      <c r="K21" s="102"/>
      <c r="L21" s="103"/>
      <c r="M21" s="102"/>
    </row>
    <row r="22" spans="1:13">
      <c r="B22" s="218" t="s">
        <v>2</v>
      </c>
      <c r="C22" s="218"/>
      <c r="D22" s="218"/>
      <c r="F22" s="217" t="s">
        <v>1</v>
      </c>
      <c r="G22" s="217"/>
      <c r="H22" s="217"/>
      <c r="I22" s="102"/>
      <c r="J22" s="102"/>
      <c r="K22" s="102"/>
      <c r="L22" s="103"/>
      <c r="M22" s="102"/>
    </row>
    <row r="23" spans="1:13" s="120" customFormat="1" ht="45">
      <c r="B23" s="121" t="s">
        <v>101</v>
      </c>
      <c r="C23" s="121" t="s">
        <v>102</v>
      </c>
      <c r="D23" s="122" t="s">
        <v>104</v>
      </c>
      <c r="F23" s="121" t="s">
        <v>120</v>
      </c>
      <c r="G23" s="122" t="s">
        <v>121</v>
      </c>
      <c r="H23" s="123" t="s">
        <v>108</v>
      </c>
      <c r="I23" s="123"/>
      <c r="J23" s="123" t="s">
        <v>109</v>
      </c>
      <c r="K23" s="123" t="s">
        <v>110</v>
      </c>
      <c r="L23" s="123" t="s">
        <v>4</v>
      </c>
    </row>
    <row r="24" spans="1:13">
      <c r="A24" s="26">
        <v>2017</v>
      </c>
      <c r="B24" s="105">
        <f>B8</f>
        <v>5721000</v>
      </c>
      <c r="C24" s="102">
        <f>M14</f>
        <v>76962.896699999998</v>
      </c>
      <c r="D24" s="108">
        <f t="shared" ref="D24:D29" si="11">B24-C24</f>
        <v>5644037.1032999996</v>
      </c>
      <c r="F24" s="102">
        <f>D8</f>
        <v>2860500</v>
      </c>
      <c r="G24" s="102">
        <f>F14</f>
        <v>53634.375</v>
      </c>
      <c r="H24" s="108">
        <f>F24-G24</f>
        <v>2806865.625</v>
      </c>
      <c r="I24" s="108"/>
      <c r="J24" s="108">
        <f t="shared" ref="J24:J29" si="12">-D24+H24</f>
        <v>-2837171.4782999996</v>
      </c>
      <c r="K24" s="106">
        <v>0.35</v>
      </c>
      <c r="L24" s="102">
        <f t="shared" ref="L24:L29" si="13">J24*K24</f>
        <v>-993010.01740499982</v>
      </c>
    </row>
    <row r="25" spans="1:13">
      <c r="A25" s="26">
        <v>2018</v>
      </c>
      <c r="B25" s="105">
        <f>SUM(B8:B9)</f>
        <v>12637000</v>
      </c>
      <c r="C25" s="102">
        <f>SUM(M14:N14)</f>
        <v>246964.6666</v>
      </c>
      <c r="D25" s="108">
        <f t="shared" si="11"/>
        <v>12390035.3334</v>
      </c>
      <c r="F25" s="102">
        <f>SUM(D8:D9)</f>
        <v>7010100</v>
      </c>
      <c r="G25" s="102">
        <f>SUM(F14:G14)</f>
        <v>234689.1225</v>
      </c>
      <c r="H25" s="108">
        <f t="shared" ref="H25:H29" si="14">F25-G25</f>
        <v>6775410.8775000004</v>
      </c>
      <c r="I25" s="108"/>
      <c r="J25" s="108">
        <f t="shared" si="12"/>
        <v>-5614624.4558999995</v>
      </c>
      <c r="K25" s="106">
        <v>0.35</v>
      </c>
      <c r="L25" s="102">
        <f t="shared" si="13"/>
        <v>-1965118.5595649998</v>
      </c>
    </row>
    <row r="26" spans="1:13">
      <c r="A26" s="26">
        <v>2019</v>
      </c>
      <c r="B26" s="105">
        <f>SUM(B8:B10)</f>
        <v>15550000</v>
      </c>
      <c r="C26" s="102">
        <f>SUM(M14:O14)</f>
        <v>456154.15159999998</v>
      </c>
      <c r="D26" s="108">
        <f t="shared" si="11"/>
        <v>15093845.8484</v>
      </c>
      <c r="F26" s="102">
        <f>SUM(D8:D10)</f>
        <v>9049200</v>
      </c>
      <c r="G26" s="102">
        <f>SUM(F14:H14)</f>
        <v>518199.85200000001</v>
      </c>
      <c r="H26" s="108">
        <f t="shared" si="14"/>
        <v>8531000.148</v>
      </c>
      <c r="I26" s="108"/>
      <c r="J26" s="108">
        <f t="shared" si="12"/>
        <v>-6562845.7004000004</v>
      </c>
      <c r="K26" s="106">
        <v>0.35</v>
      </c>
      <c r="L26" s="102">
        <f t="shared" si="13"/>
        <v>-2296995.9951399998</v>
      </c>
    </row>
    <row r="27" spans="1:13">
      <c r="A27" s="26">
        <v>2020</v>
      </c>
      <c r="B27" s="105">
        <f>SUM(B8:B11)</f>
        <v>24624000</v>
      </c>
      <c r="C27" s="102">
        <f>SUM(M14:P14)</f>
        <v>787413.43640000001</v>
      </c>
      <c r="D27" s="108">
        <f t="shared" si="11"/>
        <v>23836586.5636</v>
      </c>
      <c r="F27" s="102">
        <f>SUM(D8:D11)</f>
        <v>18123200</v>
      </c>
      <c r="G27" s="102">
        <f>SUM(F14:I14)</f>
        <v>988819.60499999998</v>
      </c>
      <c r="H27" s="108">
        <f t="shared" si="14"/>
        <v>17134380.395</v>
      </c>
      <c r="I27" s="108"/>
      <c r="J27" s="108">
        <f t="shared" si="12"/>
        <v>-6702206.1686000004</v>
      </c>
      <c r="K27" s="106">
        <v>0.35</v>
      </c>
      <c r="L27" s="102">
        <f t="shared" si="13"/>
        <v>-2345772.1590100001</v>
      </c>
    </row>
    <row r="28" spans="1:13">
      <c r="A28" s="26">
        <v>2021</v>
      </c>
      <c r="B28" s="105">
        <f>SUM(B8:B12)</f>
        <v>32514000</v>
      </c>
      <c r="C28" s="102">
        <f>SUM(M14:Q14)</f>
        <v>1224814.5242000001</v>
      </c>
      <c r="D28" s="108">
        <f t="shared" si="11"/>
        <v>31289185.4758</v>
      </c>
      <c r="F28" s="102">
        <f>SUM(D8:D12)</f>
        <v>26013200</v>
      </c>
      <c r="G28" s="102">
        <f>SUM(F14:J14)</f>
        <v>1742229.067</v>
      </c>
      <c r="H28" s="108">
        <f t="shared" si="14"/>
        <v>24270970.932999998</v>
      </c>
      <c r="I28" s="108"/>
      <c r="J28" s="108">
        <f t="shared" si="12"/>
        <v>-7018214.5428000018</v>
      </c>
      <c r="K28" s="106">
        <v>0.35</v>
      </c>
      <c r="L28" s="102">
        <f t="shared" si="13"/>
        <v>-2456375.0899800006</v>
      </c>
    </row>
    <row r="29" spans="1:13">
      <c r="A29" s="26">
        <v>2022</v>
      </c>
      <c r="B29" s="105">
        <f>SUM(B8:B13)</f>
        <v>44328000</v>
      </c>
      <c r="C29" s="124">
        <f>SUM(M14:R14)</f>
        <v>1821145.8098000002</v>
      </c>
      <c r="D29" s="125">
        <f t="shared" si="11"/>
        <v>42506854.190200001</v>
      </c>
      <c r="F29" s="102">
        <f>SUM(D8:D13)</f>
        <v>37827200</v>
      </c>
      <c r="G29" s="124">
        <f>SUM(F14:K14)</f>
        <v>2808566.247</v>
      </c>
      <c r="H29" s="125">
        <f t="shared" si="14"/>
        <v>35018633.752999999</v>
      </c>
      <c r="I29" s="125"/>
      <c r="J29" s="108">
        <f t="shared" si="12"/>
        <v>-7488220.4372000024</v>
      </c>
      <c r="K29" s="106">
        <v>0.35</v>
      </c>
      <c r="L29" s="102">
        <f t="shared" si="13"/>
        <v>-2620877.1530200006</v>
      </c>
    </row>
    <row r="31" spans="1:13">
      <c r="A31" s="102"/>
      <c r="D31" s="102"/>
    </row>
    <row r="32" spans="1:13">
      <c r="A32" s="102"/>
    </row>
    <row r="33" spans="1:1">
      <c r="A33" s="102"/>
    </row>
    <row r="34" spans="1:1">
      <c r="A34" s="102"/>
    </row>
    <row r="35" spans="1:1">
      <c r="A35" s="102"/>
    </row>
    <row r="36" spans="1:1">
      <c r="A36" s="102"/>
    </row>
  </sheetData>
  <mergeCells count="4">
    <mergeCell ref="C5:K5"/>
    <mergeCell ref="M5:R5"/>
    <mergeCell ref="B22:D22"/>
    <mergeCell ref="F22:H22"/>
  </mergeCells>
  <pageMargins left="0.25" right="0.25" top="0.75" bottom="0.75" header="0.3" footer="0.3"/>
  <pageSetup scale="65"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39C68E12-0275-4B1E-96F5-5C81325ED863}"/>
</file>

<file path=customXml/itemProps2.xml><?xml version="1.0" encoding="utf-8"?>
<ds:datastoreItem xmlns:ds="http://schemas.openxmlformats.org/officeDocument/2006/customXml" ds:itemID="{87E07129-0448-4F5E-8AD7-2B59389F226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4.xml><?xml version="1.0" encoding="utf-8"?>
<ds:datastoreItem xmlns:ds="http://schemas.openxmlformats.org/officeDocument/2006/customXml" ds:itemID="{891818F4-720E-4803-9B94-3DD4E4B94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Exh. BGM-6</vt:lpstr>
      <vt:lpstr>Exh. BGM-6 (2)</vt:lpstr>
      <vt:lpstr>ICNU DR 102 -&gt;</vt:lpstr>
      <vt:lpstr>Lead E</vt:lpstr>
      <vt:lpstr>Summary-1Q 2017</vt:lpstr>
      <vt:lpstr>Forecasted Plant &amp; Reserve</vt:lpstr>
      <vt:lpstr>Colstrip 1&amp;2_Mod</vt:lpstr>
      <vt:lpstr>Balances</vt:lpstr>
      <vt:lpstr>'Colstrip 1&amp;2_Mod'!Print_Area</vt:lpstr>
      <vt:lpstr>'Exh. BGM-6'!Print_Area</vt:lpstr>
      <vt:lpstr>'Exh. BGM-6 (2)'!Print_Area</vt:lpstr>
      <vt:lpstr>'Lead E'!Print_Area</vt:lpstr>
      <vt:lpstr>'Summary-1Q 2017'!Print_Area</vt:lpstr>
      <vt:lpstr>'Colstrip 1&amp;2_Mod'!Print_Titles</vt:lpstr>
      <vt:lpstr>'Exh. BGM-6'!Print_Titles</vt:lpstr>
      <vt:lpstr>'Exh. BGM-6 (2)'!Print_Titles</vt:lpstr>
      <vt:lpstr>'Forecasted Plant &amp; Reserve'!Print_Titles</vt:lpstr>
      <vt:lpstr>'Summary-1Q 2017'!Print_Titles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MWA1</dc:creator>
  <cp:lastModifiedBy>Mullins</cp:lastModifiedBy>
  <cp:lastPrinted>2017-06-29T17:02:56Z</cp:lastPrinted>
  <dcterms:created xsi:type="dcterms:W3CDTF">2017-06-27T23:16:01Z</dcterms:created>
  <dcterms:modified xsi:type="dcterms:W3CDTF">2017-06-29T18:33:03Z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