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9B0D5657-B164-4DD1-9F0E-FFEFB9814E55}" xr6:coauthVersionLast="46" xr6:coauthVersionMax="46" xr10:uidLastSave="{00000000-0000-0000-0000-000000000000}"/>
  <bookViews>
    <workbookView xWindow="28680" yWindow="-120" windowWidth="29040" windowHeight="17640" activeTab="1" xr2:uid="{B4C20792-CE49-4A6A-A2C8-6C1784D4598F}"/>
  </bookViews>
  <sheets>
    <sheet name="Lead Sheet-Ele" sheetId="2" r:id="rId1"/>
    <sheet name="Lead Sheet-Gas" sheetId="1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Print_Area" localSheetId="0">'Lead Sheet-Ele'!$A$1:$F$81</definedName>
    <definedName name="_xlnm.Print_Area" localSheetId="1">'Lead Sheet-Gas'!$A$2:$F$80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E65" i="1"/>
  <c r="E72" i="1" s="1"/>
  <c r="E74" i="1" s="1"/>
  <c r="E80" i="1" s="1"/>
  <c r="E47" i="1"/>
  <c r="E36" i="1"/>
  <c r="E30" i="1"/>
  <c r="E24" i="1"/>
  <c r="E17" i="1"/>
  <c r="E48" i="1" l="1"/>
  <c r="E50" i="1" s="1"/>
  <c r="E53" i="1" s="1"/>
  <c r="E54" i="1"/>
  <c r="E58" i="1" l="1"/>
  <c r="F73" i="2"/>
  <c r="F66" i="2"/>
  <c r="F74" i="2" s="1"/>
  <c r="F77" i="2" s="1"/>
  <c r="F81" i="2" s="1"/>
  <c r="F46" i="2"/>
  <c r="F34" i="2"/>
  <c r="F35" i="2" s="1"/>
  <c r="F27" i="2"/>
  <c r="F28" i="2" s="1"/>
  <c r="F17" i="2"/>
  <c r="F19" i="2" s="1"/>
  <c r="F47" i="2" l="1"/>
  <c r="F49" i="2"/>
  <c r="F52" i="2"/>
  <c r="F53" i="2"/>
  <c r="F57" i="2" l="1"/>
  <c r="E73" i="2" l="1"/>
  <c r="E66" i="2"/>
  <c r="E74" i="2" s="1"/>
  <c r="E77" i="2" s="1"/>
  <c r="E81" i="2" s="1"/>
  <c r="E46" i="2"/>
  <c r="E35" i="2"/>
  <c r="E28" i="2"/>
  <c r="E17" i="2"/>
  <c r="E19" i="2" s="1"/>
  <c r="E47" i="2" l="1"/>
  <c r="E49" i="2" s="1"/>
  <c r="E53" i="2"/>
  <c r="E52" i="2" l="1"/>
  <c r="E57" i="2" s="1"/>
  <c r="F71" i="1" l="1"/>
  <c r="F65" i="1"/>
  <c r="F72" i="1" s="1"/>
  <c r="F74" i="1" s="1"/>
  <c r="F80" i="1" s="1"/>
  <c r="F47" i="1"/>
  <c r="F36" i="1"/>
  <c r="F30" i="1"/>
  <c r="F24" i="1"/>
  <c r="F17" i="1"/>
  <c r="A5" i="1"/>
  <c r="A4" i="1"/>
  <c r="A2" i="1"/>
  <c r="F48" i="1" l="1"/>
  <c r="F50" i="1" s="1"/>
  <c r="F53" i="1" s="1"/>
  <c r="F54" i="1"/>
  <c r="F58" i="1" l="1"/>
</calcChain>
</file>

<file path=xl/sharedStrings.xml><?xml version="1.0" encoding="utf-8"?>
<sst xmlns="http://schemas.openxmlformats.org/spreadsheetml/2006/main" count="153" uniqueCount="109">
  <si>
    <t>WASHINGTON NATURAL GAS</t>
  </si>
  <si>
    <t>Line</t>
  </si>
  <si>
    <t>No.</t>
  </si>
  <si>
    <t>DESCRIPTION</t>
  </si>
  <si>
    <t>Adjsutment Number</t>
  </si>
  <si>
    <t>Workpaper Reference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</si>
  <si>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</si>
  <si>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</si>
  <si>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</si>
  <si>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</si>
  <si>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</si>
  <si>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</si>
  <si>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</si>
  <si>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</si>
  <si>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</si>
  <si>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</si>
  <si>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</si>
  <si>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</si>
  <si>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</si>
  <si>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Depreciation/Amortization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</si>
  <si>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</si>
  <si>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</si>
  <si>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</si>
  <si>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</si>
  <si>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</si>
  <si>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</si>
  <si>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</si>
  <si>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</si>
  <si>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</si>
  <si>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</si>
  <si>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</si>
  <si>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</si>
  <si>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</si>
  <si>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</si>
  <si>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Debt Interest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</si>
  <si>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</si>
  <si>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</si>
  <si>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</si>
  <si>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</si>
  <si>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</si>
  <si>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</si>
  <si>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</si>
  <si>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</si>
  <si>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ACCUMULATED DEPRECIATION/AMORT</t>
  </si>
  <si>
    <t>Total Accumulated Depreciation/Amortization</t>
  </si>
  <si>
    <t>NET PLANT</t>
  </si>
  <si>
    <t>DEFERRED TAXES</t>
  </si>
  <si>
    <t>Net Plant After DFIT</t>
  </si>
  <si>
    <t>GAS INVENTORY</t>
  </si>
  <si>
    <t>GAIN ON SALE OF BUILDING</t>
  </si>
  <si>
    <t>OTHER</t>
  </si>
  <si>
    <t xml:space="preserve">WORKING CAPITAL </t>
  </si>
  <si>
    <t>TOTAL RATE BASE</t>
  </si>
  <si>
    <t>Pro Forma</t>
  </si>
  <si>
    <t>Property</t>
  </si>
  <si>
    <t>Tax</t>
  </si>
  <si>
    <t>G-PPT</t>
  </si>
  <si>
    <t xml:space="preserve">AVISTA UTILITIES  </t>
  </si>
  <si>
    <t xml:space="preserve">WASHINGTON ELECTRIC RESULTS </t>
  </si>
  <si>
    <t>TWELVE MONTHS ENDED DECEMBER 31, 2019</t>
  </si>
  <si>
    <t xml:space="preserve">(000'S OF DOLLARS)  </t>
  </si>
  <si>
    <t xml:space="preserve">Adjustment Number 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</si>
  <si>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</si>
  <si>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</si>
  <si>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</si>
  <si>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</si>
  <si>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</si>
  <si>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</si>
  <si>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</si>
  <si>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</si>
  <si>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</si>
  <si>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</si>
  <si>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</si>
  <si>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</si>
  <si>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</si>
  <si>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</si>
  <si>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</si>
  <si>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</si>
  <si>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</si>
  <si>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</si>
  <si>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</si>
  <si>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</si>
  <si>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</si>
  <si>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</si>
  <si>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</si>
  <si>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</si>
  <si>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</si>
  <si>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</si>
  <si>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</si>
  <si>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</si>
  <si>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</si>
  <si>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</si>
  <si>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</si>
  <si>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</si>
  <si>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</si>
  <si>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</si>
  <si>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</si>
  <si>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</si>
  <si>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</si>
  <si>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Total Accumulated Depreciation</t>
  </si>
  <si>
    <t xml:space="preserve">NET PLANT </t>
  </si>
  <si>
    <t xml:space="preserve">DEFERRED TAXES  </t>
  </si>
  <si>
    <t>DEFERRED DEBITS AND CREDITS &amp; OTHER</t>
  </si>
  <si>
    <t xml:space="preserve">TOTAL RATE BASE  </t>
  </si>
  <si>
    <t xml:space="preserve">Pro Forma </t>
  </si>
  <si>
    <t>E-PPT</t>
  </si>
  <si>
    <t>As-Filed</t>
  </si>
  <si>
    <t xml:space="preserve">Avista 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</si>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</sst>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Geneva"/>
      <family val="2"/>
    </font>
    <font>
      <sz val="10"/>
      <name val="Times New Roman"/>
      <family val="1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3" fontId="5" fillId="0" borderId="0" xfId="0" applyNumberFormat="1" applyFont="1"/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0" borderId="4" xfId="2" applyFont="1" applyBorder="1"/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3" fillId="0" borderId="7" xfId="2" applyFont="1" applyBorder="1"/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0" fontId="3" fillId="0" borderId="0" xfId="0" applyFont="1"/>
    <xf numFmtId="5" fontId="4" fillId="0" borderId="0" xfId="2" applyNumberFormat="1" applyFont="1"/>
    <xf numFmtId="0" fontId="3" fillId="0" borderId="0" xfId="3" applyFont="1"/>
    <xf numFmtId="0" fontId="3" fillId="0" borderId="0" xfId="3" applyFont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2" fontId="4" fillId="0" borderId="0" xfId="3" applyNumberFormat="1" applyFont="1" applyAlignment="1">
      <alignment horizontal="center"/>
    </xf>
    <xf numFmtId="2" fontId="3" fillId="0" borderId="0" xfId="3" applyNumberFormat="1" applyFont="1" applyAlignment="1">
      <alignment horizontal="left"/>
    </xf>
    <xf numFmtId="37" fontId="3" fillId="0" borderId="0" xfId="3" applyNumberFormat="1" applyFont="1" applyAlignment="1">
      <alignment horizontal="center"/>
    </xf>
    <xf numFmtId="5" fontId="3" fillId="0" borderId="0" xfId="3" applyNumberFormat="1" applyFont="1"/>
    <xf numFmtId="37" fontId="3" fillId="0" borderId="0" xfId="3" applyNumberFormat="1" applyFont="1"/>
    <xf numFmtId="1" fontId="3" fillId="0" borderId="0" xfId="6" applyNumberFormat="1" applyFont="1" applyAlignment="1">
      <alignment horizontal="center"/>
    </xf>
    <xf numFmtId="9" fontId="3" fillId="0" borderId="0" xfId="1" applyFont="1" applyFill="1"/>
    <xf numFmtId="3" fontId="3" fillId="0" borderId="0" xfId="6" applyNumberFormat="1" applyFont="1" applyAlignment="1">
      <alignment horizontal="center"/>
    </xf>
    <xf numFmtId="0" fontId="3" fillId="0" borderId="0" xfId="3" applyFont="1" applyAlignment="1">
      <alignment vertical="top"/>
    </xf>
    <xf numFmtId="41" fontId="9" fillId="0" borderId="0" xfId="3" applyNumberFormat="1" applyFont="1"/>
    <xf numFmtId="41" fontId="10" fillId="0" borderId="0" xfId="3" applyNumberFormat="1" applyFont="1" applyAlignment="1">
      <alignment horizontal="center" wrapText="1"/>
    </xf>
    <xf numFmtId="41" fontId="11" fillId="0" borderId="0" xfId="4" applyNumberFormat="1" applyFont="1" applyAlignment="1">
      <alignment horizontal="center"/>
    </xf>
    <xf numFmtId="3" fontId="10" fillId="0" borderId="0" xfId="4" applyNumberFormat="1" applyFont="1" applyAlignment="1">
      <alignment horizontal="center"/>
    </xf>
    <xf numFmtId="2" fontId="10" fillId="0" borderId="0" xfId="7" applyNumberFormat="1" applyFont="1" applyFill="1" applyAlignment="1" applyProtection="1">
      <alignment horizontal="center"/>
    </xf>
    <xf numFmtId="5" fontId="9" fillId="0" borderId="0" xfId="5" applyNumberFormat="1" applyFont="1"/>
    <xf numFmtId="41" fontId="9" fillId="0" borderId="10" xfId="3" applyNumberFormat="1" applyFont="1" applyBorder="1"/>
    <xf numFmtId="5" fontId="9" fillId="0" borderId="12" xfId="3" applyNumberFormat="1" applyFont="1" applyBorder="1"/>
    <xf numFmtId="5" fontId="9" fillId="0" borderId="0" xfId="3" applyNumberFormat="1" applyFont="1"/>
    <xf numFmtId="41" fontId="9" fillId="0" borderId="3" xfId="3" applyNumberFormat="1" applyFont="1" applyBorder="1"/>
    <xf numFmtId="3" fontId="9" fillId="0" borderId="0" xfId="2" applyNumberFormat="1" applyFont="1"/>
    <xf numFmtId="0" fontId="12" fillId="0" borderId="0" xfId="0" applyFont="1"/>
    <xf numFmtId="3" fontId="11" fillId="0" borderId="0" xfId="2" applyNumberFormat="1" applyFont="1" applyAlignment="1">
      <alignment horizontal="center"/>
    </xf>
    <xf numFmtId="3" fontId="10" fillId="0" borderId="1" xfId="2" applyNumberFormat="1" applyFont="1" applyBorder="1" applyAlignment="1">
      <alignment horizontal="center"/>
    </xf>
    <xf numFmtId="3" fontId="10" fillId="0" borderId="5" xfId="2" applyNumberFormat="1" applyFont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3" fontId="10" fillId="0" borderId="0" xfId="2" applyNumberFormat="1" applyFont="1" applyAlignment="1">
      <alignment horizontal="center"/>
    </xf>
    <xf numFmtId="42" fontId="9" fillId="0" borderId="0" xfId="5" applyNumberFormat="1" applyFont="1"/>
    <xf numFmtId="41" fontId="9" fillId="0" borderId="0" xfId="5" applyNumberFormat="1" applyFont="1"/>
    <xf numFmtId="41" fontId="9" fillId="0" borderId="10" xfId="5" applyNumberFormat="1" applyFont="1" applyBorder="1"/>
    <xf numFmtId="41" fontId="9" fillId="0" borderId="0" xfId="2" applyNumberFormat="1" applyFont="1"/>
    <xf numFmtId="41" fontId="9" fillId="0" borderId="10" xfId="2" applyNumberFormat="1" applyFont="1" applyBorder="1"/>
    <xf numFmtId="42" fontId="9" fillId="0" borderId="12" xfId="2" applyNumberFormat="1" applyFont="1" applyBorder="1"/>
    <xf numFmtId="41" fontId="9" fillId="0" borderId="13" xfId="2" applyNumberFormat="1" applyFont="1" applyBorder="1"/>
    <xf numFmtId="0" fontId="3" fillId="0" borderId="0" xfId="3" applyFont="1" applyBorder="1"/>
    <xf numFmtId="41" fontId="9" fillId="0" borderId="0" xfId="1" applyNumberFormat="1" applyFont="1" applyFill="1" applyBorder="1"/>
    <xf numFmtId="0" fontId="0" fillId="0" borderId="0" xfId="0" applyBorder="1"/>
    <xf numFmtId="41" fontId="9" fillId="0" borderId="0" xfId="3" applyNumberFormat="1" applyFont="1" applyBorder="1" applyAlignment="1">
      <alignment vertical="top"/>
    </xf>
    <xf numFmtId="41" fontId="9" fillId="0" borderId="0" xfId="3" applyNumberFormat="1" applyFont="1" applyBorder="1"/>
    <xf numFmtId="41" fontId="10" fillId="0" borderId="2" xfId="3" applyNumberFormat="1" applyFont="1" applyBorder="1" applyAlignment="1">
      <alignment horizontal="center"/>
    </xf>
    <xf numFmtId="41" fontId="10" fillId="0" borderId="6" xfId="3" applyNumberFormat="1" applyFont="1" applyBorder="1" applyAlignment="1">
      <alignment horizontal="center"/>
    </xf>
    <xf numFmtId="41" fontId="10" fillId="0" borderId="9" xfId="3" applyNumberFormat="1" applyFont="1" applyBorder="1" applyAlignment="1">
      <alignment horizontal="center"/>
    </xf>
    <xf numFmtId="41" fontId="10" fillId="0" borderId="4" xfId="3" applyNumberFormat="1" applyFont="1" applyBorder="1" applyAlignment="1">
      <alignment horizontal="center"/>
    </xf>
    <xf numFmtId="41" fontId="10" fillId="0" borderId="7" xfId="3" applyNumberFormat="1" applyFont="1" applyBorder="1" applyAlignment="1">
      <alignment horizontal="center"/>
    </xf>
    <xf numFmtId="41" fontId="10" fillId="0" borderId="11" xfId="3" applyNumberFormat="1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3" fontId="3" fillId="0" borderId="0" xfId="2" applyNumberFormat="1" applyFont="1"/>
    <xf numFmtId="0" fontId="7" fillId="0" borderId="0" xfId="0" applyFont="1"/>
    <xf numFmtId="3" fontId="4" fillId="0" borderId="0" xfId="2" applyNumberFormat="1" applyFont="1" applyAlignment="1">
      <alignment horizontal="center"/>
    </xf>
    <xf numFmtId="3" fontId="4" fillId="0" borderId="0" xfId="4" applyNumberFormat="1" applyFont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5" xfId="2" applyNumberFormat="1" applyFont="1" applyBorder="1" applyAlignment="1">
      <alignment horizontal="center"/>
    </xf>
    <xf numFmtId="3" fontId="4" fillId="0" borderId="8" xfId="2" applyNumberFormat="1" applyFont="1" applyBorder="1" applyAlignment="1">
      <alignment horizontal="center"/>
    </xf>
    <xf numFmtId="42" fontId="3" fillId="0" borderId="0" xfId="5" applyNumberFormat="1" applyFont="1"/>
    <xf numFmtId="41" fontId="3" fillId="0" borderId="0" xfId="5" applyNumberFormat="1" applyFont="1"/>
    <xf numFmtId="41" fontId="3" fillId="0" borderId="10" xfId="5" applyNumberFormat="1" applyFont="1" applyBorder="1"/>
    <xf numFmtId="41" fontId="3" fillId="0" borderId="0" xfId="2" applyNumberFormat="1" applyFont="1"/>
    <xf numFmtId="41" fontId="3" fillId="0" borderId="10" xfId="2" applyNumberFormat="1" applyFont="1" applyBorder="1"/>
    <xf numFmtId="42" fontId="3" fillId="0" borderId="12" xfId="2" applyNumberFormat="1" applyFont="1" applyBorder="1"/>
    <xf numFmtId="41" fontId="3" fillId="0" borderId="13" xfId="2" applyNumberFormat="1" applyFont="1" applyBorder="1"/>
    <xf numFmtId="42" fontId="4" fillId="0" borderId="0" xfId="2" applyNumberFormat="1" applyFont="1" applyBorder="1"/>
    <xf numFmtId="42" fontId="10" fillId="0" borderId="0" xfId="2" applyNumberFormat="1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41" fontId="3" fillId="0" borderId="0" xfId="2" applyNumberFormat="1" applyFont="1" applyBorder="1"/>
    <xf numFmtId="41" fontId="9" fillId="0" borderId="0" xfId="2" applyNumberFormat="1" applyFont="1" applyBorder="1"/>
    <xf numFmtId="3" fontId="3" fillId="0" borderId="0" xfId="2" applyNumberFormat="1" applyFont="1" applyBorder="1"/>
    <xf numFmtId="3" fontId="9" fillId="0" borderId="0" xfId="2" applyNumberFormat="1" applyFont="1" applyBorder="1"/>
    <xf numFmtId="0" fontId="3" fillId="0" borderId="0" xfId="2" applyFont="1" applyBorder="1" applyAlignment="1">
      <alignment horizontal="left"/>
    </xf>
    <xf numFmtId="41" fontId="3" fillId="0" borderId="0" xfId="3" applyNumberFormat="1" applyFont="1" applyBorder="1"/>
    <xf numFmtId="3" fontId="3" fillId="0" borderId="0" xfId="3" applyNumberFormat="1" applyFont="1" applyBorder="1"/>
    <xf numFmtId="3" fontId="9" fillId="0" borderId="0" xfId="3" applyNumberFormat="1" applyFont="1" applyBorder="1"/>
    <xf numFmtId="0" fontId="3" fillId="0" borderId="0" xfId="3" applyFont="1" applyBorder="1" applyAlignment="1">
      <alignment horizontal="right"/>
    </xf>
    <xf numFmtId="0" fontId="0" fillId="0" borderId="0" xfId="0" applyFill="1" applyBorder="1"/>
    <xf numFmtId="164" fontId="3" fillId="0" borderId="0" xfId="8" applyNumberFormat="1" applyFont="1" applyFill="1" applyBorder="1"/>
    <xf numFmtId="164" fontId="4" fillId="0" borderId="0" xfId="8" applyNumberFormat="1" applyFont="1" applyFill="1" applyBorder="1"/>
    <xf numFmtId="0" fontId="3" fillId="0" borderId="0" xfId="3" applyFont="1" applyFill="1" applyBorder="1" applyAlignment="1">
      <alignment horizontal="center"/>
    </xf>
    <xf numFmtId="164" fontId="13" fillId="0" borderId="0" xfId="8" applyNumberFormat="1" applyFont="1" applyFill="1" applyBorder="1"/>
    <xf numFmtId="0" fontId="4" fillId="0" borderId="0" xfId="3" applyFont="1" applyFill="1" applyBorder="1"/>
    <xf numFmtId="164" fontId="14" fillId="0" borderId="0" xfId="8" applyNumberFormat="1" applyFont="1" applyFill="1" applyBorder="1" applyAlignment="1">
      <alignment horizontal="center"/>
    </xf>
  </cellXfs>
  <cellStyles count="9">
    <cellStyle name="Comma" xfId="8" builtinId="3"/>
    <cellStyle name="Followed Hyperlink" xfId="7" builtinId="9"/>
    <cellStyle name="Normal" xfId="0" builtinId="0"/>
    <cellStyle name="Normal_DFIT-WaEle_SUM" xfId="6" xr:uid="{3EEF9F70-4D61-46B3-AF99-514DB0FC8833}"/>
    <cellStyle name="Normal_IDGas6_97" xfId="5" xr:uid="{0F8A95C7-B8E3-4DF7-947F-B7EC327C40BC}"/>
    <cellStyle name="Normal_WAElec6_97" xfId="3" xr:uid="{A276D575-DA98-4D9F-8AC9-B7542F3F8E77}"/>
    <cellStyle name="Normal_WAGas6_97" xfId="2" xr:uid="{7B3CB168-634F-4B5D-9F0E-D10EBB52D8CC}"/>
    <cellStyle name="Normal_WAGas6_97 2" xfId="4" xr:uid="{22CCF2CA-47C8-487F-A963-52D24E78AE0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nna_huang_utc_wa_gov/Documents/Documents/Avista/GRC/UE-200900%20GRC/Staff%20Huang/RR/200900-901-Staff-Huang-Exh.JH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nna_huang_utc_wa_gov/Documents/Documents/Avista/GRC/UE-200900%20GRC/Staff%20Huang/RR/200900-901-Staff-Huang-Exh.JH-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stateofwa-my.sharepoint.com/personal/joanna_huang_utc_wa_gov/Documents/Documents/Avista/GRC/UE-200900%20GRC/AVA%20Workpaper/Andrews/RR/200900-200901-Andrews%20Exh.%20EMA-3%20-%202019%20WA%20Natural%20Gas%20RR%20Model%20AMA%2010.2021.xlsx?3AB3CF30" TargetMode="External"/><Relationship Id="rId1" Type="http://schemas.openxmlformats.org/officeDocument/2006/relationships/externalLinkPath" Target="file:///\\3AB3CF30\200900-200901-Andrews%20Exh.%20EMA-3%20-%202019%20WA%20Natural%20Gas%20RR%20Model%20AMA%20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 refreshError="1"/>
      <sheetData sheetId="1" refreshError="1">
        <row r="12">
          <cell r="O12">
            <v>2.5600000000000001E-2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Acerno_Cache_XXXXX"/>
      <sheetName val="COMPARISON"/>
      <sheetName val="ADJ SUMMARY"/>
      <sheetName val="DEBT CALC"/>
      <sheetName val="ROO INPUT"/>
      <sheetName val="LEAD SHEETS-DO NOT ENTER"/>
    </sheetNames>
    <sheetDataSet>
      <sheetData sheetId="0"/>
      <sheetData sheetId="1">
        <row r="12">
          <cell r="P12">
            <v>2.5600000000000001E-2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AVISTA UTILITIES</v>
          </cell>
        </row>
        <row r="5">
          <cell r="A5" t="str">
            <v>TWELVE MONTHS ENDED DECEMBER 31, 2019</v>
          </cell>
        </row>
        <row r="6">
          <cell r="A6" t="str">
            <v xml:space="preserve">(000'S OF DOLLARS)   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Acerno_Cache_XXXXX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2.4799999999999999E-2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A3F0-77EF-4776-9C0B-10987B7074B8}">
  <sheetPr>
    <pageSetUpPr fitToPage="1"/>
  </sheetPr>
  <dimension ref="A1:R90"/>
  <sheetViews>
    <sheetView tabSelected="1" topLeftCell="A19" workbookViewId="0">
      <selection activeCell="F30" sqref="F30"/>
    </sheetView>
  </sheetViews>
  <sheetFormatPr defaultRowHeight="14.5"/>
  <cols>
    <col min="1" max="1" width="4.54296875" style="22" customWidth="1"/>
    <col min="2" max="3" width="1.54296875" style="21" customWidth="1"/>
    <col min="4" max="4" width="35.453125" style="21" customWidth="1"/>
    <col min="5" max="6" width="12.1796875" style="43" customWidth="1"/>
  </cols>
  <sheetData>
    <row r="1" spans="1:18">
      <c r="D1"/>
    </row>
    <row r="2" spans="1:18">
      <c r="A2" s="23" t="s">
        <v>57</v>
      </c>
      <c r="D2" s="22"/>
    </row>
    <row r="3" spans="1:18">
      <c r="A3" s="23" t="s">
        <v>58</v>
      </c>
      <c r="D3" s="22"/>
      <c r="E3" s="44"/>
      <c r="F3" s="44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5">
      <c r="A4" s="23" t="s">
        <v>59</v>
      </c>
      <c r="D4" s="22"/>
      <c r="E4" s="45"/>
      <c r="F4" s="45"/>
      <c r="H4" s="107"/>
      <c r="I4" s="107"/>
      <c r="J4" s="108"/>
      <c r="K4" s="108"/>
      <c r="L4" s="108"/>
      <c r="M4" s="109"/>
      <c r="N4" s="110"/>
      <c r="O4" s="111"/>
      <c r="P4" s="108"/>
      <c r="Q4" s="108"/>
      <c r="R4" s="109"/>
    </row>
    <row r="5" spans="1:18">
      <c r="A5" s="23" t="s">
        <v>60</v>
      </c>
      <c r="D5" s="22"/>
      <c r="E5" s="46" t="s">
        <v>107</v>
      </c>
      <c r="F5" s="46" t="s">
        <v>108</v>
      </c>
      <c r="H5" s="107"/>
      <c r="I5" s="107"/>
      <c r="J5" s="107"/>
      <c r="K5" s="107"/>
      <c r="L5" s="107"/>
      <c r="M5" s="107"/>
      <c r="N5" s="112"/>
      <c r="O5" s="113"/>
      <c r="P5" s="113"/>
      <c r="Q5" s="113"/>
      <c r="R5" s="113"/>
    </row>
    <row r="6" spans="1:18">
      <c r="A6" s="24"/>
      <c r="B6" s="25"/>
      <c r="C6" s="25"/>
      <c r="D6" s="25"/>
      <c r="E6" s="46" t="s">
        <v>106</v>
      </c>
      <c r="F6" s="46"/>
      <c r="H6" s="113"/>
      <c r="I6" s="113"/>
      <c r="J6" s="113"/>
      <c r="K6" s="113"/>
      <c r="L6" s="107"/>
      <c r="M6" s="107"/>
      <c r="N6" s="107"/>
      <c r="O6" s="107"/>
      <c r="P6" s="107"/>
      <c r="Q6" s="107"/>
      <c r="R6" s="107"/>
    </row>
    <row r="7" spans="1:18">
      <c r="A7" s="26"/>
      <c r="B7" s="27"/>
      <c r="C7" s="27"/>
      <c r="D7" s="28"/>
      <c r="E7" s="73" t="s">
        <v>104</v>
      </c>
      <c r="F7" s="76" t="s">
        <v>104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>
      <c r="A8" s="29" t="s">
        <v>1</v>
      </c>
      <c r="B8" s="30"/>
      <c r="C8" s="30"/>
      <c r="D8" s="79"/>
      <c r="E8" s="74" t="s">
        <v>54</v>
      </c>
      <c r="F8" s="77" t="s">
        <v>54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18">
      <c r="A9" s="31" t="s">
        <v>2</v>
      </c>
      <c r="B9" s="32"/>
      <c r="C9" s="32"/>
      <c r="D9" s="33" t="s">
        <v>3</v>
      </c>
      <c r="E9" s="75" t="s">
        <v>55</v>
      </c>
      <c r="F9" s="78" t="s">
        <v>55</v>
      </c>
    </row>
    <row r="10" spans="1:18">
      <c r="A10" s="34"/>
      <c r="B10" s="35" t="s">
        <v>61</v>
      </c>
      <c r="C10" s="34"/>
      <c r="D10" s="34"/>
      <c r="E10" s="47">
        <v>3.09</v>
      </c>
      <c r="F10" s="47">
        <v>3.09</v>
      </c>
    </row>
    <row r="11" spans="1:18">
      <c r="A11" s="34"/>
      <c r="B11" s="35" t="s">
        <v>5</v>
      </c>
      <c r="C11" s="34"/>
      <c r="D11" s="34"/>
      <c r="E11" s="47" t="s">
        <v>105</v>
      </c>
      <c r="F11" s="47" t="s">
        <v>105</v>
      </c>
    </row>
    <row r="12" spans="1:18">
      <c r="A12" s="34"/>
      <c r="B12" s="35"/>
      <c r="C12" s="34"/>
      <c r="D12" s="34"/>
      <c r="E12" s="47"/>
      <c r="F12" s="47"/>
    </row>
    <row r="13" spans="1:18">
      <c r="B13" s="21" t="s">
        <v>62</v>
      </c>
    </row>
    <row r="14" spans="1:18">
      <c r="A14" s="36">
        <v>1</v>
      </c>
      <c r="B14" s="37" t="s">
        <v>63</v>
      </c>
      <c r="C14" s="37"/>
      <c r="D14" s="37"/>
      <c r="E14" s="48">
        <v>0</v>
      </c>
      <c r="F14" s="48">
        <v>0</v>
      </c>
    </row>
    <row r="15" spans="1:18">
      <c r="A15" s="36">
        <v>2</v>
      </c>
      <c r="B15" s="38" t="s">
        <v>64</v>
      </c>
      <c r="C15" s="38"/>
      <c r="D15" s="38"/>
      <c r="E15" s="43">
        <v>0</v>
      </c>
      <c r="F15" s="43">
        <v>0</v>
      </c>
    </row>
    <row r="16" spans="1:18">
      <c r="A16" s="36">
        <v>3</v>
      </c>
      <c r="B16" s="38" t="s">
        <v>65</v>
      </c>
      <c r="C16" s="38"/>
      <c r="D16" s="38"/>
      <c r="E16" s="49">
        <v>0</v>
      </c>
      <c r="F16" s="49">
        <v>0</v>
      </c>
    </row>
    <row r="17" spans="1:6">
      <c r="A17" s="36">
        <v>4</v>
      </c>
      <c r="B17" s="38" t="s">
        <v>66</v>
      </c>
      <c r="C17" s="38"/>
      <c r="D17" s="38"/>
      <c r="E17" s="43">
        <f>SUM(E14:E16)</f>
        <v>0</v>
      </c>
      <c r="F17" s="43">
        <f>SUM(F14:F16)</f>
        <v>0</v>
      </c>
    </row>
    <row r="18" spans="1:6">
      <c r="A18" s="36">
        <v>5</v>
      </c>
      <c r="B18" s="38" t="s">
        <v>67</v>
      </c>
      <c r="C18" s="38"/>
      <c r="D18" s="38"/>
      <c r="E18" s="49">
        <v>0</v>
      </c>
      <c r="F18" s="49">
        <v>0</v>
      </c>
    </row>
    <row r="19" spans="1:6">
      <c r="A19" s="36">
        <v>6</v>
      </c>
      <c r="B19" s="38" t="s">
        <v>68</v>
      </c>
      <c r="C19" s="38"/>
      <c r="D19" s="38"/>
      <c r="E19" s="43">
        <f t="shared" ref="E19" si="0">SUM(E17:E18)</f>
        <v>0</v>
      </c>
      <c r="F19" s="43">
        <f t="shared" ref="F19" si="1">SUM(F17:F18)</f>
        <v>0</v>
      </c>
    </row>
    <row r="20" spans="1:6">
      <c r="A20" s="36"/>
      <c r="B20" s="38"/>
      <c r="C20" s="38"/>
      <c r="D20" s="38"/>
    </row>
    <row r="21" spans="1:6">
      <c r="A21" s="36"/>
      <c r="B21" s="38" t="s">
        <v>69</v>
      </c>
      <c r="C21" s="38"/>
      <c r="D21" s="38"/>
    </row>
    <row r="22" spans="1:6">
      <c r="A22" s="36"/>
      <c r="B22" s="38" t="s">
        <v>70</v>
      </c>
      <c r="C22" s="38"/>
      <c r="D22" s="38"/>
    </row>
    <row r="23" spans="1:6">
      <c r="A23" s="36">
        <v>7</v>
      </c>
      <c r="B23" s="38"/>
      <c r="C23" s="38" t="s">
        <v>71</v>
      </c>
      <c r="D23" s="38"/>
      <c r="E23" s="43">
        <v>0</v>
      </c>
      <c r="F23" s="43">
        <v>0</v>
      </c>
    </row>
    <row r="24" spans="1:6">
      <c r="A24" s="36">
        <v>8</v>
      </c>
      <c r="B24" s="38"/>
      <c r="C24" s="38" t="s">
        <v>72</v>
      </c>
      <c r="D24" s="38"/>
      <c r="E24" s="43">
        <v>0</v>
      </c>
      <c r="F24" s="43">
        <v>0</v>
      </c>
    </row>
    <row r="25" spans="1:6">
      <c r="A25" s="36">
        <v>9</v>
      </c>
      <c r="B25" s="38"/>
      <c r="C25" s="38" t="s">
        <v>73</v>
      </c>
      <c r="D25" s="38"/>
      <c r="E25" s="43">
        <v>0</v>
      </c>
      <c r="F25" s="43">
        <v>0</v>
      </c>
    </row>
    <row r="26" spans="1:6">
      <c r="A26" s="36">
        <v>10</v>
      </c>
      <c r="B26" s="38"/>
      <c r="C26" s="38" t="s">
        <v>74</v>
      </c>
      <c r="D26" s="38"/>
      <c r="E26" s="43">
        <v>0</v>
      </c>
      <c r="F26" s="43">
        <v>0</v>
      </c>
    </row>
    <row r="27" spans="1:6">
      <c r="A27" s="36">
        <v>11</v>
      </c>
      <c r="B27" s="38"/>
      <c r="C27" s="38" t="s">
        <v>75</v>
      </c>
      <c r="D27" s="38"/>
      <c r="E27" s="49">
        <v>1156</v>
      </c>
      <c r="F27" s="49">
        <f>561879/1000</f>
        <v>561.87900000000002</v>
      </c>
    </row>
    <row r="28" spans="1:6">
      <c r="A28" s="36">
        <v>12</v>
      </c>
      <c r="B28" s="38" t="s">
        <v>76</v>
      </c>
      <c r="C28" s="38"/>
      <c r="D28" s="38"/>
      <c r="E28" s="43">
        <f>SUM(E23:E27)</f>
        <v>1156</v>
      </c>
      <c r="F28" s="43">
        <f>SUM(F23:F27)</f>
        <v>561.87900000000002</v>
      </c>
    </row>
    <row r="29" spans="1:6">
      <c r="A29" s="36"/>
      <c r="B29" s="38"/>
      <c r="C29" s="38"/>
      <c r="D29" s="38"/>
    </row>
    <row r="30" spans="1:6">
      <c r="A30" s="36"/>
      <c r="B30" s="38" t="s">
        <v>77</v>
      </c>
      <c r="C30" s="38"/>
      <c r="D30" s="38"/>
    </row>
    <row r="31" spans="1:6">
      <c r="A31" s="36">
        <v>13</v>
      </c>
      <c r="B31" s="38"/>
      <c r="C31" s="38" t="s">
        <v>71</v>
      </c>
      <c r="D31" s="38"/>
      <c r="E31" s="43">
        <v>0</v>
      </c>
      <c r="F31" s="43">
        <v>0</v>
      </c>
    </row>
    <row r="32" spans="1:6">
      <c r="A32" s="36">
        <v>14</v>
      </c>
      <c r="B32" s="38"/>
      <c r="C32" s="38" t="s">
        <v>19</v>
      </c>
      <c r="D32" s="38"/>
      <c r="E32" s="43">
        <v>0</v>
      </c>
      <c r="F32" s="43">
        <v>0</v>
      </c>
    </row>
    <row r="33" spans="1:6">
      <c r="A33" s="36"/>
      <c r="B33" s="38"/>
      <c r="C33" s="38" t="s">
        <v>74</v>
      </c>
      <c r="D33" s="38"/>
    </row>
    <row r="34" spans="1:6">
      <c r="A34" s="36">
        <v>15</v>
      </c>
      <c r="B34" s="38"/>
      <c r="C34" s="38" t="s">
        <v>75</v>
      </c>
      <c r="D34" s="38"/>
      <c r="E34" s="49">
        <v>552</v>
      </c>
      <c r="F34" s="49">
        <f>433334/1000</f>
        <v>433.334</v>
      </c>
    </row>
    <row r="35" spans="1:6">
      <c r="A35" s="36">
        <v>16</v>
      </c>
      <c r="B35" s="38" t="s">
        <v>78</v>
      </c>
      <c r="C35" s="38"/>
      <c r="D35" s="38"/>
      <c r="E35" s="43">
        <f t="shared" ref="E35" si="2">SUM(E31:E34)</f>
        <v>552</v>
      </c>
      <c r="F35" s="43">
        <f t="shared" ref="F35" si="3">SUM(F31:F34)</f>
        <v>433.334</v>
      </c>
    </row>
    <row r="36" spans="1:6">
      <c r="A36" s="38"/>
      <c r="B36" s="38"/>
      <c r="C36" s="38"/>
      <c r="D36" s="38"/>
    </row>
    <row r="37" spans="1:6">
      <c r="A37" s="36">
        <v>17</v>
      </c>
      <c r="B37" s="38" t="s">
        <v>79</v>
      </c>
      <c r="C37" s="38"/>
      <c r="D37" s="38"/>
      <c r="E37" s="43">
        <v>0</v>
      </c>
      <c r="F37" s="43">
        <v>0</v>
      </c>
    </row>
    <row r="38" spans="1:6">
      <c r="A38" s="36">
        <v>18</v>
      </c>
      <c r="B38" s="38" t="s">
        <v>80</v>
      </c>
      <c r="C38" s="38"/>
      <c r="D38" s="38"/>
      <c r="E38" s="43">
        <v>0</v>
      </c>
      <c r="F38" s="43">
        <v>0</v>
      </c>
    </row>
    <row r="39" spans="1:6">
      <c r="A39" s="36">
        <v>19</v>
      </c>
      <c r="B39" s="38" t="s">
        <v>81</v>
      </c>
      <c r="C39" s="38"/>
      <c r="D39" s="38"/>
      <c r="E39" s="43">
        <v>0</v>
      </c>
      <c r="F39" s="43">
        <v>0</v>
      </c>
    </row>
    <row r="40" spans="1:6">
      <c r="A40" s="36"/>
      <c r="B40" s="38"/>
      <c r="C40" s="38"/>
      <c r="D40" s="38"/>
    </row>
    <row r="41" spans="1:6">
      <c r="A41" s="38"/>
      <c r="B41" s="38" t="s">
        <v>82</v>
      </c>
      <c r="C41" s="38"/>
      <c r="D41" s="38"/>
    </row>
    <row r="42" spans="1:6">
      <c r="A42" s="36">
        <v>20</v>
      </c>
      <c r="B42" s="38"/>
      <c r="C42" s="38" t="s">
        <v>71</v>
      </c>
      <c r="D42" s="38"/>
      <c r="E42" s="43">
        <v>0</v>
      </c>
      <c r="F42" s="43">
        <v>0</v>
      </c>
    </row>
    <row r="43" spans="1:6">
      <c r="A43" s="36">
        <v>21</v>
      </c>
      <c r="B43" s="38"/>
      <c r="C43" s="38" t="s">
        <v>19</v>
      </c>
      <c r="D43" s="38"/>
      <c r="E43" s="43">
        <v>0</v>
      </c>
      <c r="F43" s="43">
        <v>0</v>
      </c>
    </row>
    <row r="44" spans="1:6">
      <c r="A44" s="36">
        <v>22</v>
      </c>
      <c r="B44" s="38"/>
      <c r="C44" s="38" t="s">
        <v>83</v>
      </c>
      <c r="D44" s="38"/>
      <c r="E44" s="43">
        <v>0</v>
      </c>
      <c r="F44" s="43">
        <v>0</v>
      </c>
    </row>
    <row r="45" spans="1:6">
      <c r="A45" s="36">
        <v>23</v>
      </c>
      <c r="B45" s="38"/>
      <c r="C45" s="38" t="s">
        <v>75</v>
      </c>
      <c r="D45" s="38"/>
      <c r="E45" s="49">
        <v>0</v>
      </c>
      <c r="F45" s="49">
        <v>0</v>
      </c>
    </row>
    <row r="46" spans="1:6">
      <c r="A46" s="36">
        <v>24</v>
      </c>
      <c r="B46" s="38" t="s">
        <v>84</v>
      </c>
      <c r="C46" s="38"/>
      <c r="D46" s="38"/>
      <c r="E46" s="49">
        <f t="shared" ref="E46" si="4">SUM(E42:E45)</f>
        <v>0</v>
      </c>
      <c r="F46" s="49">
        <f t="shared" ref="F46" si="5">SUM(F42:F45)</f>
        <v>0</v>
      </c>
    </row>
    <row r="47" spans="1:6">
      <c r="A47" s="36">
        <v>25</v>
      </c>
      <c r="B47" s="38" t="s">
        <v>85</v>
      </c>
      <c r="C47" s="38"/>
      <c r="D47" s="38"/>
      <c r="E47" s="49">
        <f t="shared" ref="E47" si="6">E46+E39+E38+E37+E35+E28</f>
        <v>1708</v>
      </c>
      <c r="F47" s="49">
        <f t="shared" ref="F47" si="7">F46+F39+F38+F37+F35+F28</f>
        <v>995.21299999999997</v>
      </c>
    </row>
    <row r="48" spans="1:6">
      <c r="A48" s="38"/>
      <c r="B48" s="38"/>
      <c r="C48" s="38"/>
      <c r="D48" s="38"/>
    </row>
    <row r="49" spans="1:6">
      <c r="A49" s="36">
        <v>26</v>
      </c>
      <c r="B49" s="38" t="s">
        <v>86</v>
      </c>
      <c r="C49" s="38"/>
      <c r="D49" s="38"/>
      <c r="E49" s="43">
        <f t="shared" ref="E49" si="8">E19-E47</f>
        <v>-1708</v>
      </c>
      <c r="F49" s="43">
        <f t="shared" ref="F49" si="9">F19-F47</f>
        <v>-995.21299999999997</v>
      </c>
    </row>
    <row r="50" spans="1:6">
      <c r="A50" s="36"/>
      <c r="B50" s="38"/>
      <c r="C50" s="38"/>
      <c r="D50" s="38"/>
    </row>
    <row r="51" spans="1:6">
      <c r="A51" s="39"/>
      <c r="B51" s="38" t="s">
        <v>87</v>
      </c>
      <c r="C51" s="38"/>
      <c r="D51" s="38"/>
    </row>
    <row r="52" spans="1:6">
      <c r="A52" s="36">
        <v>27</v>
      </c>
      <c r="B52" s="38" t="s">
        <v>88</v>
      </c>
      <c r="C52" s="38"/>
      <c r="D52" s="40"/>
      <c r="E52" s="43">
        <f t="shared" ref="E52" si="10">E49*0.21</f>
        <v>-358.68</v>
      </c>
      <c r="F52" s="43">
        <f t="shared" ref="F52" si="11">F49*0.21</f>
        <v>-208.99472999999998</v>
      </c>
    </row>
    <row r="53" spans="1:6">
      <c r="A53" s="36">
        <v>28</v>
      </c>
      <c r="B53" s="38" t="s">
        <v>34</v>
      </c>
      <c r="C53" s="38"/>
      <c r="D53" s="38"/>
      <c r="E53" s="43">
        <f>(E81*'[1]RR SUMMARY'!$O$12)*-0.21</f>
        <v>0</v>
      </c>
      <c r="F53" s="43">
        <f>(F81*'[1]RR SUMMARY'!$O$12)*-0.21</f>
        <v>0</v>
      </c>
    </row>
    <row r="54" spans="1:6">
      <c r="A54" s="36">
        <v>29</v>
      </c>
      <c r="B54" s="38" t="s">
        <v>89</v>
      </c>
      <c r="C54" s="38"/>
      <c r="D54" s="38"/>
      <c r="E54" s="43">
        <v>0</v>
      </c>
      <c r="F54" s="43">
        <v>0</v>
      </c>
    </row>
    <row r="55" spans="1:6">
      <c r="A55" s="39">
        <v>30</v>
      </c>
      <c r="B55" s="38" t="s">
        <v>90</v>
      </c>
      <c r="C55" s="38"/>
      <c r="D55" s="38"/>
      <c r="E55" s="49">
        <v>0</v>
      </c>
      <c r="F55" s="49">
        <v>0</v>
      </c>
    </row>
    <row r="57" spans="1:6" ht="15" thickBot="1">
      <c r="A57" s="41">
        <v>31</v>
      </c>
      <c r="B57" s="37" t="s">
        <v>91</v>
      </c>
      <c r="C57" s="37"/>
      <c r="D57" s="37"/>
      <c r="E57" s="50">
        <f t="shared" ref="E57" si="12">E49-SUM(E52:E55)</f>
        <v>-1349.32</v>
      </c>
      <c r="F57" s="50">
        <f t="shared" ref="F57" si="13">F49-SUM(F52:F55)</f>
        <v>-786.21826999999996</v>
      </c>
    </row>
    <row r="58" spans="1:6" ht="15" thickTop="1">
      <c r="A58" s="41"/>
    </row>
    <row r="59" spans="1:6">
      <c r="A59" s="41"/>
      <c r="B59" s="21" t="s">
        <v>92</v>
      </c>
    </row>
    <row r="60" spans="1:6">
      <c r="B60" s="21" t="s">
        <v>93</v>
      </c>
    </row>
    <row r="61" spans="1:6">
      <c r="A61" s="41">
        <v>32</v>
      </c>
      <c r="B61" s="37"/>
      <c r="C61" s="37" t="s">
        <v>94</v>
      </c>
      <c r="D61" s="37"/>
      <c r="E61" s="51">
        <v>0</v>
      </c>
      <c r="F61" s="51">
        <v>0</v>
      </c>
    </row>
    <row r="62" spans="1:6">
      <c r="A62" s="41">
        <v>33</v>
      </c>
      <c r="B62" s="38"/>
      <c r="C62" s="38" t="s">
        <v>95</v>
      </c>
      <c r="D62" s="38"/>
      <c r="E62" s="43">
        <v>0</v>
      </c>
      <c r="F62" s="43">
        <v>0</v>
      </c>
    </row>
    <row r="63" spans="1:6">
      <c r="A63" s="41">
        <v>34</v>
      </c>
      <c r="B63" s="38"/>
      <c r="C63" s="38" t="s">
        <v>96</v>
      </c>
      <c r="D63" s="38"/>
      <c r="E63" s="43">
        <v>0</v>
      </c>
      <c r="F63" s="43">
        <v>0</v>
      </c>
    </row>
    <row r="64" spans="1:6">
      <c r="A64" s="41">
        <v>35</v>
      </c>
      <c r="B64" s="38"/>
      <c r="C64" s="38" t="s">
        <v>77</v>
      </c>
      <c r="D64" s="38"/>
      <c r="E64" s="43">
        <v>0</v>
      </c>
      <c r="F64" s="43">
        <v>0</v>
      </c>
    </row>
    <row r="65" spans="1:6">
      <c r="A65" s="41">
        <v>36</v>
      </c>
      <c r="B65" s="38"/>
      <c r="C65" s="38" t="s">
        <v>97</v>
      </c>
      <c r="D65" s="38"/>
      <c r="E65" s="49">
        <v>0</v>
      </c>
      <c r="F65" s="49">
        <v>0</v>
      </c>
    </row>
    <row r="66" spans="1:6">
      <c r="A66" s="41">
        <v>37</v>
      </c>
      <c r="B66" s="38" t="s">
        <v>98</v>
      </c>
      <c r="C66" s="38"/>
      <c r="D66" s="38"/>
      <c r="E66" s="43">
        <f>SUM(E61:E65)</f>
        <v>0</v>
      </c>
      <c r="F66" s="43">
        <f>SUM(F61:F65)</f>
        <v>0</v>
      </c>
    </row>
    <row r="67" spans="1:6">
      <c r="A67" s="41"/>
      <c r="B67" s="38" t="s">
        <v>43</v>
      </c>
      <c r="C67" s="38"/>
      <c r="D67" s="38"/>
    </row>
    <row r="68" spans="1:6">
      <c r="A68" s="41">
        <v>38</v>
      </c>
      <c r="B68" s="38"/>
      <c r="C68" s="37" t="s">
        <v>94</v>
      </c>
      <c r="D68" s="38"/>
      <c r="E68" s="43">
        <v>0</v>
      </c>
      <c r="F68" s="43">
        <v>0</v>
      </c>
    </row>
    <row r="69" spans="1:6">
      <c r="A69" s="41">
        <v>39</v>
      </c>
      <c r="B69" s="38"/>
      <c r="C69" s="38" t="s">
        <v>95</v>
      </c>
      <c r="D69" s="38"/>
      <c r="E69" s="43">
        <v>0</v>
      </c>
      <c r="F69" s="43">
        <v>0</v>
      </c>
    </row>
    <row r="70" spans="1:6">
      <c r="A70" s="41">
        <v>40</v>
      </c>
      <c r="B70" s="38"/>
      <c r="C70" s="38" t="s">
        <v>96</v>
      </c>
      <c r="D70" s="38"/>
      <c r="E70" s="43">
        <v>0</v>
      </c>
      <c r="F70" s="43">
        <v>0</v>
      </c>
    </row>
    <row r="71" spans="1:6">
      <c r="A71" s="41">
        <v>41</v>
      </c>
      <c r="B71" s="38"/>
      <c r="C71" s="38" t="s">
        <v>77</v>
      </c>
      <c r="D71" s="38"/>
      <c r="E71" s="43">
        <v>0</v>
      </c>
      <c r="F71" s="43">
        <v>0</v>
      </c>
    </row>
    <row r="72" spans="1:6">
      <c r="A72" s="41">
        <v>42</v>
      </c>
      <c r="B72" s="38"/>
      <c r="C72" s="38" t="s">
        <v>97</v>
      </c>
      <c r="D72" s="38"/>
      <c r="E72" s="43">
        <v>0</v>
      </c>
      <c r="F72" s="43">
        <v>0</v>
      </c>
    </row>
    <row r="73" spans="1:6">
      <c r="A73" s="41">
        <v>43</v>
      </c>
      <c r="B73" s="38" t="s">
        <v>99</v>
      </c>
      <c r="C73" s="38"/>
      <c r="D73" s="38"/>
      <c r="E73" s="52">
        <f>SUM(E68:E72)</f>
        <v>0</v>
      </c>
      <c r="F73" s="52">
        <f>SUM(F68:F72)</f>
        <v>0</v>
      </c>
    </row>
    <row r="74" spans="1:6">
      <c r="A74" s="41">
        <v>44</v>
      </c>
      <c r="B74" s="38" t="s">
        <v>100</v>
      </c>
      <c r="C74" s="38"/>
      <c r="D74" s="38"/>
      <c r="E74" s="52">
        <f t="shared" ref="E74" si="14">E66+E73</f>
        <v>0</v>
      </c>
      <c r="F74" s="52">
        <f t="shared" ref="F74" si="15">F66+F73</f>
        <v>0</v>
      </c>
    </row>
    <row r="75" spans="1:6">
      <c r="A75" s="41"/>
      <c r="B75" s="38"/>
      <c r="C75" s="38"/>
      <c r="D75" s="38"/>
    </row>
    <row r="76" spans="1:6">
      <c r="A76" s="39">
        <v>45</v>
      </c>
      <c r="B76" s="38" t="s">
        <v>101</v>
      </c>
      <c r="C76" s="38"/>
      <c r="D76" s="38"/>
      <c r="E76" s="49">
        <v>0</v>
      </c>
      <c r="F76" s="49">
        <v>0</v>
      </c>
    </row>
    <row r="77" spans="1:6">
      <c r="A77" s="39">
        <v>46</v>
      </c>
      <c r="B77" s="38"/>
      <c r="C77" s="38" t="s">
        <v>47</v>
      </c>
      <c r="D77" s="38"/>
      <c r="E77" s="43">
        <f>SUM(E74:E76)</f>
        <v>0</v>
      </c>
      <c r="F77" s="43">
        <f>SUM(F74:F76)</f>
        <v>0</v>
      </c>
    </row>
    <row r="78" spans="1:6">
      <c r="A78" s="41">
        <v>47</v>
      </c>
      <c r="B78" s="38" t="s">
        <v>102</v>
      </c>
      <c r="C78" s="38"/>
      <c r="D78" s="38"/>
      <c r="E78" s="43">
        <v>0</v>
      </c>
      <c r="F78" s="43">
        <v>0</v>
      </c>
    </row>
    <row r="79" spans="1:6">
      <c r="A79" s="41">
        <v>48</v>
      </c>
      <c r="B79" s="38" t="s">
        <v>51</v>
      </c>
      <c r="C79" s="38"/>
      <c r="D79" s="38"/>
      <c r="E79" s="49">
        <v>0</v>
      </c>
      <c r="F79" s="49">
        <v>0</v>
      </c>
    </row>
    <row r="80" spans="1:6">
      <c r="A80" s="39"/>
      <c r="B80" s="38"/>
      <c r="C80" s="38"/>
      <c r="D80" s="38"/>
    </row>
    <row r="81" spans="1:8" ht="15" thickBot="1">
      <c r="A81" s="36">
        <v>49</v>
      </c>
      <c r="B81" s="37" t="s">
        <v>103</v>
      </c>
      <c r="C81" s="37"/>
      <c r="D81" s="37"/>
      <c r="E81" s="50">
        <f>SUM(E77:E79)</f>
        <v>0</v>
      </c>
      <c r="F81" s="50">
        <f>SUM(F77:F79)</f>
        <v>0</v>
      </c>
    </row>
    <row r="82" spans="1:8" ht="15" thickTop="1">
      <c r="A82" s="36"/>
    </row>
    <row r="83" spans="1:8">
      <c r="D83" s="68"/>
      <c r="E83" s="69"/>
      <c r="F83" s="69"/>
      <c r="G83" s="70"/>
      <c r="H83" s="70"/>
    </row>
    <row r="84" spans="1:8">
      <c r="B84" s="42"/>
      <c r="D84" s="68"/>
      <c r="E84" s="71"/>
      <c r="F84" s="71"/>
      <c r="G84" s="70"/>
      <c r="H84" s="70"/>
    </row>
    <row r="85" spans="1:8">
      <c r="D85" s="68"/>
      <c r="E85" s="72"/>
      <c r="F85" s="72"/>
      <c r="G85" s="70"/>
      <c r="H85" s="70"/>
    </row>
    <row r="86" spans="1:8">
      <c r="D86" s="68"/>
      <c r="E86" s="72"/>
      <c r="F86" s="72"/>
      <c r="G86" s="70"/>
      <c r="H86" s="70"/>
    </row>
    <row r="87" spans="1:8">
      <c r="D87" s="68"/>
      <c r="E87" s="72"/>
      <c r="F87" s="72"/>
      <c r="G87" s="70"/>
      <c r="H87" s="70"/>
    </row>
    <row r="88" spans="1:8">
      <c r="D88" s="68"/>
      <c r="E88" s="72"/>
      <c r="F88" s="72"/>
      <c r="G88" s="70"/>
      <c r="H88" s="70"/>
    </row>
    <row r="89" spans="1:8">
      <c r="D89" s="68"/>
      <c r="E89" s="72"/>
      <c r="F89" s="72"/>
      <c r="G89" s="70"/>
      <c r="H89" s="70"/>
    </row>
    <row r="90" spans="1:8">
      <c r="D90" s="68"/>
      <c r="E90" s="72"/>
      <c r="F90" s="72"/>
      <c r="G90" s="70"/>
      <c r="H90" s="70"/>
    </row>
  </sheetData>
  <mergeCells count="2">
    <mergeCell ref="H6:K6"/>
    <mergeCell ref="O5:R5"/>
  </mergeCells>
  <pageMargins left="0.7" right="0.7" top="0.5" bottom="0.25" header="0.3" footer="0.3"/>
  <pageSetup scale="62" fitToWidth="0" orientation="portrait" r:id="rId1"/>
  <headerFooter>
    <oddHeader>&amp;RExh. JH-9
Dockets UE-200900-01-894
Page &amp;P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B66D8-F341-4C38-9935-497DDCD7997E}">
  <sheetPr>
    <pageSetUpPr fitToPage="1"/>
  </sheetPr>
  <dimension ref="A2:F97"/>
  <sheetViews>
    <sheetView tabSelected="1" workbookViewId="0">
      <selection activeCell="F30" sqref="F30"/>
    </sheetView>
  </sheetViews>
  <sheetFormatPr defaultRowHeight="14.5"/>
  <cols>
    <col min="1" max="1" width="5.54296875" style="1" customWidth="1"/>
    <col min="2" max="3" width="1.54296875" style="2" customWidth="1"/>
    <col min="4" max="4" width="30.453125" style="2" customWidth="1"/>
    <col min="5" max="5" width="11.54296875" style="80" customWidth="1"/>
    <col min="6" max="6" width="11.54296875" style="53" customWidth="1"/>
  </cols>
  <sheetData>
    <row r="2" spans="1:6">
      <c r="A2" s="3" t="str">
        <f>'[2]ROO INPUT'!A3:C3</f>
        <v>AVISTA UTILITIES</v>
      </c>
      <c r="E2" s="81"/>
      <c r="F2" s="54"/>
    </row>
    <row r="3" spans="1:6" ht="15.5">
      <c r="A3" s="3" t="s">
        <v>0</v>
      </c>
      <c r="E3" s="82"/>
      <c r="F3" s="55"/>
    </row>
    <row r="4" spans="1:6">
      <c r="A4" s="3" t="str">
        <f>'[2]ROO INPUT'!A5:C5</f>
        <v>TWELVE MONTHS ENDED DECEMBER 31, 2019</v>
      </c>
      <c r="E4" s="83"/>
      <c r="F4" s="46"/>
    </row>
    <row r="5" spans="1:6">
      <c r="A5" s="3" t="str">
        <f>'[2]ROO INPUT'!A6:C6</f>
        <v xml:space="preserve">(000'S OF DOLLARS)   </v>
      </c>
      <c r="B5" s="1"/>
      <c r="C5" s="1"/>
      <c r="D5" s="1"/>
      <c r="E5" s="46" t="s">
        <v>107</v>
      </c>
      <c r="F5" s="46" t="s">
        <v>108</v>
      </c>
    </row>
    <row r="6" spans="1:6">
      <c r="A6" s="4"/>
      <c r="B6" s="4"/>
      <c r="C6" s="4"/>
      <c r="D6" s="5"/>
      <c r="E6" s="46" t="s">
        <v>106</v>
      </c>
      <c r="F6" s="46"/>
    </row>
    <row r="7" spans="1:6">
      <c r="A7" s="6"/>
      <c r="B7" s="7"/>
      <c r="C7" s="8"/>
      <c r="D7" s="9"/>
      <c r="E7" s="84" t="s">
        <v>53</v>
      </c>
      <c r="F7" s="56" t="s">
        <v>53</v>
      </c>
    </row>
    <row r="8" spans="1:6">
      <c r="A8" s="10" t="s">
        <v>1</v>
      </c>
      <c r="B8" s="11"/>
      <c r="C8" s="4"/>
      <c r="D8" s="12"/>
      <c r="E8" s="85" t="s">
        <v>54</v>
      </c>
      <c r="F8" s="57" t="s">
        <v>54</v>
      </c>
    </row>
    <row r="9" spans="1:6">
      <c r="A9" s="13" t="s">
        <v>2</v>
      </c>
      <c r="B9" s="14"/>
      <c r="C9" s="15"/>
      <c r="D9" s="16" t="s">
        <v>3</v>
      </c>
      <c r="E9" s="86" t="s">
        <v>55</v>
      </c>
      <c r="F9" s="58" t="s">
        <v>55</v>
      </c>
    </row>
    <row r="10" spans="1:6">
      <c r="A10" s="4"/>
      <c r="B10" s="3" t="s">
        <v>4</v>
      </c>
      <c r="C10" s="4"/>
      <c r="D10" s="4"/>
      <c r="E10" s="59">
        <v>3.09</v>
      </c>
      <c r="F10" s="59">
        <v>3.09</v>
      </c>
    </row>
    <row r="11" spans="1:6">
      <c r="A11" s="4"/>
      <c r="B11" s="3" t="s">
        <v>5</v>
      </c>
      <c r="C11" s="4"/>
      <c r="D11" s="4"/>
      <c r="E11" s="82" t="s">
        <v>56</v>
      </c>
      <c r="F11" s="60" t="s">
        <v>56</v>
      </c>
    </row>
    <row r="13" spans="1:6">
      <c r="B13" s="2" t="s">
        <v>6</v>
      </c>
    </row>
    <row r="14" spans="1:6">
      <c r="A14" s="1">
        <v>1</v>
      </c>
      <c r="B14" s="17" t="s">
        <v>7</v>
      </c>
      <c r="C14" s="17"/>
      <c r="D14" s="17"/>
      <c r="E14" s="87">
        <v>0</v>
      </c>
      <c r="F14" s="61">
        <v>0</v>
      </c>
    </row>
    <row r="15" spans="1:6">
      <c r="A15" s="1">
        <v>2</v>
      </c>
      <c r="B15" s="18" t="s">
        <v>8</v>
      </c>
      <c r="D15" s="18"/>
      <c r="E15" s="88">
        <v>0</v>
      </c>
      <c r="F15" s="62">
        <v>0</v>
      </c>
    </row>
    <row r="16" spans="1:6">
      <c r="A16" s="1">
        <v>3</v>
      </c>
      <c r="B16" s="18" t="s">
        <v>9</v>
      </c>
      <c r="D16" s="18"/>
      <c r="E16" s="89">
        <v>0</v>
      </c>
      <c r="F16" s="63">
        <v>0</v>
      </c>
    </row>
    <row r="17" spans="1:6">
      <c r="A17" s="1">
        <v>4</v>
      </c>
      <c r="B17" s="2" t="s">
        <v>10</v>
      </c>
      <c r="C17" s="18"/>
      <c r="D17" s="18"/>
      <c r="E17" s="90">
        <f t="shared" ref="E17" si="0">SUM(E14:E16)</f>
        <v>0</v>
      </c>
      <c r="F17" s="64">
        <f t="shared" ref="F17" si="1">SUM(F14:F16)</f>
        <v>0</v>
      </c>
    </row>
    <row r="18" spans="1:6">
      <c r="C18" s="18"/>
      <c r="D18" s="18"/>
      <c r="E18" s="88"/>
      <c r="F18" s="62"/>
    </row>
    <row r="19" spans="1:6">
      <c r="B19" s="2" t="s">
        <v>11</v>
      </c>
      <c r="C19" s="18"/>
      <c r="D19" s="18"/>
      <c r="E19" s="88"/>
      <c r="F19" s="62"/>
    </row>
    <row r="20" spans="1:6">
      <c r="B20" s="18" t="s">
        <v>12</v>
      </c>
      <c r="D20" s="18"/>
      <c r="E20" s="88"/>
      <c r="F20" s="62"/>
    </row>
    <row r="21" spans="1:6">
      <c r="A21" s="1">
        <v>5</v>
      </c>
      <c r="C21" s="18" t="s">
        <v>13</v>
      </c>
      <c r="D21" s="18"/>
      <c r="E21" s="88">
        <v>0</v>
      </c>
      <c r="F21" s="62">
        <v>0</v>
      </c>
    </row>
    <row r="22" spans="1:6">
      <c r="A22" s="1">
        <v>6</v>
      </c>
      <c r="C22" s="18" t="s">
        <v>14</v>
      </c>
      <c r="D22" s="18"/>
      <c r="E22" s="88">
        <v>0</v>
      </c>
      <c r="F22" s="62">
        <v>0</v>
      </c>
    </row>
    <row r="23" spans="1:6">
      <c r="A23" s="1">
        <v>7</v>
      </c>
      <c r="C23" s="18" t="s">
        <v>15</v>
      </c>
      <c r="D23" s="18"/>
      <c r="E23" s="89">
        <v>0</v>
      </c>
      <c r="F23" s="63">
        <v>0</v>
      </c>
    </row>
    <row r="24" spans="1:6">
      <c r="A24" s="1">
        <v>8</v>
      </c>
      <c r="B24" s="18" t="s">
        <v>16</v>
      </c>
      <c r="C24" s="18"/>
      <c r="E24" s="90">
        <f t="shared" ref="E24" si="2">SUM(E21:E23)</f>
        <v>0</v>
      </c>
      <c r="F24" s="64">
        <f t="shared" ref="F24" si="3">SUM(F21:F23)</f>
        <v>0</v>
      </c>
    </row>
    <row r="25" spans="1:6">
      <c r="B25" s="18"/>
      <c r="C25" s="18"/>
      <c r="E25" s="90"/>
      <c r="F25" s="64"/>
    </row>
    <row r="26" spans="1:6">
      <c r="B26" s="18" t="s">
        <v>17</v>
      </c>
      <c r="D26" s="18"/>
      <c r="E26" s="88"/>
      <c r="F26" s="62"/>
    </row>
    <row r="27" spans="1:6">
      <c r="A27" s="1">
        <v>9</v>
      </c>
      <c r="C27" s="18" t="s">
        <v>18</v>
      </c>
      <c r="D27" s="18"/>
      <c r="E27" s="88">
        <v>0</v>
      </c>
      <c r="F27" s="62">
        <v>0</v>
      </c>
    </row>
    <row r="28" spans="1:6">
      <c r="A28" s="1">
        <v>10</v>
      </c>
      <c r="C28" s="18" t="s">
        <v>19</v>
      </c>
      <c r="D28" s="18"/>
      <c r="E28" s="88">
        <v>0</v>
      </c>
      <c r="F28" s="62">
        <v>0</v>
      </c>
    </row>
    <row r="29" spans="1:6">
      <c r="A29" s="1">
        <v>11</v>
      </c>
      <c r="C29" s="18" t="s">
        <v>20</v>
      </c>
      <c r="D29" s="18"/>
      <c r="E29" s="89">
        <v>35</v>
      </c>
      <c r="F29" s="63">
        <v>20</v>
      </c>
    </row>
    <row r="30" spans="1:6">
      <c r="A30" s="1">
        <v>12</v>
      </c>
      <c r="B30" s="18" t="s">
        <v>21</v>
      </c>
      <c r="C30" s="18"/>
      <c r="E30" s="90">
        <f t="shared" ref="E30" si="4">SUM(E27:E29)</f>
        <v>35</v>
      </c>
      <c r="F30" s="64">
        <f t="shared" ref="F30" si="5">SUM(F27:F29)</f>
        <v>20</v>
      </c>
    </row>
    <row r="31" spans="1:6">
      <c r="B31" s="18"/>
      <c r="C31" s="18"/>
      <c r="E31" s="90"/>
      <c r="F31" s="64"/>
    </row>
    <row r="32" spans="1:6">
      <c r="B32" s="18" t="s">
        <v>22</v>
      </c>
      <c r="D32" s="18"/>
      <c r="E32" s="88"/>
      <c r="F32" s="62"/>
    </row>
    <row r="33" spans="1:6">
      <c r="A33" s="1">
        <v>13</v>
      </c>
      <c r="C33" s="18" t="s">
        <v>18</v>
      </c>
      <c r="D33" s="18"/>
      <c r="E33" s="88">
        <v>0</v>
      </c>
      <c r="F33" s="62">
        <v>0</v>
      </c>
    </row>
    <row r="34" spans="1:6">
      <c r="A34" s="1">
        <v>14</v>
      </c>
      <c r="C34" s="18" t="s">
        <v>19</v>
      </c>
      <c r="D34" s="18"/>
      <c r="E34" s="88">
        <v>0</v>
      </c>
      <c r="F34" s="62">
        <v>0</v>
      </c>
    </row>
    <row r="35" spans="1:6">
      <c r="A35" s="1">
        <v>15</v>
      </c>
      <c r="C35" s="18" t="s">
        <v>20</v>
      </c>
      <c r="D35" s="18"/>
      <c r="E35" s="89">
        <v>428</v>
      </c>
      <c r="F35" s="63">
        <v>237</v>
      </c>
    </row>
    <row r="36" spans="1:6">
      <c r="A36" s="1">
        <v>16</v>
      </c>
      <c r="B36" s="18" t="s">
        <v>23</v>
      </c>
      <c r="C36" s="18"/>
      <c r="E36" s="90">
        <f t="shared" ref="E36" si="6">SUM(E33:E35)</f>
        <v>428</v>
      </c>
      <c r="F36" s="64">
        <f t="shared" ref="F36" si="7">SUM(F33:F35)</f>
        <v>237</v>
      </c>
    </row>
    <row r="37" spans="1:6">
      <c r="C37" s="18"/>
      <c r="D37" s="18"/>
      <c r="E37" s="90"/>
      <c r="F37" s="64"/>
    </row>
    <row r="38" spans="1:6">
      <c r="A38" s="1">
        <v>17</v>
      </c>
      <c r="B38" s="2" t="s">
        <v>24</v>
      </c>
      <c r="C38" s="18"/>
      <c r="D38" s="18"/>
      <c r="E38" s="88"/>
      <c r="F38" s="62"/>
    </row>
    <row r="39" spans="1:6">
      <c r="A39" s="1">
        <v>18</v>
      </c>
      <c r="B39" s="2" t="s">
        <v>25</v>
      </c>
      <c r="C39" s="18"/>
      <c r="D39" s="18"/>
      <c r="E39" s="88">
        <v>0</v>
      </c>
      <c r="F39" s="62">
        <v>0</v>
      </c>
    </row>
    <row r="40" spans="1:6">
      <c r="A40" s="1">
        <v>19</v>
      </c>
      <c r="B40" s="2" t="s">
        <v>26</v>
      </c>
      <c r="C40" s="18"/>
      <c r="D40" s="18"/>
      <c r="E40" s="88">
        <v>0</v>
      </c>
      <c r="F40" s="62">
        <v>0</v>
      </c>
    </row>
    <row r="41" spans="1:6">
      <c r="C41" s="18"/>
      <c r="D41" s="18"/>
      <c r="E41" s="88"/>
      <c r="F41" s="62"/>
    </row>
    <row r="42" spans="1:6">
      <c r="B42" s="2" t="s">
        <v>27</v>
      </c>
      <c r="C42" s="18"/>
      <c r="D42" s="18"/>
      <c r="E42" s="88"/>
      <c r="F42" s="62"/>
    </row>
    <row r="43" spans="1:6">
      <c r="A43" s="1">
        <v>20</v>
      </c>
      <c r="C43" s="18" t="s">
        <v>18</v>
      </c>
      <c r="D43" s="18"/>
      <c r="E43" s="88">
        <v>0</v>
      </c>
      <c r="F43" s="62">
        <v>0</v>
      </c>
    </row>
    <row r="44" spans="1:6">
      <c r="A44" s="1">
        <v>21</v>
      </c>
      <c r="C44" s="18" t="s">
        <v>19</v>
      </c>
      <c r="D44" s="18"/>
      <c r="E44" s="88">
        <v>0</v>
      </c>
      <c r="F44" s="62">
        <v>0</v>
      </c>
    </row>
    <row r="45" spans="1:6">
      <c r="A45" s="1">
        <v>22</v>
      </c>
      <c r="C45" s="19" t="s">
        <v>28</v>
      </c>
      <c r="D45" s="18"/>
      <c r="E45" s="88"/>
      <c r="F45" s="62"/>
    </row>
    <row r="46" spans="1:6">
      <c r="A46" s="1">
        <v>23</v>
      </c>
      <c r="C46" s="18" t="s">
        <v>20</v>
      </c>
      <c r="D46" s="18"/>
      <c r="E46" s="89">
        <v>0</v>
      </c>
      <c r="F46" s="63"/>
    </row>
    <row r="47" spans="1:6">
      <c r="A47" s="1">
        <v>24</v>
      </c>
      <c r="B47" s="18" t="s">
        <v>29</v>
      </c>
      <c r="C47" s="18"/>
      <c r="E47" s="91">
        <f t="shared" ref="E47" si="8">SUM(E43:E46)</f>
        <v>0</v>
      </c>
      <c r="F47" s="65">
        <f t="shared" ref="F47" si="9">SUM(F43:F46)</f>
        <v>0</v>
      </c>
    </row>
    <row r="48" spans="1:6">
      <c r="A48" s="1">
        <v>25</v>
      </c>
      <c r="B48" s="2" t="s">
        <v>30</v>
      </c>
      <c r="C48" s="18"/>
      <c r="D48" s="18"/>
      <c r="E48" s="91">
        <f t="shared" ref="E48" si="10">E20+E24+E30+E36+E38+E39+E40+E47</f>
        <v>463</v>
      </c>
      <c r="F48" s="65">
        <f t="shared" ref="F48" si="11">F20+F24+F30+F36+F38+F39+F40+F47</f>
        <v>257</v>
      </c>
    </row>
    <row r="49" spans="1:6">
      <c r="C49" s="18"/>
      <c r="D49" s="18"/>
      <c r="E49" s="90"/>
      <c r="F49" s="64"/>
    </row>
    <row r="50" spans="1:6">
      <c r="A50" s="1">
        <v>26</v>
      </c>
      <c r="B50" s="2" t="s">
        <v>31</v>
      </c>
      <c r="C50" s="18"/>
      <c r="D50" s="18"/>
      <c r="E50" s="90">
        <f t="shared" ref="E50" si="12">E17-E48</f>
        <v>-463</v>
      </c>
      <c r="F50" s="64">
        <f t="shared" ref="F50" si="13">F17-F48</f>
        <v>-257</v>
      </c>
    </row>
    <row r="51" spans="1:6">
      <c r="C51" s="18"/>
      <c r="D51" s="18"/>
      <c r="E51" s="90"/>
      <c r="F51" s="64"/>
    </row>
    <row r="52" spans="1:6">
      <c r="B52" s="2" t="s">
        <v>32</v>
      </c>
      <c r="C52" s="18"/>
      <c r="D52" s="18"/>
      <c r="E52" s="88"/>
      <c r="F52" s="62"/>
    </row>
    <row r="53" spans="1:6">
      <c r="A53" s="1">
        <v>27</v>
      </c>
      <c r="B53" s="18" t="s">
        <v>33</v>
      </c>
      <c r="D53" s="18"/>
      <c r="E53" s="88">
        <f t="shared" ref="E53" si="14">E50*0.21</f>
        <v>-97.22999999999999</v>
      </c>
      <c r="F53" s="62">
        <f t="shared" ref="F53" si="15">F50*0.21</f>
        <v>-53.97</v>
      </c>
    </row>
    <row r="54" spans="1:6">
      <c r="A54" s="1">
        <v>28</v>
      </c>
      <c r="B54" s="18" t="s">
        <v>34</v>
      </c>
      <c r="D54" s="18"/>
      <c r="E54" s="88">
        <f>(E80*'[3]RR SUMMARY'!$P$12)*-0.21</f>
        <v>0</v>
      </c>
      <c r="F54" s="62">
        <f>(F80*'[2]RR SUMMARY'!$P$12)*-0.21</f>
        <v>0</v>
      </c>
    </row>
    <row r="55" spans="1:6">
      <c r="A55" s="1">
        <v>29</v>
      </c>
      <c r="B55" s="18" t="s">
        <v>35</v>
      </c>
      <c r="D55" s="18"/>
      <c r="E55" s="88">
        <v>0</v>
      </c>
      <c r="F55" s="62">
        <v>0</v>
      </c>
    </row>
    <row r="56" spans="1:6">
      <c r="A56" s="1">
        <v>30</v>
      </c>
      <c r="B56" s="18" t="s">
        <v>36</v>
      </c>
      <c r="D56" s="18"/>
      <c r="E56" s="89">
        <v>0</v>
      </c>
      <c r="F56" s="63">
        <v>0</v>
      </c>
    </row>
    <row r="57" spans="1:6">
      <c r="E57" s="90"/>
      <c r="F57" s="64"/>
    </row>
    <row r="58" spans="1:6" ht="15" thickBot="1">
      <c r="A58" s="1">
        <v>31</v>
      </c>
      <c r="B58" s="17" t="s">
        <v>37</v>
      </c>
      <c r="C58" s="17"/>
      <c r="D58" s="17"/>
      <c r="E58" s="92">
        <f t="shared" ref="E58" si="16">E50-SUM(E53:E56)</f>
        <v>-365.77</v>
      </c>
      <c r="F58" s="66">
        <f t="shared" ref="F58" si="17">F50-SUM(F53:F56)</f>
        <v>-203.03</v>
      </c>
    </row>
    <row r="59" spans="1:6" ht="15" thickTop="1">
      <c r="E59" s="90"/>
      <c r="F59" s="64"/>
    </row>
    <row r="60" spans="1:6">
      <c r="B60" s="2" t="s">
        <v>38</v>
      </c>
      <c r="E60" s="90"/>
      <c r="F60" s="64"/>
    </row>
    <row r="61" spans="1:6">
      <c r="B61" s="2" t="s">
        <v>39</v>
      </c>
      <c r="E61" s="88"/>
      <c r="F61" s="62"/>
    </row>
    <row r="62" spans="1:6">
      <c r="A62" s="1">
        <v>32</v>
      </c>
      <c r="B62" s="18"/>
      <c r="C62" s="18" t="s">
        <v>17</v>
      </c>
      <c r="D62" s="18"/>
      <c r="E62" s="87">
        <v>0</v>
      </c>
      <c r="F62" s="61">
        <v>0</v>
      </c>
    </row>
    <row r="63" spans="1:6">
      <c r="A63" s="1">
        <v>33</v>
      </c>
      <c r="B63" s="18"/>
      <c r="C63" s="18" t="s">
        <v>40</v>
      </c>
      <c r="D63" s="18"/>
      <c r="E63" s="88">
        <v>0</v>
      </c>
      <c r="F63" s="62">
        <v>0</v>
      </c>
    </row>
    <row r="64" spans="1:6">
      <c r="A64" s="1">
        <v>34</v>
      </c>
      <c r="B64" s="18"/>
      <c r="C64" s="18" t="s">
        <v>41</v>
      </c>
      <c r="D64" s="18"/>
      <c r="E64" s="89">
        <v>0</v>
      </c>
      <c r="F64" s="63">
        <v>0</v>
      </c>
    </row>
    <row r="65" spans="1:6">
      <c r="A65" s="1">
        <v>35</v>
      </c>
      <c r="B65" s="18" t="s">
        <v>42</v>
      </c>
      <c r="C65" s="18"/>
      <c r="E65" s="90">
        <f t="shared" ref="E65" si="18">SUM(E62:E64)</f>
        <v>0</v>
      </c>
      <c r="F65" s="64">
        <f t="shared" ref="F65" si="19">SUM(F62:F64)</f>
        <v>0</v>
      </c>
    </row>
    <row r="66" spans="1:6">
      <c r="B66" s="18"/>
      <c r="C66" s="18"/>
      <c r="E66" s="90"/>
      <c r="F66" s="64"/>
    </row>
    <row r="67" spans="1:6">
      <c r="B67" s="18" t="s">
        <v>43</v>
      </c>
      <c r="C67" s="18"/>
      <c r="D67" s="18"/>
      <c r="E67" s="88"/>
      <c r="F67" s="62"/>
    </row>
    <row r="68" spans="1:6">
      <c r="A68" s="1">
        <v>36</v>
      </c>
      <c r="B68" s="18"/>
      <c r="C68" s="18" t="s">
        <v>17</v>
      </c>
      <c r="D68" s="18"/>
      <c r="E68" s="88">
        <v>0</v>
      </c>
      <c r="F68" s="62">
        <v>0</v>
      </c>
    </row>
    <row r="69" spans="1:6">
      <c r="A69" s="1">
        <v>37</v>
      </c>
      <c r="B69" s="18"/>
      <c r="C69" s="18" t="s">
        <v>40</v>
      </c>
      <c r="D69" s="18"/>
      <c r="E69" s="88">
        <v>0</v>
      </c>
      <c r="F69" s="62">
        <v>0</v>
      </c>
    </row>
    <row r="70" spans="1:6">
      <c r="A70" s="1">
        <v>38</v>
      </c>
      <c r="B70" s="18"/>
      <c r="C70" s="18" t="s">
        <v>41</v>
      </c>
      <c r="D70" s="18"/>
      <c r="E70" s="88">
        <v>0</v>
      </c>
      <c r="F70" s="62">
        <v>0</v>
      </c>
    </row>
    <row r="71" spans="1:6">
      <c r="A71" s="1">
        <v>39</v>
      </c>
      <c r="B71" s="18" t="s">
        <v>44</v>
      </c>
      <c r="C71" s="18"/>
      <c r="E71" s="93">
        <f t="shared" ref="E71" si="20">SUM(E68:E70)</f>
        <v>0</v>
      </c>
      <c r="F71" s="67">
        <f t="shared" ref="F71" si="21">SUM(F68:F70)</f>
        <v>0</v>
      </c>
    </row>
    <row r="72" spans="1:6">
      <c r="A72" s="1">
        <v>40</v>
      </c>
      <c r="B72" s="18" t="s">
        <v>45</v>
      </c>
      <c r="C72" s="18"/>
      <c r="D72" s="18"/>
      <c r="E72" s="90">
        <f t="shared" ref="E72" si="22">E65+E71</f>
        <v>0</v>
      </c>
      <c r="F72" s="64">
        <f t="shared" ref="F72" si="23">F65+F71</f>
        <v>0</v>
      </c>
    </row>
    <row r="73" spans="1:6">
      <c r="A73" s="1">
        <v>41</v>
      </c>
      <c r="B73" s="18" t="s">
        <v>46</v>
      </c>
      <c r="C73" s="18"/>
      <c r="D73" s="18"/>
      <c r="E73" s="89">
        <v>0</v>
      </c>
      <c r="F73" s="63">
        <v>0</v>
      </c>
    </row>
    <row r="74" spans="1:6">
      <c r="A74" s="1">
        <v>42</v>
      </c>
      <c r="B74" s="18" t="s">
        <v>47</v>
      </c>
      <c r="C74" s="18"/>
      <c r="D74" s="18"/>
      <c r="E74" s="90">
        <f t="shared" ref="E74" si="24">E72+E73</f>
        <v>0</v>
      </c>
      <c r="F74" s="64">
        <f t="shared" ref="F74" si="25">F72+F73</f>
        <v>0</v>
      </c>
    </row>
    <row r="75" spans="1:6">
      <c r="A75" s="1">
        <v>43</v>
      </c>
      <c r="B75" s="18" t="s">
        <v>48</v>
      </c>
      <c r="C75" s="18"/>
      <c r="D75" s="18"/>
      <c r="E75" s="88">
        <v>0</v>
      </c>
      <c r="F75" s="62">
        <v>0</v>
      </c>
    </row>
    <row r="76" spans="1:6">
      <c r="A76" s="1">
        <v>44</v>
      </c>
      <c r="B76" s="18" t="s">
        <v>49</v>
      </c>
      <c r="C76" s="18"/>
      <c r="D76" s="18"/>
      <c r="E76" s="88">
        <v>0</v>
      </c>
      <c r="F76" s="62">
        <v>0</v>
      </c>
    </row>
    <row r="77" spans="1:6">
      <c r="A77" s="1">
        <v>45</v>
      </c>
      <c r="B77" s="18" t="s">
        <v>50</v>
      </c>
      <c r="C77" s="18"/>
      <c r="D77" s="18"/>
      <c r="E77" s="88"/>
      <c r="F77" s="62"/>
    </row>
    <row r="78" spans="1:6">
      <c r="A78" s="1">
        <v>46</v>
      </c>
      <c r="B78" s="18" t="s">
        <v>51</v>
      </c>
      <c r="C78" s="18"/>
      <c r="D78" s="18"/>
      <c r="E78" s="89">
        <v>0</v>
      </c>
      <c r="F78" s="63">
        <v>0</v>
      </c>
    </row>
    <row r="80" spans="1:6">
      <c r="A80" s="4">
        <v>47</v>
      </c>
      <c r="B80" s="20" t="s">
        <v>52</v>
      </c>
      <c r="C80" s="20"/>
      <c r="D80" s="20"/>
      <c r="E80" s="94">
        <f t="shared" ref="E80" si="26">E74+E75+E76+E78+E77</f>
        <v>0</v>
      </c>
      <c r="F80" s="95">
        <f t="shared" ref="F80" si="27">F74+F75+F76+F78+F77</f>
        <v>0</v>
      </c>
    </row>
    <row r="81" spans="1:6" s="70" customFormat="1">
      <c r="A81" s="96"/>
      <c r="B81" s="97"/>
      <c r="C81" s="97"/>
      <c r="D81" s="97"/>
      <c r="E81" s="98"/>
      <c r="F81" s="99"/>
    </row>
    <row r="82" spans="1:6" s="70" customFormat="1">
      <c r="A82" s="96"/>
      <c r="B82" s="97"/>
      <c r="C82" s="97"/>
      <c r="D82" s="97"/>
      <c r="E82" s="100"/>
      <c r="F82" s="101"/>
    </row>
    <row r="83" spans="1:6" s="70" customFormat="1">
      <c r="A83" s="96"/>
      <c r="B83" s="97"/>
      <c r="C83" s="97"/>
      <c r="D83" s="97"/>
      <c r="E83" s="98"/>
      <c r="F83" s="99"/>
    </row>
    <row r="84" spans="1:6" s="70" customFormat="1">
      <c r="A84" s="96"/>
      <c r="B84" s="97"/>
      <c r="C84" s="97"/>
      <c r="D84" s="97"/>
      <c r="E84" s="98"/>
      <c r="F84" s="99"/>
    </row>
    <row r="85" spans="1:6" s="70" customFormat="1">
      <c r="A85" s="102"/>
      <c r="B85" s="97"/>
      <c r="C85" s="97"/>
      <c r="D85" s="68"/>
      <c r="E85" s="98"/>
      <c r="F85" s="99"/>
    </row>
    <row r="86" spans="1:6" s="70" customFormat="1">
      <c r="A86" s="96"/>
      <c r="B86" s="97"/>
      <c r="C86" s="97"/>
      <c r="D86" s="68"/>
      <c r="E86" s="98"/>
      <c r="F86" s="99"/>
    </row>
    <row r="87" spans="1:6" s="70" customFormat="1">
      <c r="A87" s="96"/>
      <c r="B87" s="97"/>
      <c r="C87" s="97"/>
      <c r="D87" s="68"/>
      <c r="E87" s="103"/>
      <c r="F87" s="72"/>
    </row>
    <row r="88" spans="1:6" s="70" customFormat="1">
      <c r="A88" s="96"/>
      <c r="B88" s="97"/>
      <c r="C88" s="97"/>
      <c r="D88" s="68"/>
      <c r="E88" s="103"/>
      <c r="F88" s="72"/>
    </row>
    <row r="89" spans="1:6" s="70" customFormat="1">
      <c r="A89" s="96"/>
      <c r="B89" s="97"/>
      <c r="C89" s="97"/>
      <c r="D89" s="97"/>
      <c r="E89" s="104"/>
      <c r="F89" s="105"/>
    </row>
    <row r="90" spans="1:6" s="70" customFormat="1">
      <c r="A90" s="96"/>
      <c r="B90" s="97"/>
      <c r="C90" s="97"/>
      <c r="D90" s="68"/>
      <c r="E90" s="104"/>
      <c r="F90" s="105"/>
    </row>
    <row r="91" spans="1:6" s="70" customFormat="1">
      <c r="A91" s="96"/>
      <c r="B91" s="97"/>
      <c r="C91" s="97"/>
      <c r="D91" s="68"/>
      <c r="E91" s="104"/>
      <c r="F91" s="105"/>
    </row>
    <row r="92" spans="1:6" s="70" customFormat="1">
      <c r="A92" s="96"/>
      <c r="B92" s="97"/>
      <c r="C92" s="97"/>
      <c r="D92" s="106"/>
      <c r="E92" s="104"/>
      <c r="F92" s="105"/>
    </row>
    <row r="93" spans="1:6" s="70" customFormat="1">
      <c r="A93" s="96"/>
      <c r="B93" s="97"/>
      <c r="C93" s="97"/>
      <c r="D93" s="97"/>
      <c r="E93" s="100"/>
      <c r="F93" s="101"/>
    </row>
    <row r="94" spans="1:6" s="70" customFormat="1">
      <c r="A94" s="96"/>
      <c r="B94" s="97"/>
      <c r="C94" s="97"/>
      <c r="D94" s="97"/>
      <c r="E94" s="100"/>
      <c r="F94" s="101"/>
    </row>
    <row r="95" spans="1:6" s="70" customFormat="1">
      <c r="A95" s="96"/>
      <c r="B95" s="97"/>
      <c r="C95" s="97"/>
      <c r="D95" s="97"/>
      <c r="E95" s="100"/>
      <c r="F95" s="101"/>
    </row>
    <row r="96" spans="1:6" s="70" customFormat="1">
      <c r="A96" s="96"/>
      <c r="B96" s="97"/>
      <c r="C96" s="97"/>
      <c r="D96" s="97"/>
      <c r="E96" s="100"/>
      <c r="F96" s="101"/>
    </row>
    <row r="97" spans="1:6" s="70" customFormat="1">
      <c r="A97" s="96"/>
      <c r="B97" s="97"/>
      <c r="C97" s="97"/>
      <c r="D97" s="97"/>
      <c r="E97" s="100"/>
      <c r="F97" s="101"/>
    </row>
  </sheetData>
  <pageMargins left="0.7" right="0.7" top="0.5" bottom="0.25" header="0.3" footer="0.3"/>
  <pageSetup scale="64" fitToWidth="0" orientation="portrait" r:id="rId1"/>
  <headerFooter>
    <oddHeader>&amp;RExh. JH-9
Dockets UE-200900-01-894
Page &amp;P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05B9-123D-45BC-9865-6E6E7FC4CEFB}">
  <dimension ref="A1"/>
  <sheetViews>
    <sheetView workbookViewId="0">
      <selection activeCell="G11" sqref="G11"/>
    </sheetView>
  </sheetViews>
  <sheetFormatPr defaultRowHeight="14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452A2E-A7B1-4F1D-A3C2-66A9563BF3C7}"/>
</file>

<file path=customXml/itemProps2.xml><?xml version="1.0" encoding="utf-8"?>
<ds:datastoreItem xmlns:ds="http://schemas.openxmlformats.org/officeDocument/2006/customXml" ds:itemID="{4F975713-00C4-4203-89D7-BC35AFE8DE92}"/>
</file>

<file path=customXml/itemProps3.xml><?xml version="1.0" encoding="utf-8"?>
<ds:datastoreItem xmlns:ds="http://schemas.openxmlformats.org/officeDocument/2006/customXml" ds:itemID="{028CD47E-9A94-4824-92DE-80283EADA0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C77F6F-757B-405E-A71C-50EDDE753A4B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a0689114-bdb9-4146-803a-240f5368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Sheet-Ele</vt:lpstr>
      <vt:lpstr>Lead Sheet-Gas</vt:lpstr>
      <vt:lpstr>Sheet3</vt:lpstr>
      <vt:lpstr>'Lead Sheet-Ele'!Print_Area</vt:lpstr>
      <vt:lpstr>'Lead Sheet-Gas'!Print_Area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cp:lastModifiedBy>Huang, Joanna (UTC)</cp:lastModifiedBy>
  <cp:lastPrinted>2021-04-15T21:36:50Z</cp:lastPrinted>
  <dcterms:created xsi:type="dcterms:W3CDTF">2021-03-11T18:25:45Z</dcterms:created>
  <dcterms:modified xsi:type="dcterms:W3CDTF">2021-04-15T21:37:00Z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