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xl/comments4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eofwa.sharepoint.com/sites/utc-uw-240151/Staff Work Papers/"/>
    </mc:Choice>
  </mc:AlternateContent>
  <xr:revisionPtr revIDLastSave="368" documentId="14_{68D0E02E-DA1A-424A-B375-81A3B6176501}" xr6:coauthVersionLast="47" xr6:coauthVersionMax="47" xr10:uidLastSave="{A966672F-0467-470F-A890-1BC9DF86CBDE}"/>
  <bookViews>
    <workbookView xWindow="19090" yWindow="-110" windowWidth="19420" windowHeight="10420" tabRatio="918" firstSheet="1" activeTab="1" xr2:uid="{00000000-000D-0000-FFFF-FFFF00000000}"/>
  </bookViews>
  <sheets>
    <sheet name="RS-02, Sch 1.1 Results of Oper " sheetId="83" r:id="rId1"/>
    <sheet name="RS-02, Sch 1.2 Restating Adj " sheetId="1" r:id="rId2"/>
    <sheet name="RS-02, Sch 1.3 Pro Forma Adj " sheetId="84" r:id="rId3"/>
    <sheet name="RS-02, Sch 2.1 Results of Op" sheetId="101" r:id="rId4"/>
    <sheet name="RS-02, Sch 2.2 Restating Adj" sheetId="102" r:id="rId5"/>
    <sheet name="RS-02, Sch 2.3 Pro Forma Adj" sheetId="103" r:id="rId6"/>
  </sheets>
  <externalReferences>
    <externalReference r:id="rId7"/>
    <externalReference r:id="rId8"/>
  </externalReferences>
  <definedNames>
    <definedName name="_xlnm._FilterDatabase" localSheetId="1" hidden="1">'RS-02, Sch 1.2 Restating Adj '!$C$13:$L$13</definedName>
    <definedName name="_xlnm._FilterDatabase" localSheetId="4" hidden="1">'RS-02, Sch 2.2 Restating Adj'!$C$13:$E$13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'RS-02, Sch 1.1 Results of Oper '!$A$1:$K$71</definedName>
    <definedName name="_xlnm.Print_Area" localSheetId="3">'RS-02, Sch 2.1 Results of Op'!$A$1:$K$71</definedName>
    <definedName name="_xlnm.Print_Titles" localSheetId="0">'RS-02, Sch 1.1 Results of Oper '!$B:$C,'RS-02, Sch 1.1 Results of Oper '!$6:$12</definedName>
    <definedName name="_xlnm.Print_Titles" localSheetId="1">'RS-02, Sch 1.2 Restating Adj '!$B:$C,'RS-02, Sch 1.2 Restating Adj '!$11:$19</definedName>
    <definedName name="_xlnm.Print_Titles" localSheetId="2">'RS-02, Sch 1.3 Pro Forma Adj '!$B:$C</definedName>
    <definedName name="_xlnm.Print_Titles" localSheetId="3">'RS-02, Sch 2.1 Results of Op'!$B:$C,'RS-02, Sch 2.1 Results of Op'!$6:$12</definedName>
    <definedName name="_xlnm.Print_Titles" localSheetId="4">'RS-02, Sch 2.2 Restating Adj'!$B:$C,'RS-02, Sch 2.2 Restating Adj'!$11:$19</definedName>
    <definedName name="_xlnm.Print_Titles" localSheetId="5">'RS-02, Sch 2.3 Pro Forma Adj'!$B:$C</definedName>
    <definedName name="Z_5BE913A1_B14F_11D2_B0DC_0000832CDFF0_.wvu.Cols" localSheetId="0" hidden="1">'RS-02, Sch 1.1 Results of Oper '!$G:$H</definedName>
    <definedName name="Z_5BE913A1_B14F_11D2_B0DC_0000832CDFF0_.wvu.Cols" localSheetId="3" hidden="1">'RS-02, Sch 2.1 Results of Op'!$G:$H</definedName>
    <definedName name="Z_5BE913A1_B14F_11D2_B0DC_0000832CDFF0_.wvu.PrintArea" localSheetId="0" hidden="1">'RS-02, Sch 1.1 Results of Oper '!$D$13:$H$71</definedName>
    <definedName name="Z_5BE913A1_B14F_11D2_B0DC_0000832CDFF0_.wvu.PrintArea" localSheetId="3" hidden="1">'RS-02, Sch 2.1 Results of Op'!$D$13:$H$71</definedName>
    <definedName name="Z_5BE913A1_B14F_11D2_B0DC_0000832CDFF0_.wvu.PrintTitles" localSheetId="0" hidden="1">'RS-02, Sch 1.1 Results of Oper '!$B:$C,'RS-02, Sch 1.1 Results of Oper '!$6:$12</definedName>
    <definedName name="Z_5BE913A1_B14F_11D2_B0DC_0000832CDFF0_.wvu.PrintTitles" localSheetId="3" hidden="1">'RS-02, Sch 2.1 Results of Op'!$B:$C,'RS-02, Sch 2.1 Results of Op'!$6:$12</definedName>
    <definedName name="Z_6E1B8C45_B07F_11D2_B0DC_0000832CDFF0_.wvu.Cols" localSheetId="2" hidden="1">'RS-02, Sch 1.3 Pro Forma Adj '!#REF!,'RS-02, Sch 1.3 Pro Forma Adj '!$E:$E</definedName>
    <definedName name="Z_6E1B8C45_B07F_11D2_B0DC_0000832CDFF0_.wvu.Cols" localSheetId="5" hidden="1">'RS-02, Sch 2.3 Pro Forma Adj'!#REF!,'RS-02, Sch 2.3 Pro Forma Adj'!$E:$G</definedName>
    <definedName name="Z_6E1B8C45_B07F_11D2_B0DC_0000832CDFF0_.wvu.PrintArea" localSheetId="2" hidden="1">'RS-02, Sch 1.3 Pro Forma Adj '!$D:$E</definedName>
    <definedName name="Z_6E1B8C45_B07F_11D2_B0DC_0000832CDFF0_.wvu.PrintArea" localSheetId="5" hidden="1">'RS-02, Sch 2.3 Pro Forma Adj'!$D:$G</definedName>
    <definedName name="Z_6E1B8C45_B07F_11D2_B0DC_0000832CDFF0_.wvu.PrintTitles" localSheetId="2" hidden="1">'RS-02, Sch 1.3 Pro Forma Adj '!$B:$C,'RS-02, Sch 1.3 Pro Forma Adj '!$11:$19</definedName>
    <definedName name="Z_6E1B8C45_B07F_11D2_B0DC_0000832CDFF0_.wvu.PrintTitles" localSheetId="5" hidden="1">'RS-02, Sch 2.3 Pro Forma Adj'!$B:$C,'RS-02, Sch 2.3 Pro Forma Adj'!$11:$19</definedName>
    <definedName name="Z_A15D1962_B049_11D2_8670_0000832CEEE8_.wvu.Cols" localSheetId="2" hidden="1">'RS-02, Sch 1.3 Pro Forma Adj '!$E:$E</definedName>
    <definedName name="Z_A15D1962_B049_11D2_8670_0000832CEEE8_.wvu.Cols" localSheetId="5" hidden="1">'RS-02, Sch 2.3 Pro Forma Adj'!$E:$G</definedName>
    <definedName name="Z_A15D1964_B049_11D2_8670_0000832CEEE8_.wvu.Cols" localSheetId="0" hidden="1">'RS-02, Sch 1.1 Results of Oper '!$G:$H</definedName>
    <definedName name="Z_A15D1964_B049_11D2_8670_0000832CEEE8_.wvu.Cols" localSheetId="3" hidden="1">'RS-02, Sch 2.1 Results of Op'!$G:$H</definedName>
    <definedName name="Z_A15D1964_B049_11D2_8670_0000832CEEE8_.wvu.PrintArea" localSheetId="0" hidden="1">'RS-02, Sch 1.1 Results of Oper '!$D$13:$H$71</definedName>
    <definedName name="Z_A15D1964_B049_11D2_8670_0000832CEEE8_.wvu.PrintArea" localSheetId="3" hidden="1">'RS-02, Sch 2.1 Results of Op'!$D$13:$H$71</definedName>
    <definedName name="Z_A15D1964_B049_11D2_8670_0000832CEEE8_.wvu.PrintTitles" localSheetId="0" hidden="1">'RS-02, Sch 1.1 Results of Oper '!$B:$C,'RS-02, Sch 1.1 Results of Oper '!$6:$12</definedName>
    <definedName name="Z_A15D1964_B049_11D2_8670_0000832CEEE8_.wvu.PrintTitles" localSheetId="3" hidden="1">'RS-02, Sch 2.1 Results of Op'!$B:$C,'RS-02, Sch 2.1 Results of Op'!$6:$12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1" l="1"/>
  <c r="J54" i="1"/>
  <c r="I47" i="1"/>
  <c r="H46" i="1"/>
  <c r="G44" i="1"/>
  <c r="F32" i="1"/>
  <c r="E30" i="1"/>
  <c r="D27" i="84"/>
  <c r="E30" i="84"/>
  <c r="D56" i="84"/>
  <c r="D61" i="84" s="1"/>
  <c r="D62" i="84" s="1"/>
  <c r="D58" i="84" l="1"/>
  <c r="D68" i="84" l="1"/>
  <c r="D66" i="84" l="1"/>
  <c r="D67" i="84" l="1"/>
  <c r="D69" i="84" l="1"/>
  <c r="D70" i="84" l="1"/>
  <c r="D71" i="84" s="1"/>
  <c r="D62" i="83" l="1"/>
  <c r="D61" i="83"/>
  <c r="D60" i="83"/>
  <c r="D59" i="83"/>
  <c r="D70" i="1"/>
  <c r="D69" i="1"/>
  <c r="D68" i="1"/>
  <c r="D67" i="1"/>
  <c r="D66" i="1"/>
  <c r="D56" i="1"/>
  <c r="D61" i="1" s="1"/>
  <c r="D27" i="1"/>
  <c r="D58" i="1" s="1"/>
  <c r="D63" i="83"/>
  <c r="D54" i="83"/>
  <c r="D55" i="83" s="1"/>
  <c r="D51" i="83"/>
  <c r="D71" i="1" l="1"/>
  <c r="D62" i="1"/>
  <c r="D64" i="83"/>
  <c r="E23" i="101" l="1"/>
  <c r="D64" i="101"/>
  <c r="D54" i="101"/>
  <c r="D55" i="101" s="1"/>
  <c r="F15" i="101"/>
  <c r="D71" i="103"/>
  <c r="D56" i="103"/>
  <c r="D61" i="103" s="1"/>
  <c r="D62" i="103" s="1"/>
  <c r="G30" i="103"/>
  <c r="F30" i="103"/>
  <c r="D27" i="103"/>
  <c r="D71" i="102"/>
  <c r="D56" i="102"/>
  <c r="D61" i="102" s="1"/>
  <c r="D27" i="102"/>
  <c r="E64" i="101"/>
  <c r="E63" i="101"/>
  <c r="E62" i="101"/>
  <c r="E61" i="101"/>
  <c r="E60" i="101"/>
  <c r="E59" i="101"/>
  <c r="E58" i="101"/>
  <c r="E55" i="101"/>
  <c r="E54" i="101"/>
  <c r="E53" i="101"/>
  <c r="E52" i="101"/>
  <c r="E51" i="101"/>
  <c r="E50" i="101"/>
  <c r="E49" i="101"/>
  <c r="D49" i="101"/>
  <c r="E48" i="101"/>
  <c r="E47" i="101"/>
  <c r="E46" i="101"/>
  <c r="E45" i="101"/>
  <c r="E44" i="101"/>
  <c r="E43" i="101"/>
  <c r="E42" i="101"/>
  <c r="E41" i="101"/>
  <c r="E40" i="101"/>
  <c r="E39" i="101"/>
  <c r="E38" i="101"/>
  <c r="E37" i="101"/>
  <c r="E36" i="101"/>
  <c r="E35" i="101"/>
  <c r="E34" i="101"/>
  <c r="E33" i="101"/>
  <c r="E32" i="101"/>
  <c r="E31" i="101"/>
  <c r="E30" i="101"/>
  <c r="E29" i="101"/>
  <c r="E28" i="101"/>
  <c r="D20" i="101"/>
  <c r="E16" i="101"/>
  <c r="F16" i="101" s="1"/>
  <c r="I18" i="101"/>
  <c r="D49" i="83"/>
  <c r="D20" i="83"/>
  <c r="I15" i="83"/>
  <c r="G31" i="83"/>
  <c r="G32" i="83"/>
  <c r="G33" i="83"/>
  <c r="G35" i="83"/>
  <c r="G36" i="83"/>
  <c r="G37" i="83"/>
  <c r="G39" i="83"/>
  <c r="G40" i="83"/>
  <c r="G41" i="83"/>
  <c r="G42" i="83"/>
  <c r="G43" i="83"/>
  <c r="G44" i="83"/>
  <c r="G45" i="83"/>
  <c r="G48" i="83"/>
  <c r="G51" i="83"/>
  <c r="G53" i="83"/>
  <c r="G49" i="83"/>
  <c r="G54" i="83"/>
  <c r="G46" i="83"/>
  <c r="G47" i="83"/>
  <c r="G30" i="83"/>
  <c r="G38" i="83"/>
  <c r="G62" i="83"/>
  <c r="E18" i="101" l="1"/>
  <c r="D62" i="102"/>
  <c r="F18" i="101"/>
  <c r="H16" i="101"/>
  <c r="J16" i="101" s="1"/>
  <c r="F20" i="101"/>
  <c r="H20" i="101" s="1"/>
  <c r="J20" i="101" s="1"/>
  <c r="I12" i="101"/>
  <c r="E56" i="101"/>
  <c r="G55" i="83"/>
  <c r="E22" i="83"/>
  <c r="H15" i="101" l="1"/>
  <c r="G52" i="83"/>
  <c r="H18" i="101" l="1"/>
  <c r="J15" i="101"/>
  <c r="G34" i="83"/>
  <c r="F20" i="83"/>
  <c r="J18" i="101" l="1"/>
  <c r="H20" i="83"/>
  <c r="J20" i="83" s="1"/>
  <c r="E28" i="83" l="1"/>
  <c r="E29" i="83"/>
  <c r="E30" i="83"/>
  <c r="E31" i="83"/>
  <c r="E32" i="83"/>
  <c r="E33" i="83"/>
  <c r="F22" i="83"/>
  <c r="H22" i="83" l="1"/>
  <c r="J22" i="83" s="1"/>
  <c r="F21" i="83" l="1"/>
  <c r="H21" i="83" l="1"/>
  <c r="J21" i="83" s="1"/>
  <c r="E44" i="83"/>
  <c r="G64" i="83" l="1"/>
  <c r="G63" i="83"/>
  <c r="G61" i="83"/>
  <c r="G60" i="83"/>
  <c r="G59" i="83"/>
  <c r="G58" i="83"/>
  <c r="G29" i="83"/>
  <c r="G28" i="83"/>
  <c r="G15" i="83" l="1"/>
  <c r="E60" i="83"/>
  <c r="F60" i="83" s="1"/>
  <c r="E61" i="83"/>
  <c r="E62" i="83"/>
  <c r="E63" i="83"/>
  <c r="E64" i="83"/>
  <c r="E55" i="83"/>
  <c r="E54" i="83"/>
  <c r="E45" i="83"/>
  <c r="E46" i="83"/>
  <c r="E47" i="83"/>
  <c r="E48" i="83"/>
  <c r="E49" i="83"/>
  <c r="E51" i="83"/>
  <c r="E52" i="83"/>
  <c r="E35" i="83"/>
  <c r="E36" i="83"/>
  <c r="E37" i="83"/>
  <c r="E38" i="83"/>
  <c r="E39" i="83"/>
  <c r="E40" i="83"/>
  <c r="E41" i="83"/>
  <c r="E42" i="83"/>
  <c r="E43" i="83"/>
  <c r="E34" i="83" l="1"/>
  <c r="F48" i="83"/>
  <c r="H48" i="83" s="1"/>
  <c r="F43" i="83"/>
  <c r="H43" i="83" s="1"/>
  <c r="J43" i="83" s="1"/>
  <c r="F39" i="83"/>
  <c r="H39" i="83" s="1"/>
  <c r="J39" i="83" s="1"/>
  <c r="F51" i="83"/>
  <c r="H51" i="83" s="1"/>
  <c r="F33" i="83"/>
  <c r="F54" i="83"/>
  <c r="F34" i="83" l="1"/>
  <c r="H34" i="83" s="1"/>
  <c r="J34" i="83" s="1"/>
  <c r="H33" i="83"/>
  <c r="H54" i="83"/>
  <c r="J33" i="83" l="1"/>
  <c r="J54" i="83"/>
  <c r="L30" i="1" l="1"/>
  <c r="F64" i="83" l="1"/>
  <c r="F62" i="83"/>
  <c r="H62" i="83" s="1"/>
  <c r="J62" i="83" s="1"/>
  <c r="E59" i="83"/>
  <c r="E58" i="83"/>
  <c r="F45" i="83"/>
  <c r="H45" i="83" s="1"/>
  <c r="F42" i="83"/>
  <c r="H42" i="83" s="1"/>
  <c r="J42" i="83" s="1"/>
  <c r="F41" i="83"/>
  <c r="H41" i="83" s="1"/>
  <c r="J41" i="83" s="1"/>
  <c r="F40" i="83"/>
  <c r="H40" i="83" s="1"/>
  <c r="J40" i="83" s="1"/>
  <c r="F44" i="83" l="1"/>
  <c r="F61" i="83"/>
  <c r="H61" i="83" s="1"/>
  <c r="J61" i="83" s="1"/>
  <c r="F59" i="83"/>
  <c r="F46" i="83"/>
  <c r="H46" i="83" s="1"/>
  <c r="F63" i="83"/>
  <c r="F37" i="83"/>
  <c r="H37" i="83" s="1"/>
  <c r="J37" i="83" s="1"/>
  <c r="F36" i="83"/>
  <c r="H36" i="83" s="1"/>
  <c r="J36" i="83" s="1"/>
  <c r="F35" i="83"/>
  <c r="H35" i="83" s="1"/>
  <c r="J35" i="83" s="1"/>
  <c r="F31" i="83"/>
  <c r="H31" i="83" s="1"/>
  <c r="J31" i="83" s="1"/>
  <c r="F30" i="83"/>
  <c r="H30" i="83" s="1"/>
  <c r="J30" i="83" s="1"/>
  <c r="F29" i="83"/>
  <c r="H29" i="83" l="1"/>
  <c r="H44" i="83"/>
  <c r="H60" i="83"/>
  <c r="J60" i="83" s="1"/>
  <c r="F58" i="83"/>
  <c r="F32" i="83"/>
  <c r="F38" i="83"/>
  <c r="H38" i="83" s="1"/>
  <c r="J38" i="83" s="1"/>
  <c r="J29" i="83" l="1"/>
  <c r="J44" i="83"/>
  <c r="H64" i="83"/>
  <c r="J64" i="83" s="1"/>
  <c r="F47" i="83"/>
  <c r="K30" i="1" l="1"/>
  <c r="J30" i="1" l="1"/>
  <c r="G30" i="1" l="1"/>
  <c r="F30" i="1" l="1"/>
  <c r="G16" i="83" l="1"/>
  <c r="E15" i="83"/>
  <c r="F15" i="83" s="1"/>
  <c r="H15" i="83" s="1"/>
  <c r="E16" i="83"/>
  <c r="F16" i="83" s="1"/>
  <c r="H16" i="83" l="1"/>
  <c r="J16" i="83" s="1"/>
  <c r="E18" i="83"/>
  <c r="E24" i="83" s="1"/>
  <c r="F18" i="83"/>
  <c r="F24" i="83" s="1"/>
  <c r="F28" i="83"/>
  <c r="H58" i="83" l="1"/>
  <c r="J58" i="83" l="1"/>
  <c r="H32" i="83" l="1"/>
  <c r="J32" i="83" s="1"/>
  <c r="H47" i="83" l="1"/>
  <c r="H28" i="83"/>
  <c r="J47" i="83" l="1"/>
  <c r="J28" i="83"/>
  <c r="F49" i="83" l="1"/>
  <c r="E53" i="83" l="1"/>
  <c r="F53" i="83" l="1"/>
  <c r="G18" i="83"/>
  <c r="G24" i="83" s="1"/>
  <c r="H53" i="83" l="1"/>
  <c r="H18" i="83"/>
  <c r="H24" i="83" l="1"/>
  <c r="H49" i="83"/>
  <c r="J49" i="83" l="1"/>
  <c r="H59" i="83" l="1"/>
  <c r="H63" i="83"/>
  <c r="J63" i="83" s="1"/>
  <c r="J59" i="83" l="1"/>
  <c r="F52" i="83" l="1"/>
  <c r="F55" i="83" l="1"/>
  <c r="H52" i="83"/>
  <c r="J52" i="83" l="1"/>
  <c r="H55" i="83"/>
  <c r="J55" i="83" l="1"/>
  <c r="J45" i="83" l="1"/>
  <c r="J46" i="83" l="1"/>
  <c r="J48" i="83"/>
  <c r="J51" i="83" l="1"/>
  <c r="J53" i="83" l="1"/>
  <c r="J15" i="83" l="1"/>
  <c r="I12" i="83"/>
  <c r="I18" i="83"/>
  <c r="J18" i="83" l="1"/>
  <c r="J24" i="83" s="1"/>
  <c r="I24" i="8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Stark, Rachel (UTC)</author>
  </authors>
  <commentList>
    <comment ref="D59" authorId="0" shapeId="0" xr:uid="{BE981CCF-A576-4757-90B4-3191B667FFEC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  <comment ref="D60" authorId="0" shapeId="0" xr:uid="{2A512A43-4479-4F21-8BA1-F9F26FEEED71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Stark, Rachel (UTC)</author>
  </authors>
  <commentList>
    <comment ref="E30" authorId="0" shapeId="0" xr:uid="{19968932-340A-48FA-82D6-65BC6221CC63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In informal case.
Removed $13,351
Acct 601b - Bonuses
Removed $3,550
Acct 601 - Salary and Wages - Employees - Bonuses (Aquarius System)
Removed $18,995.67
Acct 601 Salary and Wages - Employees - Bonuses
Total= $35,896.67</t>
        </r>
      </text>
    </comment>
    <comment ref="F32" authorId="0" shapeId="0" xr:uid="{7EF86582-40BA-4BF3-9685-EE912FF8A9A7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In informal case.
Removed $50.94
Acct 604 Employee Benefits for Accident Insurance Sept 2023</t>
        </r>
      </text>
    </comment>
    <comment ref="G44" authorId="0" shapeId="0" xr:uid="{BD83EDCB-876C-4002-ABEB-E06B1E404274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Acct. 665 UTC Reg Fees for 2021 annual report paid in 2022.
Reg Fee=$1,554.94
Late Fee=$31.10
Penalty=$250
REMOVE $281.10 for late fee and penalty.</t>
        </r>
      </text>
    </comment>
    <comment ref="H46" authorId="0" shapeId="0" xr:uid="{725A96BA-56A6-474B-87E7-9E352520CDD5}">
      <text>
        <r>
          <rPr>
            <b/>
            <sz val="12"/>
            <color indexed="81"/>
            <rFont val="Tahoma"/>
            <family val="2"/>
          </rPr>
          <t>Stark, Rachel (UTC):</t>
        </r>
        <r>
          <rPr>
            <sz val="12"/>
            <color indexed="81"/>
            <rFont val="Tahoma"/>
            <family val="2"/>
          </rPr>
          <t xml:space="preserve">
ADJUST/REMOVE
Acct. 6190 - Travel/Education - Meals and Education
Remove meals $4,587.10</t>
        </r>
      </text>
    </comment>
    <comment ref="I47" authorId="0" shapeId="0" xr:uid="{CA5792D0-B2B4-4BE6-899F-7E8AC473D833}">
      <text>
        <r>
          <rPr>
            <b/>
            <sz val="12"/>
            <color indexed="81"/>
            <rFont val="Tahoma"/>
            <family val="2"/>
          </rPr>
          <t>Stark, Rachel (UTC):</t>
        </r>
        <r>
          <rPr>
            <sz val="12"/>
            <color indexed="81"/>
            <rFont val="Tahoma"/>
            <family val="2"/>
          </rPr>
          <t xml:space="preserve">
Adjust/remove
Acct. 675.2 Office/Postage/Phone
Computer &amp; Internet and Telephone
Remove $4,268.34 - charges from 11/24/22 to 7/28/23 for charges associated with Aquarius office - now closed.
Acct. 675.2 Travel/Education - Dues &amp; Subscriptions
Remove $1,109 for membership dues not required. Allocated per system.</t>
        </r>
      </text>
    </comment>
    <comment ref="K50" authorId="0" shapeId="0" xr:uid="{4110B341-B179-49B6-BBC9-1201A5C761B2}">
      <text>
        <r>
          <rPr>
            <b/>
            <sz val="9"/>
            <color indexed="81"/>
            <rFont val="Tahoma"/>
            <charset val="1"/>
          </rPr>
          <t>Stark, Rachel (UTC):</t>
        </r>
        <r>
          <rPr>
            <sz val="9"/>
            <color indexed="81"/>
            <rFont val="Tahoma"/>
            <charset val="1"/>
          </rPr>
          <t xml:space="preserve">
Staff removed Aquarius Customers Surcharge from Depreciation
See Exh. RS-3</t>
        </r>
      </text>
    </comment>
    <comment ref="J54" authorId="0" shapeId="0" xr:uid="{5EFB3C2A-DA08-46B1-B074-88A9AF3DDEA2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Informal case $3,718
In informal case staff adjusted.
Acct. 408.10 State Utility Tax
Remove $675.38 Dept. of Rev Excise tax 2022 Nov. Penalty and Interest 12/30/22</t>
        </r>
      </text>
    </comment>
    <comment ref="D66" authorId="0" shapeId="0" xr:uid="{E5F068D6-DFEE-432F-AED9-A4A657FC2A52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  <comment ref="D67" authorId="0" shapeId="0" xr:uid="{65C11A1E-365E-4CD8-8BEC-EFCDDC091D40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Stark, Rachel (UTC)</author>
  </authors>
  <commentList>
    <comment ref="D66" authorId="0" shapeId="0" xr:uid="{3A4A0078-DBD8-4710-92CE-ED1DA6CEBB55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  <comment ref="D67" authorId="0" shapeId="0" xr:uid="{B30B4F29-B690-481E-B070-5983F0B05E9E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Stark, Rachel (UTC)</author>
  </authors>
  <commentList>
    <comment ref="D23" authorId="0" shapeId="0" xr:uid="{1BCFFDDD-C3A6-4E09-B1C0-DF9E0CACD00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Informal case Staff Removed $2,627 for bonuses from acct 601.4</t>
        </r>
      </text>
    </comment>
    <comment ref="D59" authorId="1" shapeId="0" xr:uid="{415BD64F-00C5-4AA6-AF10-591C4516AEDA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  <comment ref="D60" authorId="1" shapeId="0" xr:uid="{713229FE-E71C-4665-BAD4-DFD0CC007829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  <comment ref="D61" authorId="1" shapeId="0" xr:uid="{1E205569-3AB8-481B-A03F-F32E09F52FCE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  <comment ref="D62" authorId="1" shapeId="0" xr:uid="{6FD3EB77-CC3E-48AF-A69D-2CB7CDDC4AC5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  <comment ref="D63" authorId="1" shapeId="0" xr:uid="{042ACC1B-31FF-4022-9858-DBC53EF32A7B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Stark, Rachel (UTC)</author>
  </authors>
  <commentList>
    <comment ref="D30" authorId="0" shapeId="0" xr:uid="{DEECD65C-C73A-44AF-9134-CEBB6935B9D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Informal case Staff Removed $2,627 for bonuses from acct 601.4</t>
        </r>
      </text>
    </comment>
    <comment ref="E30" authorId="1" shapeId="0" xr:uid="{4598B4E5-A3D0-4171-982F-12FB9C3A2384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imes New Roman"/>
            <family val="1"/>
          </rPr>
          <t>Removed $2,627 for bonuses from acct 601.4</t>
        </r>
      </text>
    </comment>
    <comment ref="D66" authorId="1" shapeId="0" xr:uid="{85CE07A9-5DF7-4DFA-8B64-0DFF2D9F8BE3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  <comment ref="D67" authorId="1" shapeId="0" xr:uid="{C83E6A07-C427-46D4-8219-0C961A3570AE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  <comment ref="D68" authorId="1" shapeId="0" xr:uid="{5FEC83FE-F16F-4F54-859D-C9496D35C936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  <comment ref="D69" authorId="1" shapeId="0" xr:uid="{6116DF22-B7D7-4216-9DA4-B5C8A9ECAB63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  <comment ref="D70" authorId="1" shapeId="0" xr:uid="{A5BB5BA6-36D3-46CD-A828-21AB61DA1C92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Stark, Rachel (UTC)</author>
  </authors>
  <commentList>
    <comment ref="E30" authorId="0" shapeId="0" xr:uid="{F813EAAA-E00D-4D81-8EA5-AA9C957222A6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imes New Roman"/>
            <family val="1"/>
          </rPr>
          <t>Company added 2025 payroll expense</t>
        </r>
      </text>
    </comment>
    <comment ref="F45" authorId="0" shapeId="0" xr:uid="{1B4BEEDD-929E-498A-A75C-3C2570045A53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imes New Roman"/>
            <family val="1"/>
          </rPr>
          <t>Company added and Staff Agreed</t>
        </r>
        <r>
          <rPr>
            <sz val="9"/>
            <color indexed="81"/>
            <rFont val="Tahoma"/>
            <family val="2"/>
          </rPr>
          <t xml:space="preserve">
$24,325 </t>
        </r>
        <r>
          <rPr>
            <sz val="12"/>
            <color indexed="81"/>
            <rFont val="Times New Roman"/>
            <family val="1"/>
          </rPr>
          <t>Rate Case Expense Amoritized over 2 years</t>
        </r>
      </text>
    </comment>
    <comment ref="G50" authorId="0" shapeId="0" xr:uid="{BF41CF34-5470-47BA-8CFD-357120805408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Company added annual depreciation Assets - Post Year
2024 Q1 - Capital Labor Well
2024 Q1 - Capital Labor - Resevoir </t>
        </r>
      </text>
    </comment>
    <comment ref="D66" authorId="0" shapeId="0" xr:uid="{504482AA-3FF6-4711-8DA4-66D724DE1EA5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  <comment ref="D67" authorId="0" shapeId="0" xr:uid="{F4C4B498-CF27-4265-A773-4D877A51F2AA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  <comment ref="D68" authorId="0" shapeId="0" xr:uid="{A3B77F1E-0555-42BE-A11A-F8D8118BC213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  <comment ref="D69" authorId="0" shapeId="0" xr:uid="{E9DCDB10-EEAC-419C-9A3D-B96073592719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  <comment ref="D70" authorId="0" shapeId="0" xr:uid="{4BFD9DD8-7AA2-46E7-A922-6528E0E0F350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LINK</t>
        </r>
      </text>
    </comment>
  </commentList>
</comments>
</file>

<file path=xl/sharedStrings.xml><?xml version="1.0" encoding="utf-8"?>
<sst xmlns="http://schemas.openxmlformats.org/spreadsheetml/2006/main" count="502" uniqueCount="134">
  <si>
    <t>Green = Agree with the company</t>
  </si>
  <si>
    <t>Cascadia Water, LLC</t>
  </si>
  <si>
    <t>Exh. RS-02</t>
  </si>
  <si>
    <t>Results of Operations Schedule 1.1</t>
  </si>
  <si>
    <t>Docket UW-240151</t>
  </si>
  <si>
    <t>Twelve Months Ended Month Dec 31, 2023</t>
  </si>
  <si>
    <t xml:space="preserve">Page </t>
  </si>
  <si>
    <t>Peninsula and Island</t>
  </si>
  <si>
    <t>(a)</t>
  </si>
  <si>
    <t>(b)</t>
  </si>
  <si>
    <t>(c)</t>
  </si>
  <si>
    <t>(d)</t>
  </si>
  <si>
    <t>(e)</t>
  </si>
  <si>
    <t>(f)</t>
  </si>
  <si>
    <t>(g)</t>
  </si>
  <si>
    <t>(h)</t>
  </si>
  <si>
    <t>Total</t>
  </si>
  <si>
    <t>Results</t>
  </si>
  <si>
    <t>Line</t>
  </si>
  <si>
    <t>Unadjusted</t>
  </si>
  <si>
    <t xml:space="preserve">Restating </t>
  </si>
  <si>
    <t>Restated</t>
  </si>
  <si>
    <t>Pro Forma</t>
  </si>
  <si>
    <t>Staff</t>
  </si>
  <si>
    <t>at Staff</t>
  </si>
  <si>
    <t>No.</t>
  </si>
  <si>
    <t>DESCRIPTION</t>
  </si>
  <si>
    <t>Adjustments</t>
  </si>
  <si>
    <t>Proposed</t>
  </si>
  <si>
    <t>Rates</t>
  </si>
  <si>
    <t>Source</t>
  </si>
  <si>
    <t>MJR1</t>
  </si>
  <si>
    <t>Schedule 1.2</t>
  </si>
  <si>
    <t>(b) + (c)</t>
  </si>
  <si>
    <t>Schedule 1.3</t>
  </si>
  <si>
    <t>(d) + (e)</t>
  </si>
  <si>
    <t>(f) + (g)</t>
  </si>
  <si>
    <t>RESULT OF OPERATIONS</t>
  </si>
  <si>
    <t>Revenues</t>
  </si>
  <si>
    <t>Un-Metered Sales</t>
  </si>
  <si>
    <t>Ready-to-Serve</t>
  </si>
  <si>
    <t>Fire Protection / Irrigation</t>
  </si>
  <si>
    <t>Jobbing / Service Connections</t>
  </si>
  <si>
    <t>Other Income, Ancillary Charges</t>
  </si>
  <si>
    <t>OPERATING REVENUE</t>
  </si>
  <si>
    <t>EXPENSES</t>
  </si>
  <si>
    <t>Salary and Wages - Employees</t>
  </si>
  <si>
    <t>Salary and Wages - Officers</t>
  </si>
  <si>
    <t>Employee Pensions and Benefits</t>
  </si>
  <si>
    <t>Purchased Power/Water</t>
  </si>
  <si>
    <t>Chemicals &amp; Testing</t>
  </si>
  <si>
    <t>Material &amp; Supplies</t>
  </si>
  <si>
    <t>Contractual Engineer</t>
  </si>
  <si>
    <t>Contractual Accounting</t>
  </si>
  <si>
    <t>Contractual Legal</t>
  </si>
  <si>
    <t>Contractual Operations</t>
  </si>
  <si>
    <t>Jobbing</t>
  </si>
  <si>
    <t>Rental of Building, Property, and Equipment</t>
  </si>
  <si>
    <t>Transportation</t>
  </si>
  <si>
    <t>Insurance - Vehicle, General Liability</t>
  </si>
  <si>
    <t>Regulatory Commission Expenses - Fees</t>
  </si>
  <si>
    <t>Regulatory Commission Expenses - Amort. Rate Case</t>
  </si>
  <si>
    <t>Travel, Education, CCR, and Public Relations</t>
  </si>
  <si>
    <t>Office, Postage, Phone, and Bank Charges</t>
  </si>
  <si>
    <t>Bad Debt</t>
  </si>
  <si>
    <t>Repairs</t>
  </si>
  <si>
    <t>Net Depreciation/Amortization</t>
  </si>
  <si>
    <t>Utility Excise Tax</t>
  </si>
  <si>
    <t>Property Tax</t>
  </si>
  <si>
    <t>Payroll Tax (ESD, L&amp;I, Workman's Comp)</t>
  </si>
  <si>
    <t>Other Licenses (DOH, DOE, County or City)</t>
  </si>
  <si>
    <t>Miscellaneous (Shared Services, Lab, and Tech)</t>
  </si>
  <si>
    <t>OPERATING EXPENSES</t>
  </si>
  <si>
    <t>Operating Income before Interest &amp;Taxes</t>
  </si>
  <si>
    <t>Interest Expense</t>
  </si>
  <si>
    <t>Federal Income Tax (FIT)</t>
  </si>
  <si>
    <t>TOTAL OPERATING EXPENSE</t>
  </si>
  <si>
    <t>NET INCOME (LOSS)</t>
  </si>
  <si>
    <t>RATE BASE</t>
  </si>
  <si>
    <t>Utility Plant in Service (UPIS)</t>
  </si>
  <si>
    <t xml:space="preserve">    Accumulated Depreciation</t>
  </si>
  <si>
    <t>Net Acquisition Adjustment</t>
  </si>
  <si>
    <t>Contributions In Aid of Construction (CIAC) Plant in Service</t>
  </si>
  <si>
    <t xml:space="preserve">    Accumulated Amortization</t>
  </si>
  <si>
    <t>NET RATE BASE</t>
  </si>
  <si>
    <t>Restating Adjustments Schedule 1.2</t>
  </si>
  <si>
    <t xml:space="preserve"> </t>
  </si>
  <si>
    <t>Completed?</t>
  </si>
  <si>
    <t>Exhibit Number</t>
  </si>
  <si>
    <t>Contested?</t>
  </si>
  <si>
    <t>No</t>
  </si>
  <si>
    <t>(i)</t>
  </si>
  <si>
    <t>R-1</t>
  </si>
  <si>
    <t>R-2</t>
  </si>
  <si>
    <t>R-3</t>
  </si>
  <si>
    <t>R-4</t>
  </si>
  <si>
    <t>R-5</t>
  </si>
  <si>
    <t>R-6</t>
  </si>
  <si>
    <t>R-7</t>
  </si>
  <si>
    <t>R-8</t>
  </si>
  <si>
    <t>Bonuses Removed</t>
  </si>
  <si>
    <t>Accident Expense Removed</t>
  </si>
  <si>
    <t>Annual Report Late Fees and Penalty Removed</t>
  </si>
  <si>
    <t>Travel, Education, Meals
Removed</t>
  </si>
  <si>
    <t>Office, Postage, Phone
Travel, Education, Meals Removed</t>
  </si>
  <si>
    <t>Dept. of Revenue Excise Tax Penalty and Interest
Removed</t>
  </si>
  <si>
    <t>Aquarius Customers Surcharge Removed</t>
  </si>
  <si>
    <t>Labor from Depreciation Schedule
Removed</t>
  </si>
  <si>
    <t>Restating</t>
  </si>
  <si>
    <t>Source:</t>
  </si>
  <si>
    <t>Sum (c) thru (z)</t>
  </si>
  <si>
    <t>Pro Forma Adjustments Schedule 1.3</t>
  </si>
  <si>
    <t>PF-1</t>
  </si>
  <si>
    <t>Added</t>
  </si>
  <si>
    <t>Sum (c) thru (r)</t>
  </si>
  <si>
    <t>Exh. RS-01</t>
  </si>
  <si>
    <t>Results of Operations Schedule 2.1</t>
  </si>
  <si>
    <t>Pelican Point System</t>
  </si>
  <si>
    <t>Schedule 2.2</t>
  </si>
  <si>
    <t>Schedule 2.3</t>
  </si>
  <si>
    <t>Metered Sales</t>
  </si>
  <si>
    <t>Restating Adjustments Schedule 2.2</t>
  </si>
  <si>
    <t>Pro Forma Adjustments Schedule 2.3</t>
  </si>
  <si>
    <t>Page</t>
  </si>
  <si>
    <t>PF-2</t>
  </si>
  <si>
    <t>PF-3</t>
  </si>
  <si>
    <t>Payroll</t>
  </si>
  <si>
    <t>Rate Case Expense</t>
  </si>
  <si>
    <t>Annual Depreciation</t>
  </si>
  <si>
    <t>Expense</t>
  </si>
  <si>
    <t>Amortized over 2 yrs</t>
  </si>
  <si>
    <t>Post Year Assets</t>
  </si>
  <si>
    <t>Staff Agrees</t>
  </si>
  <si>
    <t>Exh. RS-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</si>
</sst>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#,###_);_(&quot;$&quot;\ \(#,###\);_(* _);_(@_)"/>
    <numFmt numFmtId="165" formatCode="_(* #,##0_);_(* \(#,##0\);_(* &quot;-&quot;??_);_(@_)"/>
    <numFmt numFmtId="166" formatCode="#,###_);\(#,###\)\,\ "/>
    <numFmt numFmtId="167" formatCode="&quot;Increase of &quot;0.00%"/>
    <numFmt numFmtId="168" formatCode="_(&quot;$&quot;* #,##0_);_(&quot;$&quot;* \(#,##0\);_(&quot;$&quot;* &quot;-&quot;??_);_(@_)"/>
  </numFmts>
  <fonts count="33">
    <font>
      <sz val="12"/>
      <name val="Times New Roman"/>
      <family val="1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sz val="12"/>
      <color indexed="8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00FF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rgb="FF0000FF"/>
      <name val="Arial"/>
      <family val="2"/>
    </font>
    <font>
      <b/>
      <sz val="12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8">
    <xf numFmtId="37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4" fontId="7" fillId="0" borderId="0"/>
    <xf numFmtId="0" fontId="4" fillId="0" borderId="0"/>
    <xf numFmtId="41" fontId="7" fillId="0" borderId="0"/>
    <xf numFmtId="0" fontId="4" fillId="0" borderId="0"/>
    <xf numFmtId="166" fontId="4" fillId="0" borderId="0"/>
    <xf numFmtId="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14" fontId="6" fillId="0" borderId="0"/>
    <xf numFmtId="43" fontId="10" fillId="0" borderId="0" applyFont="0" applyFill="0" applyBorder="0" applyAlignment="0" applyProtection="0"/>
    <xf numFmtId="0" fontId="10" fillId="0" borderId="0"/>
    <xf numFmtId="0" fontId="11" fillId="0" borderId="0"/>
    <xf numFmtId="14" fontId="6" fillId="0" borderId="0"/>
    <xf numFmtId="14" fontId="6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5" fillId="0" borderId="0"/>
    <xf numFmtId="41" fontId="3" fillId="0" borderId="0" applyFont="0" applyFill="0" applyBorder="0" applyAlignment="0" applyProtection="0"/>
    <xf numFmtId="37" fontId="8" fillId="0" borderId="0"/>
    <xf numFmtId="37" fontId="8" fillId="0" borderId="0"/>
    <xf numFmtId="37" fontId="8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90">
    <xf numFmtId="37" fontId="0" fillId="0" borderId="0" xfId="0"/>
    <xf numFmtId="0" fontId="6" fillId="0" borderId="0" xfId="7" applyNumberFormat="1" applyFont="1" applyAlignment="1">
      <alignment horizontal="center" vertical="justify"/>
    </xf>
    <xf numFmtId="166" fontId="6" fillId="0" borderId="0" xfId="7" applyFont="1"/>
    <xf numFmtId="3" fontId="6" fillId="0" borderId="0" xfId="7" applyNumberFormat="1" applyFont="1"/>
    <xf numFmtId="0" fontId="12" fillId="0" borderId="0" xfId="7" applyNumberFormat="1" applyFont="1" applyAlignment="1">
      <alignment horizontal="center" vertical="justify"/>
    </xf>
    <xf numFmtId="166" fontId="12" fillId="0" borderId="0" xfId="7" applyFont="1"/>
    <xf numFmtId="166" fontId="6" fillId="0" borderId="0" xfId="7" applyFont="1" applyAlignment="1">
      <alignment horizontal="center"/>
    </xf>
    <xf numFmtId="166" fontId="12" fillId="0" borderId="0" xfId="7" applyFont="1" applyAlignment="1">
      <alignment horizontal="center"/>
    </xf>
    <xf numFmtId="3" fontId="12" fillId="0" borderId="0" xfId="7" applyNumberFormat="1" applyFont="1" applyAlignment="1">
      <alignment horizontal="center"/>
    </xf>
    <xf numFmtId="0" fontId="12" fillId="0" borderId="3" xfId="7" applyNumberFormat="1" applyFont="1" applyBorder="1" applyAlignment="1">
      <alignment horizontal="center" vertical="justify"/>
    </xf>
    <xf numFmtId="166" fontId="12" fillId="0" borderId="3" xfId="7" applyFont="1" applyBorder="1" applyAlignment="1">
      <alignment horizontal="center"/>
    </xf>
    <xf numFmtId="3" fontId="12" fillId="0" borderId="3" xfId="7" applyNumberFormat="1" applyFont="1" applyBorder="1" applyAlignment="1">
      <alignment horizontal="center"/>
    </xf>
    <xf numFmtId="0" fontId="6" fillId="0" borderId="2" xfId="7" applyNumberFormat="1" applyFont="1" applyBorder="1" applyAlignment="1">
      <alignment horizontal="center" vertical="justify"/>
    </xf>
    <xf numFmtId="166" fontId="6" fillId="2" borderId="6" xfId="7" applyFont="1" applyFill="1" applyBorder="1" applyAlignment="1">
      <alignment horizontal="center"/>
    </xf>
    <xf numFmtId="0" fontId="6" fillId="0" borderId="2" xfId="6" applyFont="1" applyBorder="1" applyAlignment="1">
      <alignment horizontal="center" vertical="justify"/>
    </xf>
    <xf numFmtId="0" fontId="6" fillId="0" borderId="0" xfId="6" applyFont="1"/>
    <xf numFmtId="5" fontId="6" fillId="0" borderId="0" xfId="6" applyNumberFormat="1" applyFont="1"/>
    <xf numFmtId="5" fontId="6" fillId="0" borderId="0" xfId="0" applyNumberFormat="1" applyFont="1" applyProtection="1">
      <protection locked="0"/>
    </xf>
    <xf numFmtId="5" fontId="6" fillId="0" borderId="0" xfId="4" applyNumberFormat="1" applyFont="1"/>
    <xf numFmtId="5" fontId="6" fillId="0" borderId="0" xfId="7" applyNumberFormat="1" applyFont="1"/>
    <xf numFmtId="5" fontId="6" fillId="0" borderId="0" xfId="2" applyNumberFormat="1" applyFont="1" applyFill="1"/>
    <xf numFmtId="37" fontId="6" fillId="0" borderId="0" xfId="6" applyNumberFormat="1" applyFont="1"/>
    <xf numFmtId="165" fontId="6" fillId="0" borderId="0" xfId="1" applyNumberFormat="1" applyFont="1" applyFill="1" applyProtection="1">
      <protection locked="0"/>
    </xf>
    <xf numFmtId="165" fontId="6" fillId="0" borderId="0" xfId="1" applyNumberFormat="1" applyFont="1" applyFill="1"/>
    <xf numFmtId="165" fontId="6" fillId="0" borderId="1" xfId="1" applyNumberFormat="1" applyFont="1" applyFill="1" applyBorder="1"/>
    <xf numFmtId="165" fontId="6" fillId="0" borderId="0" xfId="1" applyNumberFormat="1" applyFont="1" applyFill="1" applyBorder="1"/>
    <xf numFmtId="37" fontId="6" fillId="0" borderId="0" xfId="6" applyNumberFormat="1" applyFont="1" applyAlignment="1">
      <alignment horizontal="left" indent="1"/>
    </xf>
    <xf numFmtId="0" fontId="12" fillId="0" borderId="0" xfId="6" applyFont="1" applyAlignment="1">
      <alignment horizontal="center"/>
    </xf>
    <xf numFmtId="0" fontId="12" fillId="0" borderId="0" xfId="6" applyFont="1"/>
    <xf numFmtId="0" fontId="6" fillId="0" borderId="0" xfId="6" applyFont="1" applyAlignment="1">
      <alignment horizontal="center"/>
    </xf>
    <xf numFmtId="3" fontId="6" fillId="3" borderId="0" xfId="6" applyNumberFormat="1" applyFont="1" applyFill="1"/>
    <xf numFmtId="3" fontId="6" fillId="4" borderId="0" xfId="6" applyNumberFormat="1" applyFont="1" applyFill="1" applyAlignment="1">
      <alignment horizontal="center"/>
    </xf>
    <xf numFmtId="3" fontId="6" fillId="0" borderId="0" xfId="6" applyNumberFormat="1" applyFont="1" applyAlignment="1">
      <alignment horizontal="center"/>
    </xf>
    <xf numFmtId="3" fontId="6" fillId="0" borderId="0" xfId="6" applyNumberFormat="1" applyFont="1"/>
    <xf numFmtId="3" fontId="6" fillId="0" borderId="5" xfId="6" applyNumberFormat="1" applyFont="1" applyBorder="1"/>
    <xf numFmtId="3" fontId="6" fillId="0" borderId="5" xfId="6" applyNumberFormat="1" applyFont="1" applyBorder="1" applyAlignment="1">
      <alignment horizontal="center"/>
    </xf>
    <xf numFmtId="0" fontId="6" fillId="0" borderId="0" xfId="6" applyFont="1" applyAlignment="1">
      <alignment horizontal="left"/>
    </xf>
    <xf numFmtId="41" fontId="12" fillId="0" borderId="0" xfId="5" applyFont="1" applyAlignment="1">
      <alignment horizontal="center"/>
    </xf>
    <xf numFmtId="3" fontId="12" fillId="0" borderId="0" xfId="6" applyNumberFormat="1" applyFont="1" applyAlignment="1">
      <alignment horizontal="center"/>
    </xf>
    <xf numFmtId="0" fontId="12" fillId="0" borderId="3" xfId="6" applyFont="1" applyBorder="1" applyAlignment="1">
      <alignment horizontal="center"/>
    </xf>
    <xf numFmtId="3" fontId="12" fillId="0" borderId="3" xfId="6" applyNumberFormat="1" applyFont="1" applyBorder="1" applyAlignment="1">
      <alignment horizontal="center"/>
    </xf>
    <xf numFmtId="0" fontId="6" fillId="0" borderId="0" xfId="6" quotePrefix="1" applyFont="1" applyAlignment="1">
      <alignment horizontal="center"/>
    </xf>
    <xf numFmtId="164" fontId="12" fillId="0" borderId="0" xfId="4" applyNumberFormat="1" applyFont="1" applyAlignment="1">
      <alignment horizontal="center"/>
    </xf>
    <xf numFmtId="3" fontId="12" fillId="0" borderId="3" xfId="6" quotePrefix="1" applyNumberFormat="1" applyFont="1" applyBorder="1" applyAlignment="1">
      <alignment horizontal="center"/>
    </xf>
    <xf numFmtId="3" fontId="12" fillId="0" borderId="0" xfId="7" applyNumberFormat="1" applyFont="1"/>
    <xf numFmtId="166" fontId="12" fillId="0" borderId="0" xfId="7" applyFont="1" applyAlignment="1">
      <alignment horizontal="right"/>
    </xf>
    <xf numFmtId="0" fontId="6" fillId="0" borderId="0" xfId="6" applyFont="1" applyAlignment="1">
      <alignment horizontal="center" vertical="justify"/>
    </xf>
    <xf numFmtId="37" fontId="14" fillId="0" borderId="0" xfId="0" applyFont="1" applyAlignment="1">
      <alignment horizontal="left" indent="1"/>
    </xf>
    <xf numFmtId="166" fontId="12" fillId="0" borderId="0" xfId="7" applyFont="1" applyAlignment="1">
      <alignment horizontal="left"/>
    </xf>
    <xf numFmtId="165" fontId="12" fillId="0" borderId="0" xfId="1" applyNumberFormat="1" applyFont="1" applyFill="1" applyProtection="1">
      <protection locked="0"/>
    </xf>
    <xf numFmtId="41" fontId="6" fillId="0" borderId="0" xfId="6" applyNumberFormat="1" applyFont="1" applyAlignment="1">
      <alignment horizontal="right"/>
    </xf>
    <xf numFmtId="41" fontId="6" fillId="0" borderId="0" xfId="6" applyNumberFormat="1" applyFont="1" applyAlignment="1">
      <alignment horizontal="right" indent="1"/>
    </xf>
    <xf numFmtId="41" fontId="14" fillId="0" borderId="0" xfId="0" applyNumberFormat="1" applyFont="1" applyAlignment="1">
      <alignment horizontal="right" indent="1"/>
    </xf>
    <xf numFmtId="3" fontId="12" fillId="6" borderId="0" xfId="7" applyNumberFormat="1" applyFont="1" applyFill="1"/>
    <xf numFmtId="3" fontId="13" fillId="6" borderId="0" xfId="7" applyNumberFormat="1" applyFont="1" applyFill="1"/>
    <xf numFmtId="0" fontId="6" fillId="0" borderId="0" xfId="7" applyNumberFormat="1" applyFont="1" applyAlignment="1">
      <alignment horizontal="left"/>
    </xf>
    <xf numFmtId="37" fontId="14" fillId="0" borderId="0" xfId="0" applyFont="1" applyAlignment="1">
      <alignment horizontal="left"/>
    </xf>
    <xf numFmtId="0" fontId="12" fillId="0" borderId="0" xfId="6" applyFont="1" applyAlignment="1">
      <alignment horizontal="left"/>
    </xf>
    <xf numFmtId="41" fontId="12" fillId="0" borderId="7" xfId="6" applyNumberFormat="1" applyFont="1" applyBorder="1" applyAlignment="1">
      <alignment horizontal="right"/>
    </xf>
    <xf numFmtId="41" fontId="6" fillId="0" borderId="0" xfId="7" applyNumberFormat="1" applyFont="1" applyAlignment="1">
      <alignment horizontal="right"/>
    </xf>
    <xf numFmtId="41" fontId="8" fillId="0" borderId="0" xfId="7" applyNumberFormat="1" applyFont="1" applyAlignment="1">
      <alignment horizontal="right"/>
    </xf>
    <xf numFmtId="0" fontId="12" fillId="5" borderId="0" xfId="6" applyFont="1" applyFill="1" applyAlignment="1">
      <alignment horizontal="center" vertical="justify"/>
    </xf>
    <xf numFmtId="37" fontId="15" fillId="0" borderId="0" xfId="0" applyFont="1" applyAlignment="1">
      <alignment horizontal="left"/>
    </xf>
    <xf numFmtId="41" fontId="15" fillId="0" borderId="0" xfId="0" applyNumberFormat="1" applyFont="1" applyAlignment="1">
      <alignment horizontal="right" indent="1"/>
    </xf>
    <xf numFmtId="41" fontId="14" fillId="0" borderId="8" xfId="0" applyNumberFormat="1" applyFont="1" applyBorder="1" applyAlignment="1">
      <alignment horizontal="right" indent="1"/>
    </xf>
    <xf numFmtId="41" fontId="15" fillId="0" borderId="8" xfId="0" applyNumberFormat="1" applyFont="1" applyBorder="1" applyAlignment="1">
      <alignment horizontal="right" indent="1"/>
    </xf>
    <xf numFmtId="37" fontId="15" fillId="5" borderId="0" xfId="0" applyFont="1" applyFill="1" applyAlignment="1">
      <alignment horizontal="center"/>
    </xf>
    <xf numFmtId="37" fontId="14" fillId="0" borderId="0" xfId="0" applyFont="1" applyAlignment="1">
      <alignment horizontal="right"/>
    </xf>
    <xf numFmtId="10" fontId="14" fillId="0" borderId="0" xfId="8" applyNumberFormat="1" applyFont="1" applyAlignment="1">
      <alignment horizontal="right" indent="1"/>
    </xf>
    <xf numFmtId="166" fontId="18" fillId="0" borderId="4" xfId="7" applyFont="1" applyBorder="1" applyAlignment="1">
      <alignment horizontal="right"/>
    </xf>
    <xf numFmtId="3" fontId="19" fillId="0" borderId="4" xfId="7" applyNumberFormat="1" applyFont="1" applyBorder="1" applyAlignment="1">
      <alignment horizontal="center" shrinkToFit="1"/>
    </xf>
    <xf numFmtId="3" fontId="19" fillId="0" borderId="4" xfId="7" applyNumberFormat="1" applyFont="1" applyBorder="1" applyAlignment="1">
      <alignment horizontal="center"/>
    </xf>
    <xf numFmtId="167" fontId="19" fillId="0" borderId="4" xfId="8" applyNumberFormat="1" applyFont="1" applyFill="1" applyBorder="1" applyAlignment="1">
      <alignment horizontal="center" shrinkToFit="1"/>
    </xf>
    <xf numFmtId="0" fontId="18" fillId="0" borderId="0" xfId="6" applyFont="1" applyAlignment="1">
      <alignment horizontal="right"/>
    </xf>
    <xf numFmtId="3" fontId="19" fillId="0" borderId="0" xfId="6" applyNumberFormat="1" applyFont="1" applyAlignment="1">
      <alignment horizontal="left"/>
    </xf>
    <xf numFmtId="0" fontId="8" fillId="0" borderId="0" xfId="6" applyFont="1"/>
    <xf numFmtId="0" fontId="8" fillId="0" borderId="0" xfId="6" applyFont="1" applyAlignment="1">
      <alignment horizontal="center"/>
    </xf>
    <xf numFmtId="3" fontId="8" fillId="0" borderId="0" xfId="6" applyNumberFormat="1" applyFont="1"/>
    <xf numFmtId="0" fontId="13" fillId="0" borderId="0" xfId="6" applyFont="1"/>
    <xf numFmtId="0" fontId="13" fillId="0" borderId="0" xfId="6" applyFont="1" applyAlignment="1">
      <alignment horizontal="center"/>
    </xf>
    <xf numFmtId="166" fontId="13" fillId="0" borderId="0" xfId="7" applyFont="1"/>
    <xf numFmtId="3" fontId="13" fillId="0" borderId="0" xfId="6" applyNumberFormat="1" applyFont="1"/>
    <xf numFmtId="3" fontId="8" fillId="3" borderId="0" xfId="6" applyNumberFormat="1" applyFont="1" applyFill="1"/>
    <xf numFmtId="3" fontId="8" fillId="4" borderId="0" xfId="6" applyNumberFormat="1" applyFont="1" applyFill="1" applyAlignment="1">
      <alignment horizontal="center"/>
    </xf>
    <xf numFmtId="3" fontId="8" fillId="0" borderId="0" xfId="6" applyNumberFormat="1" applyFont="1" applyAlignment="1">
      <alignment horizontal="center"/>
    </xf>
    <xf numFmtId="3" fontId="8" fillId="0" borderId="5" xfId="6" applyNumberFormat="1" applyFont="1" applyBorder="1"/>
    <xf numFmtId="3" fontId="8" fillId="0" borderId="5" xfId="6" applyNumberFormat="1" applyFont="1" applyBorder="1" applyAlignment="1">
      <alignment horizontal="center"/>
    </xf>
    <xf numFmtId="0" fontId="8" fillId="0" borderId="0" xfId="6" applyFont="1" applyAlignment="1">
      <alignment horizontal="left"/>
    </xf>
    <xf numFmtId="41" fontId="13" fillId="0" borderId="0" xfId="5" applyFont="1" applyAlignment="1">
      <alignment horizontal="center"/>
    </xf>
    <xf numFmtId="3" fontId="13" fillId="0" borderId="0" xfId="6" applyNumberFormat="1" applyFont="1" applyAlignment="1">
      <alignment horizontal="center"/>
    </xf>
    <xf numFmtId="0" fontId="13" fillId="0" borderId="1" xfId="6" applyFont="1" applyBorder="1" applyAlignment="1">
      <alignment horizontal="right"/>
    </xf>
    <xf numFmtId="3" fontId="8" fillId="0" borderId="1" xfId="6" applyNumberFormat="1" applyFont="1" applyBorder="1"/>
    <xf numFmtId="3" fontId="20" fillId="0" borderId="1" xfId="6" applyNumberFormat="1" applyFont="1" applyBorder="1"/>
    <xf numFmtId="3" fontId="8" fillId="0" borderId="1" xfId="6" applyNumberFormat="1" applyFont="1" applyBorder="1" applyAlignment="1">
      <alignment horizontal="center"/>
    </xf>
    <xf numFmtId="0" fontId="8" fillId="0" borderId="0" xfId="7" applyNumberFormat="1" applyFont="1" applyAlignment="1">
      <alignment horizontal="left"/>
    </xf>
    <xf numFmtId="5" fontId="8" fillId="0" borderId="0" xfId="6" applyNumberFormat="1" applyFont="1"/>
    <xf numFmtId="5" fontId="8" fillId="0" borderId="0" xfId="0" applyNumberFormat="1" applyFont="1" applyProtection="1">
      <protection locked="0"/>
    </xf>
    <xf numFmtId="37" fontId="8" fillId="0" borderId="0" xfId="6" applyNumberFormat="1" applyFont="1"/>
    <xf numFmtId="165" fontId="8" fillId="0" borderId="0" xfId="1" applyNumberFormat="1" applyFont="1" applyFill="1" applyProtection="1">
      <protection locked="0"/>
    </xf>
    <xf numFmtId="41" fontId="8" fillId="0" borderId="0" xfId="6" applyNumberFormat="1" applyFont="1" applyAlignment="1">
      <alignment horizontal="right"/>
    </xf>
    <xf numFmtId="165" fontId="8" fillId="0" borderId="1" xfId="1" applyNumberFormat="1" applyFont="1" applyFill="1" applyBorder="1"/>
    <xf numFmtId="165" fontId="8" fillId="0" borderId="0" xfId="1" applyNumberFormat="1" applyFont="1" applyFill="1" applyBorder="1"/>
    <xf numFmtId="0" fontId="13" fillId="0" borderId="0" xfId="6" applyFont="1" applyAlignment="1">
      <alignment horizontal="left"/>
    </xf>
    <xf numFmtId="0" fontId="8" fillId="0" borderId="0" xfId="6" applyFont="1" applyAlignment="1">
      <alignment horizontal="center" vertical="justify"/>
    </xf>
    <xf numFmtId="0" fontId="13" fillId="5" borderId="0" xfId="6" applyFont="1" applyFill="1" applyAlignment="1">
      <alignment horizontal="center" vertical="justify"/>
    </xf>
    <xf numFmtId="165" fontId="8" fillId="0" borderId="0" xfId="1" applyNumberFormat="1" applyFont="1" applyFill="1"/>
    <xf numFmtId="41" fontId="8" fillId="0" borderId="0" xfId="6" applyNumberFormat="1" applyFont="1" applyAlignment="1">
      <alignment horizontal="right" indent="1"/>
    </xf>
    <xf numFmtId="166" fontId="8" fillId="0" borderId="0" xfId="7" applyFont="1"/>
    <xf numFmtId="37" fontId="8" fillId="0" borderId="0" xfId="0" applyFont="1" applyAlignment="1">
      <alignment horizontal="left"/>
    </xf>
    <xf numFmtId="41" fontId="8" fillId="0" borderId="0" xfId="0" applyNumberFormat="1" applyFont="1" applyAlignment="1">
      <alignment horizontal="right" indent="1"/>
    </xf>
    <xf numFmtId="37" fontId="13" fillId="0" borderId="0" xfId="0" applyFont="1" applyAlignment="1">
      <alignment horizontal="left"/>
    </xf>
    <xf numFmtId="41" fontId="13" fillId="0" borderId="0" xfId="0" applyNumberFormat="1" applyFont="1" applyAlignment="1">
      <alignment horizontal="right" indent="1"/>
    </xf>
    <xf numFmtId="37" fontId="8" fillId="0" borderId="0" xfId="0" applyFont="1" applyAlignment="1">
      <alignment horizontal="left" indent="1"/>
    </xf>
    <xf numFmtId="37" fontId="13" fillId="5" borderId="0" xfId="0" applyFont="1" applyFill="1" applyAlignment="1">
      <alignment horizontal="center"/>
    </xf>
    <xf numFmtId="10" fontId="8" fillId="0" borderId="0" xfId="8" applyNumberFormat="1" applyFont="1" applyAlignment="1">
      <alignment horizontal="right" indent="1"/>
    </xf>
    <xf numFmtId="37" fontId="8" fillId="0" borderId="0" xfId="0" applyFont="1" applyAlignment="1">
      <alignment horizontal="right"/>
    </xf>
    <xf numFmtId="0" fontId="8" fillId="0" borderId="0" xfId="7" applyNumberFormat="1" applyFont="1" applyAlignment="1">
      <alignment horizontal="center"/>
    </xf>
    <xf numFmtId="0" fontId="6" fillId="0" borderId="0" xfId="7" applyNumberFormat="1" applyFont="1" applyAlignment="1">
      <alignment horizontal="center"/>
    </xf>
    <xf numFmtId="166" fontId="6" fillId="2" borderId="7" xfId="7" applyFont="1" applyFill="1" applyBorder="1" applyAlignment="1">
      <alignment horizontal="center"/>
    </xf>
    <xf numFmtId="166" fontId="8" fillId="2" borderId="7" xfId="7" applyFont="1" applyFill="1" applyBorder="1" applyAlignment="1">
      <alignment horizontal="center"/>
    </xf>
    <xf numFmtId="166" fontId="12" fillId="4" borderId="0" xfId="7" applyFont="1" applyFill="1"/>
    <xf numFmtId="166" fontId="13" fillId="4" borderId="0" xfId="7" applyFont="1" applyFill="1"/>
    <xf numFmtId="0" fontId="6" fillId="5" borderId="0" xfId="6" applyFont="1" applyFill="1"/>
    <xf numFmtId="166" fontId="13" fillId="5" borderId="0" xfId="7" applyFont="1" applyFill="1"/>
    <xf numFmtId="166" fontId="12" fillId="5" borderId="0" xfId="7" applyFont="1" applyFill="1"/>
    <xf numFmtId="3" fontId="3" fillId="0" borderId="10" xfId="0" applyNumberFormat="1" applyFont="1" applyBorder="1" applyAlignment="1">
      <alignment vertical="center"/>
    </xf>
    <xf numFmtId="165" fontId="3" fillId="7" borderId="11" xfId="1" applyNumberFormat="1" applyFont="1" applyFill="1" applyBorder="1" applyAlignment="1" applyProtection="1">
      <alignment vertical="center"/>
      <protection locked="0"/>
    </xf>
    <xf numFmtId="165" fontId="3" fillId="0" borderId="11" xfId="1" applyNumberFormat="1" applyFont="1" applyFill="1" applyBorder="1" applyAlignment="1" applyProtection="1">
      <alignment vertical="center"/>
      <protection locked="0"/>
    </xf>
    <xf numFmtId="165" fontId="3" fillId="6" borderId="11" xfId="1" applyNumberFormat="1" applyFont="1" applyFill="1" applyBorder="1" applyAlignment="1" applyProtection="1">
      <alignment vertical="center"/>
      <protection locked="0"/>
    </xf>
    <xf numFmtId="165" fontId="3" fillId="4" borderId="11" xfId="1" applyNumberFormat="1" applyFont="1" applyFill="1" applyBorder="1" applyAlignment="1" applyProtection="1">
      <alignment vertical="center"/>
      <protection locked="0"/>
    </xf>
    <xf numFmtId="37" fontId="3" fillId="0" borderId="10" xfId="0" applyFont="1" applyBorder="1" applyAlignment="1">
      <alignment vertical="center"/>
    </xf>
    <xf numFmtId="165" fontId="3" fillId="4" borderId="12" xfId="1" applyNumberFormat="1" applyFont="1" applyFill="1" applyBorder="1" applyAlignment="1" applyProtection="1">
      <alignment vertical="center"/>
      <protection locked="0"/>
    </xf>
    <xf numFmtId="37" fontId="3" fillId="0" borderId="10" xfId="0" applyFont="1" applyBorder="1" applyAlignment="1">
      <alignment horizontal="left" vertical="center"/>
    </xf>
    <xf numFmtId="0" fontId="13" fillId="4" borderId="0" xfId="6" applyFont="1" applyFill="1"/>
    <xf numFmtId="3" fontId="12" fillId="4" borderId="0" xfId="7" applyNumberFormat="1" applyFont="1" applyFill="1"/>
    <xf numFmtId="41" fontId="8" fillId="4" borderId="0" xfId="7" applyNumberFormat="1" applyFont="1" applyFill="1" applyAlignment="1">
      <alignment horizontal="right"/>
    </xf>
    <xf numFmtId="41" fontId="12" fillId="4" borderId="9" xfId="6" applyNumberFormat="1" applyFont="1" applyFill="1" applyBorder="1" applyAlignment="1">
      <alignment horizontal="right"/>
    </xf>
    <xf numFmtId="41" fontId="13" fillId="4" borderId="7" xfId="6" applyNumberFormat="1" applyFont="1" applyFill="1" applyBorder="1" applyAlignment="1">
      <alignment horizontal="right"/>
    </xf>
    <xf numFmtId="165" fontId="8" fillId="7" borderId="1" xfId="1" applyNumberFormat="1" applyFont="1" applyFill="1" applyBorder="1"/>
    <xf numFmtId="37" fontId="6" fillId="7" borderId="0" xfId="6" applyNumberFormat="1" applyFont="1" applyFill="1" applyAlignment="1">
      <alignment horizontal="right" indent="1"/>
    </xf>
    <xf numFmtId="165" fontId="6" fillId="4" borderId="0" xfId="1" applyNumberFormat="1" applyFont="1" applyFill="1"/>
    <xf numFmtId="3" fontId="13" fillId="4" borderId="0" xfId="7" applyNumberFormat="1" applyFont="1" applyFill="1"/>
    <xf numFmtId="0" fontId="6" fillId="4" borderId="0" xfId="6" applyFont="1" applyFill="1"/>
    <xf numFmtId="3" fontId="19" fillId="7" borderId="4" xfId="7" applyNumberFormat="1" applyFont="1" applyFill="1" applyBorder="1" applyAlignment="1">
      <alignment horizontal="center" shrinkToFit="1"/>
    </xf>
    <xf numFmtId="165" fontId="6" fillId="0" borderId="0" xfId="1" applyNumberFormat="1" applyFont="1" applyFill="1" applyBorder="1" applyProtection="1">
      <protection locked="0"/>
    </xf>
    <xf numFmtId="165" fontId="6" fillId="7" borderId="1" xfId="1" applyNumberFormat="1" applyFont="1" applyFill="1" applyBorder="1"/>
    <xf numFmtId="165" fontId="8" fillId="8" borderId="0" xfId="1" applyNumberFormat="1" applyFont="1" applyFill="1"/>
    <xf numFmtId="41" fontId="12" fillId="4" borderId="7" xfId="6" applyNumberFormat="1" applyFont="1" applyFill="1" applyBorder="1" applyAlignment="1">
      <alignment horizontal="right"/>
    </xf>
    <xf numFmtId="41" fontId="14" fillId="4" borderId="0" xfId="0" applyNumberFormat="1" applyFont="1" applyFill="1" applyAlignment="1">
      <alignment horizontal="right" indent="1"/>
    </xf>
    <xf numFmtId="41" fontId="14" fillId="0" borderId="3" xfId="0" applyNumberFormat="1" applyFont="1" applyBorder="1" applyAlignment="1">
      <alignment horizontal="right" indent="1"/>
    </xf>
    <xf numFmtId="165" fontId="6" fillId="0" borderId="3" xfId="1" applyNumberFormat="1" applyFont="1" applyFill="1" applyBorder="1" applyProtection="1">
      <protection locked="0"/>
    </xf>
    <xf numFmtId="37" fontId="3" fillId="0" borderId="10" xfId="0" applyFont="1" applyBorder="1"/>
    <xf numFmtId="37" fontId="24" fillId="0" borderId="13" xfId="0" applyFont="1" applyBorder="1"/>
    <xf numFmtId="165" fontId="3" fillId="0" borderId="11" xfId="30" applyNumberFormat="1" applyFont="1" applyFill="1" applyBorder="1" applyAlignment="1" applyProtection="1">
      <protection locked="0"/>
    </xf>
    <xf numFmtId="3" fontId="26" fillId="0" borderId="13" xfId="0" applyNumberFormat="1" applyFont="1" applyBorder="1"/>
    <xf numFmtId="37" fontId="3" fillId="0" borderId="13" xfId="0" applyFont="1" applyBorder="1"/>
    <xf numFmtId="165" fontId="3" fillId="0" borderId="3" xfId="1" applyNumberFormat="1" applyFont="1" applyFill="1" applyBorder="1" applyAlignment="1" applyProtection="1">
      <protection locked="0"/>
    </xf>
    <xf numFmtId="37" fontId="3" fillId="0" borderId="10" xfId="0" applyFont="1" applyBorder="1" applyAlignment="1">
      <alignment horizontal="left"/>
    </xf>
    <xf numFmtId="37" fontId="3" fillId="6" borderId="13" xfId="0" applyFont="1" applyFill="1" applyBorder="1"/>
    <xf numFmtId="37" fontId="3" fillId="6" borderId="14" xfId="0" applyFont="1" applyFill="1" applyBorder="1"/>
    <xf numFmtId="168" fontId="24" fillId="0" borderId="15" xfId="51" applyNumberFormat="1" applyFont="1" applyFill="1" applyBorder="1" applyProtection="1"/>
    <xf numFmtId="10" fontId="14" fillId="0" borderId="0" xfId="8" applyNumberFormat="1" applyFont="1" applyBorder="1" applyAlignment="1">
      <alignment horizontal="right" indent="1"/>
    </xf>
    <xf numFmtId="166" fontId="8" fillId="2" borderId="6" xfId="7" applyFont="1" applyFill="1" applyBorder="1" applyAlignment="1">
      <alignment horizontal="center"/>
    </xf>
    <xf numFmtId="3" fontId="8" fillId="0" borderId="0" xfId="7" applyNumberFormat="1" applyFont="1"/>
    <xf numFmtId="37" fontId="27" fillId="0" borderId="0" xfId="0" applyFont="1" applyAlignment="1">
      <alignment horizontal="left"/>
    </xf>
    <xf numFmtId="41" fontId="27" fillId="0" borderId="0" xfId="0" applyNumberFormat="1" applyFont="1" applyAlignment="1">
      <alignment horizontal="right" indent="1"/>
    </xf>
    <xf numFmtId="41" fontId="27" fillId="4" borderId="0" xfId="0" applyNumberFormat="1" applyFont="1" applyFill="1" applyAlignment="1">
      <alignment horizontal="right" indent="1"/>
    </xf>
    <xf numFmtId="41" fontId="27" fillId="0" borderId="3" xfId="0" applyNumberFormat="1" applyFont="1" applyBorder="1" applyAlignment="1">
      <alignment horizontal="right" indent="1"/>
    </xf>
    <xf numFmtId="37" fontId="28" fillId="0" borderId="0" xfId="0" applyFont="1" applyAlignment="1">
      <alignment horizontal="left"/>
    </xf>
    <xf numFmtId="41" fontId="28" fillId="0" borderId="0" xfId="0" applyNumberFormat="1" applyFont="1" applyAlignment="1">
      <alignment horizontal="right" indent="1"/>
    </xf>
    <xf numFmtId="37" fontId="27" fillId="0" borderId="0" xfId="0" applyFont="1" applyAlignment="1">
      <alignment horizontal="left" indent="1"/>
    </xf>
    <xf numFmtId="37" fontId="25" fillId="0" borderId="10" xfId="0" applyFont="1" applyBorder="1"/>
    <xf numFmtId="37" fontId="29" fillId="0" borderId="13" xfId="0" applyFont="1" applyBorder="1"/>
    <xf numFmtId="165" fontId="25" fillId="0" borderId="11" xfId="30" applyNumberFormat="1" applyFont="1" applyFill="1" applyBorder="1" applyAlignment="1" applyProtection="1">
      <protection locked="0"/>
    </xf>
    <xf numFmtId="37" fontId="25" fillId="0" borderId="13" xfId="0" applyFont="1" applyBorder="1"/>
    <xf numFmtId="165" fontId="25" fillId="0" borderId="3" xfId="1" applyNumberFormat="1" applyFont="1" applyFill="1" applyBorder="1" applyAlignment="1" applyProtection="1">
      <protection locked="0"/>
    </xf>
    <xf numFmtId="3" fontId="30" fillId="0" borderId="13" xfId="0" applyNumberFormat="1" applyFont="1" applyBorder="1"/>
    <xf numFmtId="37" fontId="28" fillId="5" borderId="0" xfId="0" applyFont="1" applyFill="1" applyAlignment="1">
      <alignment horizontal="center"/>
    </xf>
    <xf numFmtId="37" fontId="25" fillId="0" borderId="10" xfId="0" applyFont="1" applyBorder="1" applyAlignment="1">
      <alignment horizontal="left"/>
    </xf>
    <xf numFmtId="37" fontId="25" fillId="6" borderId="13" xfId="0" applyFont="1" applyFill="1" applyBorder="1"/>
    <xf numFmtId="37" fontId="25" fillId="6" borderId="14" xfId="0" applyFont="1" applyFill="1" applyBorder="1"/>
    <xf numFmtId="168" fontId="29" fillId="0" borderId="15" xfId="51" applyNumberFormat="1" applyFont="1" applyFill="1" applyBorder="1" applyProtection="1"/>
    <xf numFmtId="41" fontId="13" fillId="7" borderId="0" xfId="5" applyFont="1" applyFill="1" applyAlignment="1">
      <alignment horizontal="center"/>
    </xf>
    <xf numFmtId="3" fontId="6" fillId="0" borderId="0" xfId="7" applyNumberFormat="1" applyFont="1" applyAlignment="1">
      <alignment horizontal="center"/>
    </xf>
    <xf numFmtId="3" fontId="13" fillId="7" borderId="0" xfId="6" applyNumberFormat="1" applyFont="1" applyFill="1" applyAlignment="1">
      <alignment horizontal="center" wrapText="1"/>
    </xf>
    <xf numFmtId="3" fontId="13" fillId="7" borderId="3" xfId="6" applyNumberFormat="1" applyFont="1" applyFill="1" applyBorder="1" applyAlignment="1">
      <alignment horizontal="center" wrapText="1"/>
    </xf>
    <xf numFmtId="3" fontId="13" fillId="0" borderId="0" xfId="6" applyNumberFormat="1" applyFont="1" applyAlignment="1">
      <alignment horizontal="center" wrapText="1"/>
    </xf>
    <xf numFmtId="3" fontId="13" fillId="0" borderId="3" xfId="6" applyNumberFormat="1" applyFont="1" applyBorder="1" applyAlignment="1">
      <alignment horizontal="center" wrapText="1"/>
    </xf>
    <xf numFmtId="3" fontId="13" fillId="0" borderId="0" xfId="6" applyNumberFormat="1" applyFont="1" applyAlignment="1">
      <alignment horizontal="center" vertical="center" wrapText="1"/>
    </xf>
    <xf numFmtId="3" fontId="13" fillId="0" borderId="3" xfId="6" applyNumberFormat="1" applyFont="1" applyBorder="1" applyAlignment="1">
      <alignment horizontal="center" vertical="center" wrapText="1"/>
    </xf>
  </cellXfs>
  <cellStyles count="58">
    <cellStyle name="Comma" xfId="1" builtinId="3"/>
    <cellStyle name="Comma 2" xfId="9" xr:uid="{00000000-0005-0000-0000-000001000000}"/>
    <cellStyle name="Comma 2 2" xfId="14" xr:uid="{00000000-0005-0000-0000-000002000000}"/>
    <cellStyle name="Comma 2 2 2" xfId="21" xr:uid="{00000000-0005-0000-0000-000003000000}"/>
    <cellStyle name="Comma 2 2 3" xfId="26" xr:uid="{00000000-0005-0000-0000-000004000000}"/>
    <cellStyle name="Comma 2 3" xfId="19" xr:uid="{00000000-0005-0000-0000-000005000000}"/>
    <cellStyle name="Comma 2 4" xfId="24" xr:uid="{00000000-0005-0000-0000-000006000000}"/>
    <cellStyle name="Comma 2 5" xfId="31" xr:uid="{00000000-0005-0000-0000-000007000000}"/>
    <cellStyle name="Comma 2 6" xfId="35" xr:uid="{00000000-0005-0000-0000-000008000000}"/>
    <cellStyle name="Comma 3" xfId="30" xr:uid="{00000000-0005-0000-0000-000009000000}"/>
    <cellStyle name="Comma 3 2" xfId="54" xr:uid="{00000000-0005-0000-0000-00000A000000}"/>
    <cellStyle name="Comma 4" xfId="34" xr:uid="{00000000-0005-0000-0000-00000B000000}"/>
    <cellStyle name="Comma 4 2" xfId="56" xr:uid="{00000000-0005-0000-0000-00000C000000}"/>
    <cellStyle name="Comma 5" xfId="37" xr:uid="{00000000-0005-0000-0000-00000D000000}"/>
    <cellStyle name="Comma_Avista WA GAS TY2006 Staff Rebuttal" xfId="2" xr:uid="{00000000-0005-0000-0000-00000E000000}"/>
    <cellStyle name="Currency 2" xfId="51" xr:uid="{00000000-0005-0000-0000-000010000000}"/>
    <cellStyle name="Currency 5" xfId="57" xr:uid="{00000000-0005-0000-0000-000011000000}"/>
    <cellStyle name="Date" xfId="3" xr:uid="{00000000-0005-0000-0000-000012000000}"/>
    <cellStyle name="Date 10" xfId="41" xr:uid="{00000000-0005-0000-0000-000013000000}"/>
    <cellStyle name="Date 11" xfId="42" xr:uid="{00000000-0005-0000-0000-000014000000}"/>
    <cellStyle name="Date 12" xfId="43" xr:uid="{00000000-0005-0000-0000-000015000000}"/>
    <cellStyle name="Date 2" xfId="13" xr:uid="{00000000-0005-0000-0000-000016000000}"/>
    <cellStyle name="Date 3" xfId="17" xr:uid="{00000000-0005-0000-0000-000017000000}"/>
    <cellStyle name="Date 4" xfId="18" xr:uid="{00000000-0005-0000-0000-000018000000}"/>
    <cellStyle name="Date 5" xfId="44" xr:uid="{00000000-0005-0000-0000-000019000000}"/>
    <cellStyle name="Date 6" xfId="45" xr:uid="{00000000-0005-0000-0000-00001A000000}"/>
    <cellStyle name="Date 7" xfId="46" xr:uid="{00000000-0005-0000-0000-00001B000000}"/>
    <cellStyle name="Date 8" xfId="47" xr:uid="{00000000-0005-0000-0000-00001C000000}"/>
    <cellStyle name="Date 9" xfId="48" xr:uid="{00000000-0005-0000-0000-00001D000000}"/>
    <cellStyle name="Normal" xfId="0" builtinId="0"/>
    <cellStyle name="Normal 2" xfId="10" xr:uid="{00000000-0005-0000-0000-00001F000000}"/>
    <cellStyle name="Normal 2 2" xfId="49" xr:uid="{00000000-0005-0000-0000-000020000000}"/>
    <cellStyle name="Normal 3" xfId="11" xr:uid="{00000000-0005-0000-0000-000021000000}"/>
    <cellStyle name="Normal 3 2" xfId="50" xr:uid="{00000000-0005-0000-0000-000022000000}"/>
    <cellStyle name="Normal 3 3" xfId="40" xr:uid="{00000000-0005-0000-0000-000023000000}"/>
    <cellStyle name="Normal 4" xfId="16" xr:uid="{00000000-0005-0000-0000-000024000000}"/>
    <cellStyle name="Normal 4 2" xfId="23" xr:uid="{00000000-0005-0000-0000-000025000000}"/>
    <cellStyle name="Normal 4 3" xfId="28" xr:uid="{00000000-0005-0000-0000-000026000000}"/>
    <cellStyle name="Normal 4 4" xfId="52" xr:uid="{00000000-0005-0000-0000-000027000000}"/>
    <cellStyle name="Normal 4 5" xfId="39" xr:uid="{00000000-0005-0000-0000-000028000000}"/>
    <cellStyle name="Normal 5" xfId="29" xr:uid="{00000000-0005-0000-0000-000029000000}"/>
    <cellStyle name="Normal 5 2" xfId="53" xr:uid="{00000000-0005-0000-0000-00002A000000}"/>
    <cellStyle name="Normal 6" xfId="12" xr:uid="{00000000-0005-0000-0000-00002B000000}"/>
    <cellStyle name="Normal 6 2" xfId="15" xr:uid="{00000000-0005-0000-0000-00002C000000}"/>
    <cellStyle name="Normal 6 2 2" xfId="22" xr:uid="{00000000-0005-0000-0000-00002D000000}"/>
    <cellStyle name="Normal 6 2 3" xfId="27" xr:uid="{00000000-0005-0000-0000-00002E000000}"/>
    <cellStyle name="Normal 6 3" xfId="20" xr:uid="{00000000-0005-0000-0000-00002F000000}"/>
    <cellStyle name="Normal 6 4" xfId="25" xr:uid="{00000000-0005-0000-0000-000030000000}"/>
    <cellStyle name="Normal 6 5" xfId="38" xr:uid="{00000000-0005-0000-0000-000031000000}"/>
    <cellStyle name="Normal 7" xfId="33" xr:uid="{00000000-0005-0000-0000-000032000000}"/>
    <cellStyle name="Normal 7 2" xfId="55" xr:uid="{00000000-0005-0000-0000-000033000000}"/>
    <cellStyle name="Normal 8" xfId="36" xr:uid="{00000000-0005-0000-0000-000034000000}"/>
    <cellStyle name="Normal_IDGas6_97" xfId="4" xr:uid="{00000000-0005-0000-0000-000036000000}"/>
    <cellStyle name="Normal_Inc. Stmt." xfId="5" xr:uid="{00000000-0005-0000-0000-000037000000}"/>
    <cellStyle name="Normal_WAElec6_97" xfId="6" xr:uid="{00000000-0005-0000-0000-000038000000}"/>
    <cellStyle name="Normal_WAGas6_97_Avista WA GAS TY2006 Staff Rebuttal" xfId="7" xr:uid="{00000000-0005-0000-0000-000039000000}"/>
    <cellStyle name="Percent" xfId="8" builtinId="5"/>
    <cellStyle name="Percent 2" xfId="32" xr:uid="{00000000-0005-0000-0000-00003B000000}"/>
  </cellStyles>
  <dxfs count="0"/>
  <tableStyles count="0" defaultTableStyle="TableStyleMedium9" defaultPivotStyle="PivotStyleLight16"/>
  <colors>
    <mruColors>
      <color rgb="FFF9D7EE"/>
      <color rgb="FFF3ABDD"/>
      <color rgb="FFFFFFCC"/>
      <color rgb="FF0000FF"/>
      <color rgb="FF1317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-my.sharepoint.com/personal/jaclynn_simmons_utc_wa_gov/Documents/Local%20Computer%20Files/Documents/Auto%20Trans/PSP/REVISED%20EXH-JNS02.xlsx" TargetMode="External"/><Relationship Id="rId1" Type="http://schemas.openxmlformats.org/officeDocument/2006/relationships/externalLinkPath" Target="/sites/utc-tp-220513/Staffs%20Testimony%20and%20Exhibits/3-3-23%20Filing/REVISED%20EXH-JNS0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utc-uw-240151/Staff%20Work%20Papers/240151-Cascadia-Exh-RS-2-WP1-09-26-24%20-Island%20and%20Peninsula.xlsx" TargetMode="External"/><Relationship Id="rId1" Type="http://schemas.openxmlformats.org/officeDocument/2006/relationships/externalLinkPath" Target="240151-Cascadia-Exh-RS-2-WP1-09-26-24%20-Island%20and%20Peninsu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NS-01 Income Statement"/>
      <sheetName val="JNS-01, Sch1.1 Results of Oper "/>
      <sheetName val="JNS-01, Sch 1.2 Restating Adj "/>
      <sheetName val="JNS-01, Sch 1.3 Pro Forma Adj "/>
      <sheetName val="JNS-01, Sch 1.4 Depreciation"/>
      <sheetName val="END RR Model"/>
    </sheetNames>
    <sheetDataSet>
      <sheetData sheetId="0" refreshError="1"/>
      <sheetData sheetId="1">
        <row r="16">
          <cell r="I16">
            <v>5469798.2832999974</v>
          </cell>
        </row>
      </sheetData>
      <sheetData sheetId="2" refreshError="1"/>
      <sheetData sheetId="3">
        <row r="81">
          <cell r="V81">
            <v>-197019.33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pdates"/>
      <sheetName val="Inputs"/>
      <sheetName val="Capital Structure"/>
      <sheetName val="PFIS"/>
      <sheetName val="Input by Entity"/>
      <sheetName val="Int Sync, NTG, Rev Req"/>
      <sheetName val="Proposed Rates"/>
      <sheetName val="Revenue at Proposed"/>
      <sheetName val="Prelim Adjustments"/>
      <sheetName val="Plant"/>
      <sheetName val="CIAC"/>
      <sheetName val="Payroll Adjustment"/>
      <sheetName val="Rate Case Expense"/>
    </sheetNames>
    <sheetDataSet>
      <sheetData sheetId="0" refreshError="1"/>
      <sheetData sheetId="1">
        <row r="17">
          <cell r="L17">
            <v>-35897</v>
          </cell>
        </row>
        <row r="19">
          <cell r="L19">
            <v>-50.94</v>
          </cell>
        </row>
        <row r="31">
          <cell r="L31">
            <v>-281.10000000000002</v>
          </cell>
        </row>
        <row r="33">
          <cell r="L33">
            <v>-4587</v>
          </cell>
        </row>
        <row r="34">
          <cell r="L34">
            <v>-5377.34</v>
          </cell>
        </row>
        <row r="41">
          <cell r="L41">
            <v>-675</v>
          </cell>
        </row>
        <row r="53">
          <cell r="K53">
            <v>11923407.519999994</v>
          </cell>
        </row>
        <row r="54">
          <cell r="K54">
            <v>-5279806.197537913</v>
          </cell>
        </row>
        <row r="55">
          <cell r="K55">
            <v>0</v>
          </cell>
        </row>
        <row r="56">
          <cell r="K56">
            <v>629333.57586801599</v>
          </cell>
        </row>
        <row r="57">
          <cell r="K57">
            <v>-193447.25787774372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1">
          <cell r="M121">
            <v>341979.63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pageSetUpPr fitToPage="1"/>
  </sheetPr>
  <dimension ref="B1:M71"/>
  <sheetViews>
    <sheetView showGridLines="0" zoomScale="90" zoomScaleNormal="90" zoomScaleSheetLayoutView="90" zoomScalePageLayoutView="120" workbookViewId="0">
      <selection activeCell="C49" sqref="C49"/>
    </sheetView>
  </sheetViews>
  <sheetFormatPr defaultColWidth="9.25" defaultRowHeight="12.95"/>
  <cols>
    <col min="1" max="1" width="4.5" style="2" customWidth="1"/>
    <col min="2" max="2" width="5.75" style="1" customWidth="1"/>
    <col min="3" max="3" width="47.375" style="2" bestFit="1" customWidth="1"/>
    <col min="4" max="8" width="13.75" style="3" customWidth="1"/>
    <col min="9" max="10" width="13.75" style="2" customWidth="1"/>
    <col min="11" max="11" width="7" style="2" customWidth="1"/>
    <col min="12" max="12" width="9.25" style="2" customWidth="1"/>
    <col min="13" max="16384" width="9.25" style="2"/>
  </cols>
  <sheetData>
    <row r="1" spans="2:13">
      <c r="F1" s="53" t="s">
        <v>0</v>
      </c>
      <c r="G1" s="53"/>
    </row>
    <row r="2" spans="2:13" s="5" customFormat="1">
      <c r="B2" s="4"/>
      <c r="C2" s="5" t="s">
        <v>1</v>
      </c>
      <c r="D2" s="44"/>
      <c r="E2" s="44"/>
      <c r="F2" s="44"/>
      <c r="G2" s="44"/>
      <c r="H2" s="44"/>
      <c r="J2" s="45" t="s">
        <v>2</v>
      </c>
    </row>
    <row r="3" spans="2:13" s="5" customFormat="1">
      <c r="B3" s="4"/>
      <c r="C3" s="5" t="s">
        <v>3</v>
      </c>
      <c r="D3" s="44"/>
      <c r="E3" s="44"/>
      <c r="F3" s="44"/>
      <c r="G3" s="44"/>
      <c r="H3" s="44"/>
      <c r="J3" s="45" t="s">
        <v>4</v>
      </c>
    </row>
    <row r="4" spans="2:13" s="5" customFormat="1">
      <c r="B4" s="4"/>
      <c r="C4" s="5" t="s">
        <v>5</v>
      </c>
      <c r="D4" s="44"/>
      <c r="E4" s="44"/>
      <c r="F4" s="44"/>
      <c r="G4" s="44"/>
      <c r="H4" s="44"/>
      <c r="J4" s="45" t="s">
        <v>6</v>
      </c>
    </row>
    <row r="5" spans="2:13">
      <c r="B5" s="2"/>
      <c r="C5" s="124" t="s">
        <v>7</v>
      </c>
      <c r="D5" s="2"/>
      <c r="E5" s="2"/>
      <c r="F5" s="2"/>
      <c r="G5" s="2"/>
      <c r="H5" s="183"/>
      <c r="I5" s="183"/>
      <c r="J5" s="183"/>
    </row>
    <row r="7" spans="2:13" s="6" customFormat="1">
      <c r="B7" s="1"/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L7" s="2"/>
      <c r="M7" s="2"/>
    </row>
    <row r="8" spans="2:13" s="6" customFormat="1">
      <c r="B8" s="1"/>
      <c r="L8" s="2"/>
      <c r="M8" s="2"/>
    </row>
    <row r="9" spans="2:13" s="7" customFormat="1">
      <c r="B9" s="4"/>
      <c r="D9" s="8"/>
      <c r="E9" s="8" t="s">
        <v>16</v>
      </c>
      <c r="F9" s="8"/>
      <c r="G9" s="8" t="s">
        <v>16</v>
      </c>
      <c r="H9" s="8"/>
      <c r="I9" s="8"/>
      <c r="J9" s="8" t="s">
        <v>17</v>
      </c>
      <c r="L9" s="2"/>
      <c r="M9" s="2"/>
    </row>
    <row r="10" spans="2:13" s="7" customFormat="1">
      <c r="B10" s="4" t="s">
        <v>18</v>
      </c>
      <c r="D10" s="8" t="s">
        <v>19</v>
      </c>
      <c r="E10" s="8" t="s">
        <v>20</v>
      </c>
      <c r="F10" s="8" t="s">
        <v>21</v>
      </c>
      <c r="G10" s="8" t="s">
        <v>22</v>
      </c>
      <c r="H10" s="8" t="s">
        <v>22</v>
      </c>
      <c r="I10" s="8" t="s">
        <v>23</v>
      </c>
      <c r="J10" s="8" t="s">
        <v>24</v>
      </c>
      <c r="L10" s="2"/>
      <c r="M10" s="2"/>
    </row>
    <row r="11" spans="2:13" s="7" customFormat="1">
      <c r="B11" s="9" t="s">
        <v>25</v>
      </c>
      <c r="C11" s="10" t="s">
        <v>26</v>
      </c>
      <c r="D11" s="11" t="s">
        <v>17</v>
      </c>
      <c r="E11" s="11" t="s">
        <v>27</v>
      </c>
      <c r="F11" s="11" t="s">
        <v>17</v>
      </c>
      <c r="G11" s="11" t="s">
        <v>27</v>
      </c>
      <c r="H11" s="11" t="s">
        <v>17</v>
      </c>
      <c r="I11" s="11" t="s">
        <v>28</v>
      </c>
      <c r="J11" s="11" t="s">
        <v>29</v>
      </c>
      <c r="L11" s="2"/>
      <c r="M11" s="2"/>
    </row>
    <row r="12" spans="2:13" s="6" customFormat="1" ht="14.1">
      <c r="B12" s="1">
        <v>1</v>
      </c>
      <c r="C12" s="69" t="s">
        <v>30</v>
      </c>
      <c r="D12" s="70" t="s">
        <v>31</v>
      </c>
      <c r="E12" s="71" t="s">
        <v>32</v>
      </c>
      <c r="F12" s="71" t="s">
        <v>33</v>
      </c>
      <c r="G12" s="71" t="s">
        <v>34</v>
      </c>
      <c r="H12" s="71" t="s">
        <v>35</v>
      </c>
      <c r="I12" s="72" t="e">
        <f>+I15/D18</f>
        <v>#DIV/0!</v>
      </c>
      <c r="J12" s="71" t="s">
        <v>36</v>
      </c>
      <c r="K12" s="7"/>
      <c r="L12" s="2"/>
      <c r="M12" s="2"/>
    </row>
    <row r="13" spans="2:13">
      <c r="B13" s="12">
        <v>2</v>
      </c>
      <c r="C13" s="13" t="s">
        <v>37</v>
      </c>
      <c r="I13" s="3"/>
      <c r="J13" s="3"/>
      <c r="K13" s="7"/>
    </row>
    <row r="14" spans="2:13" ht="15.6">
      <c r="B14" s="14">
        <v>3</v>
      </c>
      <c r="C14" s="55" t="s">
        <v>38</v>
      </c>
      <c r="D14" s="60">
        <v>2086845.1999999972</v>
      </c>
      <c r="J14" s="3"/>
      <c r="K14" s="7"/>
    </row>
    <row r="15" spans="2:13" s="19" customFormat="1" ht="15.6">
      <c r="B15" s="1">
        <v>4</v>
      </c>
      <c r="C15" s="55" t="s">
        <v>39</v>
      </c>
      <c r="D15" s="60">
        <v>0</v>
      </c>
      <c r="E15" s="18">
        <f>+'RS-02, Sch 1.2 Restating Adj '!D22</f>
        <v>0</v>
      </c>
      <c r="F15" s="19">
        <f>SUM(D15:E15)</f>
        <v>0</v>
      </c>
      <c r="G15" s="20">
        <f>'RS-02, Sch 1.3 Pro Forma Adj '!D22</f>
        <v>0</v>
      </c>
      <c r="H15" s="20">
        <f>+G15+F15</f>
        <v>0</v>
      </c>
      <c r="I15" s="20">
        <f>'[1]JNS-01, Sch1.1 Results of Oper '!$I$16</f>
        <v>5469798.2832999974</v>
      </c>
      <c r="J15" s="20">
        <f>+I15+H15</f>
        <v>5469798.2832999974</v>
      </c>
      <c r="K15" s="7"/>
      <c r="L15" s="2"/>
      <c r="M15" s="2"/>
    </row>
    <row r="16" spans="2:13">
      <c r="B16" s="12">
        <v>5</v>
      </c>
      <c r="C16" s="55" t="s">
        <v>40</v>
      </c>
      <c r="D16" s="59">
        <v>0</v>
      </c>
      <c r="E16" s="23">
        <f>+'RS-02, Sch 1.2 Restating Adj '!D23</f>
        <v>0</v>
      </c>
      <c r="F16" s="23">
        <f>SUM(D16:E16)</f>
        <v>0</v>
      </c>
      <c r="G16" s="23">
        <f>+'RS-02, Sch 1.3 Pro Forma Adj '!D23</f>
        <v>0</v>
      </c>
      <c r="H16" s="23">
        <f>+G16+F16</f>
        <v>0</v>
      </c>
      <c r="I16" s="23">
        <v>141288</v>
      </c>
      <c r="J16" s="23">
        <f t="shared" ref="J16" si="0">+I16+H16</f>
        <v>141288</v>
      </c>
      <c r="K16" s="7"/>
    </row>
    <row r="17" spans="2:11">
      <c r="B17" s="14">
        <v>6</v>
      </c>
      <c r="C17" s="36" t="s">
        <v>41</v>
      </c>
      <c r="D17" s="50">
        <v>0</v>
      </c>
      <c r="E17" s="25"/>
      <c r="F17" s="25"/>
      <c r="G17" s="25"/>
      <c r="H17" s="25"/>
      <c r="I17" s="25"/>
      <c r="J17" s="25"/>
      <c r="K17" s="7"/>
    </row>
    <row r="18" spans="2:11">
      <c r="B18" s="1">
        <v>7</v>
      </c>
      <c r="C18" s="36" t="s">
        <v>42</v>
      </c>
      <c r="D18" s="50">
        <v>0</v>
      </c>
      <c r="E18" s="23">
        <f>SUM(E15:E17)</f>
        <v>0</v>
      </c>
      <c r="F18" s="23">
        <f>SUM(F15:F17)</f>
        <v>0</v>
      </c>
      <c r="G18" s="23">
        <f>SUM(G15:G17)</f>
        <v>0</v>
      </c>
      <c r="H18" s="23">
        <f>SUM(H15:H17)</f>
        <v>0</v>
      </c>
      <c r="I18" s="23">
        <f>SUM(I15:I17)</f>
        <v>5611086.2832999974</v>
      </c>
      <c r="J18" s="23">
        <f>+I18+H18</f>
        <v>5611086.2832999974</v>
      </c>
      <c r="K18" s="7"/>
    </row>
    <row r="19" spans="2:11" ht="13.5" thickBot="1">
      <c r="B19" s="12">
        <v>8</v>
      </c>
      <c r="C19" s="36" t="s">
        <v>43</v>
      </c>
      <c r="D19" s="50">
        <v>0</v>
      </c>
      <c r="E19" s="22"/>
      <c r="F19" s="22"/>
      <c r="G19" s="25"/>
      <c r="H19" s="22"/>
      <c r="I19" s="22"/>
      <c r="J19" s="22"/>
      <c r="K19" s="7"/>
    </row>
    <row r="20" spans="2:11" ht="13.5" thickBot="1">
      <c r="B20" s="14">
        <v>9</v>
      </c>
      <c r="C20" s="57" t="s">
        <v>44</v>
      </c>
      <c r="D20" s="147">
        <f>SUM(D14:D19)</f>
        <v>2086845.1999999972</v>
      </c>
      <c r="E20" s="22"/>
      <c r="F20" s="22">
        <f>E20+D20</f>
        <v>2086845.1999999972</v>
      </c>
      <c r="G20" s="25"/>
      <c r="H20" s="22">
        <f>F20+G20</f>
        <v>2086845.1999999972</v>
      </c>
      <c r="I20" s="22"/>
      <c r="J20" s="22">
        <f>I20+H20</f>
        <v>2086845.1999999972</v>
      </c>
      <c r="K20" s="7"/>
    </row>
    <row r="21" spans="2:11">
      <c r="B21" s="1">
        <v>10</v>
      </c>
      <c r="C21" s="46"/>
      <c r="D21" s="50"/>
      <c r="E21" s="22"/>
      <c r="F21" s="22">
        <f>+D21+E21</f>
        <v>0</v>
      </c>
      <c r="G21" s="25"/>
      <c r="H21" s="22">
        <f>+F21+G21</f>
        <v>0</v>
      </c>
      <c r="I21" s="22"/>
      <c r="J21" s="22">
        <f>+I21+H21</f>
        <v>0</v>
      </c>
      <c r="K21" s="7"/>
    </row>
    <row r="22" spans="2:11">
      <c r="B22" s="12">
        <v>11</v>
      </c>
      <c r="C22" s="61" t="s">
        <v>45</v>
      </c>
      <c r="D22" s="50"/>
      <c r="E22" s="22">
        <f>'RS-02, Sch 1.2 Restating Adj '!D28</f>
        <v>0</v>
      </c>
      <c r="F22" s="22">
        <f>+D22+E22</f>
        <v>0</v>
      </c>
      <c r="G22" s="25"/>
      <c r="H22" s="22">
        <f>+F22+G22</f>
        <v>0</v>
      </c>
      <c r="I22" s="22"/>
      <c r="J22" s="22">
        <f>+I22+H22</f>
        <v>0</v>
      </c>
      <c r="K22" s="7"/>
    </row>
    <row r="23" spans="2:11">
      <c r="B23" s="14">
        <v>12</v>
      </c>
      <c r="C23" s="36" t="s">
        <v>46</v>
      </c>
      <c r="D23" s="50">
        <v>496318</v>
      </c>
      <c r="E23" s="144"/>
      <c r="F23" s="144"/>
      <c r="G23" s="25"/>
      <c r="H23" s="144"/>
      <c r="I23" s="144"/>
      <c r="J23" s="144"/>
      <c r="K23" s="7"/>
    </row>
    <row r="24" spans="2:11">
      <c r="B24" s="1">
        <v>13</v>
      </c>
      <c r="C24" s="36" t="s">
        <v>47</v>
      </c>
      <c r="D24" s="50">
        <v>0</v>
      </c>
      <c r="E24" s="25">
        <f>SUM(E18+E20+E21+E22)</f>
        <v>0</v>
      </c>
      <c r="F24" s="25">
        <f>F22+F21+F20+F18</f>
        <v>2086845.1999999972</v>
      </c>
      <c r="G24" s="25">
        <f t="shared" ref="G24:I24" si="1">G18+G21+G23</f>
        <v>0</v>
      </c>
      <c r="H24" s="25">
        <f>H18+H21+H23+H22+H20</f>
        <v>2086845.1999999972</v>
      </c>
      <c r="I24" s="25">
        <f t="shared" si="1"/>
        <v>5611086.2832999974</v>
      </c>
      <c r="J24" s="25">
        <f>SUM(J18:J22)</f>
        <v>7697931.4832999948</v>
      </c>
      <c r="K24" s="7"/>
    </row>
    <row r="25" spans="2:11">
      <c r="B25" s="12">
        <v>14</v>
      </c>
      <c r="C25" s="36" t="s">
        <v>48</v>
      </c>
      <c r="D25" s="50">
        <v>56739.690000000039</v>
      </c>
      <c r="E25" s="23"/>
      <c r="F25" s="23"/>
      <c r="G25" s="23"/>
      <c r="H25" s="23"/>
      <c r="I25" s="23"/>
      <c r="J25" s="23"/>
      <c r="K25" s="7"/>
    </row>
    <row r="26" spans="2:11">
      <c r="B26" s="14">
        <v>15</v>
      </c>
      <c r="C26" s="36" t="s">
        <v>49</v>
      </c>
      <c r="D26" s="51">
        <v>100479.83</v>
      </c>
      <c r="E26" s="23"/>
      <c r="F26" s="23"/>
      <c r="G26" s="23"/>
      <c r="H26" s="23"/>
      <c r="I26" s="23"/>
      <c r="J26" s="23"/>
      <c r="K26" s="7"/>
    </row>
    <row r="27" spans="2:11">
      <c r="B27" s="1">
        <v>16</v>
      </c>
      <c r="C27" s="36" t="s">
        <v>50</v>
      </c>
      <c r="D27" s="50">
        <v>43829.9</v>
      </c>
      <c r="E27" s="23"/>
      <c r="F27" s="23"/>
      <c r="G27" s="23"/>
      <c r="H27" s="23"/>
      <c r="I27" s="23"/>
      <c r="J27" s="23"/>
    </row>
    <row r="28" spans="2:11" ht="12" customHeight="1">
      <c r="B28" s="12">
        <v>17</v>
      </c>
      <c r="C28" s="36" t="s">
        <v>51</v>
      </c>
      <c r="D28" s="50">
        <v>8376.869999999999</v>
      </c>
      <c r="E28" s="22">
        <f>'RS-02, Sch 1.2 Restating Adj '!D34</f>
        <v>43829.9</v>
      </c>
      <c r="F28" s="22">
        <f t="shared" ref="F28:F43" si="2">SUM(D28:E28)</f>
        <v>52206.770000000004</v>
      </c>
      <c r="G28" s="22">
        <f>'RS-02, Sch 1.3 Pro Forma Adj '!D34</f>
        <v>43829.9</v>
      </c>
      <c r="H28" s="22">
        <f t="shared" ref="H28:H59" si="3">+G28+F28</f>
        <v>96036.670000000013</v>
      </c>
      <c r="I28" s="22">
        <v>0</v>
      </c>
      <c r="J28" s="22">
        <f>+I28+H28</f>
        <v>96036.670000000013</v>
      </c>
    </row>
    <row r="29" spans="2:11" ht="14.45">
      <c r="B29" s="14">
        <v>18</v>
      </c>
      <c r="C29" s="56" t="s">
        <v>52</v>
      </c>
      <c r="D29" s="52">
        <v>3587.5</v>
      </c>
      <c r="E29" s="22">
        <f>'RS-02, Sch 1.2 Restating Adj '!D35</f>
        <v>8376.869999999999</v>
      </c>
      <c r="F29" s="22">
        <f t="shared" si="2"/>
        <v>11964.369999999999</v>
      </c>
      <c r="G29" s="22">
        <f>'RS-02, Sch 1.3 Pro Forma Adj '!D35</f>
        <v>8376.869999999999</v>
      </c>
      <c r="H29" s="22">
        <f t="shared" si="3"/>
        <v>20341.239999999998</v>
      </c>
      <c r="I29" s="22">
        <v>0</v>
      </c>
      <c r="J29" s="22">
        <f t="shared" ref="J29:J43" si="4">+I29+H29</f>
        <v>20341.239999999998</v>
      </c>
    </row>
    <row r="30" spans="2:11" ht="14.45">
      <c r="B30" s="1">
        <v>19</v>
      </c>
      <c r="C30" s="56" t="s">
        <v>53</v>
      </c>
      <c r="D30" s="148">
        <v>17776.41</v>
      </c>
      <c r="E30" s="22">
        <f>'RS-02, Sch 1.2 Restating Adj '!D36</f>
        <v>3587.5</v>
      </c>
      <c r="F30" s="22">
        <f t="shared" si="2"/>
        <v>21363.91</v>
      </c>
      <c r="G30" s="22">
        <f>'RS-02, Sch 1.3 Pro Forma Adj '!D36</f>
        <v>3587.5</v>
      </c>
      <c r="H30" s="22">
        <f t="shared" si="3"/>
        <v>24951.41</v>
      </c>
      <c r="I30" s="22">
        <v>0</v>
      </c>
      <c r="J30" s="22">
        <f t="shared" si="4"/>
        <v>24951.41</v>
      </c>
    </row>
    <row r="31" spans="2:11" ht="14.45">
      <c r="B31" s="12">
        <v>20</v>
      </c>
      <c r="C31" s="56" t="s">
        <v>54</v>
      </c>
      <c r="D31" s="52">
        <v>0</v>
      </c>
      <c r="E31" s="22">
        <f>'RS-02, Sch 1.2 Restating Adj '!D37</f>
        <v>17776.41</v>
      </c>
      <c r="F31" s="22">
        <f t="shared" si="2"/>
        <v>17776.41</v>
      </c>
      <c r="G31" s="22">
        <f>'RS-02, Sch 1.3 Pro Forma Adj '!D37</f>
        <v>17776.41</v>
      </c>
      <c r="H31" s="22">
        <f t="shared" si="3"/>
        <v>35552.82</v>
      </c>
      <c r="I31" s="22">
        <v>0</v>
      </c>
      <c r="J31" s="22">
        <f t="shared" si="4"/>
        <v>35552.82</v>
      </c>
    </row>
    <row r="32" spans="2:11" ht="14.45">
      <c r="B32" s="14">
        <v>21</v>
      </c>
      <c r="C32" s="56" t="s">
        <v>55</v>
      </c>
      <c r="D32" s="52">
        <v>0</v>
      </c>
      <c r="E32" s="22">
        <f>'RS-02, Sch 1.2 Restating Adj '!D38</f>
        <v>0</v>
      </c>
      <c r="F32" s="22">
        <f t="shared" si="2"/>
        <v>0</v>
      </c>
      <c r="G32" s="22">
        <f>'RS-02, Sch 1.3 Pro Forma Adj '!D38</f>
        <v>0</v>
      </c>
      <c r="H32" s="22">
        <f t="shared" si="3"/>
        <v>0</v>
      </c>
      <c r="I32" s="22">
        <v>0</v>
      </c>
      <c r="J32" s="22">
        <f t="shared" si="4"/>
        <v>0</v>
      </c>
    </row>
    <row r="33" spans="2:10" ht="14.45">
      <c r="B33" s="1">
        <v>22</v>
      </c>
      <c r="C33" s="56" t="s">
        <v>56</v>
      </c>
      <c r="D33" s="52">
        <v>0</v>
      </c>
      <c r="E33" s="22">
        <f>'RS-02, Sch 1.2 Restating Adj '!D39</f>
        <v>0</v>
      </c>
      <c r="F33" s="22">
        <f t="shared" si="2"/>
        <v>0</v>
      </c>
      <c r="G33" s="22">
        <f>'RS-02, Sch 1.3 Pro Forma Adj '!D39</f>
        <v>0</v>
      </c>
      <c r="H33" s="22">
        <f t="shared" si="3"/>
        <v>0</v>
      </c>
      <c r="I33" s="22">
        <v>0</v>
      </c>
      <c r="J33" s="22">
        <f t="shared" si="4"/>
        <v>0</v>
      </c>
    </row>
    <row r="34" spans="2:10" ht="14.45">
      <c r="B34" s="12">
        <v>23</v>
      </c>
      <c r="C34" s="56" t="s">
        <v>57</v>
      </c>
      <c r="D34" s="148">
        <v>9000</v>
      </c>
      <c r="E34" s="22">
        <f>'RS-02, Sch 1.2 Restating Adj '!D40</f>
        <v>0</v>
      </c>
      <c r="F34" s="22">
        <f t="shared" si="2"/>
        <v>9000</v>
      </c>
      <c r="G34" s="22">
        <f>'RS-02, Sch 1.3 Pro Forma Adj '!D40</f>
        <v>0</v>
      </c>
      <c r="H34" s="22">
        <f t="shared" si="3"/>
        <v>9000</v>
      </c>
      <c r="I34" s="22">
        <v>0</v>
      </c>
      <c r="J34" s="22">
        <f t="shared" si="4"/>
        <v>9000</v>
      </c>
    </row>
    <row r="35" spans="2:10" ht="14.45">
      <c r="B35" s="14">
        <v>24</v>
      </c>
      <c r="C35" s="56" t="s">
        <v>58</v>
      </c>
      <c r="D35" s="148">
        <v>42418.950000000004</v>
      </c>
      <c r="E35" s="22">
        <f>'RS-02, Sch 1.2 Restating Adj '!D41</f>
        <v>9000</v>
      </c>
      <c r="F35" s="22">
        <f t="shared" si="2"/>
        <v>51418.950000000004</v>
      </c>
      <c r="G35" s="22">
        <f>'RS-02, Sch 1.3 Pro Forma Adj '!D41</f>
        <v>9000</v>
      </c>
      <c r="H35" s="22">
        <f t="shared" si="3"/>
        <v>60418.950000000004</v>
      </c>
      <c r="I35" s="22">
        <v>0</v>
      </c>
      <c r="J35" s="22">
        <f t="shared" si="4"/>
        <v>60418.950000000004</v>
      </c>
    </row>
    <row r="36" spans="2:10" ht="14.45">
      <c r="B36" s="1">
        <v>25</v>
      </c>
      <c r="C36" s="56" t="s">
        <v>59</v>
      </c>
      <c r="D36" s="52">
        <v>49726.430000000015</v>
      </c>
      <c r="E36" s="22">
        <f>'RS-02, Sch 1.2 Restating Adj '!D42</f>
        <v>42418.950000000004</v>
      </c>
      <c r="F36" s="22">
        <f t="shared" si="2"/>
        <v>92145.380000000019</v>
      </c>
      <c r="G36" s="22">
        <f>'RS-02, Sch 1.3 Pro Forma Adj '!D42</f>
        <v>42418.950000000004</v>
      </c>
      <c r="H36" s="22">
        <f t="shared" si="3"/>
        <v>134564.33000000002</v>
      </c>
      <c r="I36" s="22">
        <v>0</v>
      </c>
      <c r="J36" s="22">
        <f t="shared" si="4"/>
        <v>134564.33000000002</v>
      </c>
    </row>
    <row r="37" spans="2:10" ht="14.45">
      <c r="B37" s="12">
        <v>26</v>
      </c>
      <c r="C37" s="56" t="s">
        <v>60</v>
      </c>
      <c r="D37" s="52">
        <v>1836.0399999999997</v>
      </c>
      <c r="E37" s="22">
        <f>'RS-02, Sch 1.2 Restating Adj '!D43</f>
        <v>49726.430000000015</v>
      </c>
      <c r="F37" s="22">
        <f t="shared" si="2"/>
        <v>51562.470000000016</v>
      </c>
      <c r="G37" s="22">
        <f>'RS-02, Sch 1.3 Pro Forma Adj '!D43</f>
        <v>49726.430000000015</v>
      </c>
      <c r="H37" s="22">
        <f t="shared" si="3"/>
        <v>101288.90000000002</v>
      </c>
      <c r="I37" s="22">
        <v>0</v>
      </c>
      <c r="J37" s="22">
        <f t="shared" si="4"/>
        <v>101288.90000000002</v>
      </c>
    </row>
    <row r="38" spans="2:10" ht="14.45">
      <c r="B38" s="14">
        <v>27</v>
      </c>
      <c r="C38" s="56" t="s">
        <v>61</v>
      </c>
      <c r="D38" s="52">
        <v>75337.5</v>
      </c>
      <c r="E38" s="22">
        <f>'RS-02, Sch 1.2 Restating Adj '!D44</f>
        <v>1836.0399999999997</v>
      </c>
      <c r="F38" s="22">
        <f t="shared" si="2"/>
        <v>77173.539999999994</v>
      </c>
      <c r="G38" s="22">
        <f>'RS-02, Sch 1.3 Pro Forma Adj '!D44</f>
        <v>1836.0399999999997</v>
      </c>
      <c r="H38" s="22">
        <f t="shared" si="3"/>
        <v>79009.579999999987</v>
      </c>
      <c r="I38" s="22">
        <v>0</v>
      </c>
      <c r="J38" s="22">
        <f t="shared" si="4"/>
        <v>79009.579999999987</v>
      </c>
    </row>
    <row r="39" spans="2:10" ht="14.45">
      <c r="B39" s="1">
        <v>28</v>
      </c>
      <c r="C39" s="56" t="s">
        <v>62</v>
      </c>
      <c r="D39" s="52">
        <v>26825.729999999996</v>
      </c>
      <c r="E39" s="22">
        <f>'RS-02, Sch 1.2 Restating Adj '!D45</f>
        <v>75337.5</v>
      </c>
      <c r="F39" s="22">
        <f t="shared" si="2"/>
        <v>102163.23</v>
      </c>
      <c r="G39" s="22">
        <f>'RS-02, Sch 1.3 Pro Forma Adj '!D45</f>
        <v>75337.5</v>
      </c>
      <c r="H39" s="22">
        <f t="shared" si="3"/>
        <v>177500.72999999998</v>
      </c>
      <c r="I39" s="22">
        <v>0</v>
      </c>
      <c r="J39" s="22">
        <f t="shared" si="4"/>
        <v>177500.72999999998</v>
      </c>
    </row>
    <row r="40" spans="2:10" ht="14.45">
      <c r="B40" s="12">
        <v>29</v>
      </c>
      <c r="C40" s="56" t="s">
        <v>63</v>
      </c>
      <c r="D40" s="52">
        <v>83453.87</v>
      </c>
      <c r="E40" s="22">
        <f>'RS-02, Sch 1.2 Restating Adj '!D46</f>
        <v>26825.729999999996</v>
      </c>
      <c r="F40" s="22">
        <f t="shared" si="2"/>
        <v>110279.59999999999</v>
      </c>
      <c r="G40" s="22">
        <f>'RS-02, Sch 1.3 Pro Forma Adj '!D46</f>
        <v>26825.729999999996</v>
      </c>
      <c r="H40" s="22">
        <f t="shared" si="3"/>
        <v>137105.32999999999</v>
      </c>
      <c r="I40" s="22">
        <v>0</v>
      </c>
      <c r="J40" s="22">
        <f t="shared" si="4"/>
        <v>137105.32999999999</v>
      </c>
    </row>
    <row r="41" spans="2:10" ht="14.45">
      <c r="B41" s="14">
        <v>30</v>
      </c>
      <c r="C41" s="56" t="s">
        <v>64</v>
      </c>
      <c r="D41" s="52">
        <v>10420.31</v>
      </c>
      <c r="E41" s="22">
        <f>'RS-02, Sch 1.2 Restating Adj '!D47</f>
        <v>83453.87</v>
      </c>
      <c r="F41" s="22">
        <f t="shared" si="2"/>
        <v>93874.18</v>
      </c>
      <c r="G41" s="22">
        <f>'RS-02, Sch 1.3 Pro Forma Adj '!D47</f>
        <v>83453.87</v>
      </c>
      <c r="H41" s="22">
        <f t="shared" si="3"/>
        <v>177328.05</v>
      </c>
      <c r="I41" s="22">
        <v>0</v>
      </c>
      <c r="J41" s="22">
        <f t="shared" si="4"/>
        <v>177328.05</v>
      </c>
    </row>
    <row r="42" spans="2:10" s="5" customFormat="1" ht="14.45">
      <c r="B42" s="1">
        <v>31</v>
      </c>
      <c r="C42" s="56" t="s">
        <v>65</v>
      </c>
      <c r="D42" s="148">
        <v>190518.86000000004</v>
      </c>
      <c r="E42" s="22">
        <f>'RS-02, Sch 1.2 Restating Adj '!D48</f>
        <v>10420.31</v>
      </c>
      <c r="F42" s="22">
        <f t="shared" si="2"/>
        <v>200939.17000000004</v>
      </c>
      <c r="G42" s="22">
        <f>'RS-02, Sch 1.3 Pro Forma Adj '!D48</f>
        <v>10420.31</v>
      </c>
      <c r="H42" s="22">
        <f t="shared" si="3"/>
        <v>211359.48000000004</v>
      </c>
      <c r="I42" s="49">
        <v>0</v>
      </c>
      <c r="J42" s="22">
        <f t="shared" si="4"/>
        <v>211359.48000000004</v>
      </c>
    </row>
    <row r="43" spans="2:10" s="5" customFormat="1" ht="14.45">
      <c r="B43" s="12">
        <v>32</v>
      </c>
      <c r="C43" s="56" t="s">
        <v>66</v>
      </c>
      <c r="D43" s="52">
        <v>401363.30950254528</v>
      </c>
      <c r="E43" s="22">
        <f>'RS-02, Sch 1.2 Restating Adj '!D49</f>
        <v>190518.86000000004</v>
      </c>
      <c r="F43" s="22">
        <f t="shared" si="2"/>
        <v>591882.16950254538</v>
      </c>
      <c r="G43" s="22">
        <f>'RS-02, Sch 1.3 Pro Forma Adj '!D49</f>
        <v>190518.86000000004</v>
      </c>
      <c r="H43" s="22">
        <f t="shared" si="3"/>
        <v>782401.02950254548</v>
      </c>
      <c r="I43" s="49">
        <v>0</v>
      </c>
      <c r="J43" s="22">
        <f t="shared" si="4"/>
        <v>782401.02950254548</v>
      </c>
    </row>
    <row r="44" spans="2:10" s="5" customFormat="1" ht="14.45">
      <c r="B44" s="14">
        <v>33</v>
      </c>
      <c r="C44" s="56" t="s">
        <v>67</v>
      </c>
      <c r="D44" s="52">
        <v>0</v>
      </c>
      <c r="E44" s="22">
        <f>'RS-02, Sch 1.2 Restating Adj '!D50</f>
        <v>401363.30950254528</v>
      </c>
      <c r="F44" s="23">
        <f>+E44+D44</f>
        <v>401363.30950254528</v>
      </c>
      <c r="G44" s="22">
        <f>'RS-02, Sch 1.3 Pro Forma Adj '!D50</f>
        <v>401363.30950254528</v>
      </c>
      <c r="H44" s="23">
        <f t="shared" si="3"/>
        <v>802726.61900509056</v>
      </c>
      <c r="I44" s="49">
        <v>0</v>
      </c>
      <c r="J44" s="23">
        <f>+I44+H44</f>
        <v>802726.61900509056</v>
      </c>
    </row>
    <row r="45" spans="2:10" ht="14.45">
      <c r="B45" s="1">
        <v>34</v>
      </c>
      <c r="C45" s="56" t="s">
        <v>68</v>
      </c>
      <c r="D45" s="52">
        <v>32911.049999999996</v>
      </c>
      <c r="E45" s="22">
        <f>'RS-02, Sch 1.2 Restating Adj '!D51</f>
        <v>0</v>
      </c>
      <c r="F45" s="22">
        <f t="shared" ref="F45:F55" si="5">SUM(D45:E45)</f>
        <v>32911.049999999996</v>
      </c>
      <c r="G45" s="22">
        <f>'RS-02, Sch 1.3 Pro Forma Adj '!D51</f>
        <v>0</v>
      </c>
      <c r="H45" s="22">
        <f t="shared" si="3"/>
        <v>32911.049999999996</v>
      </c>
      <c r="I45" s="22">
        <v>0</v>
      </c>
      <c r="J45" s="22">
        <f t="shared" ref="J45:J53" si="6">+I45+H45</f>
        <v>32911.049999999996</v>
      </c>
    </row>
    <row r="46" spans="2:10" s="5" customFormat="1" ht="14.45">
      <c r="B46" s="12">
        <v>35</v>
      </c>
      <c r="C46" s="56" t="s">
        <v>69</v>
      </c>
      <c r="D46" s="52">
        <v>52590.869999999988</v>
      </c>
      <c r="E46" s="22">
        <f>'RS-02, Sch 1.2 Restating Adj '!D52</f>
        <v>32911.049999999996</v>
      </c>
      <c r="F46" s="22">
        <f t="shared" si="5"/>
        <v>85501.919999999984</v>
      </c>
      <c r="G46" s="22">
        <f>'RS-02, Sch 1.3 Pro Forma Adj '!D52</f>
        <v>32911.049999999996</v>
      </c>
      <c r="H46" s="22">
        <f t="shared" si="3"/>
        <v>118412.96999999997</v>
      </c>
      <c r="I46" s="22">
        <v>0</v>
      </c>
      <c r="J46" s="22">
        <f t="shared" si="6"/>
        <v>118412.96999999997</v>
      </c>
    </row>
    <row r="47" spans="2:10" ht="14.45">
      <c r="B47" s="14">
        <v>36</v>
      </c>
      <c r="C47" s="56" t="s">
        <v>70</v>
      </c>
      <c r="D47" s="52">
        <v>4394.0599999999995</v>
      </c>
      <c r="E47" s="22">
        <f>'RS-02, Sch 1.2 Restating Adj '!D53</f>
        <v>52590.869999999988</v>
      </c>
      <c r="F47" s="22">
        <f t="shared" si="5"/>
        <v>56984.929999999986</v>
      </c>
      <c r="G47" s="22">
        <f>'RS-02, Sch 1.3 Pro Forma Adj '!D53</f>
        <v>52590.869999999988</v>
      </c>
      <c r="H47" s="22">
        <f t="shared" si="3"/>
        <v>109575.79999999997</v>
      </c>
      <c r="I47" s="22">
        <v>0</v>
      </c>
      <c r="J47" s="22">
        <f t="shared" si="6"/>
        <v>109575.79999999997</v>
      </c>
    </row>
    <row r="48" spans="2:10" ht="14.45">
      <c r="B48" s="1">
        <v>37</v>
      </c>
      <c r="C48" s="56" t="s">
        <v>71</v>
      </c>
      <c r="D48" s="149">
        <v>314851.20000000001</v>
      </c>
      <c r="E48" s="150">
        <f>'RS-02, Sch 1.2 Restating Adj '!D54</f>
        <v>4394.0599999999995</v>
      </c>
      <c r="F48" s="150">
        <f t="shared" si="5"/>
        <v>319245.26</v>
      </c>
      <c r="G48" s="150">
        <f>'RS-02, Sch 1.3 Pro Forma Adj '!D54</f>
        <v>4394.0599999999995</v>
      </c>
      <c r="H48" s="150">
        <f t="shared" si="3"/>
        <v>323639.32</v>
      </c>
      <c r="I48" s="150">
        <v>0</v>
      </c>
      <c r="J48" s="150">
        <f t="shared" si="6"/>
        <v>323639.32</v>
      </c>
    </row>
    <row r="49" spans="2:10" ht="14.45">
      <c r="B49" s="12">
        <v>38</v>
      </c>
      <c r="C49" s="62" t="s">
        <v>72</v>
      </c>
      <c r="D49" s="63">
        <f>SUM(D23:D48)</f>
        <v>2022756.3795025453</v>
      </c>
      <c r="E49" s="22">
        <f>'RS-02, Sch 1.2 Restating Adj '!D55</f>
        <v>314851.20000000001</v>
      </c>
      <c r="F49" s="22">
        <f t="shared" si="5"/>
        <v>2337607.5795025453</v>
      </c>
      <c r="G49" s="22">
        <f>'RS-02, Sch 1.3 Pro Forma Adj '!D55</f>
        <v>314851.20000000001</v>
      </c>
      <c r="H49" s="22">
        <f t="shared" si="3"/>
        <v>2652458.7795025455</v>
      </c>
      <c r="I49" s="22">
        <v>0</v>
      </c>
      <c r="J49" s="22">
        <f t="shared" si="6"/>
        <v>2652458.7795025455</v>
      </c>
    </row>
    <row r="50" spans="2:10" ht="14.45">
      <c r="B50" s="14">
        <v>39</v>
      </c>
      <c r="C50" s="47"/>
      <c r="D50" s="52"/>
      <c r="E50" s="22"/>
      <c r="F50" s="22"/>
      <c r="G50" s="22"/>
      <c r="H50" s="22"/>
      <c r="I50" s="22"/>
      <c r="J50" s="22"/>
    </row>
    <row r="51" spans="2:10" s="5" customFormat="1">
      <c r="B51" s="1">
        <v>40</v>
      </c>
      <c r="C51" s="151" t="s">
        <v>73</v>
      </c>
      <c r="D51" s="152">
        <f>D20-D49</f>
        <v>64088.820497451816</v>
      </c>
      <c r="E51" s="22">
        <f>'RS-02, Sch 1.2 Restating Adj '!D57</f>
        <v>0</v>
      </c>
      <c r="F51" s="22">
        <f t="shared" si="5"/>
        <v>64088.820497451816</v>
      </c>
      <c r="G51" s="22">
        <f>'RS-02, Sch 1.3 Pro Forma Adj '!D57</f>
        <v>0</v>
      </c>
      <c r="H51" s="22">
        <f t="shared" si="3"/>
        <v>64088.820497451816</v>
      </c>
      <c r="I51" s="49">
        <v>0</v>
      </c>
      <c r="J51" s="22">
        <f t="shared" si="6"/>
        <v>64088.820497451816</v>
      </c>
    </row>
    <row r="52" spans="2:10" s="5" customFormat="1">
      <c r="B52" s="12">
        <v>41</v>
      </c>
      <c r="C52" s="151" t="s">
        <v>74</v>
      </c>
      <c r="D52" s="153">
        <v>98550</v>
      </c>
      <c r="E52" s="22">
        <f>'RS-02, Sch 1.2 Restating Adj '!D58</f>
        <v>64088.820497451816</v>
      </c>
      <c r="F52" s="22">
        <f t="shared" si="5"/>
        <v>162638.82049745182</v>
      </c>
      <c r="G52" s="22">
        <f>'RS-02, Sch 1.3 Pro Forma Adj '!D58</f>
        <v>64088.820497451816</v>
      </c>
      <c r="H52" s="49">
        <f t="shared" si="3"/>
        <v>226727.64099490363</v>
      </c>
      <c r="I52" s="49">
        <v>0</v>
      </c>
      <c r="J52" s="49">
        <f t="shared" si="6"/>
        <v>226727.64099490363</v>
      </c>
    </row>
    <row r="53" spans="2:10">
      <c r="B53" s="14">
        <v>42</v>
      </c>
      <c r="C53" s="155" t="s">
        <v>75</v>
      </c>
      <c r="D53" s="156"/>
      <c r="E53" s="22">
        <f>'RS-02, Sch 1.2 Restating Adj '!D59</f>
        <v>98550</v>
      </c>
      <c r="F53" s="22">
        <f t="shared" si="5"/>
        <v>98550</v>
      </c>
      <c r="G53" s="22">
        <f>'RS-02, Sch 1.3 Pro Forma Adj '!D59</f>
        <v>98550</v>
      </c>
      <c r="H53" s="22">
        <f t="shared" si="3"/>
        <v>197100</v>
      </c>
      <c r="I53" s="22">
        <v>0</v>
      </c>
      <c r="J53" s="22">
        <f t="shared" si="6"/>
        <v>197100</v>
      </c>
    </row>
    <row r="54" spans="2:10">
      <c r="B54" s="1">
        <v>43</v>
      </c>
      <c r="C54" s="151" t="s">
        <v>76</v>
      </c>
      <c r="D54" s="154">
        <f>+D49+D52+D53</f>
        <v>2121306.3795025451</v>
      </c>
      <c r="E54" s="22">
        <f>'RS-02, Sch 1.2 Restating Adj '!D60</f>
        <v>0</v>
      </c>
      <c r="F54" s="22">
        <f t="shared" si="5"/>
        <v>2121306.3795025451</v>
      </c>
      <c r="G54" s="22">
        <f>'RS-02, Sch 1.3 Pro Forma Adj '!D60</f>
        <v>0</v>
      </c>
      <c r="H54" s="22">
        <f t="shared" si="3"/>
        <v>2121306.3795025451</v>
      </c>
      <c r="I54" s="22">
        <v>0</v>
      </c>
      <c r="J54" s="22">
        <f t="shared" ref="J54" si="7">+I54+H54</f>
        <v>2121306.3795025451</v>
      </c>
    </row>
    <row r="55" spans="2:10">
      <c r="B55" s="12">
        <v>44</v>
      </c>
      <c r="C55" s="151" t="s">
        <v>77</v>
      </c>
      <c r="D55" s="154">
        <f>+D20-D54</f>
        <v>-34461.179502547951</v>
      </c>
      <c r="E55" s="22">
        <f>'RS-02, Sch 1.2 Restating Adj '!D61</f>
        <v>2121306.3795025451</v>
      </c>
      <c r="F55" s="22">
        <f t="shared" si="5"/>
        <v>2086845.1999999972</v>
      </c>
      <c r="G55" s="22">
        <f>'RS-02, Sch 1.3 Pro Forma Adj '!D61</f>
        <v>2121306.3795025451</v>
      </c>
      <c r="H55" s="22">
        <f t="shared" si="3"/>
        <v>4208151.5795025425</v>
      </c>
      <c r="I55" s="22">
        <v>0</v>
      </c>
      <c r="J55" s="22">
        <f t="shared" ref="J55" si="8">+I55+H55</f>
        <v>4208151.5795025425</v>
      </c>
    </row>
    <row r="56" spans="2:10" ht="14.45">
      <c r="B56" s="14">
        <v>45</v>
      </c>
      <c r="C56" s="56"/>
      <c r="D56" s="52"/>
      <c r="E56" s="22"/>
      <c r="F56" s="22"/>
      <c r="G56" s="22"/>
      <c r="H56" s="22"/>
      <c r="I56" s="22"/>
      <c r="J56" s="22"/>
    </row>
    <row r="57" spans="2:10" ht="14.45">
      <c r="B57" s="1">
        <v>46</v>
      </c>
      <c r="C57" s="56"/>
      <c r="D57" s="52"/>
      <c r="E57" s="22"/>
      <c r="F57" s="22"/>
      <c r="G57" s="22"/>
      <c r="H57" s="22"/>
      <c r="I57" s="22"/>
      <c r="J57" s="22"/>
    </row>
    <row r="58" spans="2:10" ht="14.45">
      <c r="B58" s="12">
        <v>47</v>
      </c>
      <c r="C58" s="66" t="s">
        <v>78</v>
      </c>
      <c r="D58" s="52"/>
      <c r="E58" s="22">
        <f>'RS-02, Sch 1.2 Restating Adj '!D64</f>
        <v>0</v>
      </c>
      <c r="F58" s="23">
        <f t="shared" ref="F58:F64" si="9">+E58+D58</f>
        <v>0</v>
      </c>
      <c r="G58" s="22">
        <f>'RS-02, Sch 1.3 Pro Forma Adj '!D64</f>
        <v>0</v>
      </c>
      <c r="H58" s="23">
        <f t="shared" si="3"/>
        <v>0</v>
      </c>
      <c r="I58" s="22">
        <v>0</v>
      </c>
      <c r="J58" s="23">
        <f>+I58+H58</f>
        <v>0</v>
      </c>
    </row>
    <row r="59" spans="2:10" s="5" customFormat="1" ht="14.45">
      <c r="B59" s="14">
        <v>48</v>
      </c>
      <c r="C59" s="56" t="s">
        <v>79</v>
      </c>
      <c r="D59" s="52">
        <f>[2]Inputs!$K$53</f>
        <v>11923407.519999994</v>
      </c>
      <c r="E59" s="22">
        <f>'RS-02, Sch 1.2 Restating Adj '!D65</f>
        <v>0</v>
      </c>
      <c r="F59" s="23">
        <f t="shared" si="9"/>
        <v>11923407.519999994</v>
      </c>
      <c r="G59" s="22">
        <f>'RS-02, Sch 1.3 Pro Forma Adj '!D65</f>
        <v>0</v>
      </c>
      <c r="H59" s="23">
        <f t="shared" si="3"/>
        <v>11923407.519999994</v>
      </c>
      <c r="I59" s="22">
        <v>0</v>
      </c>
      <c r="J59" s="23">
        <f t="shared" ref="J59:J64" si="10">+I59+H59</f>
        <v>11923407.519999994</v>
      </c>
    </row>
    <row r="60" spans="2:10" ht="14.45">
      <c r="B60" s="1">
        <v>49</v>
      </c>
      <c r="C60" s="56" t="s">
        <v>80</v>
      </c>
      <c r="D60" s="52">
        <f>[2]Inputs!$K$54</f>
        <v>-5279806.197537913</v>
      </c>
      <c r="E60" s="22">
        <f>'RS-02, Sch 1.2 Restating Adj '!D66</f>
        <v>11923407.519999994</v>
      </c>
      <c r="F60" s="23">
        <f t="shared" si="9"/>
        <v>6643601.322462081</v>
      </c>
      <c r="G60" s="22">
        <f>'RS-02, Sch 1.3 Pro Forma Adj '!D66</f>
        <v>11923407.519999994</v>
      </c>
      <c r="H60" s="23">
        <f t="shared" ref="H60:H64" si="11">+G60+F60</f>
        <v>18567008.842462074</v>
      </c>
      <c r="I60" s="22">
        <v>0</v>
      </c>
      <c r="J60" s="23">
        <f t="shared" si="10"/>
        <v>18567008.842462074</v>
      </c>
    </row>
    <row r="61" spans="2:10">
      <c r="B61" s="12">
        <v>50</v>
      </c>
      <c r="C61" s="157" t="s">
        <v>81</v>
      </c>
      <c r="D61" s="155">
        <f>[2]Inputs!$K$55</f>
        <v>0</v>
      </c>
      <c r="E61" s="22">
        <f>'RS-02, Sch 1.2 Restating Adj '!D67</f>
        <v>-5279806.197537913</v>
      </c>
      <c r="F61" s="23">
        <f t="shared" si="9"/>
        <v>-5279806.197537913</v>
      </c>
      <c r="G61" s="22">
        <f>'RS-02, Sch 1.3 Pro Forma Adj '!D67</f>
        <v>-5279806.197537913</v>
      </c>
      <c r="H61" s="23">
        <f t="shared" si="11"/>
        <v>-10559612.395075826</v>
      </c>
      <c r="I61" s="22">
        <v>0</v>
      </c>
      <c r="J61" s="23">
        <f t="shared" si="10"/>
        <v>-10559612.395075826</v>
      </c>
    </row>
    <row r="62" spans="2:10">
      <c r="B62" s="14">
        <v>51</v>
      </c>
      <c r="C62" s="157" t="s">
        <v>82</v>
      </c>
      <c r="D62" s="158">
        <f>[2]Inputs!$K$56</f>
        <v>629333.57586801599</v>
      </c>
      <c r="E62" s="22">
        <f>'RS-02, Sch 1.2 Restating Adj '!D68</f>
        <v>0</v>
      </c>
      <c r="F62" s="23">
        <f t="shared" si="9"/>
        <v>629333.57586801599</v>
      </c>
      <c r="G62" s="22">
        <f>'RS-02, Sch 1.3 Pro Forma Adj '!D68</f>
        <v>0</v>
      </c>
      <c r="H62" s="23">
        <f t="shared" si="11"/>
        <v>629333.57586801599</v>
      </c>
      <c r="I62" s="22">
        <v>0</v>
      </c>
      <c r="J62" s="23">
        <f t="shared" si="10"/>
        <v>629333.57586801599</v>
      </c>
    </row>
    <row r="63" spans="2:10" ht="13.5" thickBot="1">
      <c r="B63" s="1">
        <v>52</v>
      </c>
      <c r="C63" s="157" t="s">
        <v>83</v>
      </c>
      <c r="D63" s="159">
        <f>[2]Inputs!$K$57</f>
        <v>-193447.25787774372</v>
      </c>
      <c r="E63" s="22">
        <f>'RS-02, Sch 1.2 Restating Adj '!D69</f>
        <v>629333.57586801599</v>
      </c>
      <c r="F63" s="23">
        <f t="shared" si="9"/>
        <v>435886.31799027231</v>
      </c>
      <c r="G63" s="22">
        <f>'RS-02, Sch 1.3 Pro Forma Adj '!D69</f>
        <v>629333.57586801599</v>
      </c>
      <c r="H63" s="23">
        <f t="shared" si="11"/>
        <v>1065219.8938582884</v>
      </c>
      <c r="I63" s="22">
        <v>0</v>
      </c>
      <c r="J63" s="23">
        <f t="shared" si="10"/>
        <v>1065219.8938582884</v>
      </c>
    </row>
    <row r="64" spans="2:10" s="5" customFormat="1">
      <c r="B64" s="12">
        <v>53</v>
      </c>
      <c r="C64" s="155" t="s">
        <v>84</v>
      </c>
      <c r="D64" s="160">
        <f>D59+D60+D61-ABS(D62)+ABS(D63)</f>
        <v>6207715.0044718087</v>
      </c>
      <c r="E64" s="22">
        <f>'RS-02, Sch 1.2 Restating Adj '!D70</f>
        <v>-193447.25787774372</v>
      </c>
      <c r="F64" s="23">
        <f t="shared" si="9"/>
        <v>6014267.7465940649</v>
      </c>
      <c r="G64" s="22">
        <f>'RS-02, Sch 1.3 Pro Forma Adj '!D70</f>
        <v>-193447.25787774372</v>
      </c>
      <c r="H64" s="23">
        <f t="shared" si="11"/>
        <v>5820820.4887163211</v>
      </c>
      <c r="I64" s="22">
        <v>0</v>
      </c>
      <c r="J64" s="23">
        <f t="shared" si="10"/>
        <v>5820820.4887163211</v>
      </c>
    </row>
    <row r="65" spans="2:10" ht="14.45">
      <c r="B65" s="46"/>
      <c r="C65" s="56"/>
      <c r="D65" s="52"/>
      <c r="E65" s="22"/>
      <c r="F65" s="23"/>
      <c r="G65" s="22"/>
      <c r="H65" s="23"/>
      <c r="I65" s="22"/>
      <c r="J65" s="23"/>
    </row>
    <row r="66" spans="2:10" ht="14.45">
      <c r="C66" s="56"/>
      <c r="D66" s="161"/>
      <c r="E66" s="22"/>
      <c r="F66" s="23"/>
      <c r="G66" s="22"/>
      <c r="H66" s="23"/>
      <c r="I66" s="22"/>
      <c r="J66" s="23"/>
    </row>
    <row r="67" spans="2:10" ht="14.45">
      <c r="C67" s="56"/>
      <c r="D67" s="52"/>
      <c r="E67" s="22"/>
      <c r="F67" s="23"/>
      <c r="G67" s="22"/>
      <c r="H67" s="23"/>
      <c r="I67" s="22"/>
      <c r="J67" s="23"/>
    </row>
    <row r="68" spans="2:10" s="5" customFormat="1" ht="14.45">
      <c r="B68" s="46"/>
      <c r="C68" s="56"/>
      <c r="D68" s="52"/>
      <c r="E68" s="49"/>
      <c r="F68" s="23"/>
      <c r="G68" s="23"/>
      <c r="H68" s="23"/>
      <c r="I68" s="22"/>
      <c r="J68" s="23"/>
    </row>
    <row r="69" spans="2:10" ht="14.45">
      <c r="C69" s="67"/>
      <c r="D69" s="52"/>
      <c r="E69" s="22"/>
      <c r="F69" s="23"/>
      <c r="G69" s="23"/>
      <c r="H69" s="23"/>
      <c r="I69" s="22"/>
      <c r="J69" s="23"/>
    </row>
    <row r="70" spans="2:10" ht="14.45">
      <c r="C70" s="67"/>
      <c r="D70" s="52"/>
      <c r="E70" s="22"/>
      <c r="F70" s="23"/>
      <c r="G70" s="23"/>
      <c r="H70" s="23"/>
      <c r="I70" s="22"/>
      <c r="J70" s="23"/>
    </row>
    <row r="71" spans="2:10" ht="14.45">
      <c r="B71" s="46"/>
      <c r="C71" s="67"/>
      <c r="D71" s="52"/>
      <c r="E71" s="22"/>
      <c r="F71" s="23"/>
      <c r="G71" s="23"/>
      <c r="H71" s="23"/>
      <c r="I71" s="22"/>
      <c r="J71" s="23"/>
    </row>
  </sheetData>
  <mergeCells count="1">
    <mergeCell ref="H5:J5"/>
  </mergeCells>
  <phoneticPr fontId="5" type="noConversion"/>
  <pageMargins left="0.7" right="0.7" top="1" bottom="0.75" header="0.3" footer="0.3"/>
  <pageSetup scale="51" firstPageNumber="4" fitToWidth="0" orientation="portrait" horizontalDpi="300" verticalDpi="300" r:id="rId1"/>
  <headerFooter scaleWithDoc="0"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100"/>
  <sheetViews>
    <sheetView tabSelected="1" showRuler="0" topLeftCell="A30" zoomScale="60" zoomScaleNormal="60" workbookViewId="0">
      <selection activeCell="J54" sqref="J54"/>
    </sheetView>
  </sheetViews>
  <sheetFormatPr defaultColWidth="9" defaultRowHeight="12.95"/>
  <cols>
    <col min="1" max="1" width="3.25" style="15" customWidth="1"/>
    <col min="2" max="2" width="4.375" style="29" bestFit="1" customWidth="1"/>
    <col min="3" max="3" width="47" style="15" bestFit="1" customWidth="1"/>
    <col min="4" max="4" width="15.875" style="33" customWidth="1"/>
    <col min="5" max="5" width="23.625" style="33" bestFit="1" customWidth="1"/>
    <col min="6" max="6" width="13.125" style="33" customWidth="1"/>
    <col min="7" max="7" width="22.125" style="33" bestFit="1" customWidth="1"/>
    <col min="8" max="9" width="22.125" style="33" customWidth="1"/>
    <col min="10" max="10" width="21.875" style="33" customWidth="1"/>
    <col min="11" max="11" width="18.375" style="33" customWidth="1"/>
    <col min="12" max="12" width="23.625" style="33" bestFit="1" customWidth="1"/>
    <col min="13" max="16384" width="9" style="15"/>
  </cols>
  <sheetData>
    <row r="1" spans="1:12" ht="24.95" customHeight="1">
      <c r="A1" s="75"/>
      <c r="B1" s="76"/>
      <c r="C1" s="75"/>
      <c r="D1" s="77"/>
      <c r="E1" s="54" t="s">
        <v>0</v>
      </c>
      <c r="F1" s="54"/>
      <c r="G1" s="77"/>
      <c r="H1" s="77"/>
      <c r="I1" s="77"/>
      <c r="J1" s="77"/>
      <c r="K1" s="77"/>
      <c r="L1" s="77"/>
    </row>
    <row r="2" spans="1:12" s="28" customFormat="1" ht="15">
      <c r="A2" s="78"/>
      <c r="B2" s="79"/>
      <c r="C2" s="80" t="s">
        <v>1</v>
      </c>
      <c r="D2" s="81"/>
      <c r="E2" s="81"/>
      <c r="F2" s="81"/>
      <c r="G2" s="81"/>
      <c r="H2" s="81"/>
      <c r="I2" s="81"/>
      <c r="J2" s="81"/>
      <c r="K2" s="81"/>
      <c r="L2" s="81"/>
    </row>
    <row r="3" spans="1:12" s="28" customFormat="1" ht="15">
      <c r="A3" s="78"/>
      <c r="B3" s="79"/>
      <c r="C3" s="80" t="s">
        <v>85</v>
      </c>
      <c r="D3" s="81"/>
      <c r="E3" s="81"/>
      <c r="F3" s="81"/>
      <c r="G3" s="81"/>
      <c r="H3" s="81"/>
      <c r="I3" s="81"/>
      <c r="J3" s="81"/>
      <c r="K3" s="81"/>
      <c r="L3" s="81"/>
    </row>
    <row r="4" spans="1:12" s="28" customFormat="1" ht="15">
      <c r="A4" s="78"/>
      <c r="B4" s="79"/>
      <c r="C4" s="80" t="s">
        <v>5</v>
      </c>
      <c r="D4" s="81"/>
      <c r="E4" s="81"/>
      <c r="F4" s="81"/>
      <c r="G4" s="81"/>
      <c r="H4" s="81"/>
      <c r="I4" s="81"/>
      <c r="J4" s="81"/>
      <c r="K4" s="81"/>
      <c r="L4" s="81"/>
    </row>
    <row r="5" spans="1:12" s="28" customFormat="1" ht="15">
      <c r="A5" s="78"/>
      <c r="B5" s="79"/>
      <c r="C5" s="123" t="s">
        <v>86</v>
      </c>
      <c r="D5" s="81"/>
      <c r="E5" s="81"/>
      <c r="F5" s="81"/>
      <c r="G5" s="81"/>
      <c r="H5" s="81"/>
      <c r="I5" s="81"/>
      <c r="J5" s="81"/>
      <c r="K5" s="81"/>
      <c r="L5" s="81"/>
    </row>
    <row r="6" spans="1:12" s="28" customFormat="1" ht="15">
      <c r="A6" s="78"/>
      <c r="B6" s="79"/>
      <c r="C6" s="80"/>
      <c r="D6" s="81"/>
      <c r="E6" s="81"/>
      <c r="F6" s="81"/>
      <c r="G6" s="81"/>
      <c r="H6" s="81"/>
      <c r="I6" s="81"/>
      <c r="J6" s="81"/>
      <c r="K6" s="81"/>
      <c r="L6" s="81"/>
    </row>
    <row r="7" spans="1:12" ht="15.6">
      <c r="A7" s="75"/>
      <c r="B7" s="76"/>
      <c r="C7" s="75"/>
      <c r="D7" s="77"/>
      <c r="E7" s="77"/>
      <c r="F7" s="77"/>
      <c r="G7" s="77"/>
      <c r="H7" s="77"/>
      <c r="I7" s="77"/>
      <c r="J7" s="77"/>
      <c r="K7" s="77"/>
      <c r="L7" s="77"/>
    </row>
    <row r="8" spans="1:12" ht="15.6">
      <c r="A8" s="75"/>
      <c r="B8" s="76"/>
      <c r="C8" s="82" t="s">
        <v>87</v>
      </c>
      <c r="D8" s="83"/>
      <c r="E8" s="83"/>
      <c r="F8" s="83"/>
      <c r="G8" s="83"/>
      <c r="H8" s="83"/>
      <c r="I8" s="83"/>
      <c r="J8" s="83"/>
      <c r="K8" s="83"/>
      <c r="L8" s="83"/>
    </row>
    <row r="9" spans="1:12" ht="15.6">
      <c r="A9" s="75"/>
      <c r="B9" s="76"/>
      <c r="C9" s="77" t="s">
        <v>88</v>
      </c>
      <c r="D9" s="77"/>
      <c r="E9" s="84"/>
      <c r="F9" s="84"/>
      <c r="G9" s="84"/>
      <c r="H9" s="84"/>
      <c r="I9" s="84"/>
      <c r="J9" s="84"/>
      <c r="K9" s="84"/>
      <c r="L9" s="84"/>
    </row>
    <row r="10" spans="1:12" ht="15.95" thickBot="1">
      <c r="A10" s="75"/>
      <c r="B10" s="76"/>
      <c r="C10" s="85" t="s">
        <v>89</v>
      </c>
      <c r="D10" s="86"/>
      <c r="E10" s="86" t="s">
        <v>90</v>
      </c>
      <c r="F10" s="86"/>
      <c r="G10" s="86" t="s">
        <v>90</v>
      </c>
      <c r="H10" s="86" t="s">
        <v>90</v>
      </c>
      <c r="I10" s="86" t="s">
        <v>90</v>
      </c>
      <c r="J10" s="86" t="s">
        <v>90</v>
      </c>
      <c r="K10" s="86" t="s">
        <v>90</v>
      </c>
      <c r="L10" s="86" t="s">
        <v>90</v>
      </c>
    </row>
    <row r="11" spans="1:12" ht="15.95" thickTop="1">
      <c r="A11" s="75"/>
      <c r="B11" s="75"/>
      <c r="C11" s="76"/>
      <c r="D11" s="77"/>
      <c r="E11" s="77"/>
      <c r="F11" s="77"/>
      <c r="G11" s="77"/>
      <c r="H11" s="77"/>
      <c r="I11" s="77"/>
      <c r="J11" s="77"/>
      <c r="K11" s="77"/>
      <c r="L11" s="84"/>
    </row>
    <row r="12" spans="1:12" ht="15.6">
      <c r="A12" s="75"/>
      <c r="B12" s="87"/>
      <c r="C12" s="76"/>
      <c r="D12" s="77"/>
      <c r="E12" s="77"/>
      <c r="F12" s="77"/>
      <c r="G12" s="77"/>
      <c r="H12" s="77"/>
      <c r="I12" s="77"/>
      <c r="J12" s="77"/>
      <c r="K12" s="77"/>
      <c r="L12" s="84"/>
    </row>
    <row r="13" spans="1:12" ht="15.6">
      <c r="A13" s="75"/>
      <c r="B13" s="75"/>
      <c r="C13" s="84" t="s">
        <v>8</v>
      </c>
      <c r="D13" s="84" t="s">
        <v>9</v>
      </c>
      <c r="E13" s="84" t="s">
        <v>10</v>
      </c>
      <c r="F13" s="84" t="s">
        <v>11</v>
      </c>
      <c r="G13" s="84" t="s">
        <v>12</v>
      </c>
      <c r="H13" s="84" t="s">
        <v>13</v>
      </c>
      <c r="I13" s="84" t="s">
        <v>14</v>
      </c>
      <c r="J13" s="84" t="s">
        <v>15</v>
      </c>
      <c r="K13" s="84" t="s">
        <v>91</v>
      </c>
      <c r="L13" s="84" t="s">
        <v>15</v>
      </c>
    </row>
    <row r="14" spans="1:12" ht="15.6">
      <c r="A14" s="75"/>
      <c r="B14" s="75"/>
      <c r="C14" s="84"/>
      <c r="D14" s="84"/>
      <c r="E14" s="84"/>
      <c r="F14" s="84"/>
      <c r="G14" s="84"/>
      <c r="H14" s="84"/>
      <c r="I14" s="84"/>
      <c r="J14" s="84"/>
      <c r="K14" s="84"/>
      <c r="L14" s="84"/>
    </row>
    <row r="15" spans="1:12" s="27" customFormat="1" ht="12.75" customHeight="1">
      <c r="A15" s="79"/>
      <c r="B15" s="79"/>
      <c r="C15" s="79"/>
      <c r="D15" s="77"/>
      <c r="E15" s="88" t="s">
        <v>92</v>
      </c>
      <c r="F15" s="88" t="s">
        <v>93</v>
      </c>
      <c r="G15" s="88" t="s">
        <v>94</v>
      </c>
      <c r="H15" s="88" t="s">
        <v>95</v>
      </c>
      <c r="I15" s="88" t="s">
        <v>96</v>
      </c>
      <c r="J15" s="88" t="s">
        <v>97</v>
      </c>
      <c r="K15" s="88" t="s">
        <v>98</v>
      </c>
      <c r="L15" s="182" t="s">
        <v>99</v>
      </c>
    </row>
    <row r="16" spans="1:12" s="27" customFormat="1" ht="27" customHeight="1">
      <c r="A16" s="79"/>
      <c r="B16" s="79"/>
      <c r="C16" s="79"/>
      <c r="D16" s="89" t="s">
        <v>16</v>
      </c>
      <c r="E16" s="186" t="s">
        <v>100</v>
      </c>
      <c r="F16" s="186" t="s">
        <v>101</v>
      </c>
      <c r="G16" s="188" t="s">
        <v>102</v>
      </c>
      <c r="H16" s="186" t="s">
        <v>103</v>
      </c>
      <c r="I16" s="186" t="s">
        <v>104</v>
      </c>
      <c r="J16" s="186" t="s">
        <v>105</v>
      </c>
      <c r="K16" s="186" t="s">
        <v>106</v>
      </c>
      <c r="L16" s="184" t="s">
        <v>107</v>
      </c>
    </row>
    <row r="17" spans="1:12" s="27" customFormat="1" ht="12.75" customHeight="1">
      <c r="A17" s="79"/>
      <c r="B17" s="79" t="s">
        <v>18</v>
      </c>
      <c r="C17" s="79"/>
      <c r="D17" s="89" t="s">
        <v>108</v>
      </c>
      <c r="E17" s="186"/>
      <c r="F17" s="186"/>
      <c r="G17" s="188"/>
      <c r="H17" s="186"/>
      <c r="I17" s="186"/>
      <c r="J17" s="186"/>
      <c r="K17" s="186"/>
      <c r="L17" s="184"/>
    </row>
    <row r="18" spans="1:12" s="27" customFormat="1" ht="15">
      <c r="A18" s="79"/>
      <c r="B18" s="79" t="s">
        <v>25</v>
      </c>
      <c r="C18" s="79" t="s">
        <v>26</v>
      </c>
      <c r="D18" s="89" t="s">
        <v>27</v>
      </c>
      <c r="E18" s="187"/>
      <c r="F18" s="187"/>
      <c r="G18" s="189"/>
      <c r="H18" s="187"/>
      <c r="I18" s="187"/>
      <c r="J18" s="187"/>
      <c r="K18" s="187"/>
      <c r="L18" s="185"/>
    </row>
    <row r="19" spans="1:12" s="29" customFormat="1" ht="15.6">
      <c r="A19" s="76"/>
      <c r="B19" s="76">
        <v>1</v>
      </c>
      <c r="C19" s="90" t="s">
        <v>109</v>
      </c>
      <c r="D19" s="91" t="s">
        <v>110</v>
      </c>
      <c r="E19" s="92"/>
      <c r="F19" s="93"/>
      <c r="G19" s="93"/>
      <c r="H19" s="93"/>
      <c r="I19" s="93"/>
      <c r="J19" s="93"/>
      <c r="K19" s="93"/>
      <c r="L19" s="93"/>
    </row>
    <row r="20" spans="1:12" ht="15.6">
      <c r="A20" s="75"/>
      <c r="B20" s="116">
        <v>2</v>
      </c>
      <c r="C20" s="162" t="s">
        <v>37</v>
      </c>
      <c r="D20" s="163"/>
      <c r="E20" s="77"/>
      <c r="F20" s="77"/>
      <c r="G20" s="77"/>
      <c r="H20" s="77"/>
      <c r="I20" s="77"/>
      <c r="J20" s="77"/>
      <c r="K20" s="77"/>
      <c r="L20" s="77"/>
    </row>
    <row r="21" spans="1:12" ht="15.6">
      <c r="A21" s="75"/>
      <c r="B21" s="76">
        <v>3</v>
      </c>
      <c r="C21" s="94" t="s">
        <v>38</v>
      </c>
      <c r="D21" s="60">
        <v>2086845.1999999972</v>
      </c>
      <c r="E21" s="77"/>
      <c r="F21" s="77"/>
      <c r="G21" s="77"/>
      <c r="H21" s="77"/>
      <c r="I21" s="77"/>
      <c r="J21" s="77"/>
      <c r="K21" s="77"/>
      <c r="L21" s="77"/>
    </row>
    <row r="22" spans="1:12" s="16" customFormat="1" ht="15.6">
      <c r="A22" s="95"/>
      <c r="B22" s="76">
        <v>4</v>
      </c>
      <c r="C22" s="94" t="s">
        <v>39</v>
      </c>
      <c r="D22" s="60">
        <v>0</v>
      </c>
      <c r="E22" s="96"/>
      <c r="F22" s="96"/>
      <c r="G22" s="96"/>
      <c r="H22" s="96"/>
      <c r="I22" s="96"/>
      <c r="J22" s="96"/>
      <c r="K22" s="96"/>
      <c r="L22" s="96"/>
    </row>
    <row r="23" spans="1:12" s="21" customFormat="1" ht="15.6">
      <c r="A23" s="97"/>
      <c r="B23" s="116">
        <v>5</v>
      </c>
      <c r="C23" s="94" t="s">
        <v>40</v>
      </c>
      <c r="D23" s="60">
        <v>0</v>
      </c>
      <c r="E23" s="98"/>
      <c r="F23" s="98"/>
      <c r="G23" s="98"/>
      <c r="H23" s="98"/>
      <c r="I23" s="98"/>
      <c r="J23" s="98"/>
      <c r="K23" s="98"/>
      <c r="L23" s="98"/>
    </row>
    <row r="24" spans="1:12" s="21" customFormat="1" ht="15.6">
      <c r="A24" s="97"/>
      <c r="B24" s="76">
        <v>6</v>
      </c>
      <c r="C24" s="87" t="s">
        <v>41</v>
      </c>
      <c r="D24" s="99">
        <v>0</v>
      </c>
      <c r="E24" s="98"/>
      <c r="F24" s="98"/>
      <c r="G24" s="98"/>
      <c r="H24" s="98"/>
      <c r="I24" s="98"/>
      <c r="J24" s="98"/>
      <c r="K24" s="98"/>
      <c r="L24" s="98"/>
    </row>
    <row r="25" spans="1:12" s="21" customFormat="1" ht="15.6">
      <c r="A25" s="97"/>
      <c r="B25" s="76">
        <v>7</v>
      </c>
      <c r="C25" s="87" t="s">
        <v>42</v>
      </c>
      <c r="D25" s="99">
        <v>0</v>
      </c>
      <c r="E25" s="100"/>
      <c r="F25" s="100"/>
      <c r="G25" s="100"/>
      <c r="H25" s="100"/>
      <c r="I25" s="100"/>
      <c r="J25" s="100"/>
      <c r="K25" s="100"/>
      <c r="L25" s="100"/>
    </row>
    <row r="26" spans="1:12" s="21" customFormat="1" ht="15.95" thickBot="1">
      <c r="A26" s="97"/>
      <c r="B26" s="116">
        <v>8</v>
      </c>
      <c r="C26" s="87" t="s">
        <v>43</v>
      </c>
      <c r="D26" s="99">
        <v>0</v>
      </c>
      <c r="E26" s="101"/>
      <c r="F26" s="101"/>
      <c r="G26" s="101"/>
      <c r="H26" s="101"/>
      <c r="I26" s="101"/>
      <c r="J26" s="101"/>
      <c r="K26" s="101"/>
      <c r="L26" s="101"/>
    </row>
    <row r="27" spans="1:12" s="21" customFormat="1" ht="15.95" thickBot="1">
      <c r="A27" s="97"/>
      <c r="B27" s="76">
        <v>9</v>
      </c>
      <c r="C27" s="102" t="s">
        <v>44</v>
      </c>
      <c r="D27" s="137">
        <f>SUM(D21:D26)</f>
        <v>2086845.1999999972</v>
      </c>
      <c r="E27" s="98"/>
      <c r="F27" s="98"/>
      <c r="G27" s="98"/>
      <c r="H27" s="98"/>
      <c r="I27" s="98"/>
      <c r="J27" s="98"/>
      <c r="K27" s="98"/>
      <c r="L27" s="98"/>
    </row>
    <row r="28" spans="1:12" s="21" customFormat="1" ht="15.6">
      <c r="A28" s="97"/>
      <c r="B28" s="76">
        <v>10</v>
      </c>
      <c r="C28" s="103"/>
      <c r="D28" s="99"/>
      <c r="E28" s="98"/>
      <c r="F28" s="98"/>
      <c r="G28" s="98"/>
      <c r="H28" s="98"/>
      <c r="I28" s="98"/>
      <c r="J28" s="98"/>
      <c r="K28" s="98"/>
      <c r="L28" s="98"/>
    </row>
    <row r="29" spans="1:12" s="21" customFormat="1" ht="15.6">
      <c r="A29" s="97"/>
      <c r="B29" s="116">
        <v>11</v>
      </c>
      <c r="C29" s="104" t="s">
        <v>45</v>
      </c>
      <c r="D29" s="99"/>
      <c r="E29" s="98"/>
      <c r="F29" s="98"/>
      <c r="G29" s="98"/>
      <c r="H29" s="98"/>
      <c r="I29" s="98"/>
      <c r="J29" s="98"/>
      <c r="K29" s="98"/>
      <c r="L29" s="98"/>
    </row>
    <row r="30" spans="1:12" s="21" customFormat="1" ht="15.6">
      <c r="A30" s="97"/>
      <c r="B30" s="76">
        <v>12</v>
      </c>
      <c r="C30" s="87" t="s">
        <v>46</v>
      </c>
      <c r="D30" s="99">
        <v>496318</v>
      </c>
      <c r="E30" s="100">
        <f>[2]Inputs!$L$17</f>
        <v>-35897</v>
      </c>
      <c r="F30" s="100">
        <f t="shared" ref="F30:K30" si="0">SUM(F25:F27)</f>
        <v>0</v>
      </c>
      <c r="G30" s="100">
        <f t="shared" si="0"/>
        <v>0</v>
      </c>
      <c r="H30" s="100"/>
      <c r="I30" s="100"/>
      <c r="J30" s="100">
        <f t="shared" si="0"/>
        <v>0</v>
      </c>
      <c r="K30" s="100">
        <f t="shared" si="0"/>
        <v>0</v>
      </c>
      <c r="L30" s="100">
        <f>SUM(L25:L27)</f>
        <v>0</v>
      </c>
    </row>
    <row r="31" spans="1:12" s="21" customFormat="1" ht="15.6">
      <c r="A31" s="97"/>
      <c r="B31" s="76">
        <v>13</v>
      </c>
      <c r="C31" s="87" t="s">
        <v>47</v>
      </c>
      <c r="D31" s="99">
        <v>0</v>
      </c>
      <c r="E31" s="105"/>
      <c r="F31" s="105"/>
      <c r="G31" s="105"/>
      <c r="H31" s="105"/>
      <c r="I31" s="105"/>
      <c r="J31" s="105"/>
      <c r="K31" s="105"/>
      <c r="L31" s="105"/>
    </row>
    <row r="32" spans="1:12" s="21" customFormat="1" ht="15.6">
      <c r="A32" s="97"/>
      <c r="B32" s="116">
        <v>14</v>
      </c>
      <c r="C32" s="87" t="s">
        <v>48</v>
      </c>
      <c r="D32" s="99">
        <v>56739.690000000039</v>
      </c>
      <c r="E32" s="105"/>
      <c r="F32" s="105">
        <f>[2]Inputs!$L$19</f>
        <v>-50.94</v>
      </c>
      <c r="G32" s="105"/>
      <c r="H32" s="105"/>
      <c r="I32" s="105"/>
      <c r="J32" s="105"/>
      <c r="K32" s="105"/>
      <c r="L32" s="105"/>
    </row>
    <row r="33" spans="1:12" s="21" customFormat="1" ht="15.6">
      <c r="A33" s="97"/>
      <c r="B33" s="76">
        <v>15</v>
      </c>
      <c r="C33" s="87" t="s">
        <v>49</v>
      </c>
      <c r="D33" s="106">
        <v>100479.83</v>
      </c>
      <c r="E33" s="105"/>
      <c r="F33" s="105"/>
      <c r="G33" s="105"/>
      <c r="H33" s="105"/>
      <c r="I33" s="105"/>
      <c r="J33" s="105"/>
      <c r="K33" s="105"/>
      <c r="L33" s="105"/>
    </row>
    <row r="34" spans="1:12" s="21" customFormat="1" ht="15.6">
      <c r="A34" s="97"/>
      <c r="B34" s="76">
        <v>16</v>
      </c>
      <c r="C34" s="87" t="s">
        <v>50</v>
      </c>
      <c r="D34" s="99">
        <v>43829.9</v>
      </c>
      <c r="E34" s="107"/>
      <c r="F34" s="107"/>
      <c r="G34" s="107"/>
      <c r="H34" s="107"/>
      <c r="I34" s="107"/>
      <c r="J34" s="107"/>
      <c r="K34" s="107"/>
      <c r="L34" s="107"/>
    </row>
    <row r="35" spans="1:12" s="21" customFormat="1" ht="15.6">
      <c r="A35" s="97"/>
      <c r="B35" s="116">
        <v>17</v>
      </c>
      <c r="C35" s="87" t="s">
        <v>51</v>
      </c>
      <c r="D35" s="99">
        <v>8376.869999999999</v>
      </c>
      <c r="E35" s="105"/>
      <c r="F35" s="105"/>
      <c r="G35" s="105"/>
      <c r="H35" s="105"/>
      <c r="I35" s="105"/>
      <c r="J35" s="105"/>
      <c r="K35" s="105"/>
      <c r="L35" s="105"/>
    </row>
    <row r="36" spans="1:12" s="21" customFormat="1" ht="15.6">
      <c r="A36" s="97"/>
      <c r="B36" s="76">
        <v>18</v>
      </c>
      <c r="C36" s="164" t="s">
        <v>52</v>
      </c>
      <c r="D36" s="165">
        <v>3587.5</v>
      </c>
      <c r="E36" s="105"/>
      <c r="F36" s="105"/>
      <c r="G36" s="105"/>
      <c r="H36" s="105"/>
      <c r="I36" s="105"/>
      <c r="J36" s="105"/>
      <c r="K36" s="105"/>
      <c r="L36" s="105"/>
    </row>
    <row r="37" spans="1:12" s="21" customFormat="1" ht="15.6">
      <c r="A37" s="97"/>
      <c r="B37" s="76">
        <v>19</v>
      </c>
      <c r="C37" s="164" t="s">
        <v>53</v>
      </c>
      <c r="D37" s="166">
        <v>17776.41</v>
      </c>
      <c r="E37" s="105"/>
      <c r="F37" s="105"/>
      <c r="G37" s="105"/>
      <c r="H37" s="105"/>
      <c r="I37" s="105"/>
      <c r="J37" s="105"/>
      <c r="K37" s="105"/>
      <c r="L37" s="105"/>
    </row>
    <row r="38" spans="1:12" s="21" customFormat="1" ht="15.6">
      <c r="A38" s="97"/>
      <c r="B38" s="116">
        <v>20</v>
      </c>
      <c r="C38" s="164" t="s">
        <v>54</v>
      </c>
      <c r="D38" s="165">
        <v>0</v>
      </c>
      <c r="E38" s="105"/>
      <c r="F38" s="105"/>
      <c r="G38" s="105"/>
      <c r="H38" s="105"/>
      <c r="I38" s="105"/>
      <c r="J38" s="105"/>
      <c r="K38" s="105"/>
      <c r="L38" s="105"/>
    </row>
    <row r="39" spans="1:12" s="21" customFormat="1" ht="15.6">
      <c r="A39" s="97"/>
      <c r="B39" s="76">
        <v>21</v>
      </c>
      <c r="C39" s="164" t="s">
        <v>55</v>
      </c>
      <c r="D39" s="165">
        <v>0</v>
      </c>
      <c r="E39" s="105"/>
      <c r="F39" s="105"/>
      <c r="G39" s="105"/>
      <c r="H39" s="105"/>
      <c r="I39" s="105"/>
      <c r="J39" s="105"/>
      <c r="K39" s="105"/>
      <c r="L39" s="105"/>
    </row>
    <row r="40" spans="1:12" s="21" customFormat="1" ht="15.6">
      <c r="A40" s="97"/>
      <c r="B40" s="76">
        <v>22</v>
      </c>
      <c r="C40" s="164" t="s">
        <v>56</v>
      </c>
      <c r="D40" s="165">
        <v>0</v>
      </c>
      <c r="E40" s="105"/>
      <c r="F40" s="105"/>
      <c r="G40" s="105"/>
      <c r="H40" s="105"/>
      <c r="I40" s="105"/>
      <c r="J40" s="105"/>
      <c r="K40" s="105"/>
      <c r="L40" s="105"/>
    </row>
    <row r="41" spans="1:12" s="21" customFormat="1" ht="15.6">
      <c r="A41" s="97"/>
      <c r="B41" s="116">
        <v>23</v>
      </c>
      <c r="C41" s="164" t="s">
        <v>57</v>
      </c>
      <c r="D41" s="166">
        <v>9000</v>
      </c>
      <c r="E41" s="105"/>
      <c r="F41" s="105"/>
      <c r="G41" s="105"/>
      <c r="H41" s="105"/>
      <c r="I41" s="105"/>
      <c r="J41" s="105"/>
      <c r="K41" s="105"/>
      <c r="L41" s="105"/>
    </row>
    <row r="42" spans="1:12" s="21" customFormat="1" ht="15.6">
      <c r="A42" s="97"/>
      <c r="B42" s="76">
        <v>24</v>
      </c>
      <c r="C42" s="164" t="s">
        <v>58</v>
      </c>
      <c r="D42" s="166">
        <v>42418.950000000004</v>
      </c>
      <c r="E42" s="105"/>
      <c r="F42" s="105"/>
      <c r="G42" s="105"/>
      <c r="H42" s="105"/>
      <c r="I42" s="105"/>
      <c r="J42" s="105"/>
      <c r="K42" s="105"/>
      <c r="L42" s="105"/>
    </row>
    <row r="43" spans="1:12" s="21" customFormat="1" ht="15.6">
      <c r="A43" s="97"/>
      <c r="B43" s="76">
        <v>25</v>
      </c>
      <c r="C43" s="164" t="s">
        <v>59</v>
      </c>
      <c r="D43" s="165">
        <v>49726.430000000015</v>
      </c>
      <c r="E43" s="105"/>
      <c r="F43" s="105"/>
      <c r="G43" s="105"/>
      <c r="H43" s="105"/>
      <c r="I43" s="105"/>
      <c r="J43" s="105"/>
      <c r="K43" s="105"/>
      <c r="L43" s="105"/>
    </row>
    <row r="44" spans="1:12" s="21" customFormat="1" ht="15.6">
      <c r="A44" s="97"/>
      <c r="B44" s="116">
        <v>26</v>
      </c>
      <c r="C44" s="164" t="s">
        <v>60</v>
      </c>
      <c r="D44" s="165">
        <v>1836.0399999999997</v>
      </c>
      <c r="E44" s="105"/>
      <c r="F44" s="105"/>
      <c r="G44" s="105">
        <f>[2]Inputs!$L$31</f>
        <v>-281.10000000000002</v>
      </c>
      <c r="H44" s="105"/>
      <c r="I44" s="105"/>
      <c r="J44" s="105"/>
      <c r="K44" s="105"/>
      <c r="L44" s="105"/>
    </row>
    <row r="45" spans="1:12" s="21" customFormat="1" ht="15.6">
      <c r="A45" s="97"/>
      <c r="B45" s="76">
        <v>27</v>
      </c>
      <c r="C45" s="164" t="s">
        <v>61</v>
      </c>
      <c r="D45" s="165">
        <v>75337.5</v>
      </c>
      <c r="E45" s="105"/>
      <c r="F45" s="105"/>
      <c r="G45" s="105"/>
      <c r="H45" s="105"/>
      <c r="I45" s="105"/>
      <c r="J45" s="105"/>
      <c r="K45" s="105"/>
      <c r="L45" s="105"/>
    </row>
    <row r="46" spans="1:12" s="21" customFormat="1" ht="15.6">
      <c r="A46" s="97"/>
      <c r="B46" s="76">
        <v>28</v>
      </c>
      <c r="C46" s="164" t="s">
        <v>62</v>
      </c>
      <c r="D46" s="165">
        <v>26825.729999999996</v>
      </c>
      <c r="E46" s="105"/>
      <c r="F46" s="105"/>
      <c r="G46" s="105"/>
      <c r="H46" s="105">
        <f>[2]Inputs!$L$33</f>
        <v>-4587</v>
      </c>
      <c r="I46" s="105"/>
      <c r="J46" s="105"/>
      <c r="K46" s="105"/>
      <c r="L46" s="105"/>
    </row>
    <row r="47" spans="1:12" s="21" customFormat="1" ht="15.6">
      <c r="A47" s="97"/>
      <c r="B47" s="116">
        <v>29</v>
      </c>
      <c r="C47" s="164" t="s">
        <v>63</v>
      </c>
      <c r="D47" s="165">
        <v>83453.87</v>
      </c>
      <c r="E47" s="105"/>
      <c r="F47" s="105"/>
      <c r="G47" s="105"/>
      <c r="H47" s="105"/>
      <c r="I47" s="105">
        <f>[2]Inputs!$L$34</f>
        <v>-5377.34</v>
      </c>
      <c r="J47" s="105"/>
      <c r="K47" s="105"/>
      <c r="L47" s="105"/>
    </row>
    <row r="48" spans="1:12" s="21" customFormat="1" ht="15.6">
      <c r="A48" s="97"/>
      <c r="B48" s="76">
        <v>30</v>
      </c>
      <c r="C48" s="164" t="s">
        <v>64</v>
      </c>
      <c r="D48" s="165">
        <v>10420.31</v>
      </c>
      <c r="E48" s="105"/>
      <c r="F48" s="105"/>
      <c r="G48" s="105"/>
      <c r="H48" s="105"/>
      <c r="I48" s="105"/>
      <c r="J48" s="105"/>
      <c r="K48" s="105"/>
      <c r="L48" s="105"/>
    </row>
    <row r="49" spans="1:12" s="21" customFormat="1" ht="15.6">
      <c r="A49" s="97"/>
      <c r="B49" s="76">
        <v>31</v>
      </c>
      <c r="C49" s="164" t="s">
        <v>65</v>
      </c>
      <c r="D49" s="166">
        <v>190518.86000000004</v>
      </c>
      <c r="E49" s="105"/>
      <c r="F49" s="105"/>
      <c r="G49" s="105"/>
      <c r="H49" s="105"/>
      <c r="I49" s="105"/>
      <c r="J49" s="105"/>
      <c r="K49" s="105"/>
      <c r="L49" s="105"/>
    </row>
    <row r="50" spans="1:12" s="21" customFormat="1" ht="15.6">
      <c r="A50" s="97"/>
      <c r="B50" s="116">
        <v>32</v>
      </c>
      <c r="C50" s="164" t="s">
        <v>66</v>
      </c>
      <c r="D50" s="165">
        <v>401363.30950254528</v>
      </c>
      <c r="E50" s="105"/>
      <c r="F50" s="105"/>
      <c r="G50" s="105"/>
      <c r="H50" s="105"/>
      <c r="I50" s="105"/>
      <c r="J50" s="105"/>
      <c r="K50" s="146">
        <f>[2]Plant!$M$121</f>
        <v>341979.63</v>
      </c>
      <c r="L50" s="105"/>
    </row>
    <row r="51" spans="1:12" s="21" customFormat="1" ht="15.6">
      <c r="A51" s="97"/>
      <c r="B51" s="76">
        <v>33</v>
      </c>
      <c r="C51" s="164" t="s">
        <v>67</v>
      </c>
      <c r="D51" s="165">
        <v>0</v>
      </c>
      <c r="E51" s="105"/>
      <c r="F51" s="105"/>
      <c r="G51" s="105"/>
      <c r="H51" s="105"/>
      <c r="I51" s="105"/>
      <c r="J51" s="105"/>
      <c r="K51" s="105"/>
      <c r="L51" s="105"/>
    </row>
    <row r="52" spans="1:12" s="21" customFormat="1" ht="15.6">
      <c r="A52" s="97"/>
      <c r="B52" s="76">
        <v>34</v>
      </c>
      <c r="C52" s="164" t="s">
        <v>68</v>
      </c>
      <c r="D52" s="165">
        <v>32911.049999999996</v>
      </c>
      <c r="E52" s="105"/>
      <c r="F52" s="105"/>
      <c r="G52" s="105"/>
      <c r="H52" s="105"/>
      <c r="I52" s="105"/>
      <c r="J52" s="105"/>
      <c r="K52" s="105"/>
      <c r="L52" s="105"/>
    </row>
    <row r="53" spans="1:12" s="21" customFormat="1" ht="15.6">
      <c r="A53" s="97"/>
      <c r="B53" s="116">
        <v>35</v>
      </c>
      <c r="C53" s="164" t="s">
        <v>69</v>
      </c>
      <c r="D53" s="165">
        <v>52590.869999999988</v>
      </c>
      <c r="E53" s="105"/>
      <c r="F53" s="105"/>
      <c r="G53" s="105"/>
      <c r="H53" s="105"/>
      <c r="I53" s="105"/>
      <c r="J53" s="105"/>
      <c r="K53" s="105"/>
      <c r="L53" s="105"/>
    </row>
    <row r="54" spans="1:12" s="21" customFormat="1" ht="15.6">
      <c r="A54" s="97"/>
      <c r="B54" s="76">
        <v>36</v>
      </c>
      <c r="C54" s="164" t="s">
        <v>70</v>
      </c>
      <c r="D54" s="165">
        <v>4394.0599999999995</v>
      </c>
      <c r="E54" s="105"/>
      <c r="F54" s="105"/>
      <c r="G54" s="105"/>
      <c r="H54" s="105"/>
      <c r="I54" s="105"/>
      <c r="J54" s="105">
        <f>[2]Inputs!$L$41</f>
        <v>-675</v>
      </c>
      <c r="K54" s="105"/>
      <c r="L54" s="105"/>
    </row>
    <row r="55" spans="1:12" s="21" customFormat="1" ht="15.6">
      <c r="A55" s="97"/>
      <c r="B55" s="76">
        <v>37</v>
      </c>
      <c r="C55" s="164" t="s">
        <v>71</v>
      </c>
      <c r="D55" s="167">
        <v>314851.20000000001</v>
      </c>
      <c r="E55" s="105"/>
      <c r="F55" s="105"/>
      <c r="G55" s="105"/>
      <c r="H55" s="105"/>
      <c r="I55" s="105"/>
      <c r="J55" s="105"/>
      <c r="K55" s="105"/>
      <c r="L55" s="105"/>
    </row>
    <row r="56" spans="1:12" s="21" customFormat="1" ht="15.6">
      <c r="A56" s="97"/>
      <c r="B56" s="116">
        <v>38</v>
      </c>
      <c r="C56" s="168" t="s">
        <v>72</v>
      </c>
      <c r="D56" s="169">
        <f>SUM(D30:D55)</f>
        <v>2022756.3795025453</v>
      </c>
      <c r="E56" s="105"/>
      <c r="F56" s="105"/>
      <c r="G56" s="105"/>
      <c r="H56" s="105"/>
      <c r="I56" s="105"/>
      <c r="J56" s="105"/>
      <c r="K56" s="105"/>
      <c r="L56" s="105"/>
    </row>
    <row r="57" spans="1:12" s="21" customFormat="1" ht="15.6">
      <c r="A57" s="97"/>
      <c r="B57" s="76">
        <v>39</v>
      </c>
      <c r="C57" s="170"/>
      <c r="D57" s="165"/>
      <c r="E57" s="105"/>
      <c r="F57" s="105"/>
      <c r="G57" s="105"/>
      <c r="H57" s="105"/>
      <c r="I57" s="105"/>
      <c r="J57" s="105"/>
      <c r="K57" s="105"/>
      <c r="L57" s="105"/>
    </row>
    <row r="58" spans="1:12" s="21" customFormat="1" ht="15.6">
      <c r="A58" s="97"/>
      <c r="B58" s="76">
        <v>40</v>
      </c>
      <c r="C58" s="171" t="s">
        <v>73</v>
      </c>
      <c r="D58" s="172">
        <f>D27-D56</f>
        <v>64088.820497451816</v>
      </c>
      <c r="E58" s="105"/>
      <c r="F58" s="105"/>
      <c r="G58" s="105"/>
      <c r="H58" s="105"/>
      <c r="I58" s="105"/>
      <c r="J58" s="105"/>
      <c r="K58" s="105"/>
      <c r="L58" s="105"/>
    </row>
    <row r="59" spans="1:12" s="21" customFormat="1" ht="15.6">
      <c r="A59" s="97"/>
      <c r="B59" s="116">
        <v>41</v>
      </c>
      <c r="C59" s="171" t="s">
        <v>74</v>
      </c>
      <c r="D59" s="173">
        <v>98550</v>
      </c>
      <c r="E59" s="105"/>
      <c r="F59" s="105"/>
      <c r="G59" s="105"/>
      <c r="H59" s="105"/>
      <c r="I59" s="105"/>
      <c r="J59" s="105"/>
      <c r="K59" s="105"/>
      <c r="L59" s="105"/>
    </row>
    <row r="60" spans="1:12" ht="15.6">
      <c r="A60" s="75"/>
      <c r="B60" s="76">
        <v>42</v>
      </c>
      <c r="C60" s="174" t="s">
        <v>75</v>
      </c>
      <c r="D60" s="175"/>
      <c r="E60" s="105"/>
      <c r="F60" s="105"/>
      <c r="G60" s="105"/>
      <c r="H60" s="105"/>
      <c r="I60" s="105"/>
      <c r="J60" s="105"/>
      <c r="K60" s="105"/>
      <c r="L60" s="105"/>
    </row>
    <row r="61" spans="1:12" s="16" customFormat="1" ht="15.6">
      <c r="A61" s="95"/>
      <c r="B61" s="76">
        <v>43</v>
      </c>
      <c r="C61" s="171" t="s">
        <v>76</v>
      </c>
      <c r="D61" s="176">
        <f>+D56+D59+D60</f>
        <v>2121306.3795025451</v>
      </c>
      <c r="E61" s="105"/>
      <c r="F61" s="105"/>
      <c r="G61" s="105"/>
      <c r="H61" s="105"/>
      <c r="I61" s="105"/>
      <c r="J61" s="105"/>
      <c r="K61" s="105"/>
      <c r="L61" s="105"/>
    </row>
    <row r="62" spans="1:12" ht="15.6">
      <c r="A62" s="75"/>
      <c r="B62" s="116">
        <v>44</v>
      </c>
      <c r="C62" s="171" t="s">
        <v>77</v>
      </c>
      <c r="D62" s="176">
        <f>+D27-D61</f>
        <v>-34461.179502547951</v>
      </c>
      <c r="E62" s="105"/>
      <c r="F62" s="105"/>
      <c r="G62" s="105"/>
      <c r="H62" s="105"/>
      <c r="I62" s="105"/>
      <c r="J62" s="105"/>
      <c r="K62" s="105"/>
      <c r="L62" s="105"/>
    </row>
    <row r="63" spans="1:12" ht="17.25" customHeight="1">
      <c r="A63" s="75"/>
      <c r="B63" s="76">
        <v>45</v>
      </c>
      <c r="C63" s="164"/>
      <c r="D63" s="165"/>
      <c r="E63" s="105"/>
      <c r="F63" s="105"/>
      <c r="G63" s="105"/>
      <c r="H63" s="105"/>
      <c r="I63" s="105"/>
      <c r="J63" s="105"/>
      <c r="K63" s="105"/>
      <c r="L63" s="105"/>
    </row>
    <row r="64" spans="1:12" s="21" customFormat="1" ht="15.6">
      <c r="A64" s="97"/>
      <c r="B64" s="76">
        <v>46</v>
      </c>
      <c r="C64" s="164"/>
      <c r="D64" s="165"/>
      <c r="E64" s="105"/>
      <c r="F64" s="105"/>
      <c r="G64" s="105"/>
      <c r="H64" s="105"/>
      <c r="I64" s="105"/>
      <c r="J64" s="105"/>
      <c r="K64" s="105"/>
      <c r="L64" s="105"/>
    </row>
    <row r="65" spans="1:12" s="21" customFormat="1" ht="15.6">
      <c r="A65" s="97"/>
      <c r="B65" s="116">
        <v>47</v>
      </c>
      <c r="C65" s="177" t="s">
        <v>78</v>
      </c>
      <c r="D65" s="165"/>
      <c r="E65" s="105"/>
      <c r="F65" s="105"/>
      <c r="G65" s="105"/>
      <c r="H65" s="105"/>
      <c r="I65" s="105"/>
      <c r="J65" s="105"/>
      <c r="K65" s="105"/>
      <c r="L65" s="105"/>
    </row>
    <row r="66" spans="1:12" s="21" customFormat="1" ht="15.6">
      <c r="A66" s="97"/>
      <c r="B66" s="76">
        <v>48</v>
      </c>
      <c r="C66" s="164" t="s">
        <v>79</v>
      </c>
      <c r="D66" s="165">
        <f>[2]Inputs!$K$53</f>
        <v>11923407.519999994</v>
      </c>
      <c r="E66" s="105"/>
      <c r="F66" s="105"/>
      <c r="G66" s="105"/>
      <c r="H66" s="105"/>
      <c r="I66" s="105"/>
      <c r="J66" s="105"/>
      <c r="K66" s="105"/>
      <c r="L66" s="105"/>
    </row>
    <row r="67" spans="1:12" s="21" customFormat="1" ht="15.6">
      <c r="A67" s="97"/>
      <c r="B67" s="76">
        <v>49</v>
      </c>
      <c r="C67" s="164" t="s">
        <v>80</v>
      </c>
      <c r="D67" s="165">
        <f>[2]Inputs!$K$54</f>
        <v>-5279806.197537913</v>
      </c>
      <c r="E67" s="105"/>
      <c r="F67" s="105"/>
      <c r="G67" s="105"/>
      <c r="H67" s="105"/>
      <c r="I67" s="105"/>
      <c r="J67" s="105"/>
      <c r="K67" s="105"/>
      <c r="L67" s="105"/>
    </row>
    <row r="68" spans="1:12" s="21" customFormat="1" ht="15.6">
      <c r="A68" s="97"/>
      <c r="B68" s="116">
        <v>50</v>
      </c>
      <c r="C68" s="178" t="s">
        <v>81</v>
      </c>
      <c r="D68" s="174">
        <f>[2]Inputs!$K$55</f>
        <v>0</v>
      </c>
      <c r="E68" s="105"/>
      <c r="F68" s="105"/>
      <c r="G68" s="105"/>
      <c r="H68" s="105"/>
      <c r="I68" s="105"/>
      <c r="J68" s="105"/>
      <c r="K68" s="105"/>
      <c r="L68" s="105"/>
    </row>
    <row r="69" spans="1:12" s="21" customFormat="1" ht="15.6">
      <c r="A69" s="97"/>
      <c r="B69" s="76">
        <v>51</v>
      </c>
      <c r="C69" s="178" t="s">
        <v>82</v>
      </c>
      <c r="D69" s="179">
        <f>[2]Inputs!$K$56</f>
        <v>629333.57586801599</v>
      </c>
      <c r="E69" s="105"/>
      <c r="F69" s="105"/>
      <c r="G69" s="105"/>
      <c r="H69" s="105"/>
      <c r="I69" s="105"/>
      <c r="J69" s="105"/>
      <c r="K69" s="105"/>
      <c r="L69" s="105"/>
    </row>
    <row r="70" spans="1:12" s="21" customFormat="1" ht="15.95" thickBot="1">
      <c r="A70" s="97"/>
      <c r="B70" s="76">
        <v>52</v>
      </c>
      <c r="C70" s="178" t="s">
        <v>83</v>
      </c>
      <c r="D70" s="180">
        <f>[2]Inputs!$K$57</f>
        <v>-193447.25787774372</v>
      </c>
      <c r="E70" s="105"/>
      <c r="F70" s="105"/>
      <c r="G70" s="105"/>
      <c r="H70" s="105"/>
      <c r="I70" s="105"/>
      <c r="J70" s="105"/>
      <c r="K70" s="105"/>
      <c r="L70" s="105"/>
    </row>
    <row r="71" spans="1:12" s="21" customFormat="1" ht="15.6">
      <c r="A71" s="97"/>
      <c r="B71" s="116">
        <v>53</v>
      </c>
      <c r="C71" s="174" t="s">
        <v>84</v>
      </c>
      <c r="D71" s="181">
        <f>D66+D67+D68-ABS(D69)+ABS(D70)</f>
        <v>6207715.0044718087</v>
      </c>
      <c r="E71" s="105"/>
      <c r="F71" s="105"/>
      <c r="G71" s="105"/>
      <c r="H71" s="105"/>
      <c r="I71" s="105"/>
      <c r="J71" s="105"/>
      <c r="K71" s="105"/>
      <c r="L71" s="105"/>
    </row>
    <row r="72" spans="1:12" s="21" customFormat="1" ht="15.6">
      <c r="A72" s="97"/>
      <c r="B72" s="76"/>
      <c r="C72" s="108"/>
      <c r="D72" s="109"/>
      <c r="E72" s="105"/>
      <c r="F72" s="105"/>
      <c r="G72" s="105"/>
      <c r="H72" s="105"/>
      <c r="I72" s="105"/>
      <c r="J72" s="105"/>
      <c r="K72" s="105"/>
      <c r="L72" s="105"/>
    </row>
    <row r="73" spans="1:12" s="21" customFormat="1" ht="15.6">
      <c r="A73" s="97"/>
      <c r="B73" s="76"/>
      <c r="C73" s="108"/>
      <c r="D73" s="114"/>
      <c r="E73" s="105"/>
      <c r="F73" s="105"/>
      <c r="G73" s="105"/>
      <c r="H73" s="105"/>
      <c r="I73" s="105"/>
      <c r="J73" s="105"/>
      <c r="K73" s="105"/>
      <c r="L73" s="105"/>
    </row>
    <row r="74" spans="1:12" s="21" customFormat="1" ht="15.6">
      <c r="A74" s="97"/>
      <c r="B74" s="116"/>
      <c r="C74" s="108"/>
      <c r="D74" s="109"/>
      <c r="E74" s="105"/>
      <c r="F74" s="105"/>
      <c r="G74" s="105"/>
      <c r="H74" s="105"/>
      <c r="I74" s="105"/>
      <c r="J74" s="105"/>
      <c r="K74" s="105"/>
      <c r="L74" s="105"/>
    </row>
    <row r="75" spans="1:12" s="21" customFormat="1" ht="15.6">
      <c r="A75" s="97"/>
      <c r="B75" s="76"/>
      <c r="C75" s="108"/>
      <c r="D75" s="109"/>
      <c r="E75" s="105"/>
      <c r="F75" s="105"/>
      <c r="G75" s="105"/>
      <c r="H75" s="105"/>
      <c r="I75" s="105"/>
      <c r="J75" s="105"/>
      <c r="K75" s="105"/>
      <c r="L75" s="105"/>
    </row>
    <row r="76" spans="1:12" s="16" customFormat="1" ht="15.6">
      <c r="A76" s="95"/>
      <c r="B76" s="76"/>
      <c r="C76" s="115"/>
      <c r="D76" s="109"/>
      <c r="E76" s="105"/>
      <c r="F76" s="105"/>
      <c r="G76" s="105"/>
      <c r="H76" s="105"/>
      <c r="I76" s="105"/>
      <c r="J76" s="105"/>
      <c r="K76" s="105"/>
      <c r="L76" s="105"/>
    </row>
    <row r="77" spans="1:12" ht="18.75" customHeight="1">
      <c r="A77" s="75"/>
      <c r="B77" s="116"/>
      <c r="C77" s="115"/>
      <c r="D77" s="109"/>
      <c r="E77" s="105"/>
      <c r="F77" s="105"/>
      <c r="G77" s="105"/>
      <c r="H77" s="105"/>
      <c r="I77" s="105"/>
      <c r="J77" s="105"/>
      <c r="K77" s="105"/>
      <c r="L77" s="105"/>
    </row>
    <row r="78" spans="1:12" ht="15.6">
      <c r="A78" s="75"/>
      <c r="B78" s="76"/>
      <c r="C78" s="115"/>
      <c r="D78" s="109"/>
      <c r="E78" s="105"/>
      <c r="F78" s="105"/>
      <c r="G78" s="105"/>
      <c r="H78" s="105"/>
      <c r="I78" s="105"/>
      <c r="J78" s="105"/>
      <c r="K78" s="105"/>
      <c r="L78" s="105"/>
    </row>
    <row r="79" spans="1:12" ht="15.6">
      <c r="A79" s="75"/>
      <c r="B79" s="76"/>
      <c r="C79" s="75"/>
      <c r="D79" s="77"/>
      <c r="E79" s="77"/>
      <c r="F79" s="77"/>
      <c r="G79" s="77"/>
      <c r="H79" s="77"/>
      <c r="I79" s="77"/>
      <c r="J79" s="77"/>
      <c r="K79" s="77"/>
      <c r="L79" s="77"/>
    </row>
    <row r="80" spans="1:12" ht="15.6">
      <c r="A80" s="75"/>
      <c r="B80" s="76"/>
      <c r="C80" s="75"/>
      <c r="D80" s="77"/>
      <c r="E80" s="77"/>
      <c r="F80" s="77"/>
      <c r="G80" s="77"/>
      <c r="H80" s="77"/>
      <c r="I80" s="77"/>
      <c r="J80" s="77"/>
      <c r="K80" s="77"/>
      <c r="L80" s="77"/>
    </row>
    <row r="81" spans="1:12" ht="15.6">
      <c r="A81" s="75"/>
      <c r="B81" s="76"/>
      <c r="C81" s="75"/>
      <c r="D81" s="77"/>
      <c r="E81" s="77"/>
      <c r="F81" s="77"/>
      <c r="G81" s="77"/>
      <c r="H81" s="77"/>
      <c r="I81" s="77"/>
      <c r="J81" s="77"/>
      <c r="K81" s="77"/>
      <c r="L81" s="77"/>
    </row>
    <row r="82" spans="1:12" ht="15.6">
      <c r="A82" s="75"/>
      <c r="B82" s="76"/>
      <c r="C82" s="75"/>
      <c r="D82" s="77"/>
      <c r="E82" s="77"/>
      <c r="F82" s="77"/>
      <c r="G82" s="77"/>
      <c r="H82" s="77"/>
      <c r="I82" s="77"/>
      <c r="J82" s="77"/>
      <c r="K82" s="77"/>
      <c r="L82" s="77"/>
    </row>
    <row r="83" spans="1:12" ht="15.6">
      <c r="A83" s="75"/>
      <c r="B83" s="76"/>
      <c r="C83" s="75"/>
      <c r="D83" s="77"/>
      <c r="E83" s="77"/>
      <c r="F83" s="77"/>
      <c r="G83" s="77"/>
      <c r="H83" s="77"/>
      <c r="I83" s="77"/>
      <c r="J83" s="77"/>
      <c r="K83" s="77"/>
      <c r="L83" s="77"/>
    </row>
    <row r="84" spans="1:12" ht="15.6">
      <c r="A84" s="75"/>
      <c r="B84" s="76"/>
      <c r="C84" s="75"/>
      <c r="D84" s="77"/>
      <c r="E84" s="77"/>
      <c r="F84" s="77"/>
      <c r="G84" s="77"/>
      <c r="H84" s="77"/>
      <c r="I84" s="77"/>
      <c r="J84" s="77"/>
      <c r="K84" s="77"/>
      <c r="L84" s="77"/>
    </row>
    <row r="85" spans="1:12" ht="15.6">
      <c r="A85" s="75"/>
      <c r="B85" s="76"/>
      <c r="C85" s="75"/>
      <c r="D85" s="77"/>
      <c r="E85" s="77"/>
      <c r="F85" s="77"/>
      <c r="G85" s="77"/>
      <c r="H85" s="77"/>
      <c r="I85" s="77"/>
      <c r="J85" s="77"/>
      <c r="K85" s="77"/>
      <c r="L85" s="77"/>
    </row>
    <row r="86" spans="1:12" ht="15.6">
      <c r="A86" s="75"/>
      <c r="B86" s="76"/>
      <c r="C86" s="75"/>
      <c r="D86" s="77"/>
      <c r="E86" s="77"/>
      <c r="F86" s="77"/>
      <c r="G86" s="77"/>
      <c r="H86" s="77"/>
      <c r="I86" s="77"/>
      <c r="J86" s="77"/>
      <c r="K86" s="77"/>
      <c r="L86" s="77"/>
    </row>
    <row r="87" spans="1:12" ht="15.6">
      <c r="A87" s="75"/>
      <c r="B87" s="76"/>
      <c r="C87" s="75"/>
      <c r="D87" s="77"/>
      <c r="E87" s="77"/>
      <c r="F87" s="77"/>
      <c r="G87" s="77"/>
      <c r="H87" s="77"/>
      <c r="I87" s="77"/>
      <c r="J87" s="77"/>
      <c r="K87" s="77"/>
      <c r="L87" s="77"/>
    </row>
    <row r="88" spans="1:12" ht="15.6">
      <c r="A88" s="75"/>
      <c r="B88" s="76"/>
      <c r="C88" s="75"/>
      <c r="D88" s="77"/>
      <c r="E88" s="77"/>
      <c r="F88" s="77"/>
      <c r="G88" s="77"/>
      <c r="H88" s="77"/>
      <c r="I88" s="77"/>
      <c r="J88" s="77"/>
      <c r="K88" s="77"/>
      <c r="L88" s="77"/>
    </row>
    <row r="89" spans="1:12" ht="15.6">
      <c r="A89" s="75"/>
      <c r="B89" s="76"/>
      <c r="C89" s="75"/>
      <c r="D89" s="77"/>
      <c r="E89" s="77"/>
      <c r="F89" s="77"/>
      <c r="G89" s="77"/>
      <c r="H89" s="77"/>
      <c r="I89" s="77"/>
      <c r="J89" s="77"/>
      <c r="K89" s="77"/>
      <c r="L89" s="77"/>
    </row>
    <row r="90" spans="1:12" ht="15.6">
      <c r="A90" s="75"/>
      <c r="B90" s="76"/>
      <c r="C90" s="75"/>
      <c r="D90" s="77"/>
      <c r="E90" s="77"/>
      <c r="F90" s="77"/>
      <c r="G90" s="77"/>
      <c r="H90" s="77"/>
      <c r="I90" s="77"/>
      <c r="J90" s="77"/>
      <c r="K90" s="77"/>
      <c r="L90" s="77"/>
    </row>
    <row r="91" spans="1:12" ht="15.6">
      <c r="A91" s="75"/>
      <c r="B91" s="76"/>
      <c r="C91" s="75"/>
      <c r="D91" s="77"/>
      <c r="E91" s="77"/>
      <c r="F91" s="77"/>
      <c r="G91" s="77"/>
      <c r="H91" s="77"/>
      <c r="I91" s="77"/>
      <c r="J91" s="77"/>
      <c r="K91" s="77"/>
      <c r="L91" s="77"/>
    </row>
    <row r="92" spans="1:12" ht="15.6">
      <c r="A92" s="75"/>
      <c r="B92" s="76"/>
      <c r="C92" s="75"/>
      <c r="D92" s="77"/>
      <c r="E92" s="77"/>
      <c r="F92" s="77"/>
      <c r="G92" s="77"/>
      <c r="H92" s="77"/>
      <c r="I92" s="77"/>
      <c r="J92" s="77"/>
      <c r="K92" s="77"/>
      <c r="L92" s="77"/>
    </row>
    <row r="93" spans="1:12" ht="15.6">
      <c r="A93" s="75"/>
      <c r="B93" s="76"/>
      <c r="C93" s="75"/>
      <c r="D93" s="77"/>
      <c r="E93" s="77"/>
      <c r="F93" s="77"/>
      <c r="G93" s="77"/>
      <c r="H93" s="77"/>
      <c r="I93" s="77"/>
      <c r="J93" s="77"/>
      <c r="K93" s="77"/>
      <c r="L93" s="77"/>
    </row>
    <row r="94" spans="1:12" ht="15.6">
      <c r="A94" s="75"/>
      <c r="B94" s="76"/>
      <c r="C94" s="75"/>
      <c r="D94" s="77"/>
      <c r="E94" s="77"/>
      <c r="F94" s="77"/>
      <c r="G94" s="77"/>
      <c r="H94" s="77"/>
      <c r="I94" s="77"/>
      <c r="J94" s="77"/>
      <c r="K94" s="77"/>
      <c r="L94" s="77"/>
    </row>
    <row r="95" spans="1:12" ht="15.6">
      <c r="A95" s="75"/>
      <c r="B95" s="76"/>
      <c r="C95" s="75"/>
      <c r="D95" s="77"/>
      <c r="E95" s="77"/>
      <c r="F95" s="77"/>
      <c r="G95" s="77"/>
      <c r="H95" s="77"/>
      <c r="I95" s="77"/>
      <c r="J95" s="77"/>
      <c r="K95" s="77"/>
      <c r="L95" s="77"/>
    </row>
    <row r="96" spans="1:12" ht="15.6">
      <c r="A96" s="75"/>
      <c r="B96" s="76"/>
      <c r="C96" s="75"/>
      <c r="D96" s="77"/>
      <c r="E96" s="77"/>
      <c r="F96" s="77"/>
      <c r="G96" s="77"/>
      <c r="H96" s="77"/>
      <c r="I96" s="77"/>
      <c r="J96" s="77"/>
      <c r="K96" s="77"/>
      <c r="L96" s="77"/>
    </row>
    <row r="97" spans="1:12" ht="15.6">
      <c r="A97" s="75"/>
      <c r="B97" s="76"/>
      <c r="C97" s="75"/>
      <c r="D97" s="77"/>
      <c r="E97" s="77"/>
      <c r="F97" s="77"/>
      <c r="G97" s="77"/>
      <c r="H97" s="77"/>
      <c r="I97" s="77"/>
      <c r="J97" s="77"/>
      <c r="K97" s="77"/>
      <c r="L97" s="77"/>
    </row>
    <row r="98" spans="1:12" ht="15.6">
      <c r="A98" s="75"/>
      <c r="B98" s="76"/>
      <c r="C98" s="75"/>
      <c r="D98" s="77"/>
      <c r="E98" s="77"/>
      <c r="F98" s="77"/>
      <c r="G98" s="77"/>
      <c r="H98" s="77"/>
      <c r="I98" s="77"/>
      <c r="J98" s="77"/>
      <c r="K98" s="77"/>
      <c r="L98" s="77"/>
    </row>
    <row r="99" spans="1:12" ht="15.6">
      <c r="A99" s="75"/>
      <c r="B99" s="76"/>
      <c r="C99" s="75"/>
      <c r="D99" s="77"/>
      <c r="E99" s="77"/>
      <c r="F99" s="77"/>
      <c r="G99" s="77"/>
      <c r="H99" s="77"/>
      <c r="I99" s="77"/>
      <c r="J99" s="77"/>
      <c r="K99" s="77"/>
      <c r="L99" s="77"/>
    </row>
    <row r="100" spans="1:12" ht="15.6">
      <c r="A100" s="75"/>
      <c r="B100" s="76"/>
      <c r="C100" s="75"/>
      <c r="D100" s="77"/>
      <c r="E100" s="77"/>
      <c r="F100" s="77"/>
      <c r="G100" s="77"/>
      <c r="H100" s="77"/>
      <c r="I100" s="77"/>
      <c r="J100" s="77"/>
      <c r="K100" s="77"/>
      <c r="L100" s="77"/>
    </row>
  </sheetData>
  <mergeCells count="8">
    <mergeCell ref="L16:L18"/>
    <mergeCell ref="F16:F18"/>
    <mergeCell ref="E16:E18"/>
    <mergeCell ref="G16:G18"/>
    <mergeCell ref="J16:J18"/>
    <mergeCell ref="K16:K18"/>
    <mergeCell ref="H16:H18"/>
    <mergeCell ref="I16:I18"/>
  </mergeCells>
  <phoneticPr fontId="0" type="noConversion"/>
  <pageMargins left="0.7" right="0.7" top="1" bottom="0.75" header="0.3" footer="0.3"/>
  <pageSetup scale="47" fitToWidth="4" orientation="portrait" useFirstPageNumber="1" r:id="rId1"/>
  <headerFooter scaleWithDoc="0"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pageSetUpPr fitToPage="1"/>
  </sheetPr>
  <dimension ref="A1:E78"/>
  <sheetViews>
    <sheetView showRuler="0" zoomScale="80" zoomScaleNormal="80" workbookViewId="0">
      <selection activeCell="E19" sqref="E19"/>
    </sheetView>
  </sheetViews>
  <sheetFormatPr defaultColWidth="10.625" defaultRowHeight="12.95"/>
  <cols>
    <col min="1" max="1" width="5" style="15" customWidth="1"/>
    <col min="2" max="2" width="4.25" style="29" bestFit="1" customWidth="1"/>
    <col min="3" max="3" width="46.125" style="15" bestFit="1" customWidth="1"/>
    <col min="4" max="4" width="13.5" style="33" bestFit="1" customWidth="1"/>
    <col min="5" max="5" width="15.125" style="33" bestFit="1" customWidth="1"/>
    <col min="6" max="16384" width="10.625" style="15"/>
  </cols>
  <sheetData>
    <row r="1" spans="1:5" ht="17.45" customHeight="1">
      <c r="D1" s="53" t="s">
        <v>0</v>
      </c>
      <c r="E1" s="53"/>
    </row>
    <row r="2" spans="1:5">
      <c r="C2" s="5" t="s">
        <v>1</v>
      </c>
    </row>
    <row r="3" spans="1:5">
      <c r="C3" s="5" t="s">
        <v>111</v>
      </c>
    </row>
    <row r="4" spans="1:5">
      <c r="C4" s="5" t="s">
        <v>5</v>
      </c>
    </row>
    <row r="5" spans="1:5">
      <c r="C5" s="122" t="s">
        <v>7</v>
      </c>
    </row>
    <row r="8" spans="1:5">
      <c r="C8" s="30" t="s">
        <v>87</v>
      </c>
      <c r="D8" s="31"/>
      <c r="E8" s="31"/>
    </row>
    <row r="9" spans="1:5">
      <c r="C9" s="33" t="s">
        <v>88</v>
      </c>
      <c r="E9" s="32"/>
    </row>
    <row r="10" spans="1:5" ht="13.5" thickBot="1">
      <c r="C10" s="34" t="s">
        <v>89</v>
      </c>
      <c r="D10" s="35"/>
      <c r="E10" s="35" t="s">
        <v>90</v>
      </c>
    </row>
    <row r="11" spans="1:5" ht="13.5" thickTop="1">
      <c r="B11" s="15"/>
      <c r="C11" s="29"/>
    </row>
    <row r="12" spans="1:5">
      <c r="B12" s="36"/>
    </row>
    <row r="13" spans="1:5">
      <c r="B13" s="15"/>
      <c r="C13" s="29" t="s">
        <v>8</v>
      </c>
      <c r="D13" s="32" t="s">
        <v>9</v>
      </c>
      <c r="E13" s="41" t="s">
        <v>10</v>
      </c>
    </row>
    <row r="14" spans="1:5">
      <c r="B14" s="15"/>
      <c r="C14" s="29"/>
      <c r="D14" s="32"/>
      <c r="E14" s="41"/>
    </row>
    <row r="15" spans="1:5">
      <c r="A15" s="33"/>
      <c r="B15" s="36"/>
      <c r="E15" s="37" t="s">
        <v>112</v>
      </c>
    </row>
    <row r="16" spans="1:5" s="27" customFormat="1">
      <c r="D16" s="38" t="s">
        <v>16</v>
      </c>
      <c r="E16" s="42"/>
    </row>
    <row r="17" spans="2:5" s="27" customFormat="1">
      <c r="B17" s="27" t="s">
        <v>18</v>
      </c>
      <c r="D17" s="38" t="s">
        <v>22</v>
      </c>
      <c r="E17" s="42"/>
    </row>
    <row r="18" spans="2:5" s="27" customFormat="1">
      <c r="B18" s="39" t="s">
        <v>25</v>
      </c>
      <c r="C18" s="39" t="s">
        <v>26</v>
      </c>
      <c r="D18" s="40" t="s">
        <v>27</v>
      </c>
      <c r="E18" s="40" t="s">
        <v>113</v>
      </c>
    </row>
    <row r="19" spans="2:5" s="29" customFormat="1" ht="14.1">
      <c r="B19" s="29">
        <v>1</v>
      </c>
      <c r="C19" s="73" t="s">
        <v>109</v>
      </c>
      <c r="D19" s="74" t="s">
        <v>114</v>
      </c>
      <c r="E19" s="38"/>
    </row>
    <row r="20" spans="2:5" ht="15.6">
      <c r="B20" s="117">
        <v>2</v>
      </c>
      <c r="C20" s="162" t="s">
        <v>37</v>
      </c>
      <c r="D20" s="163"/>
    </row>
    <row r="21" spans="2:5" ht="15.6">
      <c r="B21" s="29">
        <v>3</v>
      </c>
      <c r="C21" s="94" t="s">
        <v>38</v>
      </c>
      <c r="D21" s="60">
        <v>2086845.1999999972</v>
      </c>
    </row>
    <row r="22" spans="2:5" s="16" customFormat="1" ht="15.6">
      <c r="B22" s="29">
        <v>4</v>
      </c>
      <c r="C22" s="94" t="s">
        <v>39</v>
      </c>
      <c r="D22" s="60">
        <v>0</v>
      </c>
      <c r="E22" s="17"/>
    </row>
    <row r="23" spans="2:5" s="21" customFormat="1" ht="15.6">
      <c r="B23" s="117">
        <v>5</v>
      </c>
      <c r="C23" s="94" t="s">
        <v>40</v>
      </c>
      <c r="D23" s="60">
        <v>0</v>
      </c>
      <c r="E23" s="22"/>
    </row>
    <row r="24" spans="2:5" s="21" customFormat="1" ht="15.6">
      <c r="B24" s="29">
        <v>6</v>
      </c>
      <c r="C24" s="87" t="s">
        <v>41</v>
      </c>
      <c r="D24" s="99">
        <v>0</v>
      </c>
      <c r="E24" s="22"/>
    </row>
    <row r="25" spans="2:5" s="21" customFormat="1" ht="15.6">
      <c r="B25" s="29">
        <v>7</v>
      </c>
      <c r="C25" s="87" t="s">
        <v>42</v>
      </c>
      <c r="D25" s="99">
        <v>0</v>
      </c>
      <c r="E25" s="24"/>
    </row>
    <row r="26" spans="2:5" s="21" customFormat="1" ht="15.95" thickBot="1">
      <c r="B26" s="117">
        <v>8</v>
      </c>
      <c r="C26" s="87" t="s">
        <v>43</v>
      </c>
      <c r="D26" s="99">
        <v>0</v>
      </c>
      <c r="E26" s="22"/>
    </row>
    <row r="27" spans="2:5" s="21" customFormat="1" ht="15.6" thickBot="1">
      <c r="B27" s="29">
        <v>9</v>
      </c>
      <c r="C27" s="102" t="s">
        <v>44</v>
      </c>
      <c r="D27" s="137">
        <f>SUM(D21:D26)</f>
        <v>2086845.1999999972</v>
      </c>
      <c r="E27" s="22"/>
    </row>
    <row r="28" spans="2:5" s="21" customFormat="1" ht="15.6">
      <c r="B28" s="29">
        <v>10</v>
      </c>
      <c r="C28" s="103"/>
      <c r="D28" s="99"/>
      <c r="E28" s="22"/>
    </row>
    <row r="29" spans="2:5" s="21" customFormat="1" ht="15.6">
      <c r="B29" s="117">
        <v>11</v>
      </c>
      <c r="C29" s="104" t="s">
        <v>45</v>
      </c>
      <c r="D29" s="99"/>
      <c r="E29" s="22"/>
    </row>
    <row r="30" spans="2:5" s="21" customFormat="1" ht="15.6">
      <c r="B30" s="29">
        <v>12</v>
      </c>
      <c r="C30" s="87" t="s">
        <v>46</v>
      </c>
      <c r="D30" s="99">
        <v>496318</v>
      </c>
      <c r="E30" s="24">
        <f t="shared" ref="E30" si="0">SUM(E25:E26)</f>
        <v>0</v>
      </c>
    </row>
    <row r="31" spans="2:5" s="21" customFormat="1" ht="15.6">
      <c r="B31" s="29">
        <v>13</v>
      </c>
      <c r="C31" s="87" t="s">
        <v>47</v>
      </c>
      <c r="D31" s="99">
        <v>0</v>
      </c>
      <c r="E31" s="23"/>
    </row>
    <row r="32" spans="2:5" s="21" customFormat="1" ht="15.6">
      <c r="B32" s="117">
        <v>14</v>
      </c>
      <c r="C32" s="87" t="s">
        <v>48</v>
      </c>
      <c r="D32" s="99">
        <v>56739.690000000039</v>
      </c>
      <c r="E32" s="23"/>
    </row>
    <row r="33" spans="2:5" s="21" customFormat="1" ht="15.6">
      <c r="B33" s="29">
        <v>15</v>
      </c>
      <c r="C33" s="87" t="s">
        <v>49</v>
      </c>
      <c r="D33" s="106">
        <v>100479.83</v>
      </c>
      <c r="E33" s="23"/>
    </row>
    <row r="34" spans="2:5" s="21" customFormat="1" ht="15.6">
      <c r="B34" s="29">
        <v>16</v>
      </c>
      <c r="C34" s="87" t="s">
        <v>50</v>
      </c>
      <c r="D34" s="99">
        <v>43829.9</v>
      </c>
      <c r="E34" s="2"/>
    </row>
    <row r="35" spans="2:5" s="21" customFormat="1" ht="15.6">
      <c r="B35" s="117">
        <v>17</v>
      </c>
      <c r="C35" s="87" t="s">
        <v>51</v>
      </c>
      <c r="D35" s="99">
        <v>8376.869999999999</v>
      </c>
      <c r="E35" s="23"/>
    </row>
    <row r="36" spans="2:5" s="21" customFormat="1" ht="15.6">
      <c r="B36" s="29">
        <v>18</v>
      </c>
      <c r="C36" s="164" t="s">
        <v>52</v>
      </c>
      <c r="D36" s="165">
        <v>3587.5</v>
      </c>
      <c r="E36" s="23"/>
    </row>
    <row r="37" spans="2:5" s="21" customFormat="1" ht="15.6">
      <c r="B37" s="29">
        <v>19</v>
      </c>
      <c r="C37" s="164" t="s">
        <v>53</v>
      </c>
      <c r="D37" s="166">
        <v>17776.41</v>
      </c>
      <c r="E37" s="23"/>
    </row>
    <row r="38" spans="2:5" s="21" customFormat="1" ht="15.6">
      <c r="B38" s="117">
        <v>20</v>
      </c>
      <c r="C38" s="164" t="s">
        <v>54</v>
      </c>
      <c r="D38" s="165">
        <v>0</v>
      </c>
      <c r="E38" s="23"/>
    </row>
    <row r="39" spans="2:5" s="21" customFormat="1" ht="15.6">
      <c r="B39" s="29">
        <v>21</v>
      </c>
      <c r="C39" s="164" t="s">
        <v>55</v>
      </c>
      <c r="D39" s="165">
        <v>0</v>
      </c>
      <c r="E39" s="23"/>
    </row>
    <row r="40" spans="2:5" s="21" customFormat="1" ht="15.6">
      <c r="B40" s="29">
        <v>22</v>
      </c>
      <c r="C40" s="164" t="s">
        <v>56</v>
      </c>
      <c r="D40" s="165">
        <v>0</v>
      </c>
      <c r="E40" s="23"/>
    </row>
    <row r="41" spans="2:5" s="21" customFormat="1" ht="15.6">
      <c r="B41" s="117">
        <v>23</v>
      </c>
      <c r="C41" s="164" t="s">
        <v>57</v>
      </c>
      <c r="D41" s="166">
        <v>9000</v>
      </c>
      <c r="E41" s="23"/>
    </row>
    <row r="42" spans="2:5" s="21" customFormat="1" ht="15.6">
      <c r="B42" s="29">
        <v>24</v>
      </c>
      <c r="C42" s="164" t="s">
        <v>58</v>
      </c>
      <c r="D42" s="166">
        <v>42418.950000000004</v>
      </c>
      <c r="E42" s="23"/>
    </row>
    <row r="43" spans="2:5" s="21" customFormat="1" ht="15.6">
      <c r="B43" s="29">
        <v>25</v>
      </c>
      <c r="C43" s="164" t="s">
        <v>59</v>
      </c>
      <c r="D43" s="165">
        <v>49726.430000000015</v>
      </c>
      <c r="E43" s="23"/>
    </row>
    <row r="44" spans="2:5" s="21" customFormat="1" ht="15.6">
      <c r="B44" s="117">
        <v>26</v>
      </c>
      <c r="C44" s="164" t="s">
        <v>60</v>
      </c>
      <c r="D44" s="165">
        <v>1836.0399999999997</v>
      </c>
      <c r="E44" s="23"/>
    </row>
    <row r="45" spans="2:5" s="21" customFormat="1" ht="15.6">
      <c r="B45" s="29">
        <v>27</v>
      </c>
      <c r="C45" s="164" t="s">
        <v>61</v>
      </c>
      <c r="D45" s="165">
        <v>75337.5</v>
      </c>
      <c r="E45" s="23"/>
    </row>
    <row r="46" spans="2:5" s="21" customFormat="1" ht="15.6">
      <c r="B46" s="29">
        <v>28</v>
      </c>
      <c r="C46" s="164" t="s">
        <v>62</v>
      </c>
      <c r="D46" s="165">
        <v>26825.729999999996</v>
      </c>
      <c r="E46" s="23"/>
    </row>
    <row r="47" spans="2:5" s="21" customFormat="1" ht="15.6">
      <c r="B47" s="117">
        <v>29</v>
      </c>
      <c r="C47" s="164" t="s">
        <v>63</v>
      </c>
      <c r="D47" s="165">
        <v>83453.87</v>
      </c>
      <c r="E47" s="23"/>
    </row>
    <row r="48" spans="2:5" s="21" customFormat="1" ht="15.6">
      <c r="B48" s="29">
        <v>30</v>
      </c>
      <c r="C48" s="164" t="s">
        <v>64</v>
      </c>
      <c r="D48" s="165">
        <v>10420.31</v>
      </c>
      <c r="E48" s="23"/>
    </row>
    <row r="49" spans="2:5" s="21" customFormat="1" ht="15.6">
      <c r="B49" s="29">
        <v>31</v>
      </c>
      <c r="C49" s="164" t="s">
        <v>65</v>
      </c>
      <c r="D49" s="166">
        <v>190518.86000000004</v>
      </c>
      <c r="E49" s="23"/>
    </row>
    <row r="50" spans="2:5" s="21" customFormat="1" ht="15.6">
      <c r="B50" s="117">
        <v>32</v>
      </c>
      <c r="C50" s="164" t="s">
        <v>66</v>
      </c>
      <c r="D50" s="165">
        <v>401363.30950254528</v>
      </c>
      <c r="E50" s="26"/>
    </row>
    <row r="51" spans="2:5" s="21" customFormat="1" ht="15.6">
      <c r="B51" s="29">
        <v>33</v>
      </c>
      <c r="C51" s="164" t="s">
        <v>67</v>
      </c>
      <c r="D51" s="165">
        <v>0</v>
      </c>
      <c r="E51" s="23"/>
    </row>
    <row r="52" spans="2:5" s="21" customFormat="1" ht="15.6">
      <c r="B52" s="29">
        <v>34</v>
      </c>
      <c r="C52" s="164" t="s">
        <v>68</v>
      </c>
      <c r="D52" s="165">
        <v>32911.049999999996</v>
      </c>
      <c r="E52" s="23"/>
    </row>
    <row r="53" spans="2:5" s="21" customFormat="1" ht="15.6">
      <c r="B53" s="117">
        <v>35</v>
      </c>
      <c r="C53" s="164" t="s">
        <v>69</v>
      </c>
      <c r="D53" s="165">
        <v>52590.869999999988</v>
      </c>
      <c r="E53" s="23"/>
    </row>
    <row r="54" spans="2:5" s="21" customFormat="1" ht="15.6">
      <c r="B54" s="29">
        <v>36</v>
      </c>
      <c r="C54" s="164" t="s">
        <v>70</v>
      </c>
      <c r="D54" s="165">
        <v>4394.0599999999995</v>
      </c>
      <c r="E54" s="23"/>
    </row>
    <row r="55" spans="2:5" s="21" customFormat="1" ht="15.6">
      <c r="B55" s="29">
        <v>37</v>
      </c>
      <c r="C55" s="164" t="s">
        <v>71</v>
      </c>
      <c r="D55" s="167">
        <v>314851.20000000001</v>
      </c>
      <c r="E55" s="23"/>
    </row>
    <row r="56" spans="2:5" s="21" customFormat="1" ht="15.6">
      <c r="B56" s="117">
        <v>38</v>
      </c>
      <c r="C56" s="168" t="s">
        <v>72</v>
      </c>
      <c r="D56" s="169">
        <f>SUM(D30:D55)</f>
        <v>2022756.3795025453</v>
      </c>
      <c r="E56" s="23"/>
    </row>
    <row r="57" spans="2:5" s="21" customFormat="1" ht="15.6">
      <c r="B57" s="29">
        <v>39</v>
      </c>
      <c r="C57" s="170"/>
      <c r="D57" s="165"/>
      <c r="E57" s="23"/>
    </row>
    <row r="58" spans="2:5" s="21" customFormat="1" ht="15.6">
      <c r="B58" s="29">
        <v>40</v>
      </c>
      <c r="C58" s="171" t="s">
        <v>73</v>
      </c>
      <c r="D58" s="172">
        <f>D27-D56</f>
        <v>64088.820497451816</v>
      </c>
      <c r="E58" s="23"/>
    </row>
    <row r="59" spans="2:5" s="21" customFormat="1" ht="15.6">
      <c r="B59" s="117">
        <v>41</v>
      </c>
      <c r="C59" s="171" t="s">
        <v>74</v>
      </c>
      <c r="D59" s="173">
        <v>98550</v>
      </c>
      <c r="E59" s="23"/>
    </row>
    <row r="60" spans="2:5" s="21" customFormat="1" ht="15.6">
      <c r="B60" s="29">
        <v>42</v>
      </c>
      <c r="C60" s="174" t="s">
        <v>75</v>
      </c>
      <c r="D60" s="175"/>
      <c r="E60" s="23"/>
    </row>
    <row r="61" spans="2:5" s="21" customFormat="1" ht="15.6">
      <c r="B61" s="29">
        <v>43</v>
      </c>
      <c r="C61" s="171" t="s">
        <v>76</v>
      </c>
      <c r="D61" s="176">
        <f>+D56+D59+D60</f>
        <v>2121306.3795025451</v>
      </c>
      <c r="E61" s="23"/>
    </row>
    <row r="62" spans="2:5" s="21" customFormat="1" ht="15.6">
      <c r="B62" s="117">
        <v>44</v>
      </c>
      <c r="C62" s="171" t="s">
        <v>77</v>
      </c>
      <c r="D62" s="176">
        <f>+D27-D61</f>
        <v>-34461.179502547951</v>
      </c>
      <c r="E62" s="25"/>
    </row>
    <row r="63" spans="2:5" s="21" customFormat="1" ht="15.6">
      <c r="B63" s="29">
        <v>45</v>
      </c>
      <c r="C63" s="164"/>
      <c r="D63" s="165"/>
      <c r="E63" s="23"/>
    </row>
    <row r="64" spans="2:5" ht="15.6">
      <c r="B64" s="29">
        <v>46</v>
      </c>
      <c r="C64" s="164"/>
      <c r="D64" s="165"/>
      <c r="E64" s="23"/>
    </row>
    <row r="65" spans="2:5" s="16" customFormat="1" ht="15.6">
      <c r="B65" s="117">
        <v>47</v>
      </c>
      <c r="C65" s="177" t="s">
        <v>78</v>
      </c>
      <c r="D65" s="165"/>
      <c r="E65" s="23"/>
    </row>
    <row r="66" spans="2:5" ht="15.6">
      <c r="B66" s="29">
        <v>48</v>
      </c>
      <c r="C66" s="164" t="s">
        <v>79</v>
      </c>
      <c r="D66" s="165">
        <f>[2]Inputs!$K$53</f>
        <v>11923407.519999994</v>
      </c>
      <c r="E66" s="23"/>
    </row>
    <row r="67" spans="2:5" ht="15.6">
      <c r="B67" s="29">
        <v>49</v>
      </c>
      <c r="C67" s="164" t="s">
        <v>80</v>
      </c>
      <c r="D67" s="165">
        <f>[2]Inputs!$K$54</f>
        <v>-5279806.197537913</v>
      </c>
      <c r="E67" s="23"/>
    </row>
    <row r="68" spans="2:5" s="16" customFormat="1" ht="15.6">
      <c r="B68" s="117">
        <v>50</v>
      </c>
      <c r="C68" s="178" t="s">
        <v>81</v>
      </c>
      <c r="D68" s="174">
        <f>[2]Inputs!$K$55</f>
        <v>0</v>
      </c>
      <c r="E68" s="25"/>
    </row>
    <row r="69" spans="2:5" s="21" customFormat="1" ht="15.6">
      <c r="B69" s="29">
        <v>51</v>
      </c>
      <c r="C69" s="178" t="s">
        <v>82</v>
      </c>
      <c r="D69" s="179">
        <f>[2]Inputs!$K$56</f>
        <v>629333.57586801599</v>
      </c>
      <c r="E69" s="23"/>
    </row>
    <row r="70" spans="2:5" s="21" customFormat="1" ht="15.95" thickBot="1">
      <c r="B70" s="29">
        <v>52</v>
      </c>
      <c r="C70" s="178" t="s">
        <v>83</v>
      </c>
      <c r="D70" s="180">
        <f>[2]Inputs!$K$57</f>
        <v>-193447.25787774372</v>
      </c>
      <c r="E70" s="23"/>
    </row>
    <row r="71" spans="2:5" s="21" customFormat="1" ht="15.6">
      <c r="B71" s="117">
        <v>53</v>
      </c>
      <c r="C71" s="174" t="s">
        <v>84</v>
      </c>
      <c r="D71" s="181">
        <f>D66+D67+D68-ABS(D69)+ABS(D70)</f>
        <v>6207715.0044718087</v>
      </c>
      <c r="E71" s="23"/>
    </row>
    <row r="72" spans="2:5" s="21" customFormat="1" ht="14.45">
      <c r="B72" s="29">
        <v>54</v>
      </c>
      <c r="C72" s="56"/>
      <c r="D72" s="52"/>
      <c r="E72" s="23"/>
    </row>
    <row r="73" spans="2:5" s="21" customFormat="1" ht="14.45">
      <c r="B73" s="29"/>
      <c r="C73" s="56"/>
      <c r="D73" s="68"/>
      <c r="E73" s="23"/>
    </row>
    <row r="74" spans="2:5" s="21" customFormat="1" ht="14.45">
      <c r="B74" s="117"/>
      <c r="C74" s="56"/>
      <c r="D74" s="52"/>
      <c r="E74" s="23"/>
    </row>
    <row r="75" spans="2:5" s="21" customFormat="1" ht="14.45">
      <c r="B75" s="29"/>
      <c r="C75" s="56"/>
      <c r="D75" s="52"/>
      <c r="E75" s="23"/>
    </row>
    <row r="76" spans="2:5" s="21" customFormat="1" ht="14.45">
      <c r="B76" s="29"/>
      <c r="C76" s="67"/>
      <c r="D76" s="52"/>
      <c r="E76" s="23"/>
    </row>
    <row r="77" spans="2:5" s="21" customFormat="1" ht="14.45">
      <c r="B77" s="117"/>
      <c r="C77" s="67"/>
      <c r="D77" s="52"/>
      <c r="E77" s="23"/>
    </row>
    <row r="78" spans="2:5" s="21" customFormat="1" ht="14.45">
      <c r="B78" s="29"/>
      <c r="C78" s="67"/>
      <c r="D78" s="52"/>
      <c r="E78" s="23"/>
    </row>
  </sheetData>
  <phoneticPr fontId="0" type="noConversion"/>
  <pageMargins left="0.25" right="0.25" top="0.75" bottom="0.75" header="0.3" footer="0.3"/>
  <pageSetup scale="55" firstPageNumber="2" fitToWidth="0" orientation="portrait" r:id="rId1"/>
  <headerFooter scaleWithDoc="0"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17EE8-6DC2-4058-A82D-F97BBAD7B0CF}">
  <sheetPr>
    <tabColor theme="6" tint="0.39997558519241921"/>
    <pageSetUpPr fitToPage="1"/>
  </sheetPr>
  <dimension ref="B1:M71"/>
  <sheetViews>
    <sheetView showGridLines="0" zoomScale="90" zoomScaleNormal="90" zoomScaleSheetLayoutView="90" zoomScalePageLayoutView="120" workbookViewId="0">
      <selection activeCell="C6" sqref="C6"/>
    </sheetView>
  </sheetViews>
  <sheetFormatPr defaultColWidth="9.25" defaultRowHeight="12.95"/>
  <cols>
    <col min="1" max="1" width="4.5" style="2" customWidth="1"/>
    <col min="2" max="2" width="5.75" style="1" customWidth="1"/>
    <col min="3" max="3" width="47.375" style="2" bestFit="1" customWidth="1"/>
    <col min="4" max="8" width="13.75" style="3" customWidth="1"/>
    <col min="9" max="10" width="13.75" style="2" customWidth="1"/>
    <col min="11" max="11" width="7" style="2" customWidth="1"/>
    <col min="12" max="12" width="9.25" style="2" customWidth="1"/>
    <col min="13" max="16384" width="9.25" style="2"/>
  </cols>
  <sheetData>
    <row r="1" spans="2:13">
      <c r="F1" s="53" t="s">
        <v>0</v>
      </c>
      <c r="G1" s="53"/>
    </row>
    <row r="2" spans="2:13" s="5" customFormat="1">
      <c r="B2" s="4"/>
      <c r="C2" s="5" t="s">
        <v>1</v>
      </c>
      <c r="D2" s="44"/>
      <c r="E2" s="44"/>
      <c r="F2" s="44"/>
      <c r="G2" s="44"/>
      <c r="H2" s="44"/>
      <c r="J2" s="45" t="s">
        <v>115</v>
      </c>
    </row>
    <row r="3" spans="2:13" s="5" customFormat="1">
      <c r="B3" s="4"/>
      <c r="C3" s="5" t="s">
        <v>116</v>
      </c>
      <c r="D3" s="44"/>
      <c r="E3" s="44"/>
      <c r="F3" s="44"/>
      <c r="G3" s="44"/>
      <c r="H3" s="44"/>
      <c r="J3" s="45" t="s">
        <v>4</v>
      </c>
    </row>
    <row r="4" spans="2:13" s="5" customFormat="1">
      <c r="B4" s="4"/>
      <c r="C4" s="5" t="s">
        <v>5</v>
      </c>
      <c r="D4" s="44"/>
      <c r="E4" s="44"/>
      <c r="F4" s="44"/>
      <c r="G4" s="44"/>
      <c r="H4" s="44"/>
      <c r="J4" s="45" t="s">
        <v>6</v>
      </c>
    </row>
    <row r="5" spans="2:13">
      <c r="B5" s="2"/>
      <c r="C5" s="120" t="s">
        <v>117</v>
      </c>
      <c r="D5" s="2"/>
      <c r="E5" s="2"/>
      <c r="F5" s="2"/>
      <c r="G5" s="2"/>
      <c r="H5" s="183"/>
      <c r="I5" s="183"/>
      <c r="J5" s="183"/>
    </row>
    <row r="7" spans="2:13" s="6" customFormat="1">
      <c r="B7" s="1"/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L7" s="2"/>
      <c r="M7" s="2"/>
    </row>
    <row r="8" spans="2:13" s="6" customFormat="1">
      <c r="B8" s="1"/>
      <c r="L8" s="2"/>
      <c r="M8" s="2"/>
    </row>
    <row r="9" spans="2:13" s="7" customFormat="1">
      <c r="B9" s="4"/>
      <c r="D9" s="8"/>
      <c r="E9" s="8" t="s">
        <v>16</v>
      </c>
      <c r="F9" s="8"/>
      <c r="G9" s="8" t="s">
        <v>16</v>
      </c>
      <c r="H9" s="8"/>
      <c r="I9" s="8"/>
      <c r="J9" s="8" t="s">
        <v>17</v>
      </c>
      <c r="L9" s="2"/>
      <c r="M9" s="2"/>
    </row>
    <row r="10" spans="2:13" s="7" customFormat="1">
      <c r="B10" s="4" t="s">
        <v>18</v>
      </c>
      <c r="D10" s="8" t="s">
        <v>19</v>
      </c>
      <c r="E10" s="8" t="s">
        <v>20</v>
      </c>
      <c r="F10" s="8" t="s">
        <v>21</v>
      </c>
      <c r="G10" s="8" t="s">
        <v>22</v>
      </c>
      <c r="H10" s="8" t="s">
        <v>22</v>
      </c>
      <c r="I10" s="8" t="s">
        <v>23</v>
      </c>
      <c r="J10" s="8" t="s">
        <v>24</v>
      </c>
      <c r="L10" s="2"/>
      <c r="M10" s="2"/>
    </row>
    <row r="11" spans="2:13" s="7" customFormat="1">
      <c r="B11" s="9" t="s">
        <v>25</v>
      </c>
      <c r="C11" s="10" t="s">
        <v>26</v>
      </c>
      <c r="D11" s="11" t="s">
        <v>17</v>
      </c>
      <c r="E11" s="11" t="s">
        <v>27</v>
      </c>
      <c r="F11" s="11" t="s">
        <v>17</v>
      </c>
      <c r="G11" s="11" t="s">
        <v>27</v>
      </c>
      <c r="H11" s="11" t="s">
        <v>17</v>
      </c>
      <c r="I11" s="11" t="s">
        <v>28</v>
      </c>
      <c r="J11" s="11" t="s">
        <v>29</v>
      </c>
      <c r="L11" s="2"/>
      <c r="M11" s="2"/>
    </row>
    <row r="12" spans="2:13" s="6" customFormat="1" ht="14.1">
      <c r="B12" s="1">
        <v>1</v>
      </c>
      <c r="C12" s="69" t="s">
        <v>30</v>
      </c>
      <c r="D12" s="143" t="s">
        <v>31</v>
      </c>
      <c r="E12" s="71" t="s">
        <v>118</v>
      </c>
      <c r="F12" s="71" t="s">
        <v>33</v>
      </c>
      <c r="G12" s="71" t="s">
        <v>119</v>
      </c>
      <c r="H12" s="71" t="s">
        <v>35</v>
      </c>
      <c r="I12" s="72" t="e">
        <f>+I15/D18</f>
        <v>#DIV/0!</v>
      </c>
      <c r="J12" s="71" t="s">
        <v>36</v>
      </c>
      <c r="K12" s="7"/>
      <c r="L12" s="2"/>
      <c r="M12" s="2"/>
    </row>
    <row r="13" spans="2:13">
      <c r="B13" s="12">
        <v>2</v>
      </c>
      <c r="C13" s="13" t="s">
        <v>37</v>
      </c>
      <c r="I13" s="3"/>
      <c r="J13" s="3"/>
      <c r="K13" s="7"/>
    </row>
    <row r="14" spans="2:13" ht="15.6">
      <c r="B14" s="14">
        <v>3</v>
      </c>
      <c r="C14" s="55" t="s">
        <v>120</v>
      </c>
      <c r="D14" s="60">
        <v>294299</v>
      </c>
      <c r="J14" s="3"/>
      <c r="K14" s="7"/>
    </row>
    <row r="15" spans="2:13" s="19" customFormat="1" ht="15.6">
      <c r="B15" s="1">
        <v>4</v>
      </c>
      <c r="C15" s="55" t="s">
        <v>39</v>
      </c>
      <c r="D15" s="60">
        <v>0</v>
      </c>
      <c r="E15" s="18">
        <v>0</v>
      </c>
      <c r="F15" s="19">
        <f>SUM(D15:E15)</f>
        <v>0</v>
      </c>
      <c r="G15" s="20"/>
      <c r="H15" s="20">
        <f>+G15+F15</f>
        <v>0</v>
      </c>
      <c r="I15" s="20">
        <v>0</v>
      </c>
      <c r="J15" s="20">
        <f>+I15+H15</f>
        <v>0</v>
      </c>
      <c r="K15" s="7"/>
      <c r="L15" s="2"/>
      <c r="M15" s="2"/>
    </row>
    <row r="16" spans="2:13">
      <c r="B16" s="12">
        <v>5</v>
      </c>
      <c r="C16" s="55" t="s">
        <v>40</v>
      </c>
      <c r="D16" s="59">
        <v>0</v>
      </c>
      <c r="E16" s="23">
        <f>+'RS-02, Sch 1.2 Restating Adj '!D23</f>
        <v>0</v>
      </c>
      <c r="F16" s="23">
        <f>SUM(D16:E16)</f>
        <v>0</v>
      </c>
      <c r="G16" s="23"/>
      <c r="H16" s="23">
        <f>+G16+F16</f>
        <v>0</v>
      </c>
      <c r="I16" s="23"/>
      <c r="J16" s="23">
        <f t="shared" ref="J16" si="0">+I16+H16</f>
        <v>0</v>
      </c>
      <c r="K16" s="7"/>
    </row>
    <row r="17" spans="2:11">
      <c r="B17" s="14">
        <v>6</v>
      </c>
      <c r="C17" s="36" t="s">
        <v>41</v>
      </c>
      <c r="D17" s="50">
        <v>0</v>
      </c>
      <c r="E17" s="25"/>
      <c r="F17" s="25"/>
      <c r="G17" s="25"/>
      <c r="H17" s="25"/>
      <c r="I17" s="25"/>
      <c r="J17" s="25"/>
      <c r="K17" s="7"/>
    </row>
    <row r="18" spans="2:11">
      <c r="B18" s="1">
        <v>7</v>
      </c>
      <c r="C18" s="36" t="s">
        <v>42</v>
      </c>
      <c r="D18" s="50">
        <v>0</v>
      </c>
      <c r="E18" s="23">
        <f>SUM(E15:E17)</f>
        <v>0</v>
      </c>
      <c r="F18" s="23">
        <f>SUM(F15:F17)</f>
        <v>0</v>
      </c>
      <c r="G18" s="23"/>
      <c r="H18" s="23">
        <f>SUM(H15:H17)</f>
        <v>0</v>
      </c>
      <c r="I18" s="23">
        <f>SUM(I15:I17)</f>
        <v>0</v>
      </c>
      <c r="J18" s="23">
        <f>+I18+H18</f>
        <v>0</v>
      </c>
      <c r="K18" s="7"/>
    </row>
    <row r="19" spans="2:11" ht="13.5" thickBot="1">
      <c r="B19" s="12">
        <v>8</v>
      </c>
      <c r="C19" s="36" t="s">
        <v>43</v>
      </c>
      <c r="D19" s="50">
        <v>0</v>
      </c>
      <c r="E19" s="22"/>
      <c r="F19" s="22"/>
      <c r="G19" s="25"/>
      <c r="H19" s="22"/>
      <c r="I19" s="22"/>
      <c r="J19" s="22"/>
      <c r="K19" s="7"/>
    </row>
    <row r="20" spans="2:11" ht="13.5" thickBot="1">
      <c r="B20" s="14">
        <v>9</v>
      </c>
      <c r="C20" s="57" t="s">
        <v>44</v>
      </c>
      <c r="D20" s="58">
        <f>SUM(D14:D19)</f>
        <v>294299</v>
      </c>
      <c r="E20" s="22"/>
      <c r="F20" s="22">
        <f>E20+D20</f>
        <v>294299</v>
      </c>
      <c r="G20" s="25"/>
      <c r="H20" s="22">
        <f>F20+G20</f>
        <v>294299</v>
      </c>
      <c r="I20" s="22"/>
      <c r="J20" s="22">
        <f>I20+H20</f>
        <v>294299</v>
      </c>
      <c r="K20" s="7"/>
    </row>
    <row r="21" spans="2:11">
      <c r="B21" s="1">
        <v>10</v>
      </c>
      <c r="C21" s="46"/>
      <c r="D21" s="50"/>
      <c r="E21" s="22"/>
      <c r="F21" s="22"/>
      <c r="G21" s="25"/>
      <c r="H21" s="22"/>
      <c r="I21" s="22"/>
      <c r="J21" s="22"/>
      <c r="K21" s="7"/>
    </row>
    <row r="22" spans="2:11">
      <c r="B22" s="12">
        <v>11</v>
      </c>
      <c r="C22" s="61" t="s">
        <v>45</v>
      </c>
      <c r="D22" s="50"/>
      <c r="E22" s="22"/>
      <c r="F22" s="22"/>
      <c r="G22" s="25"/>
      <c r="H22" s="22"/>
      <c r="I22" s="22"/>
      <c r="J22" s="22"/>
      <c r="K22" s="7"/>
    </row>
    <row r="23" spans="2:11">
      <c r="B23" s="14">
        <v>12</v>
      </c>
      <c r="C23" s="125" t="s">
        <v>46</v>
      </c>
      <c r="D23" s="126">
        <v>138998</v>
      </c>
      <c r="E23" s="144">
        <f>'RS-02, Sch 2.2 Restating Adj'!E30</f>
        <v>-2627</v>
      </c>
      <c r="F23" s="144"/>
      <c r="G23" s="25"/>
      <c r="H23" s="144"/>
      <c r="I23" s="144"/>
      <c r="J23" s="144"/>
      <c r="K23" s="7"/>
    </row>
    <row r="24" spans="2:11">
      <c r="B24" s="1">
        <v>13</v>
      </c>
      <c r="C24" s="125" t="s">
        <v>47</v>
      </c>
      <c r="D24" s="127">
        <v>0</v>
      </c>
      <c r="E24" s="25"/>
      <c r="F24" s="25"/>
      <c r="G24" s="25"/>
      <c r="H24" s="25"/>
      <c r="I24" s="25"/>
      <c r="J24" s="25"/>
      <c r="K24" s="7"/>
    </row>
    <row r="25" spans="2:11">
      <c r="B25" s="12">
        <v>14</v>
      </c>
      <c r="C25" s="125" t="s">
        <v>48</v>
      </c>
      <c r="D25" s="128">
        <v>51708</v>
      </c>
      <c r="E25" s="23"/>
      <c r="F25" s="23"/>
      <c r="G25" s="23"/>
      <c r="H25" s="23"/>
      <c r="I25" s="23"/>
      <c r="J25" s="23"/>
      <c r="K25" s="7"/>
    </row>
    <row r="26" spans="2:11">
      <c r="B26" s="14">
        <v>15</v>
      </c>
      <c r="C26" s="125" t="s">
        <v>49</v>
      </c>
      <c r="D26" s="128">
        <v>14522</v>
      </c>
      <c r="E26" s="23"/>
      <c r="F26" s="23"/>
      <c r="G26" s="23"/>
      <c r="H26" s="23"/>
      <c r="I26" s="23"/>
      <c r="J26" s="23"/>
      <c r="K26" s="7"/>
    </row>
    <row r="27" spans="2:11">
      <c r="B27" s="1">
        <v>16</v>
      </c>
      <c r="C27" s="125" t="s">
        <v>50</v>
      </c>
      <c r="D27" s="128">
        <v>1677</v>
      </c>
      <c r="E27" s="23"/>
      <c r="F27" s="23"/>
      <c r="G27" s="23"/>
      <c r="H27" s="23"/>
      <c r="I27" s="23"/>
      <c r="J27" s="23"/>
    </row>
    <row r="28" spans="2:11" ht="12" customHeight="1">
      <c r="B28" s="12">
        <v>17</v>
      </c>
      <c r="C28" s="125" t="s">
        <v>51</v>
      </c>
      <c r="D28" s="128">
        <v>3588</v>
      </c>
      <c r="E28" s="22">
        <f>'RS-02, Sch 1.2 Restating Adj '!D34</f>
        <v>43829.9</v>
      </c>
      <c r="F28" s="22"/>
      <c r="G28" s="22"/>
      <c r="H28" s="22"/>
      <c r="I28" s="22"/>
      <c r="J28" s="22"/>
    </row>
    <row r="29" spans="2:11">
      <c r="B29" s="14">
        <v>18</v>
      </c>
      <c r="C29" s="125" t="s">
        <v>52</v>
      </c>
      <c r="D29" s="127">
        <v>0</v>
      </c>
      <c r="E29" s="22">
        <f>'RS-02, Sch 1.2 Restating Adj '!D35</f>
        <v>8376.869999999999</v>
      </c>
      <c r="F29" s="22"/>
      <c r="G29" s="22"/>
      <c r="H29" s="22"/>
      <c r="I29" s="22"/>
      <c r="J29" s="22"/>
    </row>
    <row r="30" spans="2:11">
      <c r="B30" s="1">
        <v>19</v>
      </c>
      <c r="C30" s="125" t="s">
        <v>53</v>
      </c>
      <c r="D30" s="128">
        <v>115</v>
      </c>
      <c r="E30" s="22">
        <f>'RS-02, Sch 1.2 Restating Adj '!D36</f>
        <v>3587.5</v>
      </c>
      <c r="F30" s="22"/>
      <c r="G30" s="22"/>
      <c r="H30" s="22"/>
      <c r="I30" s="22"/>
      <c r="J30" s="22"/>
    </row>
    <row r="31" spans="2:11">
      <c r="B31" s="12">
        <v>20</v>
      </c>
      <c r="C31" s="125" t="s">
        <v>54</v>
      </c>
      <c r="D31" s="127">
        <v>0</v>
      </c>
      <c r="E31" s="22">
        <f>'RS-02, Sch 1.2 Restating Adj '!D37</f>
        <v>17776.41</v>
      </c>
      <c r="F31" s="22"/>
      <c r="G31" s="22"/>
      <c r="H31" s="22"/>
      <c r="I31" s="22"/>
      <c r="J31" s="22"/>
    </row>
    <row r="32" spans="2:11">
      <c r="B32" s="14">
        <v>21</v>
      </c>
      <c r="C32" s="125" t="s">
        <v>55</v>
      </c>
      <c r="D32" s="128">
        <v>50223</v>
      </c>
      <c r="E32" s="22">
        <f>'RS-02, Sch 1.2 Restating Adj '!D38</f>
        <v>0</v>
      </c>
      <c r="F32" s="22"/>
      <c r="G32" s="22"/>
      <c r="H32" s="22"/>
      <c r="I32" s="22"/>
      <c r="J32" s="22"/>
    </row>
    <row r="33" spans="2:10">
      <c r="B33" s="1">
        <v>22</v>
      </c>
      <c r="C33" s="125" t="s">
        <v>56</v>
      </c>
      <c r="D33" s="127">
        <v>0</v>
      </c>
      <c r="E33" s="22">
        <f>'RS-02, Sch 1.2 Restating Adj '!D39</f>
        <v>0</v>
      </c>
      <c r="F33" s="22"/>
      <c r="G33" s="22"/>
      <c r="H33" s="22"/>
      <c r="I33" s="22"/>
      <c r="J33" s="22"/>
    </row>
    <row r="34" spans="2:10">
      <c r="B34" s="12">
        <v>23</v>
      </c>
      <c r="C34" s="125" t="s">
        <v>57</v>
      </c>
      <c r="D34" s="129">
        <v>14157</v>
      </c>
      <c r="E34" s="22">
        <f>'RS-02, Sch 1.2 Restating Adj '!D40</f>
        <v>0</v>
      </c>
      <c r="F34" s="22"/>
      <c r="G34" s="22"/>
      <c r="H34" s="22"/>
      <c r="I34" s="22"/>
      <c r="J34" s="22"/>
    </row>
    <row r="35" spans="2:10">
      <c r="B35" s="14">
        <v>24</v>
      </c>
      <c r="C35" s="125" t="s">
        <v>58</v>
      </c>
      <c r="D35" s="129">
        <v>10517</v>
      </c>
      <c r="E35" s="22">
        <f>'RS-02, Sch 1.2 Restating Adj '!D41</f>
        <v>9000</v>
      </c>
      <c r="F35" s="22"/>
      <c r="G35" s="22"/>
      <c r="H35" s="22"/>
      <c r="I35" s="22"/>
      <c r="J35" s="22"/>
    </row>
    <row r="36" spans="2:10">
      <c r="B36" s="1">
        <v>25</v>
      </c>
      <c r="C36" s="125" t="s">
        <v>59</v>
      </c>
      <c r="D36" s="129">
        <v>13954</v>
      </c>
      <c r="E36" s="22">
        <f>'RS-02, Sch 1.2 Restating Adj '!D42</f>
        <v>42418.950000000004</v>
      </c>
      <c r="F36" s="22"/>
      <c r="G36" s="22"/>
      <c r="H36" s="22"/>
      <c r="I36" s="22"/>
      <c r="J36" s="22"/>
    </row>
    <row r="37" spans="2:10">
      <c r="B37" s="12">
        <v>26</v>
      </c>
      <c r="C37" s="125" t="s">
        <v>60</v>
      </c>
      <c r="D37" s="127">
        <v>0</v>
      </c>
      <c r="E37" s="22">
        <f>'RS-02, Sch 1.2 Restating Adj '!D43</f>
        <v>49726.430000000015</v>
      </c>
      <c r="F37" s="22"/>
      <c r="G37" s="22"/>
      <c r="H37" s="22"/>
      <c r="I37" s="22"/>
      <c r="J37" s="22"/>
    </row>
    <row r="38" spans="2:10">
      <c r="B38" s="14">
        <v>27</v>
      </c>
      <c r="C38" s="125" t="s">
        <v>61</v>
      </c>
      <c r="D38" s="127">
        <v>0</v>
      </c>
      <c r="E38" s="22">
        <f>'RS-02, Sch 1.2 Restating Adj '!D44</f>
        <v>1836.0399999999997</v>
      </c>
      <c r="F38" s="22"/>
      <c r="G38" s="22"/>
      <c r="H38" s="22"/>
      <c r="I38" s="22"/>
      <c r="J38" s="22"/>
    </row>
    <row r="39" spans="2:10">
      <c r="B39" s="1">
        <v>28</v>
      </c>
      <c r="C39" s="130" t="s">
        <v>62</v>
      </c>
      <c r="D39" s="129">
        <v>1212</v>
      </c>
      <c r="E39" s="22">
        <f>'RS-02, Sch 1.2 Restating Adj '!D45</f>
        <v>75337.5</v>
      </c>
      <c r="F39" s="22"/>
      <c r="G39" s="22"/>
      <c r="H39" s="22"/>
      <c r="I39" s="22"/>
      <c r="J39" s="22"/>
    </row>
    <row r="40" spans="2:10">
      <c r="B40" s="12">
        <v>29</v>
      </c>
      <c r="C40" s="130" t="s">
        <v>63</v>
      </c>
      <c r="D40" s="129">
        <v>28135</v>
      </c>
      <c r="E40" s="22">
        <f>'RS-02, Sch 1.2 Restating Adj '!D46</f>
        <v>26825.729999999996</v>
      </c>
      <c r="F40" s="22"/>
      <c r="G40" s="22"/>
      <c r="H40" s="22"/>
      <c r="I40" s="22"/>
      <c r="J40" s="22"/>
    </row>
    <row r="41" spans="2:10">
      <c r="B41" s="14">
        <v>30</v>
      </c>
      <c r="C41" s="125" t="s">
        <v>64</v>
      </c>
      <c r="D41" s="127">
        <v>0</v>
      </c>
      <c r="E41" s="22">
        <f>'RS-02, Sch 1.2 Restating Adj '!D47</f>
        <v>83453.87</v>
      </c>
      <c r="F41" s="22"/>
      <c r="G41" s="22"/>
      <c r="H41" s="22"/>
      <c r="I41" s="22"/>
      <c r="J41" s="22"/>
    </row>
    <row r="42" spans="2:10" s="5" customFormat="1">
      <c r="B42" s="1">
        <v>31</v>
      </c>
      <c r="C42" s="125" t="s">
        <v>65</v>
      </c>
      <c r="D42" s="129">
        <v>2400</v>
      </c>
      <c r="E42" s="22">
        <f>'RS-02, Sch 1.2 Restating Adj '!D48</f>
        <v>10420.31</v>
      </c>
      <c r="F42" s="22"/>
      <c r="G42" s="22"/>
      <c r="H42" s="22"/>
      <c r="I42" s="49"/>
      <c r="J42" s="22"/>
    </row>
    <row r="43" spans="2:10" s="5" customFormat="1">
      <c r="B43" s="12">
        <v>32</v>
      </c>
      <c r="C43" s="125" t="s">
        <v>66</v>
      </c>
      <c r="D43" s="129">
        <v>41433</v>
      </c>
      <c r="E43" s="22">
        <f>'RS-02, Sch 1.2 Restating Adj '!D49</f>
        <v>190518.86000000004</v>
      </c>
      <c r="F43" s="22"/>
      <c r="G43" s="22"/>
      <c r="H43" s="22"/>
      <c r="I43" s="49"/>
      <c r="J43" s="22"/>
    </row>
    <row r="44" spans="2:10" s="5" customFormat="1">
      <c r="B44" s="14">
        <v>33</v>
      </c>
      <c r="C44" s="125" t="s">
        <v>67</v>
      </c>
      <c r="D44" s="129">
        <v>14892</v>
      </c>
      <c r="E44" s="22">
        <f>'RS-02, Sch 1.2 Restating Adj '!D50</f>
        <v>401363.30950254528</v>
      </c>
      <c r="F44" s="23"/>
      <c r="G44" s="22"/>
      <c r="H44" s="23"/>
      <c r="I44" s="49"/>
      <c r="J44" s="23"/>
    </row>
    <row r="45" spans="2:10">
      <c r="B45" s="1">
        <v>34</v>
      </c>
      <c r="C45" s="125" t="s">
        <v>68</v>
      </c>
      <c r="D45" s="129">
        <v>1147</v>
      </c>
      <c r="E45" s="22">
        <f>'RS-02, Sch 1.2 Restating Adj '!D51</f>
        <v>0</v>
      </c>
      <c r="F45" s="22"/>
      <c r="G45" s="22"/>
      <c r="H45" s="22"/>
      <c r="I45" s="22"/>
      <c r="J45" s="22"/>
    </row>
    <row r="46" spans="2:10" s="5" customFormat="1">
      <c r="B46" s="12">
        <v>35</v>
      </c>
      <c r="C46" s="125" t="s">
        <v>69</v>
      </c>
      <c r="D46" s="129">
        <v>11055</v>
      </c>
      <c r="E46" s="22">
        <f>'RS-02, Sch 1.2 Restating Adj '!D52</f>
        <v>32911.049999999996</v>
      </c>
      <c r="F46" s="22"/>
      <c r="G46" s="22"/>
      <c r="H46" s="22"/>
      <c r="I46" s="22"/>
      <c r="J46" s="22"/>
    </row>
    <row r="47" spans="2:10">
      <c r="B47" s="14">
        <v>36</v>
      </c>
      <c r="C47" s="130" t="s">
        <v>70</v>
      </c>
      <c r="D47" s="127">
        <v>0</v>
      </c>
      <c r="E47" s="22">
        <f>'RS-02, Sch 1.2 Restating Adj '!D53</f>
        <v>52590.869999999988</v>
      </c>
      <c r="F47" s="22"/>
      <c r="G47" s="22"/>
      <c r="H47" s="22"/>
      <c r="I47" s="22"/>
      <c r="J47" s="22"/>
    </row>
    <row r="48" spans="2:10" ht="13.5" thickBot="1">
      <c r="B48" s="1">
        <v>37</v>
      </c>
      <c r="C48" s="130" t="s">
        <v>71</v>
      </c>
      <c r="D48" s="131">
        <v>72293</v>
      </c>
      <c r="E48" s="22">
        <f>'RS-02, Sch 1.2 Restating Adj '!D54</f>
        <v>4394.0599999999995</v>
      </c>
      <c r="F48" s="22"/>
      <c r="G48" s="22"/>
      <c r="H48" s="22"/>
      <c r="I48" s="22"/>
      <c r="J48" s="22"/>
    </row>
    <row r="49" spans="2:10" ht="14.45">
      <c r="B49" s="12">
        <v>38</v>
      </c>
      <c r="C49" s="62" t="s">
        <v>72</v>
      </c>
      <c r="D49" s="63">
        <f>SUM(D23:D48)</f>
        <v>472026</v>
      </c>
      <c r="E49" s="22">
        <f>'RS-02, Sch 1.2 Restating Adj '!D55</f>
        <v>314851.20000000001</v>
      </c>
      <c r="F49" s="22"/>
      <c r="G49" s="22"/>
      <c r="H49" s="22"/>
      <c r="I49" s="22"/>
      <c r="J49" s="22"/>
    </row>
    <row r="50" spans="2:10" ht="14.45">
      <c r="B50" s="14">
        <v>39</v>
      </c>
      <c r="C50" s="47"/>
      <c r="D50" s="52"/>
      <c r="E50" s="22">
        <f>'RS-02, Sch 1.2 Restating Adj '!D56</f>
        <v>2022756.3795025453</v>
      </c>
      <c r="F50" s="22"/>
      <c r="G50" s="22"/>
      <c r="H50" s="22"/>
      <c r="I50" s="22"/>
      <c r="J50" s="22"/>
    </row>
    <row r="51" spans="2:10" s="5" customFormat="1" ht="14.45">
      <c r="B51" s="1">
        <v>40</v>
      </c>
      <c r="C51" s="130" t="s">
        <v>73</v>
      </c>
      <c r="D51" s="52">
        <v>-177727</v>
      </c>
      <c r="E51" s="22">
        <f>'RS-02, Sch 1.2 Restating Adj '!D57</f>
        <v>0</v>
      </c>
      <c r="F51" s="22"/>
      <c r="G51" s="22"/>
      <c r="H51" s="22"/>
      <c r="I51" s="49"/>
      <c r="J51" s="22"/>
    </row>
    <row r="52" spans="2:10" s="5" customFormat="1" ht="14.45">
      <c r="B52" s="12">
        <v>41</v>
      </c>
      <c r="C52" s="130" t="s">
        <v>74</v>
      </c>
      <c r="D52" s="52">
        <v>0</v>
      </c>
      <c r="E52" s="22">
        <f>'RS-02, Sch 1.2 Restating Adj '!D58</f>
        <v>64088.820497451816</v>
      </c>
      <c r="F52" s="22"/>
      <c r="G52" s="22"/>
      <c r="H52" s="49"/>
      <c r="I52" s="49"/>
      <c r="J52" s="49"/>
    </row>
    <row r="53" spans="2:10" ht="14.45">
      <c r="B53" s="14">
        <v>42</v>
      </c>
      <c r="C53" s="130" t="s">
        <v>75</v>
      </c>
      <c r="D53" s="52">
        <v>0</v>
      </c>
      <c r="E53" s="22">
        <f>'RS-02, Sch 1.2 Restating Adj '!D59</f>
        <v>98550</v>
      </c>
      <c r="F53" s="22"/>
      <c r="G53" s="22"/>
      <c r="H53" s="22"/>
      <c r="I53" s="22"/>
      <c r="J53" s="22"/>
    </row>
    <row r="54" spans="2:10" ht="15" thickBot="1">
      <c r="B54" s="1">
        <v>43</v>
      </c>
      <c r="C54" s="130" t="s">
        <v>76</v>
      </c>
      <c r="D54" s="65">
        <f>+D49+D52+D53</f>
        <v>472026</v>
      </c>
      <c r="E54" s="22">
        <f>'RS-02, Sch 1.2 Restating Adj '!D60</f>
        <v>0</v>
      </c>
      <c r="F54" s="22"/>
      <c r="G54" s="22"/>
      <c r="H54" s="22"/>
      <c r="I54" s="22"/>
      <c r="J54" s="22"/>
    </row>
    <row r="55" spans="2:10" ht="15" thickBot="1">
      <c r="B55" s="12">
        <v>44</v>
      </c>
      <c r="C55" s="130" t="s">
        <v>77</v>
      </c>
      <c r="D55" s="64">
        <f>D20-D54</f>
        <v>-177727</v>
      </c>
      <c r="E55" s="22">
        <f>'RS-02, Sch 1.2 Restating Adj '!D61</f>
        <v>2121306.3795025451</v>
      </c>
      <c r="F55" s="22"/>
      <c r="G55" s="22"/>
      <c r="H55" s="22"/>
      <c r="I55" s="22"/>
      <c r="J55" s="22"/>
    </row>
    <row r="56" spans="2:10" ht="15.6">
      <c r="B56" s="14">
        <v>45</v>
      </c>
      <c r="C56" s="108"/>
      <c r="D56" s="109"/>
      <c r="E56" s="22">
        <f>'RS-02, Sch 1.2 Restating Adj '!D62</f>
        <v>-34461.179502547951</v>
      </c>
      <c r="F56" s="22"/>
      <c r="G56" s="22"/>
      <c r="H56" s="22"/>
      <c r="I56" s="22"/>
      <c r="J56" s="22"/>
    </row>
    <row r="57" spans="2:10" ht="15.6">
      <c r="B57" s="1">
        <v>46</v>
      </c>
      <c r="C57" s="108"/>
      <c r="D57" s="109"/>
      <c r="E57" s="22">
        <v>362969</v>
      </c>
      <c r="F57" s="22"/>
      <c r="G57" s="22"/>
      <c r="H57" s="22"/>
      <c r="I57" s="22"/>
      <c r="J57" s="22"/>
    </row>
    <row r="58" spans="2:10" ht="15.6">
      <c r="B58" s="12">
        <v>47</v>
      </c>
      <c r="C58" s="113" t="s">
        <v>78</v>
      </c>
      <c r="D58" s="109"/>
      <c r="E58" s="22">
        <f>'RS-02, Sch 1.2 Restating Adj '!D64</f>
        <v>0</v>
      </c>
      <c r="F58" s="23"/>
      <c r="G58" s="22"/>
      <c r="H58" s="23"/>
      <c r="I58" s="22"/>
      <c r="J58" s="23"/>
    </row>
    <row r="59" spans="2:10" s="5" customFormat="1" ht="14.45">
      <c r="B59" s="14">
        <v>48</v>
      </c>
      <c r="C59" s="132" t="s">
        <v>79</v>
      </c>
      <c r="D59" s="52">
        <v>961317</v>
      </c>
      <c r="E59" s="22">
        <f>'RS-02, Sch 1.2 Restating Adj '!D65</f>
        <v>0</v>
      </c>
      <c r="F59" s="23"/>
      <c r="G59" s="22"/>
      <c r="H59" s="23"/>
      <c r="I59" s="22"/>
      <c r="J59" s="23"/>
    </row>
    <row r="60" spans="2:10" ht="14.45">
      <c r="B60" s="1">
        <v>49</v>
      </c>
      <c r="C60" s="132" t="s">
        <v>80</v>
      </c>
      <c r="D60" s="52">
        <v>-400272</v>
      </c>
      <c r="E60" s="22">
        <f>'RS-02, Sch 1.2 Restating Adj '!D66</f>
        <v>11923407.519999994</v>
      </c>
      <c r="F60" s="23"/>
      <c r="G60" s="22"/>
      <c r="H60" s="23"/>
      <c r="I60" s="22"/>
      <c r="J60" s="23"/>
    </row>
    <row r="61" spans="2:10" ht="14.45">
      <c r="B61" s="12">
        <v>50</v>
      </c>
      <c r="C61" s="132" t="s">
        <v>81</v>
      </c>
      <c r="D61" s="52">
        <v>0</v>
      </c>
      <c r="E61" s="22">
        <f>'RS-02, Sch 1.2 Restating Adj '!D67</f>
        <v>-5279806.197537913</v>
      </c>
      <c r="F61" s="23"/>
      <c r="G61" s="22"/>
      <c r="H61" s="23"/>
      <c r="I61" s="22"/>
      <c r="J61" s="23"/>
    </row>
    <row r="62" spans="2:10" ht="14.45">
      <c r="B62" s="14">
        <v>51</v>
      </c>
      <c r="C62" s="132" t="s">
        <v>82</v>
      </c>
      <c r="D62" s="52">
        <v>-111750</v>
      </c>
      <c r="E62" s="22">
        <f>'RS-02, Sch 1.2 Restating Adj '!D68</f>
        <v>0</v>
      </c>
      <c r="F62" s="23"/>
      <c r="G62" s="22"/>
      <c r="H62" s="23"/>
      <c r="I62" s="22"/>
      <c r="J62" s="23"/>
    </row>
    <row r="63" spans="2:10" ht="15" thickBot="1">
      <c r="B63" s="1">
        <v>52</v>
      </c>
      <c r="C63" s="132" t="s">
        <v>83</v>
      </c>
      <c r="D63" s="64">
        <v>-76489</v>
      </c>
      <c r="E63" s="22">
        <f>'RS-02, Sch 1.2 Restating Adj '!D69</f>
        <v>629333.57586801599</v>
      </c>
      <c r="F63" s="23"/>
      <c r="G63" s="22"/>
      <c r="H63" s="23"/>
      <c r="I63" s="22"/>
      <c r="J63" s="23"/>
    </row>
    <row r="64" spans="2:10" s="5" customFormat="1" ht="15">
      <c r="B64" s="12">
        <v>53</v>
      </c>
      <c r="C64" s="110" t="s">
        <v>84</v>
      </c>
      <c r="D64" s="111">
        <f>SUM(D59:D63)</f>
        <v>372806</v>
      </c>
      <c r="E64" s="22">
        <f>'RS-02, Sch 1.2 Restating Adj '!D70</f>
        <v>-193447.25787774372</v>
      </c>
      <c r="F64" s="23"/>
      <c r="G64" s="22"/>
      <c r="H64" s="23"/>
      <c r="I64" s="22"/>
      <c r="J64" s="23"/>
    </row>
    <row r="65" spans="2:10" ht="14.45">
      <c r="B65" s="14">
        <v>54</v>
      </c>
      <c r="C65" s="56"/>
      <c r="D65" s="52"/>
      <c r="E65" s="22"/>
      <c r="F65" s="23"/>
      <c r="G65" s="22"/>
      <c r="H65" s="23"/>
      <c r="I65" s="22"/>
      <c r="J65" s="23"/>
    </row>
    <row r="66" spans="2:10" ht="14.45">
      <c r="C66" s="56"/>
      <c r="D66" s="68"/>
      <c r="E66" s="22"/>
      <c r="F66" s="23"/>
      <c r="G66" s="22"/>
      <c r="H66" s="23"/>
      <c r="I66" s="22"/>
      <c r="J66" s="23"/>
    </row>
    <row r="67" spans="2:10" ht="14.45">
      <c r="C67" s="56"/>
      <c r="D67" s="52"/>
      <c r="E67" s="22"/>
      <c r="F67" s="23"/>
      <c r="G67" s="22"/>
      <c r="H67" s="23"/>
      <c r="I67" s="22"/>
      <c r="J67" s="23"/>
    </row>
    <row r="68" spans="2:10" s="5" customFormat="1" ht="14.45">
      <c r="B68" s="46"/>
      <c r="C68" s="56"/>
      <c r="D68" s="52"/>
      <c r="E68" s="49"/>
      <c r="F68" s="23"/>
      <c r="G68" s="23"/>
      <c r="H68" s="23"/>
      <c r="I68" s="22"/>
      <c r="J68" s="23"/>
    </row>
    <row r="69" spans="2:10" ht="14.45">
      <c r="C69" s="67"/>
      <c r="D69" s="52"/>
      <c r="E69" s="22"/>
      <c r="F69" s="23"/>
      <c r="G69" s="23"/>
      <c r="H69" s="23"/>
      <c r="I69" s="22"/>
      <c r="J69" s="23"/>
    </row>
    <row r="70" spans="2:10" ht="14.45">
      <c r="C70" s="67"/>
      <c r="D70" s="52"/>
      <c r="E70" s="22"/>
      <c r="F70" s="23"/>
      <c r="G70" s="23"/>
      <c r="H70" s="23"/>
      <c r="I70" s="22"/>
      <c r="J70" s="23"/>
    </row>
    <row r="71" spans="2:10" ht="14.45">
      <c r="B71" s="46"/>
      <c r="C71" s="67"/>
      <c r="D71" s="52"/>
      <c r="E71" s="22"/>
      <c r="F71" s="23"/>
      <c r="G71" s="23"/>
      <c r="H71" s="23"/>
      <c r="I71" s="22"/>
      <c r="J71" s="23"/>
    </row>
  </sheetData>
  <mergeCells count="1">
    <mergeCell ref="H5:J5"/>
  </mergeCells>
  <pageMargins left="0.7" right="0.7" top="1" bottom="0.75" header="0.3" footer="0.3"/>
  <pageSetup scale="51" firstPageNumber="4" fitToWidth="0" orientation="portrait" horizontalDpi="300" verticalDpi="300" r:id="rId1"/>
  <headerFooter scaleWithDoc="0"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FEF8D-6B82-4907-86BD-3AB606322354}">
  <sheetPr>
    <tabColor theme="6" tint="0.39997558519241921"/>
    <pageSetUpPr fitToPage="1"/>
  </sheetPr>
  <dimension ref="A1:F100"/>
  <sheetViews>
    <sheetView showRuler="0" zoomScale="60" zoomScaleNormal="60" workbookViewId="0">
      <selection activeCell="E30" sqref="E30"/>
    </sheetView>
  </sheetViews>
  <sheetFormatPr defaultColWidth="9" defaultRowHeight="12.95"/>
  <cols>
    <col min="1" max="1" width="3.25" style="15" customWidth="1"/>
    <col min="2" max="2" width="4.375" style="29" bestFit="1" customWidth="1"/>
    <col min="3" max="3" width="47" style="15" bestFit="1" customWidth="1"/>
    <col min="4" max="4" width="15.875" style="33" customWidth="1"/>
    <col min="5" max="5" width="23.625" style="33" bestFit="1" customWidth="1"/>
    <col min="6" max="16384" width="9" style="15"/>
  </cols>
  <sheetData>
    <row r="1" spans="1:6" ht="24.95" customHeight="1">
      <c r="A1" s="75"/>
      <c r="B1" s="76"/>
      <c r="C1" s="75"/>
      <c r="D1" s="77"/>
      <c r="E1" s="141" t="s">
        <v>0</v>
      </c>
      <c r="F1" s="142"/>
    </row>
    <row r="2" spans="1:6" s="28" customFormat="1" ht="15">
      <c r="A2" s="78"/>
      <c r="B2" s="79"/>
      <c r="C2" s="80" t="s">
        <v>1</v>
      </c>
      <c r="D2" s="81"/>
      <c r="E2" s="81"/>
    </row>
    <row r="3" spans="1:6" s="28" customFormat="1" ht="15">
      <c r="A3" s="78"/>
      <c r="B3" s="79"/>
      <c r="C3" s="80" t="s">
        <v>121</v>
      </c>
      <c r="D3" s="81"/>
      <c r="E3" s="81"/>
    </row>
    <row r="4" spans="1:6" s="28" customFormat="1" ht="15">
      <c r="A4" s="78"/>
      <c r="B4" s="79"/>
      <c r="C4" s="80" t="s">
        <v>5</v>
      </c>
      <c r="D4" s="81"/>
      <c r="E4" s="81"/>
    </row>
    <row r="5" spans="1:6" s="28" customFormat="1" ht="15">
      <c r="A5" s="78"/>
      <c r="B5" s="79"/>
      <c r="C5" s="121" t="s">
        <v>117</v>
      </c>
      <c r="D5" s="81"/>
      <c r="E5" s="81"/>
    </row>
    <row r="6" spans="1:6" s="28" customFormat="1" ht="15">
      <c r="A6" s="78"/>
      <c r="B6" s="79"/>
      <c r="C6" s="80"/>
      <c r="D6" s="81"/>
      <c r="E6" s="81"/>
    </row>
    <row r="7" spans="1:6" ht="15.6">
      <c r="A7" s="75"/>
      <c r="B7" s="76"/>
      <c r="C7" s="75"/>
      <c r="D7" s="77"/>
      <c r="E7" s="77"/>
    </row>
    <row r="8" spans="1:6" ht="15.6">
      <c r="A8" s="75"/>
      <c r="B8" s="76"/>
      <c r="C8" s="82" t="s">
        <v>87</v>
      </c>
      <c r="D8" s="83"/>
      <c r="E8" s="83"/>
    </row>
    <row r="9" spans="1:6" ht="15.6">
      <c r="A9" s="75"/>
      <c r="B9" s="76"/>
      <c r="C9" s="77" t="s">
        <v>88</v>
      </c>
      <c r="D9" s="77"/>
      <c r="E9" s="84"/>
    </row>
    <row r="10" spans="1:6" ht="15.95" thickBot="1">
      <c r="A10" s="75"/>
      <c r="B10" s="76"/>
      <c r="C10" s="85" t="s">
        <v>89</v>
      </c>
      <c r="D10" s="86"/>
      <c r="E10" s="86" t="s">
        <v>90</v>
      </c>
    </row>
    <row r="11" spans="1:6" ht="15.95" thickTop="1">
      <c r="A11" s="75"/>
      <c r="B11" s="75"/>
      <c r="C11" s="76"/>
      <c r="D11" s="77"/>
      <c r="E11" s="77"/>
    </row>
    <row r="12" spans="1:6" ht="15.6">
      <c r="A12" s="75"/>
      <c r="B12" s="87"/>
      <c r="C12" s="76"/>
      <c r="D12" s="77"/>
      <c r="E12" s="77"/>
    </row>
    <row r="13" spans="1:6" ht="15.6">
      <c r="A13" s="75"/>
      <c r="B13" s="75"/>
      <c r="C13" s="84" t="s">
        <v>8</v>
      </c>
      <c r="D13" s="84" t="s">
        <v>9</v>
      </c>
      <c r="E13" s="84" t="s">
        <v>10</v>
      </c>
    </row>
    <row r="14" spans="1:6" ht="15.6">
      <c r="A14" s="75"/>
      <c r="B14" s="75"/>
      <c r="C14" s="84"/>
      <c r="D14" s="84"/>
      <c r="E14" s="84"/>
    </row>
    <row r="15" spans="1:6" s="27" customFormat="1" ht="12.75" customHeight="1">
      <c r="A15" s="79"/>
      <c r="B15" s="79"/>
      <c r="C15" s="79"/>
      <c r="D15" s="77"/>
      <c r="E15" s="88" t="s">
        <v>92</v>
      </c>
    </row>
    <row r="16" spans="1:6" s="27" customFormat="1" ht="27" customHeight="1">
      <c r="A16" s="79"/>
      <c r="B16" s="79"/>
      <c r="C16" s="79"/>
      <c r="D16" s="89" t="s">
        <v>16</v>
      </c>
      <c r="E16" s="186" t="s">
        <v>100</v>
      </c>
    </row>
    <row r="17" spans="1:5" s="27" customFormat="1" ht="12.75" customHeight="1">
      <c r="A17" s="79"/>
      <c r="B17" s="79" t="s">
        <v>18</v>
      </c>
      <c r="C17" s="79"/>
      <c r="D17" s="89" t="s">
        <v>108</v>
      </c>
      <c r="E17" s="186"/>
    </row>
    <row r="18" spans="1:5" s="27" customFormat="1" ht="15">
      <c r="A18" s="79"/>
      <c r="B18" s="79" t="s">
        <v>25</v>
      </c>
      <c r="C18" s="79" t="s">
        <v>26</v>
      </c>
      <c r="D18" s="89" t="s">
        <v>27</v>
      </c>
      <c r="E18" s="187"/>
    </row>
    <row r="19" spans="1:5" s="29" customFormat="1" ht="15.95" thickBot="1">
      <c r="A19" s="76"/>
      <c r="B19" s="76">
        <v>1</v>
      </c>
      <c r="C19" s="90" t="s">
        <v>109</v>
      </c>
      <c r="D19" s="91" t="s">
        <v>110</v>
      </c>
      <c r="E19" s="92"/>
    </row>
    <row r="20" spans="1:5" ht="15.95" thickBot="1">
      <c r="A20" s="75"/>
      <c r="B20" s="116">
        <v>2</v>
      </c>
      <c r="C20" s="119" t="s">
        <v>37</v>
      </c>
      <c r="D20" s="77"/>
      <c r="E20" s="77"/>
    </row>
    <row r="21" spans="1:5" ht="15.6">
      <c r="A21" s="75"/>
      <c r="B21" s="76">
        <v>3</v>
      </c>
      <c r="C21" s="94" t="s">
        <v>120</v>
      </c>
      <c r="D21" s="60">
        <v>294299</v>
      </c>
      <c r="E21" s="77"/>
    </row>
    <row r="22" spans="1:5" s="16" customFormat="1" ht="15.6">
      <c r="A22" s="95"/>
      <c r="B22" s="76">
        <v>4</v>
      </c>
      <c r="C22" s="94" t="s">
        <v>39</v>
      </c>
      <c r="D22" s="60">
        <v>0</v>
      </c>
      <c r="E22" s="96"/>
    </row>
    <row r="23" spans="1:5" s="21" customFormat="1" ht="15.6">
      <c r="A23" s="97"/>
      <c r="B23" s="116">
        <v>5</v>
      </c>
      <c r="C23" s="94" t="s">
        <v>40</v>
      </c>
      <c r="D23" s="60">
        <v>0</v>
      </c>
      <c r="E23" s="98"/>
    </row>
    <row r="24" spans="1:5" s="21" customFormat="1" ht="15.6">
      <c r="A24" s="97"/>
      <c r="B24" s="76">
        <v>6</v>
      </c>
      <c r="C24" s="87" t="s">
        <v>41</v>
      </c>
      <c r="D24" s="99">
        <v>0</v>
      </c>
      <c r="E24" s="98"/>
    </row>
    <row r="25" spans="1:5" s="21" customFormat="1" ht="15.6">
      <c r="A25" s="97"/>
      <c r="B25" s="76">
        <v>7</v>
      </c>
      <c r="C25" s="87" t="s">
        <v>42</v>
      </c>
      <c r="D25" s="99">
        <v>0</v>
      </c>
      <c r="E25" s="100"/>
    </row>
    <row r="26" spans="1:5" s="21" customFormat="1" ht="15.95" thickBot="1">
      <c r="A26" s="97"/>
      <c r="B26" s="116">
        <v>8</v>
      </c>
      <c r="C26" s="87" t="s">
        <v>43</v>
      </c>
      <c r="D26" s="99">
        <v>0</v>
      </c>
      <c r="E26" s="101"/>
    </row>
    <row r="27" spans="1:5" s="21" customFormat="1" ht="15.95" thickBot="1">
      <c r="A27" s="97"/>
      <c r="B27" s="76">
        <v>9</v>
      </c>
      <c r="C27" s="102" t="s">
        <v>44</v>
      </c>
      <c r="D27" s="137">
        <f>SUM(D21:D26)</f>
        <v>294299</v>
      </c>
      <c r="E27" s="98"/>
    </row>
    <row r="28" spans="1:5" s="21" customFormat="1" ht="15.6">
      <c r="A28" s="97"/>
      <c r="B28" s="76">
        <v>10</v>
      </c>
      <c r="C28" s="103"/>
      <c r="D28" s="99"/>
      <c r="E28" s="98"/>
    </row>
    <row r="29" spans="1:5" s="21" customFormat="1" ht="15.6">
      <c r="A29" s="97"/>
      <c r="B29" s="116">
        <v>11</v>
      </c>
      <c r="C29" s="104" t="s">
        <v>45</v>
      </c>
      <c r="D29" s="99"/>
      <c r="E29" s="98"/>
    </row>
    <row r="30" spans="1:5" s="21" customFormat="1" ht="15.6">
      <c r="A30" s="97"/>
      <c r="B30" s="76">
        <v>12</v>
      </c>
      <c r="C30" s="125" t="s">
        <v>46</v>
      </c>
      <c r="D30" s="126">
        <v>138998</v>
      </c>
      <c r="E30" s="138">
        <v>-2627</v>
      </c>
    </row>
    <row r="31" spans="1:5" s="21" customFormat="1" ht="15.6">
      <c r="A31" s="97"/>
      <c r="B31" s="76">
        <v>13</v>
      </c>
      <c r="C31" s="125" t="s">
        <v>47</v>
      </c>
      <c r="D31" s="127">
        <v>0</v>
      </c>
      <c r="E31" s="105"/>
    </row>
    <row r="32" spans="1:5" s="21" customFormat="1" ht="15.6">
      <c r="A32" s="97"/>
      <c r="B32" s="116">
        <v>14</v>
      </c>
      <c r="C32" s="125" t="s">
        <v>48</v>
      </c>
      <c r="D32" s="129">
        <v>51708</v>
      </c>
      <c r="E32" s="105"/>
    </row>
    <row r="33" spans="1:5" s="21" customFormat="1" ht="15.6">
      <c r="A33" s="97"/>
      <c r="B33" s="76">
        <v>15</v>
      </c>
      <c r="C33" s="125" t="s">
        <v>49</v>
      </c>
      <c r="D33" s="129">
        <v>14522</v>
      </c>
      <c r="E33" s="105"/>
    </row>
    <row r="34" spans="1:5" s="21" customFormat="1" ht="15.6">
      <c r="A34" s="97"/>
      <c r="B34" s="76">
        <v>16</v>
      </c>
      <c r="C34" s="125" t="s">
        <v>50</v>
      </c>
      <c r="D34" s="129">
        <v>1677</v>
      </c>
      <c r="E34" s="107"/>
    </row>
    <row r="35" spans="1:5" s="21" customFormat="1" ht="15.6">
      <c r="A35" s="97"/>
      <c r="B35" s="116">
        <v>17</v>
      </c>
      <c r="C35" s="125" t="s">
        <v>51</v>
      </c>
      <c r="D35" s="129">
        <v>3588</v>
      </c>
      <c r="E35" s="105"/>
    </row>
    <row r="36" spans="1:5" s="21" customFormat="1" ht="15.6">
      <c r="A36" s="97"/>
      <c r="B36" s="76">
        <v>18</v>
      </c>
      <c r="C36" s="125" t="s">
        <v>52</v>
      </c>
      <c r="D36" s="127">
        <v>0</v>
      </c>
      <c r="E36" s="105"/>
    </row>
    <row r="37" spans="1:5" s="21" customFormat="1" ht="15.6">
      <c r="A37" s="97"/>
      <c r="B37" s="76">
        <v>19</v>
      </c>
      <c r="C37" s="125" t="s">
        <v>53</v>
      </c>
      <c r="D37" s="129">
        <v>115</v>
      </c>
      <c r="E37" s="105"/>
    </row>
    <row r="38" spans="1:5" s="21" customFormat="1" ht="15.6">
      <c r="A38" s="97"/>
      <c r="B38" s="116">
        <v>20</v>
      </c>
      <c r="C38" s="125" t="s">
        <v>54</v>
      </c>
      <c r="D38" s="127">
        <v>0</v>
      </c>
      <c r="E38" s="105"/>
    </row>
    <row r="39" spans="1:5" s="21" customFormat="1" ht="15.6">
      <c r="A39" s="97"/>
      <c r="B39" s="76">
        <v>21</v>
      </c>
      <c r="C39" s="125" t="s">
        <v>55</v>
      </c>
      <c r="D39" s="129">
        <v>50223</v>
      </c>
      <c r="E39" s="105"/>
    </row>
    <row r="40" spans="1:5" s="21" customFormat="1" ht="15.6">
      <c r="A40" s="97"/>
      <c r="B40" s="76">
        <v>22</v>
      </c>
      <c r="C40" s="125" t="s">
        <v>56</v>
      </c>
      <c r="D40" s="127">
        <v>0</v>
      </c>
      <c r="E40" s="105"/>
    </row>
    <row r="41" spans="1:5" s="21" customFormat="1" ht="15.6">
      <c r="A41" s="97"/>
      <c r="B41" s="116">
        <v>23</v>
      </c>
      <c r="C41" s="125" t="s">
        <v>57</v>
      </c>
      <c r="D41" s="129">
        <v>14157</v>
      </c>
      <c r="E41" s="105"/>
    </row>
    <row r="42" spans="1:5" s="21" customFormat="1" ht="15.6">
      <c r="A42" s="97"/>
      <c r="B42" s="76">
        <v>24</v>
      </c>
      <c r="C42" s="125" t="s">
        <v>58</v>
      </c>
      <c r="D42" s="129">
        <v>10517</v>
      </c>
      <c r="E42" s="105"/>
    </row>
    <row r="43" spans="1:5" s="21" customFormat="1" ht="15.6">
      <c r="A43" s="97"/>
      <c r="B43" s="76">
        <v>25</v>
      </c>
      <c r="C43" s="125" t="s">
        <v>59</v>
      </c>
      <c r="D43" s="129">
        <v>13954</v>
      </c>
      <c r="E43" s="105"/>
    </row>
    <row r="44" spans="1:5" s="21" customFormat="1" ht="15.6">
      <c r="A44" s="97"/>
      <c r="B44" s="116">
        <v>26</v>
      </c>
      <c r="C44" s="125" t="s">
        <v>60</v>
      </c>
      <c r="D44" s="127">
        <v>0</v>
      </c>
      <c r="E44" s="105"/>
    </row>
    <row r="45" spans="1:5" s="21" customFormat="1" ht="15.6">
      <c r="A45" s="97"/>
      <c r="B45" s="76">
        <v>27</v>
      </c>
      <c r="C45" s="125" t="s">
        <v>61</v>
      </c>
      <c r="D45" s="127">
        <v>0</v>
      </c>
      <c r="E45" s="105"/>
    </row>
    <row r="46" spans="1:5" s="21" customFormat="1" ht="15.6">
      <c r="A46" s="97"/>
      <c r="B46" s="76">
        <v>28</v>
      </c>
      <c r="C46" s="130" t="s">
        <v>62</v>
      </c>
      <c r="D46" s="129">
        <v>1212</v>
      </c>
      <c r="E46" s="105"/>
    </row>
    <row r="47" spans="1:5" s="21" customFormat="1" ht="15.6">
      <c r="A47" s="97"/>
      <c r="B47" s="116">
        <v>29</v>
      </c>
      <c r="C47" s="130" t="s">
        <v>63</v>
      </c>
      <c r="D47" s="129">
        <v>28135</v>
      </c>
      <c r="E47" s="105"/>
    </row>
    <row r="48" spans="1:5" s="21" customFormat="1" ht="15.6">
      <c r="A48" s="97"/>
      <c r="B48" s="76">
        <v>30</v>
      </c>
      <c r="C48" s="125" t="s">
        <v>64</v>
      </c>
      <c r="D48" s="127">
        <v>0</v>
      </c>
      <c r="E48" s="105"/>
    </row>
    <row r="49" spans="1:5" s="21" customFormat="1" ht="15.6">
      <c r="A49" s="97"/>
      <c r="B49" s="76">
        <v>31</v>
      </c>
      <c r="C49" s="125" t="s">
        <v>65</v>
      </c>
      <c r="D49" s="129">
        <v>2400</v>
      </c>
      <c r="E49" s="105"/>
    </row>
    <row r="50" spans="1:5" s="21" customFormat="1" ht="15.6">
      <c r="A50" s="97"/>
      <c r="B50" s="116">
        <v>32</v>
      </c>
      <c r="C50" s="125" t="s">
        <v>66</v>
      </c>
      <c r="D50" s="129">
        <v>41433</v>
      </c>
      <c r="E50" s="105"/>
    </row>
    <row r="51" spans="1:5" s="21" customFormat="1" ht="15.6">
      <c r="A51" s="97"/>
      <c r="B51" s="76">
        <v>33</v>
      </c>
      <c r="C51" s="125" t="s">
        <v>67</v>
      </c>
      <c r="D51" s="129">
        <v>14892</v>
      </c>
      <c r="E51" s="105"/>
    </row>
    <row r="52" spans="1:5" s="21" customFormat="1" ht="15.6">
      <c r="A52" s="97"/>
      <c r="B52" s="76">
        <v>34</v>
      </c>
      <c r="C52" s="125" t="s">
        <v>68</v>
      </c>
      <c r="D52" s="129">
        <v>1147</v>
      </c>
      <c r="E52" s="105"/>
    </row>
    <row r="53" spans="1:5" s="21" customFormat="1" ht="15.6">
      <c r="A53" s="97"/>
      <c r="B53" s="116">
        <v>35</v>
      </c>
      <c r="C53" s="125" t="s">
        <v>69</v>
      </c>
      <c r="D53" s="129">
        <v>11055</v>
      </c>
      <c r="E53" s="105"/>
    </row>
    <row r="54" spans="1:5" s="21" customFormat="1" ht="15.6">
      <c r="A54" s="97"/>
      <c r="B54" s="76">
        <v>36</v>
      </c>
      <c r="C54" s="130" t="s">
        <v>70</v>
      </c>
      <c r="D54" s="127">
        <v>0</v>
      </c>
      <c r="E54" s="105"/>
    </row>
    <row r="55" spans="1:5" s="21" customFormat="1" ht="15.95" thickBot="1">
      <c r="A55" s="97"/>
      <c r="B55" s="76">
        <v>37</v>
      </c>
      <c r="C55" s="130" t="s">
        <v>71</v>
      </c>
      <c r="D55" s="131">
        <v>72293</v>
      </c>
      <c r="E55" s="105"/>
    </row>
    <row r="56" spans="1:5" s="21" customFormat="1" ht="15.6">
      <c r="A56" s="97"/>
      <c r="B56" s="116">
        <v>38</v>
      </c>
      <c r="C56" s="110" t="s">
        <v>72</v>
      </c>
      <c r="D56" s="111">
        <f>SUM(D30:D55)</f>
        <v>472026</v>
      </c>
      <c r="E56" s="105"/>
    </row>
    <row r="57" spans="1:5" s="21" customFormat="1" ht="15.6">
      <c r="A57" s="97"/>
      <c r="B57" s="76">
        <v>39</v>
      </c>
      <c r="C57" s="112"/>
      <c r="D57" s="109"/>
      <c r="E57" s="105"/>
    </row>
    <row r="58" spans="1:5" s="21" customFormat="1" ht="15.6">
      <c r="A58" s="97"/>
      <c r="B58" s="76">
        <v>40</v>
      </c>
      <c r="C58" s="130" t="s">
        <v>73</v>
      </c>
      <c r="D58" s="52">
        <v>-177727</v>
      </c>
      <c r="E58" s="105"/>
    </row>
    <row r="59" spans="1:5" s="21" customFormat="1" ht="15.6">
      <c r="A59" s="97"/>
      <c r="B59" s="116">
        <v>41</v>
      </c>
      <c r="C59" s="130" t="s">
        <v>74</v>
      </c>
      <c r="D59" s="52">
        <v>0</v>
      </c>
      <c r="E59" s="105"/>
    </row>
    <row r="60" spans="1:5" ht="15.6">
      <c r="A60" s="75"/>
      <c r="B60" s="76">
        <v>42</v>
      </c>
      <c r="C60" s="130" t="s">
        <v>75</v>
      </c>
      <c r="D60" s="52">
        <v>0</v>
      </c>
      <c r="E60" s="105"/>
    </row>
    <row r="61" spans="1:5" s="16" customFormat="1" ht="15.95" thickBot="1">
      <c r="A61" s="95"/>
      <c r="B61" s="76">
        <v>43</v>
      </c>
      <c r="C61" s="130" t="s">
        <v>76</v>
      </c>
      <c r="D61" s="65">
        <f>+D56+D59+D60</f>
        <v>472026</v>
      </c>
      <c r="E61" s="105"/>
    </row>
    <row r="62" spans="1:5" ht="15.95" thickBot="1">
      <c r="A62" s="75"/>
      <c r="B62" s="116">
        <v>44</v>
      </c>
      <c r="C62" s="130" t="s">
        <v>77</v>
      </c>
      <c r="D62" s="64">
        <f>D27-D61</f>
        <v>-177727</v>
      </c>
      <c r="E62" s="105"/>
    </row>
    <row r="63" spans="1:5" ht="17.25" customHeight="1">
      <c r="A63" s="75"/>
      <c r="B63" s="76">
        <v>45</v>
      </c>
      <c r="C63" s="108"/>
      <c r="D63" s="109"/>
      <c r="E63" s="105"/>
    </row>
    <row r="64" spans="1:5" s="21" customFormat="1" ht="15.6">
      <c r="A64" s="97"/>
      <c r="B64" s="76">
        <v>46</v>
      </c>
      <c r="C64" s="108"/>
      <c r="D64" s="109"/>
      <c r="E64" s="105"/>
    </row>
    <row r="65" spans="1:5" s="21" customFormat="1" ht="15.6">
      <c r="A65" s="97"/>
      <c r="B65" s="116">
        <v>47</v>
      </c>
      <c r="C65" s="113" t="s">
        <v>78</v>
      </c>
      <c r="D65" s="109"/>
      <c r="E65" s="105"/>
    </row>
    <row r="66" spans="1:5" s="21" customFormat="1" ht="15.6">
      <c r="A66" s="97"/>
      <c r="B66" s="76">
        <v>48</v>
      </c>
      <c r="C66" s="132" t="s">
        <v>79</v>
      </c>
      <c r="D66" s="52">
        <v>961317</v>
      </c>
      <c r="E66" s="105"/>
    </row>
    <row r="67" spans="1:5" s="21" customFormat="1" ht="15.6">
      <c r="A67" s="97"/>
      <c r="B67" s="76">
        <v>49</v>
      </c>
      <c r="C67" s="132" t="s">
        <v>80</v>
      </c>
      <c r="D67" s="52">
        <v>-400272</v>
      </c>
      <c r="E67" s="105"/>
    </row>
    <row r="68" spans="1:5" s="21" customFormat="1" ht="15.6">
      <c r="A68" s="97"/>
      <c r="B68" s="116">
        <v>50</v>
      </c>
      <c r="C68" s="132" t="s">
        <v>81</v>
      </c>
      <c r="D68" s="52">
        <v>0</v>
      </c>
      <c r="E68" s="105"/>
    </row>
    <row r="69" spans="1:5" s="21" customFormat="1" ht="15.6">
      <c r="A69" s="97"/>
      <c r="B69" s="76">
        <v>51</v>
      </c>
      <c r="C69" s="132" t="s">
        <v>82</v>
      </c>
      <c r="D69" s="52">
        <v>-111750</v>
      </c>
      <c r="E69" s="105"/>
    </row>
    <row r="70" spans="1:5" s="21" customFormat="1" ht="15.95" thickBot="1">
      <c r="A70" s="97"/>
      <c r="B70" s="76">
        <v>52</v>
      </c>
      <c r="C70" s="132" t="s">
        <v>83</v>
      </c>
      <c r="D70" s="64">
        <v>-76489</v>
      </c>
      <c r="E70" s="105"/>
    </row>
    <row r="71" spans="1:5" s="21" customFormat="1" ht="15.6">
      <c r="A71" s="97"/>
      <c r="B71" s="116">
        <v>53</v>
      </c>
      <c r="C71" s="110" t="s">
        <v>84</v>
      </c>
      <c r="D71" s="111">
        <f>SUM(D66:D70)</f>
        <v>372806</v>
      </c>
      <c r="E71" s="105"/>
    </row>
    <row r="72" spans="1:5" s="21" customFormat="1" ht="15.6">
      <c r="A72" s="97"/>
      <c r="B72" s="76">
        <v>54</v>
      </c>
      <c r="C72" s="108"/>
      <c r="D72" s="109"/>
      <c r="E72" s="105"/>
    </row>
    <row r="73" spans="1:5" s="21" customFormat="1" ht="15.6">
      <c r="A73" s="97"/>
      <c r="B73" s="76"/>
      <c r="C73" s="108"/>
      <c r="D73" s="114"/>
      <c r="E73" s="105"/>
    </row>
    <row r="74" spans="1:5" s="21" customFormat="1" ht="15.6">
      <c r="A74" s="97"/>
      <c r="B74" s="116"/>
      <c r="C74" s="108"/>
      <c r="D74" s="109"/>
      <c r="E74" s="105"/>
    </row>
    <row r="75" spans="1:5" s="21" customFormat="1" ht="15.6">
      <c r="A75" s="97"/>
      <c r="B75" s="76"/>
      <c r="C75" s="108"/>
      <c r="D75" s="109"/>
      <c r="E75" s="105"/>
    </row>
    <row r="76" spans="1:5" s="16" customFormat="1" ht="15.6">
      <c r="A76" s="95"/>
      <c r="B76" s="76"/>
      <c r="C76" s="115"/>
      <c r="D76" s="109"/>
      <c r="E76" s="105"/>
    </row>
    <row r="77" spans="1:5" ht="18.75" customHeight="1">
      <c r="A77" s="75"/>
      <c r="B77" s="116"/>
      <c r="C77" s="115"/>
      <c r="D77" s="109"/>
      <c r="E77" s="105"/>
    </row>
    <row r="78" spans="1:5" ht="15.6">
      <c r="A78" s="75"/>
      <c r="B78" s="76"/>
      <c r="C78" s="115"/>
      <c r="D78" s="109"/>
      <c r="E78" s="105"/>
    </row>
    <row r="79" spans="1:5" ht="15.6">
      <c r="A79" s="75"/>
      <c r="B79" s="76"/>
      <c r="C79" s="75"/>
      <c r="D79" s="77"/>
      <c r="E79" s="77"/>
    </row>
    <row r="80" spans="1:5" ht="15.6">
      <c r="A80" s="75"/>
      <c r="B80" s="76"/>
      <c r="C80" s="75"/>
      <c r="D80" s="77"/>
      <c r="E80" s="77"/>
    </row>
    <row r="81" spans="1:5" ht="15.6">
      <c r="A81" s="75"/>
      <c r="B81" s="76"/>
      <c r="C81" s="75"/>
      <c r="D81" s="77"/>
      <c r="E81" s="77"/>
    </row>
    <row r="82" spans="1:5" ht="15.6">
      <c r="A82" s="75"/>
      <c r="B82" s="76"/>
      <c r="C82" s="75"/>
      <c r="D82" s="77"/>
      <c r="E82" s="77"/>
    </row>
    <row r="83" spans="1:5" ht="15.6">
      <c r="A83" s="75"/>
      <c r="B83" s="76"/>
      <c r="C83" s="75"/>
      <c r="D83" s="77"/>
      <c r="E83" s="77"/>
    </row>
    <row r="84" spans="1:5" ht="15.6">
      <c r="A84" s="75"/>
      <c r="B84" s="76"/>
      <c r="C84" s="75"/>
      <c r="D84" s="77"/>
      <c r="E84" s="77"/>
    </row>
    <row r="85" spans="1:5" ht="15.6">
      <c r="A85" s="75"/>
      <c r="B85" s="76"/>
      <c r="C85" s="75"/>
      <c r="D85" s="77"/>
      <c r="E85" s="77"/>
    </row>
    <row r="86" spans="1:5" ht="15.6">
      <c r="A86" s="75"/>
      <c r="B86" s="76"/>
      <c r="C86" s="75"/>
      <c r="D86" s="77"/>
      <c r="E86" s="77"/>
    </row>
    <row r="87" spans="1:5" ht="15.6">
      <c r="A87" s="75"/>
      <c r="B87" s="76"/>
      <c r="C87" s="75"/>
      <c r="D87" s="77"/>
      <c r="E87" s="77"/>
    </row>
    <row r="88" spans="1:5" ht="15.6">
      <c r="A88" s="75"/>
      <c r="B88" s="76"/>
      <c r="C88" s="75"/>
      <c r="D88" s="77"/>
      <c r="E88" s="77"/>
    </row>
    <row r="89" spans="1:5" ht="15.6">
      <c r="A89" s="75"/>
      <c r="B89" s="76"/>
      <c r="C89" s="75"/>
      <c r="D89" s="77"/>
      <c r="E89" s="77"/>
    </row>
    <row r="90" spans="1:5" ht="15.6">
      <c r="A90" s="75"/>
      <c r="B90" s="76"/>
      <c r="C90" s="75"/>
      <c r="D90" s="77"/>
      <c r="E90" s="77"/>
    </row>
    <row r="91" spans="1:5" ht="15.6">
      <c r="A91" s="75"/>
      <c r="B91" s="76"/>
      <c r="C91" s="75"/>
      <c r="D91" s="77"/>
      <c r="E91" s="77"/>
    </row>
    <row r="92" spans="1:5" ht="15.6">
      <c r="A92" s="75"/>
      <c r="B92" s="76"/>
      <c r="C92" s="75"/>
      <c r="D92" s="77"/>
      <c r="E92" s="77"/>
    </row>
    <row r="93" spans="1:5" ht="15.6">
      <c r="A93" s="75"/>
      <c r="B93" s="76"/>
      <c r="C93" s="75"/>
      <c r="D93" s="77"/>
      <c r="E93" s="77"/>
    </row>
    <row r="94" spans="1:5" ht="15.6">
      <c r="A94" s="75"/>
      <c r="B94" s="76"/>
      <c r="C94" s="75"/>
      <c r="D94" s="77"/>
      <c r="E94" s="77"/>
    </row>
    <row r="95" spans="1:5" ht="15.6">
      <c r="A95" s="75"/>
      <c r="B95" s="76"/>
      <c r="C95" s="75"/>
      <c r="D95" s="77"/>
      <c r="E95" s="77"/>
    </row>
    <row r="96" spans="1:5" ht="15.6">
      <c r="A96" s="75"/>
      <c r="B96" s="76"/>
      <c r="C96" s="75"/>
      <c r="D96" s="77"/>
      <c r="E96" s="77"/>
    </row>
    <row r="97" spans="1:5" ht="15.6">
      <c r="A97" s="75"/>
      <c r="B97" s="76"/>
      <c r="C97" s="75"/>
      <c r="D97" s="77"/>
      <c r="E97" s="77"/>
    </row>
    <row r="98" spans="1:5" ht="15.6">
      <c r="A98" s="75"/>
      <c r="B98" s="76"/>
      <c r="C98" s="75"/>
      <c r="D98" s="77"/>
      <c r="E98" s="77"/>
    </row>
    <row r="99" spans="1:5" ht="15.6">
      <c r="A99" s="75"/>
      <c r="B99" s="76"/>
      <c r="C99" s="75"/>
      <c r="D99" s="77"/>
      <c r="E99" s="77"/>
    </row>
    <row r="100" spans="1:5" ht="15.6">
      <c r="A100" s="75"/>
      <c r="B100" s="76"/>
      <c r="C100" s="75"/>
      <c r="D100" s="77"/>
      <c r="E100" s="77"/>
    </row>
  </sheetData>
  <mergeCells count="1">
    <mergeCell ref="E16:E18"/>
  </mergeCells>
  <pageMargins left="0.7" right="0.7" top="1" bottom="0.75" header="0.3" footer="0.3"/>
  <pageSetup scale="47" fitToWidth="4" orientation="portrait" useFirstPageNumber="1" r:id="rId1"/>
  <headerFooter scaleWithDoc="0"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70011-D0CA-4E6B-A25D-992F09878E3A}">
  <sheetPr>
    <tabColor theme="6" tint="0.39997558519241921"/>
    <pageSetUpPr fitToPage="1"/>
  </sheetPr>
  <dimension ref="A1:G78"/>
  <sheetViews>
    <sheetView showRuler="0" topLeftCell="B1" zoomScale="80" zoomScaleNormal="80" workbookViewId="0">
      <selection activeCell="G50" sqref="G50"/>
    </sheetView>
  </sheetViews>
  <sheetFormatPr defaultColWidth="10.625" defaultRowHeight="12.95"/>
  <cols>
    <col min="1" max="1" width="5" style="15" customWidth="1"/>
    <col min="2" max="2" width="4.25" style="29" bestFit="1" customWidth="1"/>
    <col min="3" max="3" width="46.125" style="15" bestFit="1" customWidth="1"/>
    <col min="4" max="4" width="13.5" style="33" bestFit="1" customWidth="1"/>
    <col min="5" max="5" width="15.125" style="33" bestFit="1" customWidth="1"/>
    <col min="6" max="6" width="18.875" style="33" customWidth="1"/>
    <col min="7" max="7" width="20.125" style="33" customWidth="1"/>
    <col min="8" max="8" width="14.75" style="15" bestFit="1" customWidth="1"/>
    <col min="9" max="16384" width="10.625" style="15"/>
  </cols>
  <sheetData>
    <row r="1" spans="1:7" ht="17.45" customHeight="1">
      <c r="D1" s="134" t="s">
        <v>0</v>
      </c>
      <c r="E1" s="134"/>
    </row>
    <row r="2" spans="1:7">
      <c r="C2" s="5" t="s">
        <v>1</v>
      </c>
      <c r="G2" s="48" t="s">
        <v>2</v>
      </c>
    </row>
    <row r="3" spans="1:7">
      <c r="C3" s="5" t="s">
        <v>122</v>
      </c>
      <c r="G3" s="5" t="s">
        <v>4</v>
      </c>
    </row>
    <row r="4" spans="1:7">
      <c r="C4" s="5" t="s">
        <v>5</v>
      </c>
      <c r="G4" s="5" t="s">
        <v>123</v>
      </c>
    </row>
    <row r="5" spans="1:7" ht="15">
      <c r="C5" s="133" t="s">
        <v>117</v>
      </c>
    </row>
    <row r="8" spans="1:7">
      <c r="C8" s="30" t="s">
        <v>87</v>
      </c>
      <c r="D8" s="31"/>
      <c r="E8" s="31"/>
      <c r="F8" s="31"/>
      <c r="G8" s="31"/>
    </row>
    <row r="9" spans="1:7">
      <c r="C9" s="33" t="s">
        <v>88</v>
      </c>
      <c r="E9" s="32"/>
      <c r="F9" s="32"/>
      <c r="G9" s="32"/>
    </row>
    <row r="10" spans="1:7" ht="13.5" thickBot="1">
      <c r="C10" s="34" t="s">
        <v>89</v>
      </c>
      <c r="D10" s="35"/>
      <c r="E10" s="35" t="s">
        <v>90</v>
      </c>
      <c r="F10" s="35"/>
      <c r="G10" s="35"/>
    </row>
    <row r="11" spans="1:7" ht="13.5" thickTop="1">
      <c r="B11" s="15"/>
      <c r="C11" s="29"/>
    </row>
    <row r="12" spans="1:7">
      <c r="B12" s="36"/>
    </row>
    <row r="13" spans="1:7">
      <c r="B13" s="15"/>
      <c r="C13" s="29" t="s">
        <v>8</v>
      </c>
      <c r="D13" s="32" t="s">
        <v>9</v>
      </c>
      <c r="E13" s="41" t="s">
        <v>10</v>
      </c>
      <c r="F13" s="32" t="s">
        <v>14</v>
      </c>
      <c r="G13" s="32" t="s">
        <v>91</v>
      </c>
    </row>
    <row r="14" spans="1:7">
      <c r="B14" s="15"/>
      <c r="C14" s="29"/>
      <c r="D14" s="32"/>
      <c r="E14" s="41"/>
      <c r="F14" s="32"/>
      <c r="G14" s="32"/>
    </row>
    <row r="15" spans="1:7">
      <c r="A15" s="33"/>
      <c r="B15" s="36"/>
      <c r="E15" s="37" t="s">
        <v>112</v>
      </c>
      <c r="F15" s="37" t="s">
        <v>124</v>
      </c>
      <c r="G15" s="37" t="s">
        <v>125</v>
      </c>
    </row>
    <row r="16" spans="1:7" s="27" customFormat="1">
      <c r="D16" s="38" t="s">
        <v>16</v>
      </c>
      <c r="E16" s="42" t="s">
        <v>126</v>
      </c>
      <c r="F16" s="42" t="s">
        <v>127</v>
      </c>
      <c r="G16" s="42" t="s">
        <v>128</v>
      </c>
    </row>
    <row r="17" spans="2:7" s="27" customFormat="1">
      <c r="B17" s="27" t="s">
        <v>18</v>
      </c>
      <c r="D17" s="38" t="s">
        <v>22</v>
      </c>
      <c r="E17" s="42" t="s">
        <v>129</v>
      </c>
      <c r="F17" s="38" t="s">
        <v>130</v>
      </c>
      <c r="G17" s="38" t="s">
        <v>131</v>
      </c>
    </row>
    <row r="18" spans="2:7" s="27" customFormat="1">
      <c r="B18" s="39" t="s">
        <v>25</v>
      </c>
      <c r="C18" s="39" t="s">
        <v>26</v>
      </c>
      <c r="D18" s="40" t="s">
        <v>27</v>
      </c>
      <c r="E18" s="40"/>
      <c r="F18" s="43" t="s">
        <v>132</v>
      </c>
      <c r="G18" s="43"/>
    </row>
    <row r="19" spans="2:7" s="29" customFormat="1" ht="14.45" thickBot="1">
      <c r="B19" s="29">
        <v>1</v>
      </c>
      <c r="C19" s="73" t="s">
        <v>109</v>
      </c>
      <c r="D19" s="74" t="s">
        <v>133</v>
      </c>
      <c r="E19" s="38"/>
      <c r="F19" s="32"/>
      <c r="G19" s="32"/>
    </row>
    <row r="20" spans="2:7" ht="13.5" thickBot="1">
      <c r="B20" s="117">
        <v>2</v>
      </c>
      <c r="C20" s="118" t="s">
        <v>37</v>
      </c>
    </row>
    <row r="21" spans="2:7" ht="15.6">
      <c r="B21" s="29">
        <v>3</v>
      </c>
      <c r="C21" s="55" t="s">
        <v>120</v>
      </c>
      <c r="D21" s="135">
        <v>294299</v>
      </c>
    </row>
    <row r="22" spans="2:7" s="16" customFormat="1" ht="15.6">
      <c r="B22" s="29">
        <v>4</v>
      </c>
      <c r="C22" s="55" t="s">
        <v>39</v>
      </c>
      <c r="D22" s="60">
        <v>0</v>
      </c>
      <c r="E22" s="17"/>
      <c r="F22" s="17"/>
      <c r="G22" s="17"/>
    </row>
    <row r="23" spans="2:7" s="21" customFormat="1">
      <c r="B23" s="117">
        <v>5</v>
      </c>
      <c r="C23" s="55" t="s">
        <v>40</v>
      </c>
      <c r="D23" s="59">
        <v>0</v>
      </c>
      <c r="E23" s="22"/>
      <c r="F23" s="22"/>
      <c r="G23" s="22"/>
    </row>
    <row r="24" spans="2:7" s="21" customFormat="1">
      <c r="B24" s="29">
        <v>6</v>
      </c>
      <c r="C24" s="36" t="s">
        <v>41</v>
      </c>
      <c r="D24" s="50">
        <v>0</v>
      </c>
      <c r="E24" s="22"/>
      <c r="F24" s="22"/>
      <c r="G24" s="22"/>
    </row>
    <row r="25" spans="2:7" s="21" customFormat="1">
      <c r="B25" s="29">
        <v>7</v>
      </c>
      <c r="C25" s="36" t="s">
        <v>42</v>
      </c>
      <c r="D25" s="50">
        <v>0</v>
      </c>
      <c r="E25" s="24"/>
      <c r="F25" s="24"/>
      <c r="G25" s="24"/>
    </row>
    <row r="26" spans="2:7" s="21" customFormat="1" ht="13.5" thickBot="1">
      <c r="B26" s="117">
        <v>8</v>
      </c>
      <c r="C26" s="36" t="s">
        <v>43</v>
      </c>
      <c r="D26" s="50">
        <v>0</v>
      </c>
      <c r="E26" s="22"/>
      <c r="F26" s="22"/>
      <c r="G26" s="22"/>
    </row>
    <row r="27" spans="2:7" s="21" customFormat="1" ht="13.5" thickBot="1">
      <c r="B27" s="29">
        <v>9</v>
      </c>
      <c r="C27" s="57" t="s">
        <v>44</v>
      </c>
      <c r="D27" s="136">
        <f>SUM(D21:D26)</f>
        <v>294299</v>
      </c>
      <c r="E27" s="22"/>
      <c r="F27" s="22"/>
      <c r="G27" s="22"/>
    </row>
    <row r="28" spans="2:7" s="21" customFormat="1">
      <c r="B28" s="29">
        <v>10</v>
      </c>
      <c r="C28" s="46"/>
      <c r="D28" s="50"/>
      <c r="E28" s="22"/>
      <c r="F28" s="22"/>
      <c r="G28" s="22"/>
    </row>
    <row r="29" spans="2:7" s="21" customFormat="1">
      <c r="B29" s="117">
        <v>11</v>
      </c>
      <c r="C29" s="61" t="s">
        <v>45</v>
      </c>
      <c r="D29" s="50"/>
      <c r="E29" s="22"/>
      <c r="F29" s="22"/>
      <c r="G29" s="22"/>
    </row>
    <row r="30" spans="2:7" s="21" customFormat="1">
      <c r="B30" s="29">
        <v>12</v>
      </c>
      <c r="C30" s="125" t="s">
        <v>46</v>
      </c>
      <c r="D30" s="126">
        <v>138998</v>
      </c>
      <c r="E30" s="145">
        <v>5560</v>
      </c>
      <c r="F30" s="24">
        <f t="shared" ref="F30" si="0">SUM(F25:F26)</f>
        <v>0</v>
      </c>
      <c r="G30" s="24">
        <f>SUM(G25:G26)</f>
        <v>0</v>
      </c>
    </row>
    <row r="31" spans="2:7" s="21" customFormat="1">
      <c r="B31" s="29">
        <v>13</v>
      </c>
      <c r="C31" s="125" t="s">
        <v>47</v>
      </c>
      <c r="D31" s="127">
        <v>0</v>
      </c>
      <c r="E31" s="23"/>
      <c r="F31" s="23"/>
      <c r="G31" s="23"/>
    </row>
    <row r="32" spans="2:7" s="21" customFormat="1">
      <c r="B32" s="117">
        <v>14</v>
      </c>
      <c r="C32" s="125" t="s">
        <v>48</v>
      </c>
      <c r="D32" s="128">
        <v>51708</v>
      </c>
      <c r="E32" s="23"/>
      <c r="F32" s="23"/>
      <c r="G32" s="23"/>
    </row>
    <row r="33" spans="2:7" s="21" customFormat="1">
      <c r="B33" s="29">
        <v>15</v>
      </c>
      <c r="C33" s="125" t="s">
        <v>49</v>
      </c>
      <c r="D33" s="128">
        <v>14522</v>
      </c>
      <c r="E33" s="23"/>
      <c r="F33" s="23"/>
      <c r="G33" s="23"/>
    </row>
    <row r="34" spans="2:7" s="21" customFormat="1">
      <c r="B34" s="29">
        <v>16</v>
      </c>
      <c r="C34" s="125" t="s">
        <v>50</v>
      </c>
      <c r="D34" s="128">
        <v>1677</v>
      </c>
      <c r="E34" s="2"/>
      <c r="F34" s="2"/>
      <c r="G34" s="2"/>
    </row>
    <row r="35" spans="2:7" s="21" customFormat="1">
      <c r="B35" s="117">
        <v>17</v>
      </c>
      <c r="C35" s="125" t="s">
        <v>51</v>
      </c>
      <c r="D35" s="128">
        <v>3588</v>
      </c>
      <c r="E35" s="23"/>
      <c r="F35" s="23"/>
      <c r="G35" s="23"/>
    </row>
    <row r="36" spans="2:7" s="21" customFormat="1">
      <c r="B36" s="29">
        <v>18</v>
      </c>
      <c r="C36" s="125" t="s">
        <v>52</v>
      </c>
      <c r="D36" s="127">
        <v>0</v>
      </c>
      <c r="E36" s="23"/>
      <c r="F36" s="23"/>
      <c r="G36" s="23"/>
    </row>
    <row r="37" spans="2:7" s="21" customFormat="1">
      <c r="B37" s="29">
        <v>19</v>
      </c>
      <c r="C37" s="125" t="s">
        <v>53</v>
      </c>
      <c r="D37" s="128">
        <v>115</v>
      </c>
      <c r="E37" s="23"/>
      <c r="F37" s="23"/>
      <c r="G37" s="23"/>
    </row>
    <row r="38" spans="2:7" s="21" customFormat="1">
      <c r="B38" s="117">
        <v>20</v>
      </c>
      <c r="C38" s="125" t="s">
        <v>54</v>
      </c>
      <c r="D38" s="127">
        <v>0</v>
      </c>
      <c r="E38" s="23"/>
      <c r="F38" s="23"/>
      <c r="G38" s="23"/>
    </row>
    <row r="39" spans="2:7" s="21" customFormat="1">
      <c r="B39" s="29">
        <v>21</v>
      </c>
      <c r="C39" s="125" t="s">
        <v>55</v>
      </c>
      <c r="D39" s="128">
        <v>50223</v>
      </c>
      <c r="E39" s="23"/>
      <c r="F39" s="23"/>
      <c r="G39" s="23"/>
    </row>
    <row r="40" spans="2:7" s="21" customFormat="1">
      <c r="B40" s="29">
        <v>22</v>
      </c>
      <c r="C40" s="125" t="s">
        <v>56</v>
      </c>
      <c r="D40" s="127">
        <v>0</v>
      </c>
      <c r="E40" s="23"/>
      <c r="F40" s="23"/>
      <c r="G40" s="23"/>
    </row>
    <row r="41" spans="2:7" s="21" customFormat="1">
      <c r="B41" s="117">
        <v>23</v>
      </c>
      <c r="C41" s="125" t="s">
        <v>57</v>
      </c>
      <c r="D41" s="129">
        <v>14157</v>
      </c>
      <c r="E41" s="23"/>
      <c r="F41" s="23"/>
      <c r="G41" s="23"/>
    </row>
    <row r="42" spans="2:7" s="21" customFormat="1">
      <c r="B42" s="29">
        <v>24</v>
      </c>
      <c r="C42" s="125" t="s">
        <v>58</v>
      </c>
      <c r="D42" s="129">
        <v>10517</v>
      </c>
      <c r="E42" s="23"/>
      <c r="F42" s="23"/>
      <c r="G42" s="23"/>
    </row>
    <row r="43" spans="2:7" s="21" customFormat="1">
      <c r="B43" s="29">
        <v>25</v>
      </c>
      <c r="C43" s="125" t="s">
        <v>59</v>
      </c>
      <c r="D43" s="129">
        <v>13954</v>
      </c>
      <c r="E43" s="23"/>
      <c r="F43" s="23"/>
      <c r="G43" s="23"/>
    </row>
    <row r="44" spans="2:7" s="21" customFormat="1">
      <c r="B44" s="117">
        <v>26</v>
      </c>
      <c r="C44" s="125" t="s">
        <v>60</v>
      </c>
      <c r="D44" s="127">
        <v>0</v>
      </c>
      <c r="E44" s="23"/>
      <c r="F44" s="23"/>
      <c r="G44" s="23"/>
    </row>
    <row r="45" spans="2:7" s="21" customFormat="1">
      <c r="B45" s="29">
        <v>27</v>
      </c>
      <c r="C45" s="125" t="s">
        <v>61</v>
      </c>
      <c r="D45" s="127">
        <v>0</v>
      </c>
      <c r="E45" s="23"/>
      <c r="F45" s="140">
        <v>12163</v>
      </c>
      <c r="G45" s="23"/>
    </row>
    <row r="46" spans="2:7" s="21" customFormat="1">
      <c r="B46" s="29">
        <v>28</v>
      </c>
      <c r="C46" s="130" t="s">
        <v>62</v>
      </c>
      <c r="D46" s="129">
        <v>1212</v>
      </c>
      <c r="E46" s="23"/>
      <c r="F46" s="23"/>
      <c r="G46" s="23"/>
    </row>
    <row r="47" spans="2:7" s="21" customFormat="1">
      <c r="B47" s="117">
        <v>29</v>
      </c>
      <c r="C47" s="130" t="s">
        <v>63</v>
      </c>
      <c r="D47" s="129">
        <v>28135</v>
      </c>
      <c r="E47" s="23"/>
      <c r="F47" s="23"/>
      <c r="G47" s="23"/>
    </row>
    <row r="48" spans="2:7" s="21" customFormat="1">
      <c r="B48" s="29">
        <v>30</v>
      </c>
      <c r="C48" s="125" t="s">
        <v>64</v>
      </c>
      <c r="D48" s="127">
        <v>0</v>
      </c>
      <c r="E48" s="23"/>
      <c r="F48" s="23"/>
      <c r="G48" s="23"/>
    </row>
    <row r="49" spans="2:7" s="21" customFormat="1">
      <c r="B49" s="29">
        <v>31</v>
      </c>
      <c r="C49" s="125" t="s">
        <v>65</v>
      </c>
      <c r="D49" s="129">
        <v>2400</v>
      </c>
      <c r="E49" s="23"/>
      <c r="F49" s="23"/>
      <c r="G49" s="23"/>
    </row>
    <row r="50" spans="2:7" s="21" customFormat="1">
      <c r="B50" s="117">
        <v>32</v>
      </c>
      <c r="C50" s="125" t="s">
        <v>66</v>
      </c>
      <c r="D50" s="129">
        <v>41433</v>
      </c>
      <c r="E50" s="26"/>
      <c r="F50" s="26"/>
      <c r="G50" s="139">
        <v>13070</v>
      </c>
    </row>
    <row r="51" spans="2:7" s="21" customFormat="1">
      <c r="B51" s="29">
        <v>33</v>
      </c>
      <c r="C51" s="125" t="s">
        <v>67</v>
      </c>
      <c r="D51" s="129">
        <v>14892</v>
      </c>
      <c r="E51" s="23"/>
      <c r="F51" s="23"/>
      <c r="G51" s="23"/>
    </row>
    <row r="52" spans="2:7" s="21" customFormat="1">
      <c r="B52" s="29">
        <v>34</v>
      </c>
      <c r="C52" s="125" t="s">
        <v>68</v>
      </c>
      <c r="D52" s="129">
        <v>1147</v>
      </c>
      <c r="E52" s="23"/>
      <c r="F52" s="23"/>
      <c r="G52" s="23"/>
    </row>
    <row r="53" spans="2:7" s="21" customFormat="1">
      <c r="B53" s="117">
        <v>35</v>
      </c>
      <c r="C53" s="125" t="s">
        <v>69</v>
      </c>
      <c r="D53" s="129">
        <v>11055</v>
      </c>
      <c r="E53" s="23"/>
      <c r="F53" s="23"/>
      <c r="G53" s="23"/>
    </row>
    <row r="54" spans="2:7" s="21" customFormat="1">
      <c r="B54" s="29">
        <v>36</v>
      </c>
      <c r="C54" s="130" t="s">
        <v>70</v>
      </c>
      <c r="D54" s="127">
        <v>0</v>
      </c>
      <c r="E54" s="23"/>
      <c r="F54" s="23"/>
      <c r="G54" s="23"/>
    </row>
    <row r="55" spans="2:7" s="21" customFormat="1" ht="13.5" thickBot="1">
      <c r="B55" s="29">
        <v>37</v>
      </c>
      <c r="C55" s="130" t="s">
        <v>71</v>
      </c>
      <c r="D55" s="131">
        <v>72293</v>
      </c>
      <c r="E55" s="23"/>
      <c r="F55" s="23"/>
      <c r="G55" s="23"/>
    </row>
    <row r="56" spans="2:7" s="21" customFormat="1" ht="14.45">
      <c r="B56" s="117">
        <v>38</v>
      </c>
      <c r="C56" s="62" t="s">
        <v>72</v>
      </c>
      <c r="D56" s="63">
        <f>SUM(D30:D55)</f>
        <v>472026</v>
      </c>
      <c r="E56" s="23"/>
      <c r="F56" s="23"/>
      <c r="G56" s="23"/>
    </row>
    <row r="57" spans="2:7" s="21" customFormat="1" ht="14.45">
      <c r="B57" s="29">
        <v>39</v>
      </c>
      <c r="C57" s="47"/>
      <c r="D57" s="52"/>
      <c r="E57" s="23"/>
      <c r="F57" s="23"/>
      <c r="G57" s="23"/>
    </row>
    <row r="58" spans="2:7" s="21" customFormat="1" ht="14.45">
      <c r="B58" s="29">
        <v>40</v>
      </c>
      <c r="C58" s="130" t="s">
        <v>73</v>
      </c>
      <c r="D58" s="52">
        <v>-177727</v>
      </c>
      <c r="E58" s="23"/>
      <c r="F58" s="23"/>
      <c r="G58" s="23"/>
    </row>
    <row r="59" spans="2:7" s="21" customFormat="1" ht="14.45">
      <c r="B59" s="117">
        <v>41</v>
      </c>
      <c r="C59" s="130" t="s">
        <v>74</v>
      </c>
      <c r="D59" s="52">
        <v>0</v>
      </c>
      <c r="E59" s="23"/>
      <c r="F59" s="23"/>
      <c r="G59" s="23"/>
    </row>
    <row r="60" spans="2:7" s="21" customFormat="1" ht="14.45">
      <c r="B60" s="29">
        <v>42</v>
      </c>
      <c r="C60" s="130" t="s">
        <v>75</v>
      </c>
      <c r="D60" s="52">
        <v>0</v>
      </c>
      <c r="E60" s="23"/>
      <c r="F60" s="23"/>
      <c r="G60" s="23"/>
    </row>
    <row r="61" spans="2:7" s="21" customFormat="1" ht="15" thickBot="1">
      <c r="B61" s="29">
        <v>43</v>
      </c>
      <c r="C61" s="130" t="s">
        <v>76</v>
      </c>
      <c r="D61" s="65">
        <f>+D56+D59+D60</f>
        <v>472026</v>
      </c>
      <c r="E61" s="23"/>
      <c r="F61" s="23"/>
      <c r="G61" s="23"/>
    </row>
    <row r="62" spans="2:7" s="21" customFormat="1" ht="15" thickBot="1">
      <c r="B62" s="117">
        <v>44</v>
      </c>
      <c r="C62" s="130" t="s">
        <v>77</v>
      </c>
      <c r="D62" s="64">
        <f>D27-D61</f>
        <v>-177727</v>
      </c>
      <c r="E62" s="25"/>
      <c r="F62" s="25"/>
      <c r="G62" s="25"/>
    </row>
    <row r="63" spans="2:7" s="21" customFormat="1" ht="14.45">
      <c r="B63" s="29">
        <v>45</v>
      </c>
      <c r="C63" s="56"/>
      <c r="D63" s="52"/>
      <c r="E63" s="23"/>
      <c r="F63" s="23"/>
      <c r="G63" s="23"/>
    </row>
    <row r="64" spans="2:7" ht="14.45">
      <c r="B64" s="29">
        <v>46</v>
      </c>
      <c r="C64" s="56"/>
      <c r="D64" s="52"/>
      <c r="E64" s="23"/>
      <c r="F64" s="23"/>
      <c r="G64" s="23"/>
    </row>
    <row r="65" spans="2:7" s="16" customFormat="1" ht="14.45">
      <c r="B65" s="117">
        <v>47</v>
      </c>
      <c r="C65" s="66" t="s">
        <v>78</v>
      </c>
      <c r="D65" s="52"/>
      <c r="E65" s="23"/>
      <c r="F65" s="23"/>
      <c r="G65" s="23"/>
    </row>
    <row r="66" spans="2:7" ht="14.45">
      <c r="B66" s="29">
        <v>48</v>
      </c>
      <c r="C66" s="132" t="s">
        <v>79</v>
      </c>
      <c r="D66" s="52">
        <v>961317</v>
      </c>
      <c r="E66" s="23"/>
      <c r="F66" s="23"/>
      <c r="G66" s="23"/>
    </row>
    <row r="67" spans="2:7" ht="14.45">
      <c r="B67" s="29">
        <v>49</v>
      </c>
      <c r="C67" s="132" t="s">
        <v>80</v>
      </c>
      <c r="D67" s="52">
        <v>-400272</v>
      </c>
      <c r="E67" s="23"/>
      <c r="F67" s="23"/>
      <c r="G67" s="23"/>
    </row>
    <row r="68" spans="2:7" s="16" customFormat="1" ht="14.45">
      <c r="B68" s="117">
        <v>50</v>
      </c>
      <c r="C68" s="132" t="s">
        <v>81</v>
      </c>
      <c r="D68" s="52">
        <v>0</v>
      </c>
      <c r="E68" s="25"/>
      <c r="F68" s="25"/>
      <c r="G68" s="25"/>
    </row>
    <row r="69" spans="2:7" s="21" customFormat="1" ht="14.45">
      <c r="B69" s="29">
        <v>51</v>
      </c>
      <c r="C69" s="132" t="s">
        <v>82</v>
      </c>
      <c r="D69" s="52">
        <v>-111750</v>
      </c>
      <c r="E69" s="23"/>
      <c r="F69" s="23"/>
      <c r="G69" s="23"/>
    </row>
    <row r="70" spans="2:7" s="21" customFormat="1" ht="15" thickBot="1">
      <c r="B70" s="29">
        <v>52</v>
      </c>
      <c r="C70" s="132" t="s">
        <v>83</v>
      </c>
      <c r="D70" s="64">
        <v>-76489</v>
      </c>
      <c r="E70" s="23"/>
      <c r="F70" s="23"/>
      <c r="G70" s="23"/>
    </row>
    <row r="71" spans="2:7" s="21" customFormat="1" ht="14.45">
      <c r="B71" s="117">
        <v>53</v>
      </c>
      <c r="C71" s="62" t="s">
        <v>84</v>
      </c>
      <c r="D71" s="63">
        <f>SUM(D66:D70)</f>
        <v>372806</v>
      </c>
      <c r="E71" s="23"/>
      <c r="F71" s="23"/>
      <c r="G71" s="23"/>
    </row>
    <row r="72" spans="2:7" s="21" customFormat="1" ht="14.45">
      <c r="B72" s="29">
        <v>54</v>
      </c>
      <c r="C72" s="56"/>
      <c r="D72" s="52"/>
      <c r="E72" s="23"/>
      <c r="F72" s="23"/>
      <c r="G72" s="23"/>
    </row>
    <row r="73" spans="2:7" s="21" customFormat="1" ht="14.45">
      <c r="B73" s="29"/>
      <c r="C73" s="56"/>
      <c r="D73" s="68"/>
      <c r="E73" s="23"/>
      <c r="F73" s="23"/>
      <c r="G73" s="23"/>
    </row>
    <row r="74" spans="2:7" s="21" customFormat="1" ht="14.45">
      <c r="B74" s="117"/>
      <c r="C74" s="56"/>
      <c r="D74" s="52"/>
      <c r="E74" s="23"/>
      <c r="F74" s="23"/>
      <c r="G74" s="23"/>
    </row>
    <row r="75" spans="2:7" s="21" customFormat="1" ht="14.45">
      <c r="B75" s="29"/>
      <c r="C75" s="56"/>
      <c r="D75" s="52"/>
      <c r="E75" s="23"/>
      <c r="F75" s="23"/>
      <c r="G75" s="23"/>
    </row>
    <row r="76" spans="2:7" s="21" customFormat="1" ht="14.45">
      <c r="B76" s="29"/>
      <c r="C76" s="67"/>
      <c r="D76" s="52"/>
      <c r="E76" s="23"/>
      <c r="F76" s="23"/>
      <c r="G76" s="23"/>
    </row>
    <row r="77" spans="2:7" s="21" customFormat="1" ht="14.45">
      <c r="B77" s="117"/>
      <c r="C77" s="67"/>
      <c r="D77" s="52"/>
      <c r="E77" s="23"/>
      <c r="F77" s="23"/>
      <c r="G77" s="23"/>
    </row>
    <row r="78" spans="2:7" s="21" customFormat="1" ht="14.45">
      <c r="B78" s="29"/>
      <c r="C78" s="67"/>
      <c r="D78" s="52"/>
      <c r="E78" s="23"/>
      <c r="F78" s="23"/>
      <c r="G78" s="23"/>
    </row>
  </sheetData>
  <pageMargins left="0.25" right="0.25" top="0.75" bottom="0.75" header="0.3" footer="0.3"/>
  <pageSetup scale="55" firstPageNumber="2" fitToWidth="0" orientation="portrait" r:id="rId1"/>
  <headerFooter scaleWithDoc="0"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Prefix xmlns="dc463f71-b30c-4ab2-9473-d307f9d35888">UW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Formal</CaseStatus>
    <OpenedDate xmlns="dc463f71-b30c-4ab2-9473-d307f9d35888">2024-02-29T08:00:00+00:00</OpenedDate>
    <SignificantOrder xmlns="dc463f71-b30c-4ab2-9473-d307f9d35888">false</SignificantOrder>
    <Date1 xmlns="dc463f71-b30c-4ab2-9473-d307f9d35888">2024-11-20T22:35:26+00:00</Date1>
    <IsDocumentOrder xmlns="dc463f71-b30c-4ab2-9473-d307f9d35888">false</IsDocumentOrder>
    <IsHighlyConfidential xmlns="dc463f71-b30c-4ab2-9473-d307f9d35888">false</IsHighlyConfidential>
    <CaseCompanyNames xmlns="dc463f71-b30c-4ab2-9473-d307f9d35888">Cascadia Water, LLC</CaseCompanyNames>
    <Nickname xmlns="http://schemas.microsoft.com/sharepoint/v3" xsi:nil="true"/>
    <DocketNumber xmlns="dc463f71-b30c-4ab2-9473-d307f9d35888">240151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20C93DAD87B847B66E4E507AAAD9DF" ma:contentTypeVersion="12" ma:contentTypeDescription="" ma:contentTypeScope="" ma:versionID="0b31cac010cf5948f6199b6be3e688b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180B5A8-74E7-4A0F-8B3A-669BBFF681DE}"/>
</file>

<file path=customXml/itemProps2.xml><?xml version="1.0" encoding="utf-8"?>
<ds:datastoreItem xmlns:ds="http://schemas.openxmlformats.org/officeDocument/2006/customXml" ds:itemID="{0323C7B4-15A5-427D-9336-CD49BF1EA95B}"/>
</file>

<file path=customXml/itemProps3.xml><?xml version="1.0" encoding="utf-8"?>
<ds:datastoreItem xmlns:ds="http://schemas.openxmlformats.org/officeDocument/2006/customXml" ds:itemID="{E7A994AF-0659-4F9C-9F46-CB3A8E3510ED}"/>
</file>

<file path=customXml/itemProps4.xml><?xml version="1.0" encoding="utf-8"?>
<ds:datastoreItem xmlns:ds="http://schemas.openxmlformats.org/officeDocument/2006/customXml" ds:itemID="{EA9242A7-963B-4BDF-ADF2-EAE03DD106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Micron Electronics,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TP-190976</dc:subject>
  <dc:creator>Kermode</dc:creator>
  <cp:keywords>Puget Sound Pilots</cp:keywords>
  <dc:description/>
  <cp:lastModifiedBy>Gafken, Lisa (ATG)</cp:lastModifiedBy>
  <cp:revision/>
  <dcterms:created xsi:type="dcterms:W3CDTF">1997-05-15T21:41:44Z</dcterms:created>
  <dcterms:modified xsi:type="dcterms:W3CDTF">2024-11-13T20:19:36Z</dcterms:modified>
  <cp:category>GRC</cp:category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0x0101006E56B4D1795A2E4DB2F0B01679ED314A001420C93DAD87B847B66E4E507AAAD9DF</vt:lpwstr>
  </property>
  <property fmtid="{D5CDD505-2E9C-101B-9397-08002B2CF9AE}" pid="4" name="{A44787D4-0540-4523-9961-78E4036D8C6D}">
    <vt:lpwstr>{D132C10C-3DFA-4993-A0D9-29BE3A9E25FC}</vt:lpwstr>
  </property>
  <property fmtid="{D5CDD505-2E9C-101B-9397-08002B2CF9AE}" pid="5" name="Document Type">
    <vt:lpwstr>Exhibit</vt:lpwstr>
  </property>
  <property fmtid="{D5CDD505-2E9C-101B-9397-08002B2CF9AE}" pid="6" name="_docset_NoMedatataSyncRequired">
    <vt:lpwstr>False</vt:lpwstr>
  </property>
</Properties>
</file>