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UTIL\ELECTRIC\Dave G. Electric Workpapers\UE-190882\"/>
    </mc:Choice>
  </mc:AlternateContent>
  <bookViews>
    <workbookView xWindow="320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27" i="2" l="1"/>
  <c r="I27" i="2"/>
  <c r="D27" i="2" l="1"/>
  <c r="E27" i="2"/>
  <c r="F27" i="2"/>
  <c r="G27" i="2"/>
  <c r="H27" i="2"/>
  <c r="Q13" i="5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T9" i="5" l="1"/>
  <c r="S11" i="5"/>
  <c r="T11" i="5" l="1"/>
  <c r="U9" i="5" s="1"/>
  <c r="U11" i="5"/>
  <c r="U8" i="5" l="1"/>
  <c r="V9" i="5" s="1"/>
  <c r="V11" i="5" s="1"/>
  <c r="V8" i="5" l="1"/>
  <c r="W8" i="5" s="1"/>
  <c r="X9" i="5" s="1"/>
  <c r="X8" i="5" l="1"/>
  <c r="Y9" i="5" s="1"/>
  <c r="W9" i="5"/>
  <c r="W11" i="5" s="1"/>
  <c r="X11" i="5" s="1"/>
  <c r="Y8" i="5" l="1"/>
  <c r="Z9" i="5" s="1"/>
  <c r="Y11" i="5"/>
  <c r="Z8" i="5" l="1"/>
  <c r="Z11" i="5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<sst xmlns="http://schemas.openxmlformats.org/spreadsheetml/2006/main" count="284" uniqueCount="171">
  <si>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</si>
  <si>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</si>
  <si>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</si>
  <si>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</si>
  <si>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</si>
  <si>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</si>
  <si>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</si>
  <si>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</si>
  <si>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</si>
  <si>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</si>
  <si>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</si>
  <si>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</si>
  <si>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</si>
  <si>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</si>
  <si>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</si>
  <si>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</si>
  <si>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</si>
  <si>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</si>
  <si>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</si>
  <si>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</si>
  <si>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</si>
  <si>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</si>
  <si>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</si>
  <si>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</si>
  <si>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</si>
  <si>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</si>
  <si>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</si>
  <si>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</si>
  <si>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</si>
  <si>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</si>
  <si>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</si>
  <si>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</si>
  <si>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</si>
  <si>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</si>
  <si>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</si>
  <si>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</si>
  <si>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</si>
  <si>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</si>
  <si>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</si>
  <si>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</si>
  <si>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</si>
  <si>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</si>
  <si>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</si>
  <si>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</si>
  <si>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</si>
  <si>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</si>
  <si>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</si>
  <si>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</si>
  <si>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</si>
  <si>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</si>
  <si>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</si>
  <si>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</si>
  <si>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</si>
  <si>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</si>
  <si>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</si>
  <si>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</si>
  <si>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</si>
  <si>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</si>
  <si>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</si>
  <si>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</si>
  <si>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</si>
  <si>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</si>
  <si>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</si>
  <si>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</si>
  <si>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</si>
  <si>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</si>
  <si>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</si>
  <si>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</si>
  <si>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</si>
  <si>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</si>
  <si>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</si>
  <si>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</si>
  <si>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</si>
  <si>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</si>
  <si>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</si>
  <si>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</si>
  <si>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</si>
  <si>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</si>
  <si>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</si>
  <si>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</si>
  <si>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</si>
  <si>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</si>
  <si>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</si>
  <si>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</si>
  <si>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</si>
  <si>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</si>
  <si>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</si>
  <si>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</si>
  <si>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</si>
  <si>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</si>
  <si>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</si>
  <si>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</si>
  <si>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</si>
  <si>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</si>
  <si>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</si>
  <si>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</si>
  <si>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</si>
  <si>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</si>
  <si>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</si>
  <si>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</si>
  <si>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</si>
  <si>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</si>
  <si>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</si>
  <si>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</si>
  <si>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</si>
  <si>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</si>
  <si>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</si>
  <si>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</si>
  <si>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</si>
  <si>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</si>
  <si>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</si>
  <si>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</si>
  <si>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</si>
  <si>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</si>
  <si>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</si>
  <si>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</si>
  <si>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</si>
  <si>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</si>
  <si>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</si>
  <si>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</si>
  <si>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</si>
  <si>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</si>
  <si>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</si>
  <si>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</si>
  <si>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</si>
  <si>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</si>
  <si>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</si>
  <si>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</si>
  <si>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</si>
  <si>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</si>
  <si>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</si>
  <si>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</si>
  <si>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</si>
  <si>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</si>
  <si>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</si>
  <si>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</si>
  <si>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</si>
  <si>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</si>
  <si>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</si>
  <si>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</si>
  <si>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</si>
  <si>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</si>
  <si>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</si>
  <si>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</si>
  <si>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</si>
  <si>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</si>
  <si>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</si>
  <si>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</si>
  <si>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</si>
  <si>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</si>
  <si>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</si>
  <si>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</si>
  <si>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</si>
  <si>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</si>
  <si>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</si>
  <si>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</si>
  <si>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</si>
  <si>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</si>
  <si>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</si>
  <si>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</si>
  <si>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</si>
  <si>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</si>
  <si>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</si>
  <si>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</si>
  <si>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</si>
  <si>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</si>
  <si>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</si>
  <si>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</si>
  <si>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d (Adjusted for ERM Sharing)</t>
  </si>
  <si>
    <t>Year Two Annual Rebate</t>
  </si>
  <si>
    <r>
      <t>ERM Revenues Rebate Allocation - Additional $3.3M (</t>
    </r>
    <r>
      <rPr>
        <b/>
        <u/>
        <sz val="14"/>
        <color theme="1"/>
        <rFont val="Calibri"/>
        <family val="2"/>
        <scheme val="minor"/>
      </rPr>
      <t>After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</si>
</sst>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32" fillId="0" borderId="0" xfId="0" applyFont="1"/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164" fontId="10" fillId="0" borderId="3" xfId="2" applyNumberFormat="1" applyFont="1" applyBorder="1"/>
    <xf numFmtId="164" fontId="10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E2" sqref="E2"/>
    </sheetView>
  </sheetViews>
  <sheetFormatPr defaultColWidth="9.1796875" defaultRowHeight="14.5" x14ac:dyDescent="0.35"/>
  <cols>
    <col min="1" max="1" width="5.54296875" style="1" customWidth="1"/>
    <col min="2" max="2" width="39.26953125" style="1" customWidth="1"/>
    <col min="3" max="3" width="19.7265625" style="1" customWidth="1"/>
    <col min="4" max="9" width="17" style="1" customWidth="1"/>
    <col min="10" max="10" width="4.81640625" style="1" customWidth="1"/>
    <col min="11" max="11" width="9.1796875" style="1"/>
    <col min="12" max="12" width="9.7265625" style="1" bestFit="1" customWidth="1"/>
    <col min="13" max="13" width="26.7265625" style="1" customWidth="1"/>
    <col min="14" max="14" width="30" style="1" customWidth="1"/>
    <col min="15" max="15" width="15.54296875" style="1" customWidth="1"/>
    <col min="16" max="16" width="13.1796875" style="1" customWidth="1"/>
    <col min="17" max="16384" width="9.1796875" style="1"/>
  </cols>
  <sheetData>
    <row r="1" spans="1:10" ht="18.5" x14ac:dyDescent="0.45">
      <c r="C1" s="192" t="s">
        <v>170</v>
      </c>
      <c r="D1" s="2"/>
    </row>
    <row r="2" spans="1:10" x14ac:dyDescent="0.35">
      <c r="C2" s="2"/>
      <c r="D2" s="2"/>
    </row>
    <row r="3" spans="1:10" x14ac:dyDescent="0.35">
      <c r="C3" s="2"/>
      <c r="D3" s="2"/>
    </row>
    <row r="5" spans="1:10" x14ac:dyDescent="0.3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3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3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29" x14ac:dyDescent="0.3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3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" thickBot="1" x14ac:dyDescent="0.4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" thickBot="1" x14ac:dyDescent="0.4">
      <c r="A11" s="14">
        <f t="shared" ref="A11:A18" si="0">A10+1</f>
        <v>3</v>
      </c>
      <c r="B11" s="7" t="s">
        <v>155</v>
      </c>
      <c r="C11" s="17">
        <v>-42437140.286452562</v>
      </c>
      <c r="D11" s="40">
        <f>$C$11*D10</f>
        <v>-17806533.213669375</v>
      </c>
      <c r="E11" s="40">
        <f t="shared" ref="E11:I11" si="1">$C$11*E10</f>
        <v>-4698708.1377499588</v>
      </c>
      <c r="F11" s="40">
        <f t="shared" si="1"/>
        <v>-10607322.702135138</v>
      </c>
      <c r="G11" s="40">
        <f t="shared" si="1"/>
        <v>-8143826.3629784277</v>
      </c>
      <c r="H11" s="40">
        <f t="shared" si="1"/>
        <v>-1006436.6719961105</v>
      </c>
      <c r="I11" s="40">
        <f t="shared" si="1"/>
        <v>-174313.19792352995</v>
      </c>
      <c r="J11" s="7"/>
    </row>
    <row r="12" spans="1:10" x14ac:dyDescent="0.3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35">
      <c r="A13" s="14">
        <f t="shared" si="0"/>
        <v>5</v>
      </c>
      <c r="B13" s="7" t="s">
        <v>28</v>
      </c>
      <c r="C13" s="19"/>
      <c r="D13" s="73">
        <f>D11/D12</f>
        <v>-3.6860474415909023E-3</v>
      </c>
      <c r="E13" s="73">
        <f t="shared" ref="E13:I13" si="2">E11/E12</f>
        <v>-3.6547570796328097E-3</v>
      </c>
      <c r="F13" s="73">
        <f t="shared" si="2"/>
        <v>-3.776524913584108E-3</v>
      </c>
      <c r="G13" s="73">
        <f t="shared" si="2"/>
        <v>-3.4924790063373917E-3</v>
      </c>
      <c r="H13" s="73">
        <f t="shared" si="2"/>
        <v>-3.4987297947357853E-3</v>
      </c>
      <c r="I13" s="73">
        <f t="shared" si="2"/>
        <v>-7.0231542261475974E-3</v>
      </c>
      <c r="J13" s="7"/>
    </row>
    <row r="14" spans="1:10" x14ac:dyDescent="0.3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35">
      <c r="A15" s="14">
        <f t="shared" si="0"/>
        <v>7</v>
      </c>
      <c r="B15" s="20" t="s">
        <v>29</v>
      </c>
      <c r="C15" s="6"/>
      <c r="D15" s="21">
        <f t="shared" ref="D15:I15" si="3">D13</f>
        <v>-3.6860474415909023E-3</v>
      </c>
      <c r="E15" s="21">
        <f t="shared" si="3"/>
        <v>-3.6547570796328097E-3</v>
      </c>
      <c r="F15" s="21">
        <f t="shared" si="3"/>
        <v>-3.776524913584108E-3</v>
      </c>
      <c r="G15" s="21">
        <f t="shared" si="3"/>
        <v>-3.4924790063373917E-3</v>
      </c>
      <c r="H15" s="21">
        <f t="shared" si="3"/>
        <v>-3.4987297947357853E-3</v>
      </c>
      <c r="I15" s="21">
        <f t="shared" si="3"/>
        <v>-7.0231542261475974E-3</v>
      </c>
      <c r="J15" s="7"/>
    </row>
    <row r="16" spans="1:10" x14ac:dyDescent="0.3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35">
      <c r="A17" s="14">
        <f t="shared" si="0"/>
        <v>9</v>
      </c>
      <c r="B17" s="20" t="s">
        <v>31</v>
      </c>
      <c r="C17" s="6"/>
      <c r="D17" s="21">
        <f t="shared" ref="D17:I17" si="4">D15-D16</f>
        <v>-3.6860474415909023E-3</v>
      </c>
      <c r="E17" s="21">
        <f t="shared" si="4"/>
        <v>-3.6547570796328097E-3</v>
      </c>
      <c r="F17" s="21">
        <f t="shared" si="4"/>
        <v>-3.776524913584108E-3</v>
      </c>
      <c r="G17" s="21">
        <f t="shared" si="4"/>
        <v>-3.4924790063373917E-3</v>
      </c>
      <c r="H17" s="21">
        <f t="shared" si="4"/>
        <v>-3.4987297947357853E-3</v>
      </c>
      <c r="I17" s="21">
        <f t="shared" si="4"/>
        <v>-7.0231542261475974E-3</v>
      </c>
      <c r="J17" s="7"/>
    </row>
    <row r="18" spans="1:10" x14ac:dyDescent="0.35">
      <c r="A18" s="38">
        <f t="shared" si="0"/>
        <v>10</v>
      </c>
      <c r="B18" s="39" t="s">
        <v>32</v>
      </c>
      <c r="C18" s="22">
        <f>SUM(D18:I18)</f>
        <v>-42437140.286452539</v>
      </c>
      <c r="D18" s="23">
        <f t="shared" ref="D18:I18" si="5">D17*D12</f>
        <v>-17806533.213669375</v>
      </c>
      <c r="E18" s="23">
        <f t="shared" si="5"/>
        <v>-4698708.1377499588</v>
      </c>
      <c r="F18" s="23">
        <f t="shared" si="5"/>
        <v>-10607322.702135138</v>
      </c>
      <c r="G18" s="23">
        <f t="shared" si="5"/>
        <v>-8143826.3629784267</v>
      </c>
      <c r="H18" s="23">
        <f t="shared" si="5"/>
        <v>-1006436.6719961105</v>
      </c>
      <c r="I18" s="23">
        <f t="shared" si="5"/>
        <v>-174313.19792352995</v>
      </c>
      <c r="J18" s="7"/>
    </row>
    <row r="19" spans="1:10" x14ac:dyDescent="0.3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3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3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3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35">
      <c r="A24" s="98">
        <f>A23+1</f>
        <v>12</v>
      </c>
      <c r="B24" s="105" t="s">
        <v>162</v>
      </c>
      <c r="C24" s="106">
        <f>C18/C23</f>
        <v>-8.0233267450498441E-2</v>
      </c>
      <c r="D24" s="106">
        <f>D18/D23</f>
        <v>-7.9968981684253579E-2</v>
      </c>
      <c r="E24" s="106">
        <f t="shared" ref="E24:I24" si="6">E18/E23</f>
        <v>-5.8260485278982747E-2</v>
      </c>
      <c r="F24" s="106">
        <f t="shared" si="6"/>
        <v>-7.7733241745702994E-2</v>
      </c>
      <c r="G24" s="106">
        <f t="shared" si="6"/>
        <v>-0.11748332149884486</v>
      </c>
      <c r="H24" s="106">
        <f t="shared" si="6"/>
        <v>-7.6985900099144078E-2</v>
      </c>
      <c r="I24" s="111">
        <f t="shared" si="6"/>
        <v>-2.5808883317075801E-2</v>
      </c>
      <c r="J24" s="20"/>
    </row>
    <row r="25" spans="1:10" x14ac:dyDescent="0.35">
      <c r="A25" s="109">
        <v>13</v>
      </c>
      <c r="B25" s="4" t="s">
        <v>148</v>
      </c>
      <c r="C25" s="196">
        <f>SUM('Forecast Balance'!B20/'Forecast Balance'!B25)</f>
        <v>-21171162.947167985</v>
      </c>
      <c r="D25" s="165">
        <f t="shared" ref="D25:I25" si="7">$C$25*D10</f>
        <v>-8883374.6488591768</v>
      </c>
      <c r="E25" s="165">
        <f t="shared" si="7"/>
        <v>-2344105.0682023745</v>
      </c>
      <c r="F25" s="165">
        <f t="shared" si="7"/>
        <v>-5291811.744246766</v>
      </c>
      <c r="G25" s="165">
        <f t="shared" si="7"/>
        <v>-4062815.5851279036</v>
      </c>
      <c r="H25" s="165">
        <f t="shared" si="7"/>
        <v>-502094.02978167217</v>
      </c>
      <c r="I25" s="166">
        <f t="shared" si="7"/>
        <v>-86961.870950081589</v>
      </c>
      <c r="J25" s="20"/>
    </row>
    <row r="26" spans="1:10" x14ac:dyDescent="0.35">
      <c r="A26" s="98">
        <v>14</v>
      </c>
      <c r="B26" s="105" t="s">
        <v>150</v>
      </c>
      <c r="C26" s="106">
        <f t="shared" ref="C26:I26" si="8">C25/C23</f>
        <v>-4.0027003881797286E-2</v>
      </c>
      <c r="D26" s="106">
        <f t="shared" si="8"/>
        <v>-3.9895156236455967E-2</v>
      </c>
      <c r="E26" s="106">
        <f t="shared" si="8"/>
        <v>-2.9065158936173275E-2</v>
      </c>
      <c r="F26" s="106">
        <f t="shared" si="8"/>
        <v>-3.8779783847387228E-2</v>
      </c>
      <c r="G26" s="106">
        <f t="shared" si="8"/>
        <v>-5.8610418285432619E-2</v>
      </c>
      <c r="H26" s="106">
        <f t="shared" si="8"/>
        <v>-3.8406947891201117E-2</v>
      </c>
      <c r="I26" s="111">
        <f t="shared" si="8"/>
        <v>-1.2875610149553093E-2</v>
      </c>
      <c r="J26" s="97"/>
    </row>
    <row r="27" spans="1:10" x14ac:dyDescent="0.35">
      <c r="A27" s="193">
        <v>15</v>
      </c>
      <c r="B27" s="194" t="s">
        <v>169</v>
      </c>
      <c r="C27" s="197">
        <f>SUM('Forecast Balance'!B21/'Forecast Balance'!B25)</f>
        <v>-21265977.33928455</v>
      </c>
      <c r="D27" s="195">
        <f>$C$27*D10</f>
        <v>-8923158.5648101866</v>
      </c>
      <c r="E27" s="195">
        <f t="shared" ref="E27:I27" si="9">$C$27*E10</f>
        <v>-2354603.0695475815</v>
      </c>
      <c r="F27" s="195">
        <f t="shared" si="9"/>
        <v>-5315510.9578883657</v>
      </c>
      <c r="G27" s="195">
        <f t="shared" si="9"/>
        <v>-4081010.7778505189</v>
      </c>
      <c r="H27" s="195">
        <f t="shared" si="9"/>
        <v>-504342.64221443766</v>
      </c>
      <c r="I27" s="195">
        <f t="shared" si="9"/>
        <v>-87351.326973448231</v>
      </c>
      <c r="J27" s="97"/>
    </row>
    <row r="28" spans="1:10" x14ac:dyDescent="0.3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3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35">
      <c r="A30" s="25" t="s">
        <v>26</v>
      </c>
      <c r="B30" s="7" t="s">
        <v>107</v>
      </c>
      <c r="C30" s="37"/>
    </row>
    <row r="31" spans="1:10" x14ac:dyDescent="0.35">
      <c r="A31" s="25"/>
      <c r="B31" s="7" t="s">
        <v>82</v>
      </c>
      <c r="C31" s="37"/>
      <c r="G31" s="68"/>
    </row>
    <row r="32" spans="1:10" x14ac:dyDescent="0.35">
      <c r="A32" s="25" t="s">
        <v>27</v>
      </c>
      <c r="B32" s="7" t="s">
        <v>161</v>
      </c>
      <c r="C32" s="37"/>
      <c r="G32" s="26"/>
    </row>
    <row r="34" spans="1:4" x14ac:dyDescent="0.35">
      <c r="A34" s="25"/>
      <c r="D34" s="163"/>
    </row>
    <row r="35" spans="1:4" x14ac:dyDescent="0.35">
      <c r="D35" s="164"/>
    </row>
  </sheetData>
  <pageMargins left="0.7" right="0.7" top="0.75" bottom="0.75" header="0.3" footer="0.3"/>
  <pageSetup scale="69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AO11" sqref="AO11"/>
    </sheetView>
  </sheetViews>
  <sheetFormatPr defaultColWidth="9.1796875" defaultRowHeight="13" x14ac:dyDescent="0.3"/>
  <cols>
    <col min="1" max="1" width="41.81640625" style="44" bestFit="1" customWidth="1"/>
    <col min="2" max="2" width="15.1796875" style="44" bestFit="1" customWidth="1"/>
    <col min="3" max="3" width="13.81640625" style="44" customWidth="1"/>
    <col min="4" max="4" width="13.1796875" style="44" customWidth="1"/>
    <col min="5" max="6" width="12.1796875" style="44" hidden="1" customWidth="1"/>
    <col min="7" max="7" width="14.453125" style="44" hidden="1" customWidth="1"/>
    <col min="8" max="8" width="12.1796875" style="44" hidden="1" customWidth="1"/>
    <col min="9" max="9" width="15.54296875" style="44" customWidth="1"/>
    <col min="10" max="19" width="12.1796875" style="44" customWidth="1"/>
    <col min="20" max="20" width="12.26953125" style="44" customWidth="1"/>
    <col min="21" max="21" width="13.1796875" style="44" customWidth="1"/>
    <col min="22" max="44" width="12.54296875" style="44" customWidth="1"/>
    <col min="45" max="45" width="3" style="44" customWidth="1"/>
    <col min="46" max="46" width="12.54296875" style="44" bestFit="1" customWidth="1"/>
    <col min="47" max="47" width="14.81640625" style="44" customWidth="1"/>
    <col min="48" max="49" width="12.54296875" style="44" bestFit="1" customWidth="1"/>
    <col min="50" max="16384" width="9.1796875" style="44"/>
  </cols>
  <sheetData>
    <row r="1" spans="1:49" x14ac:dyDescent="0.3">
      <c r="A1" s="44" t="s">
        <v>140</v>
      </c>
    </row>
    <row r="2" spans="1:49" x14ac:dyDescent="0.3">
      <c r="A2" s="44" t="s">
        <v>141</v>
      </c>
    </row>
    <row r="3" spans="1:49" x14ac:dyDescent="0.3">
      <c r="A3" s="103" t="s">
        <v>163</v>
      </c>
    </row>
    <row r="5" spans="1:49" s="95" customFormat="1" x14ac:dyDescent="0.3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3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3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-1517478.6143466951</v>
      </c>
      <c r="S7" s="79">
        <f>'Forecasted Revenue'!N43</f>
        <v>-1488879.5239203246</v>
      </c>
      <c r="T7" s="79">
        <f>'Forecasted Revenue'!O43</f>
        <v>-1484591.0031647447</v>
      </c>
      <c r="U7" s="79">
        <f>'Forecasted Revenue'!P43</f>
        <v>-1730692.4593737463</v>
      </c>
      <c r="V7" s="79">
        <f>'Forecasted Revenue'!Q43</f>
        <v>-1693159.5734696658</v>
      </c>
      <c r="W7" s="79">
        <f>'Forecasted Revenue'!R43</f>
        <v>-1511973.1196500144</v>
      </c>
      <c r="X7" s="79">
        <f>'Forecasted Revenue'!S43</f>
        <v>-1586462.8632201657</v>
      </c>
      <c r="Y7" s="79">
        <f>'Forecasted Revenue'!T43</f>
        <v>-1757520.0666572019</v>
      </c>
      <c r="Z7" s="79">
        <f>'Forecasted Revenue'!U43</f>
        <v>-2007799.2565446901</v>
      </c>
      <c r="AA7" s="79">
        <f>'Forecasted Revenue'!V43</f>
        <v>-1975085.1462452209</v>
      </c>
      <c r="AB7" s="79">
        <f>'Forecasted Revenue'!W43</f>
        <v>-1713887.7931399522</v>
      </c>
      <c r="AC7" s="79">
        <f>'Forecasted Revenue'!X43</f>
        <v>-1715427.154550605</v>
      </c>
      <c r="AD7" s="79">
        <f>'Forecasted Revenue'!Y43</f>
        <v>-1526530.0518313062</v>
      </c>
      <c r="AE7" s="79">
        <f>'Forecasted Revenue'!Z43</f>
        <v>-1495787.503294192</v>
      </c>
      <c r="AF7" s="79">
        <f>'Forecasted Revenue'!AA43</f>
        <v>-1493688.6711480329</v>
      </c>
      <c r="AG7" s="79">
        <f>'Forecasted Revenue'!AB43</f>
        <v>-1733824.5567452726</v>
      </c>
      <c r="AH7" s="79">
        <f>'Forecasted Revenue'!AC43</f>
        <v>-1700276.84839104</v>
      </c>
      <c r="AI7" s="79">
        <f>'Forecasted Revenue'!AD43</f>
        <v>-1512601.0624693769</v>
      </c>
      <c r="AJ7" s="79">
        <f>'Forecasted Revenue'!AE43</f>
        <v>-1591351.9607843042</v>
      </c>
      <c r="AK7" s="79">
        <f>'Forecasted Revenue'!AF43</f>
        <v>-1760786.6384864305</v>
      </c>
      <c r="AL7" s="79">
        <f>'Forecasted Revenue'!AG43</f>
        <v>-2019607.6275664964</v>
      </c>
      <c r="AM7" s="79">
        <f>'Forecasted Revenue'!AH43</f>
        <v>-1985671.805776926</v>
      </c>
      <c r="AN7" s="79">
        <f>'Forecasted Revenue'!AI43</f>
        <v>-1726217.3676470942</v>
      </c>
      <c r="AO7" s="79">
        <f>'Forecasted Revenue'!AJ43</f>
        <v>-1727001.2208782956</v>
      </c>
      <c r="AP7" s="79"/>
      <c r="AQ7" s="79"/>
      <c r="AR7" s="79"/>
      <c r="AS7" s="43"/>
      <c r="AT7" s="79">
        <f>SUM(R7:AC7)</f>
        <v>-20182956.574283026</v>
      </c>
      <c r="AU7" s="79">
        <f>SUM(AD7:AO7)</f>
        <v>-20273345.315018766</v>
      </c>
      <c r="AV7" s="79"/>
      <c r="AW7" s="79">
        <f>SUM(AT7:AV7)</f>
        <v>-40456301.889301792</v>
      </c>
    </row>
    <row r="8" spans="1:49" x14ac:dyDescent="0.3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34394703.385653302</v>
      </c>
      <c r="S8" s="41">
        <f>R8+S7</f>
        <v>32905823.861732978</v>
      </c>
      <c r="T8" s="41">
        <f t="shared" ref="T8" si="0">S8+T7</f>
        <v>31421232.858568233</v>
      </c>
      <c r="U8" s="41">
        <f>T11+U7</f>
        <v>32870094.563574035</v>
      </c>
      <c r="V8" s="41">
        <f>U8</f>
        <v>32870094.563574035</v>
      </c>
      <c r="W8" s="41">
        <f>V8+W7</f>
        <v>31358121.443924021</v>
      </c>
      <c r="X8" s="41">
        <f t="shared" ref="X8" si="1">W8+X7</f>
        <v>29771658.580703855</v>
      </c>
      <c r="Y8" s="41">
        <f t="shared" ref="Y8" si="2">X8+Y7</f>
        <v>28014138.514046654</v>
      </c>
      <c r="Z8" s="41">
        <f t="shared" ref="Z8" si="3">Y8+Z7</f>
        <v>26006339.257501964</v>
      </c>
      <c r="AA8" s="41">
        <f>Z11+AA7</f>
        <v>22985296.138071023</v>
      </c>
      <c r="AB8" s="41">
        <f>AA8</f>
        <v>22985296.138071023</v>
      </c>
      <c r="AC8" s="41">
        <f>AB8+AC7</f>
        <v>21269868.983520418</v>
      </c>
      <c r="AD8" s="41">
        <f t="shared" ref="AD8" si="4">AC8+AD7</f>
        <v>19743338.931689113</v>
      </c>
      <c r="AE8" s="41">
        <f t="shared" ref="AE8" si="5">AD8+AE7</f>
        <v>18247551.428394921</v>
      </c>
      <c r="AF8" s="41">
        <f t="shared" ref="AF8" si="6">AE8+AF7</f>
        <v>16753862.757246889</v>
      </c>
      <c r="AG8" s="41">
        <f>AF11+AG7</f>
        <v>13745824.741543647</v>
      </c>
      <c r="AH8" s="41">
        <f>AG8</f>
        <v>13745824.741543647</v>
      </c>
      <c r="AI8" s="41">
        <f>AH8+AI7</f>
        <v>12233223.679074271</v>
      </c>
      <c r="AJ8" s="41">
        <f t="shared" ref="AJ8" si="7">AI8+AJ7</f>
        <v>10641871.718289966</v>
      </c>
      <c r="AK8" s="41">
        <f t="shared" ref="AK8" si="8">AJ8+AK7</f>
        <v>8881085.0798035357</v>
      </c>
      <c r="AL8" s="41">
        <f t="shared" ref="AL8" si="9">AK8+AL7</f>
        <v>6861477.4522370398</v>
      </c>
      <c r="AM8" s="41">
        <f>AL11+AM7</f>
        <v>3419775.4045017771</v>
      </c>
      <c r="AN8" s="41">
        <f>AM8</f>
        <v>3419775.4045017771</v>
      </c>
      <c r="AO8" s="41">
        <f>AN8+AO7</f>
        <v>1692774.1836234815</v>
      </c>
      <c r="AP8" s="41"/>
      <c r="AQ8" s="41"/>
      <c r="AR8" s="41"/>
      <c r="AT8" s="41"/>
      <c r="AU8" s="41"/>
      <c r="AV8" s="41"/>
      <c r="AW8" s="41"/>
    </row>
    <row r="9" spans="1:49" x14ac:dyDescent="0.3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123419.92900488932</v>
      </c>
      <c r="S9" s="78">
        <f>(R8+(0.5*S7))*$D$16</f>
        <v>118142.4301375607</v>
      </c>
      <c r="T9" s="78">
        <f>(S8+(0.5*T7))*$D$16</f>
        <v>112922.66369024976</v>
      </c>
      <c r="U9" s="78">
        <f>(T11+(0.5*U7))*$D$16</f>
        <v>118441.47795238646</v>
      </c>
      <c r="V9" s="78">
        <f>(U8+(0.5*V7))*$D$16</f>
        <v>112431.09116738162</v>
      </c>
      <c r="W9" s="78">
        <f t="shared" ref="W9:Z9" si="10">(V8+(0.5*W7))*$D$16</f>
        <v>112749.15417279577</v>
      </c>
      <c r="X9" s="78">
        <f t="shared" si="10"/>
        <v>107310.01763681624</v>
      </c>
      <c r="Y9" s="78">
        <f t="shared" si="10"/>
        <v>101439.83673582521</v>
      </c>
      <c r="Z9" s="78">
        <f t="shared" si="10"/>
        <v>94830.022618740986</v>
      </c>
      <c r="AA9" s="78">
        <f>(Z11+(0.5*AA7))*$D$16</f>
        <v>84166.039657473812</v>
      </c>
      <c r="AB9" s="78">
        <f>(AA8+(0.5*AB7))*$D$16</f>
        <v>77690.247481750688</v>
      </c>
      <c r="AC9" s="78">
        <f t="shared" ref="AC9:AF9" si="11">(AB8+(0.5*AC7))*$D$16</f>
        <v>77687.545216176353</v>
      </c>
      <c r="AD9" s="78">
        <f t="shared" si="11"/>
        <v>71996.464946388252</v>
      </c>
      <c r="AE9" s="78">
        <f t="shared" si="11"/>
        <v>66690.950187233015</v>
      </c>
      <c r="AF9" s="78">
        <f t="shared" si="11"/>
        <v>61443.086692959143</v>
      </c>
      <c r="AG9" s="78">
        <f>(AF11+(0.5*AG7))*$D$16</f>
        <v>51303.73663041558</v>
      </c>
      <c r="AH9" s="78">
        <f>(AG8+(0.5*AH7))*$D$16</f>
        <v>45275.357627524892</v>
      </c>
      <c r="AI9" s="78">
        <f t="shared" ref="AI9:AL9" si="12">(AH8+(0.5*AI7))*$D$16</f>
        <v>45604.812303938634</v>
      </c>
      <c r="AJ9" s="78">
        <f t="shared" si="12"/>
        <v>40155.99090240556</v>
      </c>
      <c r="AK9" s="78">
        <f t="shared" si="12"/>
        <v>34271.493165559914</v>
      </c>
      <c r="AL9" s="78">
        <f t="shared" si="12"/>
        <v>27635.215802860079</v>
      </c>
      <c r="AM9" s="78">
        <f>(AL11+(0.5*AM7))*$D$16</f>
        <v>15492.200267355498</v>
      </c>
      <c r="AN9" s="78">
        <f>(AM8+(0.5*AN7))*$D$16</f>
        <v>8976.1798840731917</v>
      </c>
      <c r="AO9" s="78">
        <f t="shared" ref="AO9" si="13">(AN8+(0.5*AO7))*$D$16</f>
        <v>8974.8038721845351</v>
      </c>
      <c r="AP9" s="78"/>
      <c r="AQ9" s="78"/>
      <c r="AR9" s="78"/>
      <c r="AS9" s="42"/>
      <c r="AT9" s="78">
        <f>SUM(R9:AC9)</f>
        <v>1241230.4554720472</v>
      </c>
      <c r="AU9" s="78">
        <f>SUM(U9:AF9)</f>
        <v>1086875.9344659275</v>
      </c>
      <c r="AV9" s="78"/>
      <c r="AW9" s="78">
        <f>SUM(AT9:AV9)</f>
        <v>2328106.3899379745</v>
      </c>
    </row>
    <row r="10" spans="1:49" x14ac:dyDescent="0.3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2446817.8000000003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3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38737251.141546853</v>
      </c>
      <c r="R11" s="41">
        <f>Q11+R9+R7</f>
        <v>37343192.456205048</v>
      </c>
      <c r="S11" s="41">
        <f t="shared" ref="S11" si="15">R11+S9+S7</f>
        <v>35972455.36242228</v>
      </c>
      <c r="T11" s="41">
        <f>S11+T9+T7</f>
        <v>34600787.022947781</v>
      </c>
      <c r="U11" s="41">
        <f>T11+U9+U7</f>
        <v>32988536.041526418</v>
      </c>
      <c r="V11" s="41">
        <f t="shared" ref="V11" si="16">U11+V9+V7</f>
        <v>31407807.559224136</v>
      </c>
      <c r="W11" s="41">
        <f t="shared" ref="W11" si="17">V11+W9+W7</f>
        <v>30008583.593746919</v>
      </c>
      <c r="X11" s="41">
        <f t="shared" ref="X11" si="18">W11+X9+X7</f>
        <v>28529430.74816357</v>
      </c>
      <c r="Y11" s="41">
        <f t="shared" ref="Y11" si="19">X11+Y9+Y7</f>
        <v>26873350.518242195</v>
      </c>
      <c r="Z11" s="41">
        <f t="shared" ref="Z11" si="20">Y11+Z9+Z7</f>
        <v>24960381.284316245</v>
      </c>
      <c r="AA11" s="41">
        <f>Z11+AA9+AA7</f>
        <v>23069462.177728496</v>
      </c>
      <c r="AB11" s="41">
        <f t="shared" ref="AB11" si="21">AA11+AB9+AB7</f>
        <v>21433264.632070296</v>
      </c>
      <c r="AC11" s="41">
        <f t="shared" ref="AC11" si="22">AB11+AC9+AC7</f>
        <v>19795525.022735868</v>
      </c>
      <c r="AD11" s="41">
        <f t="shared" ref="AD11" si="23">AC11+AD9+AD7</f>
        <v>18340991.435850952</v>
      </c>
      <c r="AE11" s="41">
        <f t="shared" ref="AE11" si="24">AD11+AE9+AE7</f>
        <v>16911894.882743992</v>
      </c>
      <c r="AF11" s="41">
        <f t="shared" ref="AF11" si="25">AE11+AF9+AF7</f>
        <v>15479649.298288919</v>
      </c>
      <c r="AG11" s="41">
        <f>AF11+AG9+AG7</f>
        <v>13797128.478174062</v>
      </c>
      <c r="AH11" s="41">
        <f t="shared" ref="AH11" si="26">AG11+AH9+AH7</f>
        <v>12142126.987410547</v>
      </c>
      <c r="AI11" s="41">
        <f t="shared" ref="AI11" si="27">AH11+AI9+AI7</f>
        <v>10675130.737245109</v>
      </c>
      <c r="AJ11" s="41">
        <f t="shared" ref="AJ11" si="28">AI11+AJ9+AJ7</f>
        <v>9123934.7673632093</v>
      </c>
      <c r="AK11" s="41">
        <f t="shared" ref="AK11" si="29">AJ11+AK9+AK7</f>
        <v>7397419.6220423393</v>
      </c>
      <c r="AL11" s="41">
        <f t="shared" ref="AL11" si="30">AK11+AL9+AL7</f>
        <v>5405447.2102787029</v>
      </c>
      <c r="AM11" s="41">
        <f>AL11+AM9+AM7</f>
        <v>3435267.604769133</v>
      </c>
      <c r="AN11" s="41">
        <f t="shared" ref="AN11" si="31">AM11+AN9+AN7</f>
        <v>1718026.4170061122</v>
      </c>
      <c r="AO11" s="41">
        <f t="shared" ref="AO11" si="32">AN11+AO9+AO7</f>
        <v>0</v>
      </c>
      <c r="AP11" s="41"/>
      <c r="AQ11" s="41"/>
      <c r="AR11" s="41"/>
      <c r="AT11" s="43">
        <f>H11+AT7+AT9</f>
        <v>-18941726.118810978</v>
      </c>
      <c r="AU11" s="43">
        <f>AT11+AU7+AU9</f>
        <v>-38128195.49936381</v>
      </c>
      <c r="AV11" s="43"/>
    </row>
    <row r="12" spans="1:49" x14ac:dyDescent="0.3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3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f>-3274242*0.9</f>
        <v>-2946817.8000000003</v>
      </c>
      <c r="R13" s="191" t="s">
        <v>168</v>
      </c>
      <c r="S13" s="41"/>
      <c r="T13" s="41"/>
      <c r="AS13" s="43"/>
      <c r="AT13" s="43"/>
      <c r="AU13" s="43"/>
    </row>
    <row r="14" spans="1:49" x14ac:dyDescent="0.3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6" x14ac:dyDescent="0.3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8" t="s">
        <v>165</v>
      </c>
      <c r="S15" s="198"/>
      <c r="T15" s="198"/>
    </row>
    <row r="16" spans="1:49" x14ac:dyDescent="0.3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3">
      <c r="A17" s="86"/>
      <c r="B17" s="41"/>
      <c r="L17" s="43"/>
      <c r="M17" s="43"/>
      <c r="N17" s="43"/>
      <c r="O17" s="43"/>
      <c r="P17" s="43"/>
      <c r="Q17" s="43">
        <f>SUM(Q13:Q16)</f>
        <v>-2446817.8000000003</v>
      </c>
      <c r="U17" s="43"/>
    </row>
    <row r="18" spans="1:21" x14ac:dyDescent="0.3">
      <c r="A18" s="86"/>
      <c r="B18" s="41"/>
      <c r="M18" s="43"/>
    </row>
    <row r="19" spans="1:21" x14ac:dyDescent="0.3">
      <c r="A19" s="86"/>
      <c r="B19" s="41"/>
      <c r="C19" s="95" t="s">
        <v>149</v>
      </c>
    </row>
    <row r="20" spans="1:21" x14ac:dyDescent="0.3">
      <c r="A20" s="87" t="s">
        <v>135</v>
      </c>
      <c r="B20" s="41">
        <f>SUM(R7:AC7)</f>
        <v>-20182956.574283026</v>
      </c>
      <c r="C20" s="43">
        <f>B20/$B$25</f>
        <v>-21171162.947167985</v>
      </c>
    </row>
    <row r="21" spans="1:21" x14ac:dyDescent="0.3">
      <c r="A21" s="87" t="s">
        <v>136</v>
      </c>
      <c r="B21" s="41">
        <f>SUM(AD7:AO7)</f>
        <v>-20273345.315018766</v>
      </c>
      <c r="C21" s="43">
        <f t="shared" ref="C21" si="33">B21/$B$25</f>
        <v>-21265977.33928455</v>
      </c>
    </row>
    <row r="22" spans="1:21" x14ac:dyDescent="0.3">
      <c r="A22" s="87" t="s">
        <v>137</v>
      </c>
      <c r="B22" s="79"/>
      <c r="C22" s="112"/>
    </row>
    <row r="23" spans="1:21" x14ac:dyDescent="0.3">
      <c r="A23" s="87"/>
      <c r="B23" s="41">
        <f>SUM(B20:B22)</f>
        <v>-40456301.889301792</v>
      </c>
      <c r="C23" s="43">
        <f>SUM(C20:C22)</f>
        <v>-42437140.286452532</v>
      </c>
    </row>
    <row r="24" spans="1:21" x14ac:dyDescent="0.3">
      <c r="A24" s="87"/>
      <c r="B24" s="42"/>
    </row>
    <row r="25" spans="1:21" x14ac:dyDescent="0.3">
      <c r="A25" s="86" t="s">
        <v>138</v>
      </c>
      <c r="B25" s="100">
        <f>'CF WA Elec'!E19</f>
        <v>0.95332300000000003</v>
      </c>
      <c r="G25" s="88"/>
    </row>
    <row r="26" spans="1:21" x14ac:dyDescent="0.3">
      <c r="A26" s="86" t="s">
        <v>139</v>
      </c>
      <c r="B26" s="43">
        <f>B23/B25</f>
        <v>-42437140.286452532</v>
      </c>
    </row>
    <row r="29" spans="1:21" x14ac:dyDescent="0.3">
      <c r="B29" s="89"/>
    </row>
    <row r="34" spans="2:3" x14ac:dyDescent="0.3">
      <c r="C34" s="90"/>
    </row>
    <row r="35" spans="2:3" x14ac:dyDescent="0.3">
      <c r="C35" s="92"/>
    </row>
    <row r="36" spans="2:3" x14ac:dyDescent="0.3">
      <c r="C36" s="92"/>
    </row>
    <row r="38" spans="2:3" x14ac:dyDescent="0.3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796875" defaultRowHeight="14.5" x14ac:dyDescent="0.35"/>
  <cols>
    <col min="1" max="1" width="5" style="1" customWidth="1"/>
    <col min="2" max="2" width="28" style="1" customWidth="1"/>
    <col min="3" max="3" width="11.26953125" style="1" customWidth="1"/>
    <col min="4" max="15" width="13.453125" style="1" bestFit="1" customWidth="1"/>
    <col min="16" max="16" width="14.26953125" style="1" bestFit="1" customWidth="1"/>
    <col min="17" max="17" width="12.54296875" style="1" bestFit="1" customWidth="1"/>
    <col min="18" max="39" width="14.453125" style="1" customWidth="1"/>
    <col min="40" max="40" width="15" style="1" customWidth="1"/>
    <col min="41" max="16384" width="9.1796875" style="1"/>
  </cols>
  <sheetData>
    <row r="1" spans="1:40" x14ac:dyDescent="0.35">
      <c r="B1" s="44" t="s">
        <v>140</v>
      </c>
    </row>
    <row r="2" spans="1:40" x14ac:dyDescent="0.35">
      <c r="B2" s="44" t="s">
        <v>141</v>
      </c>
    </row>
    <row r="3" spans="1:40" x14ac:dyDescent="0.35">
      <c r="B3" s="103" t="s">
        <v>142</v>
      </c>
    </row>
    <row r="5" spans="1:40" x14ac:dyDescent="0.35">
      <c r="A5" s="27" t="s">
        <v>73</v>
      </c>
      <c r="B5" s="27"/>
    </row>
    <row r="8" spans="1:40" x14ac:dyDescent="0.3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3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3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3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3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3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3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3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3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35">
      <c r="A18" s="1" t="s">
        <v>116</v>
      </c>
    </row>
    <row r="19" spans="1:40" x14ac:dyDescent="0.3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-3.6860474415909023E-3</v>
      </c>
      <c r="N19" s="32">
        <f>'Rate Design'!$D$15</f>
        <v>-3.6860474415909023E-3</v>
      </c>
      <c r="O19" s="32">
        <f>'Rate Design'!$D$15</f>
        <v>-3.6860474415909023E-3</v>
      </c>
      <c r="P19" s="32">
        <f>'Rate Design'!$D$15</f>
        <v>-3.6860474415909023E-3</v>
      </c>
      <c r="Q19" s="32">
        <f>'Rate Design'!$D$15</f>
        <v>-3.6860474415909023E-3</v>
      </c>
      <c r="R19" s="32">
        <f>'Rate Design'!$D$15</f>
        <v>-3.6860474415909023E-3</v>
      </c>
      <c r="S19" s="32">
        <f>'Rate Design'!$D$15</f>
        <v>-3.6860474415909023E-3</v>
      </c>
      <c r="T19" s="32">
        <f>'Rate Design'!$D$15</f>
        <v>-3.6860474415909023E-3</v>
      </c>
      <c r="U19" s="32">
        <f>'Rate Design'!$D$15</f>
        <v>-3.6860474415909023E-3</v>
      </c>
      <c r="V19" s="32">
        <f>'Rate Design'!$D$15</f>
        <v>-3.6860474415909023E-3</v>
      </c>
      <c r="W19" s="32">
        <f>'Rate Design'!$D$15</f>
        <v>-3.6860474415909023E-3</v>
      </c>
      <c r="X19" s="32">
        <f>'Rate Design'!$D$15</f>
        <v>-3.6860474415909023E-3</v>
      </c>
      <c r="Y19" s="32">
        <f>'Rate Design'!$D$15</f>
        <v>-3.6860474415909023E-3</v>
      </c>
      <c r="Z19" s="32">
        <f>'Rate Design'!$D$15</f>
        <v>-3.6860474415909023E-3</v>
      </c>
      <c r="AA19" s="32">
        <f>'Rate Design'!$D$15</f>
        <v>-3.6860474415909023E-3</v>
      </c>
      <c r="AB19" s="32">
        <f>'Rate Design'!$D$15</f>
        <v>-3.6860474415909023E-3</v>
      </c>
      <c r="AC19" s="32">
        <f>'Rate Design'!$D$15</f>
        <v>-3.6860474415909023E-3</v>
      </c>
      <c r="AD19" s="32">
        <f>'Rate Design'!$D$15</f>
        <v>-3.6860474415909023E-3</v>
      </c>
      <c r="AE19" s="32">
        <f>'Rate Design'!$D$15</f>
        <v>-3.6860474415909023E-3</v>
      </c>
      <c r="AF19" s="32">
        <f>'Rate Design'!$D$15</f>
        <v>-3.6860474415909023E-3</v>
      </c>
      <c r="AG19" s="32">
        <f>'Rate Design'!$D$15</f>
        <v>-3.6860474415909023E-3</v>
      </c>
      <c r="AH19" s="32">
        <f>'Rate Design'!$D$15</f>
        <v>-3.6860474415909023E-3</v>
      </c>
      <c r="AI19" s="32">
        <f>'Rate Design'!$D$15</f>
        <v>-3.6860474415909023E-3</v>
      </c>
      <c r="AJ19" s="32">
        <f>'Rate Design'!$D$15</f>
        <v>-3.6860474415909023E-3</v>
      </c>
      <c r="AK19" s="32"/>
      <c r="AL19" s="32"/>
      <c r="AM19" s="32"/>
    </row>
    <row r="20" spans="1:40" x14ac:dyDescent="0.3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-3.6547570796328097E-3</v>
      </c>
      <c r="N20" s="32">
        <f>'Rate Design'!$E$15</f>
        <v>-3.6547570796328097E-3</v>
      </c>
      <c r="O20" s="32">
        <f>'Rate Design'!$E$15</f>
        <v>-3.6547570796328097E-3</v>
      </c>
      <c r="P20" s="32">
        <f>'Rate Design'!$E$15</f>
        <v>-3.6547570796328097E-3</v>
      </c>
      <c r="Q20" s="32">
        <f>'Rate Design'!$E$15</f>
        <v>-3.6547570796328097E-3</v>
      </c>
      <c r="R20" s="32">
        <f>'Rate Design'!$E$15</f>
        <v>-3.6547570796328097E-3</v>
      </c>
      <c r="S20" s="32">
        <f>'Rate Design'!$E$15</f>
        <v>-3.6547570796328097E-3</v>
      </c>
      <c r="T20" s="32">
        <f>'Rate Design'!$E$15</f>
        <v>-3.6547570796328097E-3</v>
      </c>
      <c r="U20" s="32">
        <f>'Rate Design'!$E$15</f>
        <v>-3.6547570796328097E-3</v>
      </c>
      <c r="V20" s="32">
        <f>'Rate Design'!$E$15</f>
        <v>-3.6547570796328097E-3</v>
      </c>
      <c r="W20" s="32">
        <f>'Rate Design'!$E$15</f>
        <v>-3.6547570796328097E-3</v>
      </c>
      <c r="X20" s="32">
        <f>'Rate Design'!$E$15</f>
        <v>-3.6547570796328097E-3</v>
      </c>
      <c r="Y20" s="32">
        <f>'Rate Design'!$E$15</f>
        <v>-3.6547570796328097E-3</v>
      </c>
      <c r="Z20" s="32">
        <f>'Rate Design'!$E$15</f>
        <v>-3.6547570796328097E-3</v>
      </c>
      <c r="AA20" s="32">
        <f>'Rate Design'!$E$15</f>
        <v>-3.6547570796328097E-3</v>
      </c>
      <c r="AB20" s="32">
        <f>'Rate Design'!$E$15</f>
        <v>-3.6547570796328097E-3</v>
      </c>
      <c r="AC20" s="32">
        <f>'Rate Design'!$E$15</f>
        <v>-3.6547570796328097E-3</v>
      </c>
      <c r="AD20" s="32">
        <f>'Rate Design'!$E$15</f>
        <v>-3.6547570796328097E-3</v>
      </c>
      <c r="AE20" s="32">
        <f>'Rate Design'!$E$15</f>
        <v>-3.6547570796328097E-3</v>
      </c>
      <c r="AF20" s="32">
        <f>'Rate Design'!$E$15</f>
        <v>-3.6547570796328097E-3</v>
      </c>
      <c r="AG20" s="32">
        <f>'Rate Design'!$E$15</f>
        <v>-3.6547570796328097E-3</v>
      </c>
      <c r="AH20" s="32">
        <f>'Rate Design'!$E$15</f>
        <v>-3.6547570796328097E-3</v>
      </c>
      <c r="AI20" s="32">
        <f>'Rate Design'!$E$15</f>
        <v>-3.6547570796328097E-3</v>
      </c>
      <c r="AJ20" s="32">
        <f>'Rate Design'!$E$15</f>
        <v>-3.6547570796328097E-3</v>
      </c>
      <c r="AK20" s="32"/>
      <c r="AL20" s="32"/>
      <c r="AM20" s="32"/>
    </row>
    <row r="21" spans="1:40" x14ac:dyDescent="0.3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-3.776524913584108E-3</v>
      </c>
      <c r="N21" s="32">
        <f>'Rate Design'!$F$15</f>
        <v>-3.776524913584108E-3</v>
      </c>
      <c r="O21" s="32">
        <f>'Rate Design'!$F$15</f>
        <v>-3.776524913584108E-3</v>
      </c>
      <c r="P21" s="32">
        <f>'Rate Design'!$F$15</f>
        <v>-3.776524913584108E-3</v>
      </c>
      <c r="Q21" s="32">
        <f>'Rate Design'!$F$15</f>
        <v>-3.776524913584108E-3</v>
      </c>
      <c r="R21" s="32">
        <f>'Rate Design'!$F$15</f>
        <v>-3.776524913584108E-3</v>
      </c>
      <c r="S21" s="32">
        <f>'Rate Design'!$F$15</f>
        <v>-3.776524913584108E-3</v>
      </c>
      <c r="T21" s="32">
        <f>'Rate Design'!$F$15</f>
        <v>-3.776524913584108E-3</v>
      </c>
      <c r="U21" s="32">
        <f>'Rate Design'!$F$15</f>
        <v>-3.776524913584108E-3</v>
      </c>
      <c r="V21" s="32">
        <f>'Rate Design'!$F$15</f>
        <v>-3.776524913584108E-3</v>
      </c>
      <c r="W21" s="32">
        <f>'Rate Design'!$F$15</f>
        <v>-3.776524913584108E-3</v>
      </c>
      <c r="X21" s="32">
        <f>'Rate Design'!$F$15</f>
        <v>-3.776524913584108E-3</v>
      </c>
      <c r="Y21" s="32">
        <f>'Rate Design'!$F$15</f>
        <v>-3.776524913584108E-3</v>
      </c>
      <c r="Z21" s="32">
        <f>'Rate Design'!$F$15</f>
        <v>-3.776524913584108E-3</v>
      </c>
      <c r="AA21" s="32">
        <f>'Rate Design'!$F$15</f>
        <v>-3.776524913584108E-3</v>
      </c>
      <c r="AB21" s="32">
        <f>'Rate Design'!$F$15</f>
        <v>-3.776524913584108E-3</v>
      </c>
      <c r="AC21" s="32">
        <f>'Rate Design'!$F$15</f>
        <v>-3.776524913584108E-3</v>
      </c>
      <c r="AD21" s="32">
        <f>'Rate Design'!$F$15</f>
        <v>-3.776524913584108E-3</v>
      </c>
      <c r="AE21" s="32">
        <f>'Rate Design'!$F$15</f>
        <v>-3.776524913584108E-3</v>
      </c>
      <c r="AF21" s="32">
        <f>'Rate Design'!$F$15</f>
        <v>-3.776524913584108E-3</v>
      </c>
      <c r="AG21" s="32">
        <f>'Rate Design'!$F$15</f>
        <v>-3.776524913584108E-3</v>
      </c>
      <c r="AH21" s="32">
        <f>'Rate Design'!$F$15</f>
        <v>-3.776524913584108E-3</v>
      </c>
      <c r="AI21" s="32">
        <f>'Rate Design'!$F$15</f>
        <v>-3.776524913584108E-3</v>
      </c>
      <c r="AJ21" s="32">
        <f>'Rate Design'!$F$15</f>
        <v>-3.776524913584108E-3</v>
      </c>
      <c r="AK21" s="32"/>
      <c r="AL21" s="32"/>
      <c r="AM21" s="32"/>
    </row>
    <row r="22" spans="1:40" x14ac:dyDescent="0.3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-3.4924790063373917E-3</v>
      </c>
      <c r="N22" s="32">
        <f>'Rate Design'!$G$15</f>
        <v>-3.4924790063373917E-3</v>
      </c>
      <c r="O22" s="32">
        <f>'Rate Design'!$G$15</f>
        <v>-3.4924790063373917E-3</v>
      </c>
      <c r="P22" s="32">
        <f>'Rate Design'!$G$15</f>
        <v>-3.4924790063373917E-3</v>
      </c>
      <c r="Q22" s="32">
        <f>'Rate Design'!$G$15</f>
        <v>-3.4924790063373917E-3</v>
      </c>
      <c r="R22" s="32">
        <f>'Rate Design'!$G$15</f>
        <v>-3.4924790063373917E-3</v>
      </c>
      <c r="S22" s="32">
        <f>'Rate Design'!$G$15</f>
        <v>-3.4924790063373917E-3</v>
      </c>
      <c r="T22" s="32">
        <f>'Rate Design'!$G$15</f>
        <v>-3.4924790063373917E-3</v>
      </c>
      <c r="U22" s="32">
        <f>'Rate Design'!$G$15</f>
        <v>-3.4924790063373917E-3</v>
      </c>
      <c r="V22" s="32">
        <f>'Rate Design'!$G$15</f>
        <v>-3.4924790063373917E-3</v>
      </c>
      <c r="W22" s="32">
        <f>'Rate Design'!$G$15</f>
        <v>-3.4924790063373917E-3</v>
      </c>
      <c r="X22" s="32">
        <f>'Rate Design'!$G$15</f>
        <v>-3.4924790063373917E-3</v>
      </c>
      <c r="Y22" s="32">
        <f>'Rate Design'!$G$15</f>
        <v>-3.4924790063373917E-3</v>
      </c>
      <c r="Z22" s="32">
        <f>'Rate Design'!$G$15</f>
        <v>-3.4924790063373917E-3</v>
      </c>
      <c r="AA22" s="32">
        <f>'Rate Design'!$G$15</f>
        <v>-3.4924790063373917E-3</v>
      </c>
      <c r="AB22" s="32">
        <f>'Rate Design'!$G$15</f>
        <v>-3.4924790063373917E-3</v>
      </c>
      <c r="AC22" s="32">
        <f>'Rate Design'!$G$15</f>
        <v>-3.4924790063373917E-3</v>
      </c>
      <c r="AD22" s="32">
        <f>'Rate Design'!$G$15</f>
        <v>-3.4924790063373917E-3</v>
      </c>
      <c r="AE22" s="32">
        <f>'Rate Design'!$G$15</f>
        <v>-3.4924790063373917E-3</v>
      </c>
      <c r="AF22" s="32">
        <f>'Rate Design'!$G$15</f>
        <v>-3.4924790063373917E-3</v>
      </c>
      <c r="AG22" s="32">
        <f>'Rate Design'!$G$15</f>
        <v>-3.4924790063373917E-3</v>
      </c>
      <c r="AH22" s="32">
        <f>'Rate Design'!$G$15</f>
        <v>-3.4924790063373917E-3</v>
      </c>
      <c r="AI22" s="32">
        <f>'Rate Design'!$G$15</f>
        <v>-3.4924790063373917E-3</v>
      </c>
      <c r="AJ22" s="32">
        <f>'Rate Design'!$G$15</f>
        <v>-3.4924790063373917E-3</v>
      </c>
      <c r="AK22" s="32"/>
      <c r="AL22" s="32"/>
      <c r="AM22" s="32"/>
    </row>
    <row r="23" spans="1:40" x14ac:dyDescent="0.3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-3.4987297947357853E-3</v>
      </c>
      <c r="N23" s="32">
        <f>'Rate Design'!$H$15</f>
        <v>-3.4987297947357853E-3</v>
      </c>
      <c r="O23" s="32">
        <f>'Rate Design'!$H$15</f>
        <v>-3.4987297947357853E-3</v>
      </c>
      <c r="P23" s="32">
        <f>'Rate Design'!$H$15</f>
        <v>-3.4987297947357853E-3</v>
      </c>
      <c r="Q23" s="32">
        <f>'Rate Design'!$H$15</f>
        <v>-3.4987297947357853E-3</v>
      </c>
      <c r="R23" s="32">
        <f>'Rate Design'!$H$15</f>
        <v>-3.4987297947357853E-3</v>
      </c>
      <c r="S23" s="32">
        <f>'Rate Design'!$H$15</f>
        <v>-3.4987297947357853E-3</v>
      </c>
      <c r="T23" s="32">
        <f>'Rate Design'!$H$15</f>
        <v>-3.4987297947357853E-3</v>
      </c>
      <c r="U23" s="32">
        <f>'Rate Design'!$H$15</f>
        <v>-3.4987297947357853E-3</v>
      </c>
      <c r="V23" s="32">
        <f>'Rate Design'!$H$15</f>
        <v>-3.4987297947357853E-3</v>
      </c>
      <c r="W23" s="32">
        <f>'Rate Design'!$H$15</f>
        <v>-3.4987297947357853E-3</v>
      </c>
      <c r="X23" s="32">
        <f>'Rate Design'!$H$15</f>
        <v>-3.4987297947357853E-3</v>
      </c>
      <c r="Y23" s="32">
        <f>'Rate Design'!$H$15</f>
        <v>-3.4987297947357853E-3</v>
      </c>
      <c r="Z23" s="32">
        <f>'Rate Design'!$H$15</f>
        <v>-3.4987297947357853E-3</v>
      </c>
      <c r="AA23" s="32">
        <f>'Rate Design'!$H$15</f>
        <v>-3.4987297947357853E-3</v>
      </c>
      <c r="AB23" s="32">
        <f>'Rate Design'!$H$15</f>
        <v>-3.4987297947357853E-3</v>
      </c>
      <c r="AC23" s="32">
        <f>'Rate Design'!$H$15</f>
        <v>-3.4987297947357853E-3</v>
      </c>
      <c r="AD23" s="32">
        <f>'Rate Design'!$H$15</f>
        <v>-3.4987297947357853E-3</v>
      </c>
      <c r="AE23" s="32">
        <f>'Rate Design'!$H$15</f>
        <v>-3.4987297947357853E-3</v>
      </c>
      <c r="AF23" s="32">
        <f>'Rate Design'!$H$15</f>
        <v>-3.4987297947357853E-3</v>
      </c>
      <c r="AG23" s="32">
        <f>'Rate Design'!$H$15</f>
        <v>-3.4987297947357853E-3</v>
      </c>
      <c r="AH23" s="32">
        <f>'Rate Design'!$H$15</f>
        <v>-3.4987297947357853E-3</v>
      </c>
      <c r="AI23" s="32">
        <f>'Rate Design'!$H$15</f>
        <v>-3.4987297947357853E-3</v>
      </c>
      <c r="AJ23" s="32">
        <f>'Rate Design'!$H$15</f>
        <v>-3.4987297947357853E-3</v>
      </c>
      <c r="AK23" s="32"/>
      <c r="AL23" s="32"/>
      <c r="AM23" s="32"/>
    </row>
    <row r="24" spans="1:40" x14ac:dyDescent="0.3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-7.0231542261475974E-3</v>
      </c>
      <c r="N24" s="32">
        <f>'Rate Design'!$I$15</f>
        <v>-7.0231542261475974E-3</v>
      </c>
      <c r="O24" s="32">
        <f>'Rate Design'!$I$15</f>
        <v>-7.0231542261475974E-3</v>
      </c>
      <c r="P24" s="32">
        <f>'Rate Design'!$I$15</f>
        <v>-7.0231542261475974E-3</v>
      </c>
      <c r="Q24" s="32">
        <f>'Rate Design'!$I$15</f>
        <v>-7.0231542261475974E-3</v>
      </c>
      <c r="R24" s="32">
        <f>'Rate Design'!$I$15</f>
        <v>-7.0231542261475974E-3</v>
      </c>
      <c r="S24" s="32">
        <f>'Rate Design'!$I$15</f>
        <v>-7.0231542261475974E-3</v>
      </c>
      <c r="T24" s="32">
        <f>'Rate Design'!$I$15</f>
        <v>-7.0231542261475974E-3</v>
      </c>
      <c r="U24" s="32">
        <f>'Rate Design'!$I$15</f>
        <v>-7.0231542261475974E-3</v>
      </c>
      <c r="V24" s="32">
        <f>'Rate Design'!$I$15</f>
        <v>-7.0231542261475974E-3</v>
      </c>
      <c r="W24" s="32">
        <f>'Rate Design'!$I$15</f>
        <v>-7.0231542261475974E-3</v>
      </c>
      <c r="X24" s="32">
        <f>'Rate Design'!$I$15</f>
        <v>-7.0231542261475974E-3</v>
      </c>
      <c r="Y24" s="32">
        <f>'Rate Design'!$I$15</f>
        <v>-7.0231542261475974E-3</v>
      </c>
      <c r="Z24" s="32">
        <f>'Rate Design'!$I$15</f>
        <v>-7.0231542261475974E-3</v>
      </c>
      <c r="AA24" s="32">
        <f>'Rate Design'!$I$15</f>
        <v>-7.0231542261475974E-3</v>
      </c>
      <c r="AB24" s="32">
        <f>'Rate Design'!$I$15</f>
        <v>-7.0231542261475974E-3</v>
      </c>
      <c r="AC24" s="32">
        <f>'Rate Design'!$I$15</f>
        <v>-7.0231542261475974E-3</v>
      </c>
      <c r="AD24" s="32">
        <f>'Rate Design'!$I$15</f>
        <v>-7.0231542261475974E-3</v>
      </c>
      <c r="AE24" s="32">
        <f>'Rate Design'!$I$15</f>
        <v>-7.0231542261475974E-3</v>
      </c>
      <c r="AF24" s="32">
        <f>'Rate Design'!$I$15</f>
        <v>-7.0231542261475974E-3</v>
      </c>
      <c r="AG24" s="32">
        <f>'Rate Design'!$I$15</f>
        <v>-7.0231542261475974E-3</v>
      </c>
      <c r="AH24" s="32">
        <f>'Rate Design'!$I$15</f>
        <v>-7.0231542261475974E-3</v>
      </c>
      <c r="AI24" s="32">
        <f>'Rate Design'!$I$15</f>
        <v>-7.0231542261475974E-3</v>
      </c>
      <c r="AJ24" s="32">
        <f>'Rate Design'!$I$15</f>
        <v>-7.0231542261475974E-3</v>
      </c>
      <c r="AK24" s="32"/>
      <c r="AL24" s="32"/>
      <c r="AM24" s="32"/>
    </row>
    <row r="25" spans="1:40" x14ac:dyDescent="0.3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3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3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-637168.88124082785</v>
      </c>
      <c r="N28" s="34">
        <f t="shared" si="4"/>
        <v>-575624.49296586623</v>
      </c>
      <c r="O28" s="34">
        <f t="shared" si="4"/>
        <v>-547769.27591149206</v>
      </c>
      <c r="P28" s="34">
        <f t="shared" si="4"/>
        <v>-684824.47736584593</v>
      </c>
      <c r="Q28" s="34">
        <f t="shared" si="4"/>
        <v>-667511.19931340998</v>
      </c>
      <c r="R28" s="34">
        <f t="shared" si="4"/>
        <v>-573009.76569605141</v>
      </c>
      <c r="S28" s="34">
        <f t="shared" si="4"/>
        <v>-646889.01843584725</v>
      </c>
      <c r="T28" s="34">
        <f t="shared" si="4"/>
        <v>-826137.45963454305</v>
      </c>
      <c r="U28" s="34">
        <f t="shared" si="4"/>
        <v>-1049503.2492865573</v>
      </c>
      <c r="V28" s="34">
        <f t="shared" si="4"/>
        <v>-1027472.4623616248</v>
      </c>
      <c r="W28" s="34">
        <f t="shared" si="4"/>
        <v>-836949.56958980381</v>
      </c>
      <c r="X28" s="34">
        <f t="shared" si="4"/>
        <v>-810219.7984618831</v>
      </c>
      <c r="Y28" s="34">
        <f t="shared" si="4"/>
        <v>-645901.92603520071</v>
      </c>
      <c r="Z28" s="34">
        <f t="shared" si="4"/>
        <v>-582005.08888572757</v>
      </c>
      <c r="AA28" s="34">
        <f t="shared" si="4"/>
        <v>-551425.21593451407</v>
      </c>
      <c r="AB28" s="34">
        <f t="shared" si="4"/>
        <v>-682392.44854633324</v>
      </c>
      <c r="AC28" s="34">
        <f t="shared" si="4"/>
        <v>-669142.34871902224</v>
      </c>
      <c r="AD28" s="34">
        <f t="shared" si="4"/>
        <v>-569072.13942346955</v>
      </c>
      <c r="AE28" s="34">
        <f t="shared" si="4"/>
        <v>-642519.05486395501</v>
      </c>
      <c r="AF28" s="34">
        <f t="shared" si="4"/>
        <v>-821834.74548323615</v>
      </c>
      <c r="AG28" s="34">
        <f t="shared" si="4"/>
        <v>-1055449.2557717285</v>
      </c>
      <c r="AH28" s="34">
        <f t="shared" si="4"/>
        <v>-1036889.2301343387</v>
      </c>
      <c r="AI28" s="34">
        <f t="shared" si="4"/>
        <v>-846158.28266909195</v>
      </c>
      <c r="AJ28" s="34">
        <f t="shared" si="4"/>
        <v>-820663.82693900308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-17806533.213669371</v>
      </c>
    </row>
    <row r="29" spans="1:40" x14ac:dyDescent="0.3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-175388.8750805801</v>
      </c>
      <c r="N29" s="34">
        <f t="shared" si="6"/>
        <v>-172831.54490035275</v>
      </c>
      <c r="O29" s="34">
        <f t="shared" si="6"/>
        <v>-171366.80601996696</v>
      </c>
      <c r="P29" s="34">
        <f t="shared" si="6"/>
        <v>-204273.0213412036</v>
      </c>
      <c r="Q29" s="34">
        <f t="shared" si="6"/>
        <v>-195360.9016281731</v>
      </c>
      <c r="R29" s="34">
        <f t="shared" si="6"/>
        <v>-172229.52973478552</v>
      </c>
      <c r="S29" s="34">
        <f t="shared" si="6"/>
        <v>-185205.48604273566</v>
      </c>
      <c r="T29" s="34">
        <f t="shared" si="6"/>
        <v>-201824.9225136945</v>
      </c>
      <c r="U29" s="34">
        <f t="shared" si="6"/>
        <v>-229463.76377962617</v>
      </c>
      <c r="V29" s="34">
        <f t="shared" si="6"/>
        <v>-226919.50571450099</v>
      </c>
      <c r="W29" s="34">
        <f t="shared" si="6"/>
        <v>-197072.34322635995</v>
      </c>
      <c r="X29" s="34">
        <f t="shared" si="6"/>
        <v>-203093.52971096183</v>
      </c>
      <c r="Y29" s="34">
        <f t="shared" si="6"/>
        <v>-177458.37093808805</v>
      </c>
      <c r="Z29" s="34">
        <f t="shared" si="6"/>
        <v>-174831.91005238294</v>
      </c>
      <c r="AA29" s="34">
        <f t="shared" si="6"/>
        <v>-174045.8987317055</v>
      </c>
      <c r="AB29" s="34">
        <f t="shared" si="6"/>
        <v>-206556.42131908503</v>
      </c>
      <c r="AC29" s="34">
        <f t="shared" si="6"/>
        <v>-198351.06051508605</v>
      </c>
      <c r="AD29" s="34">
        <f t="shared" si="6"/>
        <v>-173550.87102395471</v>
      </c>
      <c r="AE29" s="34">
        <f t="shared" si="6"/>
        <v>-188198.43933092471</v>
      </c>
      <c r="AF29" s="34">
        <f t="shared" si="6"/>
        <v>-204343.67910311994</v>
      </c>
      <c r="AG29" s="34">
        <f t="shared" si="6"/>
        <v>-232617.74647826777</v>
      </c>
      <c r="AH29" s="34">
        <f t="shared" si="6"/>
        <v>-228904.3195931142</v>
      </c>
      <c r="AI29" s="34">
        <f t="shared" si="6"/>
        <v>-199486.92874849634</v>
      </c>
      <c r="AJ29" s="34">
        <f t="shared" si="6"/>
        <v>-205332.2622227926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-4698708.1377499588</v>
      </c>
    </row>
    <row r="30" spans="1:40" x14ac:dyDescent="0.3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-408234.03381426504</v>
      </c>
      <c r="N30" s="34">
        <f t="shared" si="7"/>
        <v>-423717.42696894653</v>
      </c>
      <c r="O30" s="34">
        <f t="shared" si="7"/>
        <v>-424300.98781245039</v>
      </c>
      <c r="P30" s="34">
        <f t="shared" si="7"/>
        <v>-491743.39100030094</v>
      </c>
      <c r="Q30" s="34">
        <f t="shared" si="7"/>
        <v>-466279.06001729908</v>
      </c>
      <c r="R30" s="34">
        <f t="shared" si="7"/>
        <v>-420334.74685976683</v>
      </c>
      <c r="S30" s="34">
        <f t="shared" si="7"/>
        <v>-448236.05336728849</v>
      </c>
      <c r="T30" s="34">
        <f t="shared" si="7"/>
        <v>-448188.56607340858</v>
      </c>
      <c r="U30" s="34">
        <f t="shared" si="7"/>
        <v>-471668.6798310678</v>
      </c>
      <c r="V30" s="34">
        <f t="shared" si="7"/>
        <v>-457894.81897478178</v>
      </c>
      <c r="W30" s="34">
        <f t="shared" si="7"/>
        <v>-404963.49256175134</v>
      </c>
      <c r="X30" s="34">
        <f t="shared" si="7"/>
        <v>-436383.63011081924</v>
      </c>
      <c r="Y30" s="34">
        <f t="shared" si="7"/>
        <v>-406480.96952795959</v>
      </c>
      <c r="Z30" s="34">
        <f t="shared" si="7"/>
        <v>-422502.87278145918</v>
      </c>
      <c r="AA30" s="34">
        <f t="shared" si="7"/>
        <v>-426562.60793420341</v>
      </c>
      <c r="AB30" s="34">
        <f t="shared" si="7"/>
        <v>-492408.29128886841</v>
      </c>
      <c r="AC30" s="34">
        <f t="shared" si="7"/>
        <v>-467436.23665797769</v>
      </c>
      <c r="AD30" s="34">
        <f t="shared" si="7"/>
        <v>-418039.59771431348</v>
      </c>
      <c r="AE30" s="34">
        <f t="shared" si="7"/>
        <v>-451616.3800952392</v>
      </c>
      <c r="AF30" s="34">
        <f t="shared" si="7"/>
        <v>-451254.31659295008</v>
      </c>
      <c r="AG30" s="34">
        <f t="shared" si="7"/>
        <v>-473518.80226606148</v>
      </c>
      <c r="AH30" s="34">
        <f t="shared" si="7"/>
        <v>-456480.52902928914</v>
      </c>
      <c r="AI30" s="34">
        <f t="shared" si="7"/>
        <v>-404494.36109949072</v>
      </c>
      <c r="AJ30" s="34">
        <f t="shared" si="7"/>
        <v>-434582.84975517937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-10607322.702135136</v>
      </c>
    </row>
    <row r="31" spans="1:40" x14ac:dyDescent="0.3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-337170.61502344382</v>
      </c>
      <c r="N31" s="34">
        <f t="shared" si="8"/>
        <v>-334442.57467327983</v>
      </c>
      <c r="O31" s="34">
        <f t="shared" si="8"/>
        <v>-339764.9386716205</v>
      </c>
      <c r="P31" s="34">
        <f t="shared" si="8"/>
        <v>-334639.66201791709</v>
      </c>
      <c r="Q31" s="34">
        <f t="shared" si="8"/>
        <v>-347932.22432569362</v>
      </c>
      <c r="R31" s="34">
        <f t="shared" si="8"/>
        <v>-348573.62185654015</v>
      </c>
      <c r="S31" s="34">
        <f t="shared" si="8"/>
        <v>-339744.09137990861</v>
      </c>
      <c r="T31" s="34">
        <f t="shared" si="8"/>
        <v>-343311.86183464894</v>
      </c>
      <c r="U31" s="34">
        <f t="shared" si="8"/>
        <v>-333591.87670464773</v>
      </c>
      <c r="V31" s="34">
        <f t="shared" si="8"/>
        <v>-337786.39411695569</v>
      </c>
      <c r="W31" s="34">
        <f t="shared" si="8"/>
        <v>-338623.7618277393</v>
      </c>
      <c r="X31" s="34">
        <f t="shared" si="8"/>
        <v>-326344.28083114629</v>
      </c>
      <c r="Y31" s="34">
        <f t="shared" si="8"/>
        <v>-338503.59059195797</v>
      </c>
      <c r="Z31" s="34">
        <f t="shared" si="8"/>
        <v>-335332.84665582411</v>
      </c>
      <c r="AA31" s="34">
        <f t="shared" si="8"/>
        <v>-341251.38977865072</v>
      </c>
      <c r="AB31" s="34">
        <f t="shared" si="8"/>
        <v>-337959.23028756218</v>
      </c>
      <c r="AC31" s="34">
        <f t="shared" si="8"/>
        <v>-348428.08371881425</v>
      </c>
      <c r="AD31" s="34">
        <f t="shared" si="8"/>
        <v>-351993.74631192052</v>
      </c>
      <c r="AE31" s="34">
        <f t="shared" si="8"/>
        <v>-340808.21932262968</v>
      </c>
      <c r="AF31" s="34">
        <f t="shared" si="8"/>
        <v>-345189.75410298212</v>
      </c>
      <c r="AG31" s="34">
        <f t="shared" si="8"/>
        <v>-335055.47092683706</v>
      </c>
      <c r="AH31" s="34">
        <f t="shared" si="8"/>
        <v>-339000.58993583539</v>
      </c>
      <c r="AI31" s="34">
        <f t="shared" si="8"/>
        <v>-340413.48379734432</v>
      </c>
      <c r="AJ31" s="34">
        <f t="shared" si="8"/>
        <v>-327964.05428452778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-8143826.3629784267</v>
      </c>
    </row>
    <row r="32" spans="1:40" x14ac:dyDescent="0.3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-26798.764303731048</v>
      </c>
      <c r="N32" s="34">
        <f t="shared" si="9"/>
        <v>-48475.343193243833</v>
      </c>
      <c r="O32" s="34">
        <f t="shared" si="9"/>
        <v>-66493.240538348109</v>
      </c>
      <c r="P32" s="34">
        <f t="shared" si="9"/>
        <v>-92359.293593695635</v>
      </c>
      <c r="Q32" s="34">
        <f t="shared" si="9"/>
        <v>-91476.663962108345</v>
      </c>
      <c r="R32" s="34">
        <f t="shared" si="9"/>
        <v>-64386.764874422144</v>
      </c>
      <c r="S32" s="34">
        <f t="shared" si="9"/>
        <v>-36650.614958206133</v>
      </c>
      <c r="T32" s="34">
        <f t="shared" si="9"/>
        <v>-16752.776396178444</v>
      </c>
      <c r="U32" s="34">
        <f t="shared" si="9"/>
        <v>-14510.791621508077</v>
      </c>
      <c r="V32" s="34">
        <f t="shared" si="9"/>
        <v>-14396.420270040944</v>
      </c>
      <c r="W32" s="34">
        <f t="shared" si="9"/>
        <v>-12959.057894420868</v>
      </c>
      <c r="X32" s="34">
        <f t="shared" si="9"/>
        <v>-16166.205308443978</v>
      </c>
      <c r="Y32" s="34">
        <f t="shared" si="9"/>
        <v>-25699.347098995535</v>
      </c>
      <c r="Z32" s="34">
        <f t="shared" si="9"/>
        <v>-47106.760581029848</v>
      </c>
      <c r="AA32" s="34">
        <f t="shared" si="9"/>
        <v>-66234.148391083552</v>
      </c>
      <c r="AB32" s="34">
        <f t="shared" si="9"/>
        <v>-92118.007915727081</v>
      </c>
      <c r="AC32" s="34">
        <f t="shared" si="9"/>
        <v>-92925.709305332726</v>
      </c>
      <c r="AD32" s="34">
        <f t="shared" si="9"/>
        <v>-66773.525330547811</v>
      </c>
      <c r="AE32" s="34">
        <f t="shared" si="9"/>
        <v>-38921.271738360796</v>
      </c>
      <c r="AF32" s="34">
        <f t="shared" si="9"/>
        <v>-17196.700864177848</v>
      </c>
      <c r="AG32" s="34">
        <f t="shared" si="9"/>
        <v>-14671.268876280024</v>
      </c>
      <c r="AH32" s="34">
        <f t="shared" si="9"/>
        <v>-14447.708437544477</v>
      </c>
      <c r="AI32" s="34">
        <f t="shared" si="9"/>
        <v>-13033.145251882139</v>
      </c>
      <c r="AJ32" s="34">
        <f t="shared" si="9"/>
        <v>-15883.141290800906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-1006436.6719961104</v>
      </c>
    </row>
    <row r="33" spans="1:40" x14ac:dyDescent="0.3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-7016.8683550743744</v>
      </c>
      <c r="N33" s="34">
        <f t="shared" si="10"/>
        <v>-6687.2840464378623</v>
      </c>
      <c r="O33" s="34">
        <f t="shared" si="10"/>
        <v>-7584.9206893014316</v>
      </c>
      <c r="P33" s="34">
        <f t="shared" si="10"/>
        <v>-7591.5031051768538</v>
      </c>
      <c r="Q33" s="34">
        <f t="shared" si="10"/>
        <v>-7500.7123940880865</v>
      </c>
      <c r="R33" s="34">
        <f t="shared" si="10"/>
        <v>-7468.5517625063967</v>
      </c>
      <c r="S33" s="34">
        <f t="shared" si="10"/>
        <v>-7414.6581929684653</v>
      </c>
      <c r="T33" s="34">
        <f t="shared" si="10"/>
        <v>-7356.9137989645133</v>
      </c>
      <c r="U33" s="34">
        <f t="shared" si="10"/>
        <v>-7367.603433577151</v>
      </c>
      <c r="V33" s="34">
        <f t="shared" si="10"/>
        <v>-7320.4909496924747</v>
      </c>
      <c r="W33" s="34">
        <f t="shared" si="10"/>
        <v>-7235.6599839436458</v>
      </c>
      <c r="X33" s="34">
        <f t="shared" si="10"/>
        <v>-7211.1729295260493</v>
      </c>
      <c r="Y33" s="34">
        <f t="shared" si="10"/>
        <v>-7228.4513834068739</v>
      </c>
      <c r="Z33" s="34">
        <f t="shared" si="10"/>
        <v>-7245.3985448975345</v>
      </c>
      <c r="AA33" s="34">
        <f t="shared" si="10"/>
        <v>-7304.0206864245356</v>
      </c>
      <c r="AB33" s="34">
        <f t="shared" si="10"/>
        <v>-7282.401501390571</v>
      </c>
      <c r="AC33" s="34">
        <f t="shared" si="10"/>
        <v>-7243.0766414948721</v>
      </c>
      <c r="AD33" s="34">
        <f t="shared" si="10"/>
        <v>-7231.7893985476467</v>
      </c>
      <c r="AE33" s="34">
        <f t="shared" si="10"/>
        <v>-7205.0366325877903</v>
      </c>
      <c r="AF33" s="34">
        <f t="shared" si="10"/>
        <v>-7179.8151922199195</v>
      </c>
      <c r="AG33" s="34">
        <f t="shared" si="10"/>
        <v>-7179.9577672076794</v>
      </c>
      <c r="AH33" s="34">
        <f t="shared" si="10"/>
        <v>-7172.7232471122907</v>
      </c>
      <c r="AI33" s="34">
        <f t="shared" si="10"/>
        <v>-7150.9438157889845</v>
      </c>
      <c r="AJ33" s="34">
        <f t="shared" si="10"/>
        <v>-7133.2434711939632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-174313.19792352998</v>
      </c>
    </row>
    <row r="34" spans="1:40" x14ac:dyDescent="0.3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-1591778.0378179222</v>
      </c>
      <c r="N34" s="34">
        <f t="shared" si="11"/>
        <v>-1561778.666748127</v>
      </c>
      <c r="O34" s="34">
        <f t="shared" si="11"/>
        <v>-1557280.1696431795</v>
      </c>
      <c r="P34" s="34">
        <f t="shared" ref="P34:AM34" si="12">SUM(P28:P33)</f>
        <v>-1815431.3484241399</v>
      </c>
      <c r="Q34" s="34">
        <f t="shared" si="12"/>
        <v>-1776060.7616407722</v>
      </c>
      <c r="R34" s="34">
        <f t="shared" si="12"/>
        <v>-1586002.9807840725</v>
      </c>
      <c r="S34" s="34">
        <f t="shared" si="12"/>
        <v>-1664139.9223769547</v>
      </c>
      <c r="T34" s="34">
        <f t="shared" si="12"/>
        <v>-1843572.5002514382</v>
      </c>
      <c r="U34" s="34">
        <f t="shared" si="12"/>
        <v>-2106105.9646569844</v>
      </c>
      <c r="V34" s="34">
        <f t="shared" si="12"/>
        <v>-2071790.0923875966</v>
      </c>
      <c r="W34" s="34">
        <f t="shared" si="12"/>
        <v>-1797803.885084019</v>
      </c>
      <c r="X34" s="34">
        <f t="shared" si="12"/>
        <v>-1799418.6173527804</v>
      </c>
      <c r="Y34" s="34">
        <f t="shared" si="12"/>
        <v>-1601272.6555756086</v>
      </c>
      <c r="Z34" s="34">
        <f t="shared" si="12"/>
        <v>-1569024.877501321</v>
      </c>
      <c r="AA34" s="34">
        <f t="shared" si="12"/>
        <v>-1566823.2814565818</v>
      </c>
      <c r="AB34" s="34">
        <f t="shared" si="12"/>
        <v>-1818716.8008589665</v>
      </c>
      <c r="AC34" s="34">
        <f t="shared" si="12"/>
        <v>-1783526.5155577278</v>
      </c>
      <c r="AD34" s="34">
        <f t="shared" si="12"/>
        <v>-1586661.6692027536</v>
      </c>
      <c r="AE34" s="34">
        <f t="shared" si="12"/>
        <v>-1669268.4019836974</v>
      </c>
      <c r="AF34" s="34">
        <f t="shared" si="12"/>
        <v>-1846999.0113386863</v>
      </c>
      <c r="AG34" s="34">
        <f t="shared" si="12"/>
        <v>-2118492.5020863824</v>
      </c>
      <c r="AH34" s="34">
        <f t="shared" si="12"/>
        <v>-2082895.1003772344</v>
      </c>
      <c r="AI34" s="34">
        <f t="shared" si="12"/>
        <v>-1810737.1453820944</v>
      </c>
      <c r="AJ34" s="34">
        <f t="shared" si="12"/>
        <v>-1811559.377963498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-42437140.286452532</v>
      </c>
    </row>
    <row r="36" spans="1:40" ht="36" customHeight="1" x14ac:dyDescent="0.3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3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-607427.74937114969</v>
      </c>
      <c r="N37" s="34">
        <f t="shared" si="15"/>
        <v>-548756.06850769848</v>
      </c>
      <c r="O37" s="34">
        <f t="shared" si="15"/>
        <v>-522201.04941977136</v>
      </c>
      <c r="P37" s="34">
        <f t="shared" si="15"/>
        <v>-652858.92523584038</v>
      </c>
      <c r="Q37" s="34">
        <f t="shared" si="15"/>
        <v>-636353.77906305797</v>
      </c>
      <c r="R37" s="34">
        <f t="shared" si="15"/>
        <v>-546263.3888626569</v>
      </c>
      <c r="S37" s="34">
        <f t="shared" si="15"/>
        <v>-616694.17972231726</v>
      </c>
      <c r="T37" s="34">
        <f t="shared" si="15"/>
        <v>-787575.84143118153</v>
      </c>
      <c r="U37" s="34">
        <f t="shared" si="15"/>
        <v>-1000515.5861196087</v>
      </c>
      <c r="V37" s="34">
        <f t="shared" si="15"/>
        <v>-979513.1302359713</v>
      </c>
      <c r="W37" s="34">
        <f t="shared" si="15"/>
        <v>-797883.27453006059</v>
      </c>
      <c r="X37" s="34">
        <f t="shared" si="15"/>
        <v>-772401.1689290778</v>
      </c>
      <c r="Y37" s="34">
        <f t="shared" si="15"/>
        <v>-615753.16183365567</v>
      </c>
      <c r="Z37" s="34">
        <f t="shared" si="15"/>
        <v>-554838.83735180844</v>
      </c>
      <c r="AA37" s="34">
        <f t="shared" si="15"/>
        <v>-525686.34113033873</v>
      </c>
      <c r="AB37" s="34">
        <f t="shared" si="15"/>
        <v>-650540.41622553603</v>
      </c>
      <c r="AC37" s="34">
        <f t="shared" si="15"/>
        <v>-637908.79130786448</v>
      </c>
      <c r="AD37" s="34">
        <f t="shared" si="15"/>
        <v>-542509.55917160027</v>
      </c>
      <c r="AE37" s="34">
        <f t="shared" si="15"/>
        <v>-612528.19294007018</v>
      </c>
      <c r="AF37" s="34">
        <f t="shared" si="15"/>
        <v>-783473.96506831516</v>
      </c>
      <c r="AG37" s="34">
        <f t="shared" si="15"/>
        <v>-1006184.0508600716</v>
      </c>
      <c r="AH37" s="34">
        <f t="shared" si="15"/>
        <v>-988490.35153935826</v>
      </c>
      <c r="AI37" s="34">
        <f t="shared" si="15"/>
        <v>-806662.15250894672</v>
      </c>
      <c r="AJ37" s="34">
        <f t="shared" si="15"/>
        <v>-782357.70148897124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-16975377.662854929</v>
      </c>
    </row>
    <row r="38" spans="1:40" x14ac:dyDescent="0.3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-167202.24855844385</v>
      </c>
      <c r="N38" s="34">
        <f t="shared" si="17"/>
        <v>-164764.28687903899</v>
      </c>
      <c r="O38" s="34">
        <f t="shared" si="17"/>
        <v>-163367.91761537295</v>
      </c>
      <c r="P38" s="34">
        <f t="shared" si="17"/>
        <v>-194738.16952406024</v>
      </c>
      <c r="Q38" s="34">
        <f t="shared" si="17"/>
        <v>-186242.04082287487</v>
      </c>
      <c r="R38" s="34">
        <f t="shared" si="17"/>
        <v>-164190.37197535494</v>
      </c>
      <c r="S38" s="34">
        <f t="shared" si="17"/>
        <v>-176560.6495707189</v>
      </c>
      <c r="T38" s="34">
        <f t="shared" si="17"/>
        <v>-192404.3406055228</v>
      </c>
      <c r="U38" s="34">
        <f t="shared" si="17"/>
        <v>-218753.08367768457</v>
      </c>
      <c r="V38" s="34">
        <f t="shared" si="17"/>
        <v>-216327.58394626525</v>
      </c>
      <c r="W38" s="34">
        <f t="shared" si="17"/>
        <v>-187873.59746158315</v>
      </c>
      <c r="X38" s="34">
        <f t="shared" si="17"/>
        <v>-193613.73302464327</v>
      </c>
      <c r="Y38" s="34">
        <f t="shared" si="17"/>
        <v>-169175.14655781092</v>
      </c>
      <c r="Z38" s="34">
        <f t="shared" si="17"/>
        <v>-166671.28098686787</v>
      </c>
      <c r="AA38" s="34">
        <f t="shared" si="17"/>
        <v>-165921.95831660568</v>
      </c>
      <c r="AB38" s="34">
        <f t="shared" si="17"/>
        <v>-196914.98724117409</v>
      </c>
      <c r="AC38" s="34">
        <f t="shared" si="17"/>
        <v>-189092.62806342338</v>
      </c>
      <c r="AD38" s="34">
        <f t="shared" si="17"/>
        <v>-165450.03701716958</v>
      </c>
      <c r="AE38" s="34">
        <f t="shared" si="17"/>
        <v>-179413.90077827513</v>
      </c>
      <c r="AF38" s="34">
        <f t="shared" si="17"/>
        <v>-194805.5291936236</v>
      </c>
      <c r="AG38" s="34">
        <f t="shared" si="17"/>
        <v>-221759.84792590167</v>
      </c>
      <c r="AH38" s="34">
        <f t="shared" si="17"/>
        <v>-218219.75266746641</v>
      </c>
      <c r="AI38" s="34">
        <f t="shared" si="17"/>
        <v>-190175.47737530278</v>
      </c>
      <c r="AJ38" s="34">
        <f t="shared" si="17"/>
        <v>-195747.96821901933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-4479386.5380042037</v>
      </c>
    </row>
    <row r="39" spans="1:40" x14ac:dyDescent="0.3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-389178.89381791663</v>
      </c>
      <c r="N39" s="34">
        <f t="shared" si="18"/>
        <v>-403939.56863031705</v>
      </c>
      <c r="O39" s="34">
        <f t="shared" si="18"/>
        <v>-404495.89060432866</v>
      </c>
      <c r="P39" s="34">
        <f t="shared" si="18"/>
        <v>-468790.28473857988</v>
      </c>
      <c r="Q39" s="34">
        <f t="shared" si="18"/>
        <v>-444514.55233287165</v>
      </c>
      <c r="R39" s="34">
        <f t="shared" si="18"/>
        <v>-400714.78188059351</v>
      </c>
      <c r="S39" s="34">
        <f t="shared" si="18"/>
        <v>-427313.7391042636</v>
      </c>
      <c r="T39" s="34">
        <f t="shared" si="18"/>
        <v>-427268.46837480011</v>
      </c>
      <c r="U39" s="34">
        <f t="shared" si="18"/>
        <v>-449652.60086259304</v>
      </c>
      <c r="V39" s="34">
        <f t="shared" si="18"/>
        <v>-436521.66250949592</v>
      </c>
      <c r="W39" s="34">
        <f t="shared" si="18"/>
        <v>-386061.01161944651</v>
      </c>
      <c r="X39" s="34">
        <f t="shared" si="18"/>
        <v>-416014.55140813655</v>
      </c>
      <c r="Y39" s="34">
        <f t="shared" si="18"/>
        <v>-387507.65731330303</v>
      </c>
      <c r="Z39" s="34">
        <f t="shared" si="18"/>
        <v>-402781.70618863904</v>
      </c>
      <c r="AA39" s="34">
        <f t="shared" si="18"/>
        <v>-406651.94508365862</v>
      </c>
      <c r="AB39" s="34">
        <f t="shared" si="18"/>
        <v>-469424.14947637793</v>
      </c>
      <c r="AC39" s="34">
        <f t="shared" si="18"/>
        <v>-445617.7154394933</v>
      </c>
      <c r="AD39" s="34">
        <f t="shared" si="18"/>
        <v>-398526.76341180247</v>
      </c>
      <c r="AE39" s="34">
        <f t="shared" si="18"/>
        <v>-430536.28232153371</v>
      </c>
      <c r="AF39" s="34">
        <f t="shared" si="18"/>
        <v>-430191.11885734095</v>
      </c>
      <c r="AG39" s="34">
        <f t="shared" si="18"/>
        <v>-451416.36513268854</v>
      </c>
      <c r="AH39" s="34">
        <f t="shared" si="18"/>
        <v>-435173.38737578905</v>
      </c>
      <c r="AI39" s="34">
        <f t="shared" si="18"/>
        <v>-385613.7778064498</v>
      </c>
      <c r="AJ39" s="34">
        <f t="shared" si="18"/>
        <v>-414297.82607715687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-10112204.700367577</v>
      </c>
    </row>
    <row r="40" spans="1:40" x14ac:dyDescent="0.3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-321432.50222599454</v>
      </c>
      <c r="N40" s="34">
        <f t="shared" si="19"/>
        <v>-318831.79861525516</v>
      </c>
      <c r="O40" s="34">
        <f t="shared" si="19"/>
        <v>-323905.73062924528</v>
      </c>
      <c r="P40" s="34">
        <f t="shared" si="19"/>
        <v>-319019.68651390675</v>
      </c>
      <c r="Q40" s="34">
        <f t="shared" si="19"/>
        <v>-331691.79189084325</v>
      </c>
      <c r="R40" s="34">
        <f t="shared" si="19"/>
        <v>-332303.25090914243</v>
      </c>
      <c r="S40" s="34">
        <f t="shared" si="19"/>
        <v>-323885.85642656864</v>
      </c>
      <c r="T40" s="34">
        <f t="shared" si="19"/>
        <v>-327287.09405979305</v>
      </c>
      <c r="U40" s="34">
        <f t="shared" si="19"/>
        <v>-318020.80867570487</v>
      </c>
      <c r="V40" s="34">
        <f t="shared" si="19"/>
        <v>-322019.53859875858</v>
      </c>
      <c r="W40" s="34">
        <f t="shared" si="19"/>
        <v>-322817.82049690594</v>
      </c>
      <c r="X40" s="34">
        <f t="shared" si="19"/>
        <v>-311111.5088347909</v>
      </c>
      <c r="Y40" s="34">
        <f t="shared" si="19"/>
        <v>-322703.25849389716</v>
      </c>
      <c r="Z40" s="34">
        <f t="shared" si="19"/>
        <v>-319680.5153724702</v>
      </c>
      <c r="AA40" s="34">
        <f t="shared" si="19"/>
        <v>-325322.79865795263</v>
      </c>
      <c r="AB40" s="34">
        <f t="shared" si="19"/>
        <v>-322184.30729542964</v>
      </c>
      <c r="AC40" s="34">
        <f t="shared" si="19"/>
        <v>-332164.50605507119</v>
      </c>
      <c r="AD40" s="34">
        <f t="shared" si="19"/>
        <v>-335563.73421531904</v>
      </c>
      <c r="AE40" s="34">
        <f t="shared" si="19"/>
        <v>-324900.31406930729</v>
      </c>
      <c r="AF40" s="34">
        <f t="shared" si="19"/>
        <v>-329077.33195071726</v>
      </c>
      <c r="AG40" s="34">
        <f t="shared" si="19"/>
        <v>-319416.08671038511</v>
      </c>
      <c r="AH40" s="34">
        <f t="shared" si="19"/>
        <v>-323177.05939940043</v>
      </c>
      <c r="AI40" s="34">
        <f t="shared" si="19"/>
        <v>-324524.00361413567</v>
      </c>
      <c r="AJ40" s="34">
        <f t="shared" si="19"/>
        <v>-312655.67612268886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-7763696.9798336858</v>
      </c>
    </row>
    <row r="41" spans="1:40" x14ac:dyDescent="0.3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-25547.878382325795</v>
      </c>
      <c r="N41" s="34">
        <f t="shared" si="20"/>
        <v>-46212.65959901279</v>
      </c>
      <c r="O41" s="34">
        <f t="shared" si="20"/>
        <v>-63389.535549739638</v>
      </c>
      <c r="P41" s="34">
        <f t="shared" si="20"/>
        <v>-88048.238846622713</v>
      </c>
      <c r="Q41" s="34">
        <f t="shared" si="20"/>
        <v>-87206.80771834901</v>
      </c>
      <c r="R41" s="34">
        <f t="shared" si="20"/>
        <v>-61381.383850378741</v>
      </c>
      <c r="S41" s="34">
        <f t="shared" si="20"/>
        <v>-34939.874203801948</v>
      </c>
      <c r="T41" s="34">
        <f t="shared" si="20"/>
        <v>-15970.807052334023</v>
      </c>
      <c r="U41" s="34">
        <f t="shared" si="20"/>
        <v>-13833.471400990944</v>
      </c>
      <c r="V41" s="34">
        <f t="shared" si="20"/>
        <v>-13724.438561096244</v>
      </c>
      <c r="W41" s="34">
        <f t="shared" si="20"/>
        <v>-12354.167949082987</v>
      </c>
      <c r="X41" s="34">
        <f t="shared" si="20"/>
        <v>-15411.615343261739</v>
      </c>
      <c r="Y41" s="34">
        <f t="shared" si="20"/>
        <v>-24499.77867445572</v>
      </c>
      <c r="Z41" s="34">
        <f t="shared" si="20"/>
        <v>-44907.958317389122</v>
      </c>
      <c r="AA41" s="34">
        <f t="shared" si="20"/>
        <v>-63142.537046632948</v>
      </c>
      <c r="AB41" s="34">
        <f t="shared" si="20"/>
        <v>-87818.215660244692</v>
      </c>
      <c r="AC41" s="34">
        <f t="shared" si="20"/>
        <v>-88588.21597208771</v>
      </c>
      <c r="AD41" s="34">
        <f t="shared" si="20"/>
        <v>-63656.737488693834</v>
      </c>
      <c r="AE41" s="34">
        <f t="shared" si="20"/>
        <v>-37104.54353742933</v>
      </c>
      <c r="AF41" s="34">
        <f t="shared" si="20"/>
        <v>-16394.010457940618</v>
      </c>
      <c r="AG41" s="34">
        <f t="shared" si="20"/>
        <v>-13986.458058941902</v>
      </c>
      <c r="AH41" s="34">
        <f t="shared" si="20"/>
        <v>-13773.332750805213</v>
      </c>
      <c r="AI41" s="34">
        <f t="shared" si="20"/>
        <v>-12424.797130960036</v>
      </c>
      <c r="AJ41" s="34">
        <f t="shared" si="20"/>
        <v>-15141.763904770192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-959459.22745734779</v>
      </c>
    </row>
    <row r="42" spans="1:40" x14ac:dyDescent="0.3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-6689.3419908645683</v>
      </c>
      <c r="N42" s="36">
        <f t="shared" si="21"/>
        <v>-6375.1416890022829</v>
      </c>
      <c r="O42" s="36">
        <f t="shared" si="21"/>
        <v>-7230.8793462869089</v>
      </c>
      <c r="P42" s="36">
        <f t="shared" si="21"/>
        <v>-7237.1545147365141</v>
      </c>
      <c r="Q42" s="36">
        <f t="shared" si="21"/>
        <v>-7150.6016416692373</v>
      </c>
      <c r="R42" s="36">
        <f t="shared" si="21"/>
        <v>-7119.9421718878857</v>
      </c>
      <c r="S42" s="36">
        <f t="shared" si="21"/>
        <v>-7068.5641924952761</v>
      </c>
      <c r="T42" s="36">
        <f t="shared" si="21"/>
        <v>-7013.5151335702467</v>
      </c>
      <c r="U42" s="36">
        <f t="shared" si="21"/>
        <v>-7023.7058081080704</v>
      </c>
      <c r="V42" s="36">
        <f t="shared" si="21"/>
        <v>-6978.7923936336792</v>
      </c>
      <c r="W42" s="36">
        <f t="shared" si="21"/>
        <v>-6897.9210828731084</v>
      </c>
      <c r="X42" s="36">
        <f t="shared" si="21"/>
        <v>-6874.577010694562</v>
      </c>
      <c r="Y42" s="36">
        <f t="shared" si="21"/>
        <v>-6891.0489581835918</v>
      </c>
      <c r="Z42" s="36">
        <f t="shared" si="21"/>
        <v>-6907.2050770173528</v>
      </c>
      <c r="AA42" s="36">
        <f t="shared" si="21"/>
        <v>-6963.0909128442981</v>
      </c>
      <c r="AB42" s="36">
        <f t="shared" si="21"/>
        <v>-6942.4808465101632</v>
      </c>
      <c r="AC42" s="36">
        <f t="shared" si="21"/>
        <v>-6904.991553099816</v>
      </c>
      <c r="AD42" s="36">
        <f t="shared" si="21"/>
        <v>-6894.2311647916385</v>
      </c>
      <c r="AE42" s="36">
        <f t="shared" si="21"/>
        <v>-6868.7271376884901</v>
      </c>
      <c r="AF42" s="36">
        <f t="shared" si="21"/>
        <v>-6844.6829584926709</v>
      </c>
      <c r="AG42" s="36">
        <f t="shared" si="21"/>
        <v>-6844.8188785077264</v>
      </c>
      <c r="AH42" s="36">
        <f t="shared" si="21"/>
        <v>-6837.9220441068301</v>
      </c>
      <c r="AI42" s="36">
        <f t="shared" si="21"/>
        <v>-6817.1592112994022</v>
      </c>
      <c r="AJ42" s="36">
        <f t="shared" si="21"/>
        <v>-6800.2850656890423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-166176.78078405335</v>
      </c>
    </row>
    <row r="43" spans="1:40" x14ac:dyDescent="0.3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-1517478.6143466951</v>
      </c>
      <c r="N43" s="35">
        <f t="shared" si="22"/>
        <v>-1488879.5239203246</v>
      </c>
      <c r="O43" s="35">
        <f t="shared" si="22"/>
        <v>-1484591.0031647447</v>
      </c>
      <c r="P43" s="35">
        <f t="shared" ref="P43:AM43" si="23">SUM(P37:P42)</f>
        <v>-1730692.4593737463</v>
      </c>
      <c r="Q43" s="35">
        <f t="shared" si="23"/>
        <v>-1693159.5734696658</v>
      </c>
      <c r="R43" s="35">
        <f t="shared" si="23"/>
        <v>-1511973.1196500144</v>
      </c>
      <c r="S43" s="35">
        <f t="shared" si="23"/>
        <v>-1586462.8632201657</v>
      </c>
      <c r="T43" s="35">
        <f t="shared" si="23"/>
        <v>-1757520.0666572019</v>
      </c>
      <c r="U43" s="35">
        <f t="shared" si="23"/>
        <v>-2007799.2565446901</v>
      </c>
      <c r="V43" s="35">
        <f t="shared" si="23"/>
        <v>-1975085.1462452209</v>
      </c>
      <c r="W43" s="35">
        <f t="shared" si="23"/>
        <v>-1713887.7931399522</v>
      </c>
      <c r="X43" s="35">
        <f t="shared" si="23"/>
        <v>-1715427.154550605</v>
      </c>
      <c r="Y43" s="35">
        <f t="shared" si="23"/>
        <v>-1526530.0518313062</v>
      </c>
      <c r="Z43" s="35">
        <f t="shared" si="23"/>
        <v>-1495787.503294192</v>
      </c>
      <c r="AA43" s="35">
        <f t="shared" si="23"/>
        <v>-1493688.6711480329</v>
      </c>
      <c r="AB43" s="35">
        <f t="shared" si="23"/>
        <v>-1733824.5567452726</v>
      </c>
      <c r="AC43" s="35">
        <f t="shared" si="23"/>
        <v>-1700276.84839104</v>
      </c>
      <c r="AD43" s="35">
        <f t="shared" si="23"/>
        <v>-1512601.0624693769</v>
      </c>
      <c r="AE43" s="35">
        <f t="shared" si="23"/>
        <v>-1591351.9607843042</v>
      </c>
      <c r="AF43" s="35">
        <f t="shared" si="23"/>
        <v>-1760786.6384864305</v>
      </c>
      <c r="AG43" s="35">
        <f t="shared" si="23"/>
        <v>-2019607.6275664964</v>
      </c>
      <c r="AH43" s="35">
        <f t="shared" si="23"/>
        <v>-1985671.805776926</v>
      </c>
      <c r="AI43" s="35">
        <f t="shared" si="23"/>
        <v>-1726217.3676470942</v>
      </c>
      <c r="AJ43" s="35">
        <f t="shared" si="23"/>
        <v>-1727001.2208782956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-40456301.889301799</v>
      </c>
    </row>
    <row r="44" spans="1:40" x14ac:dyDescent="0.35">
      <c r="C44" s="64"/>
    </row>
    <row r="45" spans="1:40" x14ac:dyDescent="0.3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3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796875" defaultRowHeight="14.5" x14ac:dyDescent="0.35"/>
  <cols>
    <col min="1" max="1" width="19.453125" style="45" customWidth="1"/>
    <col min="2" max="3" width="15.1796875" style="45" hidden="1" customWidth="1"/>
    <col min="4" max="4" width="2.453125" style="45" customWidth="1"/>
    <col min="5" max="17" width="17.81640625" style="45" customWidth="1"/>
    <col min="18" max="19" width="15.26953125" style="45" bestFit="1" customWidth="1"/>
    <col min="20" max="20" width="14.54296875" style="45" customWidth="1"/>
    <col min="21" max="41" width="15.26953125" style="45" bestFit="1" customWidth="1"/>
    <col min="42" max="42" width="16.7265625" style="45" customWidth="1"/>
    <col min="43" max="16384" width="9.1796875" style="45"/>
  </cols>
  <sheetData>
    <row r="3" spans="1:42" x14ac:dyDescent="0.35">
      <c r="A3" s="2" t="s">
        <v>45</v>
      </c>
    </row>
    <row r="4" spans="1:42" x14ac:dyDescent="0.35">
      <c r="A4" s="45" t="s">
        <v>71</v>
      </c>
    </row>
    <row r="6" spans="1:42" x14ac:dyDescent="0.3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3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3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3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3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3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3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3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3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3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3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35">
      <c r="A17" s="51"/>
      <c r="B17" s="51"/>
      <c r="F17" s="51"/>
      <c r="R17" s="52"/>
    </row>
    <row r="18" spans="1:42" x14ac:dyDescent="0.3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3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3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3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3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3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3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35">
      <c r="A25" s="51"/>
      <c r="B25" s="51"/>
      <c r="F25" s="51"/>
    </row>
    <row r="26" spans="1:42" x14ac:dyDescent="0.3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35">
      <c r="A29" s="2" t="s">
        <v>46</v>
      </c>
    </row>
    <row r="30" spans="1:42" hidden="1" x14ac:dyDescent="0.35">
      <c r="A30" s="45" t="s">
        <v>72</v>
      </c>
      <c r="F30" s="68"/>
    </row>
    <row r="31" spans="1:42" hidden="1" x14ac:dyDescent="0.35"/>
    <row r="32" spans="1:42" hidden="1" x14ac:dyDescent="0.3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3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3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3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3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3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3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3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3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3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3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35">
      <c r="A43" s="51"/>
      <c r="R43" s="52"/>
    </row>
    <row r="44" spans="1:42" hidden="1" x14ac:dyDescent="0.3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3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3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3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3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3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3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35"/>
    <row r="52" spans="1:42" hidden="1" x14ac:dyDescent="0.3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35"/>
    <row r="54" spans="1:42" hidden="1" x14ac:dyDescent="0.35"/>
    <row r="55" spans="1:42" hidden="1" x14ac:dyDescent="0.35"/>
    <row r="56" spans="1:42" hidden="1" x14ac:dyDescent="0.3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4.5" x14ac:dyDescent="0.35"/>
  <cols>
    <col min="1" max="1" width="30.81640625" style="59" customWidth="1"/>
    <col min="2" max="2" width="9.1796875" style="59" customWidth="1"/>
    <col min="3" max="3" width="9.7265625" style="59" customWidth="1"/>
    <col min="4" max="4" width="15.1796875" style="59" customWidth="1"/>
    <col min="5" max="5" width="12" style="59" customWidth="1"/>
    <col min="6" max="9" width="9.1796875" style="59"/>
    <col min="10" max="10" width="9.453125" style="59" customWidth="1"/>
    <col min="11" max="256" width="9.1796875" style="59"/>
    <col min="257" max="257" width="30.81640625" style="59" customWidth="1"/>
    <col min="258" max="258" width="9.1796875" style="59" customWidth="1"/>
    <col min="259" max="259" width="9.7265625" style="59" customWidth="1"/>
    <col min="260" max="260" width="15.1796875" style="59" customWidth="1"/>
    <col min="261" max="261" width="12" style="59" customWidth="1"/>
    <col min="262" max="265" width="9.1796875" style="59"/>
    <col min="266" max="266" width="9.453125" style="59" customWidth="1"/>
    <col min="267" max="512" width="9.1796875" style="59"/>
    <col min="513" max="513" width="30.81640625" style="59" customWidth="1"/>
    <col min="514" max="514" width="9.1796875" style="59" customWidth="1"/>
    <col min="515" max="515" width="9.7265625" style="59" customWidth="1"/>
    <col min="516" max="516" width="15.1796875" style="59" customWidth="1"/>
    <col min="517" max="517" width="12" style="59" customWidth="1"/>
    <col min="518" max="521" width="9.1796875" style="59"/>
    <col min="522" max="522" width="9.453125" style="59" customWidth="1"/>
    <col min="523" max="768" width="9.1796875" style="59"/>
    <col min="769" max="769" width="30.81640625" style="59" customWidth="1"/>
    <col min="770" max="770" width="9.1796875" style="59" customWidth="1"/>
    <col min="771" max="771" width="9.7265625" style="59" customWidth="1"/>
    <col min="772" max="772" width="15.1796875" style="59" customWidth="1"/>
    <col min="773" max="773" width="12" style="59" customWidth="1"/>
    <col min="774" max="777" width="9.1796875" style="59"/>
    <col min="778" max="778" width="9.453125" style="59" customWidth="1"/>
    <col min="779" max="1024" width="9.1796875" style="59"/>
    <col min="1025" max="1025" width="30.81640625" style="59" customWidth="1"/>
    <col min="1026" max="1026" width="9.1796875" style="59" customWidth="1"/>
    <col min="1027" max="1027" width="9.7265625" style="59" customWidth="1"/>
    <col min="1028" max="1028" width="15.1796875" style="59" customWidth="1"/>
    <col min="1029" max="1029" width="12" style="59" customWidth="1"/>
    <col min="1030" max="1033" width="9.1796875" style="59"/>
    <col min="1034" max="1034" width="9.453125" style="59" customWidth="1"/>
    <col min="1035" max="1280" width="9.1796875" style="59"/>
    <col min="1281" max="1281" width="30.81640625" style="59" customWidth="1"/>
    <col min="1282" max="1282" width="9.1796875" style="59" customWidth="1"/>
    <col min="1283" max="1283" width="9.7265625" style="59" customWidth="1"/>
    <col min="1284" max="1284" width="15.1796875" style="59" customWidth="1"/>
    <col min="1285" max="1285" width="12" style="59" customWidth="1"/>
    <col min="1286" max="1289" width="9.1796875" style="59"/>
    <col min="1290" max="1290" width="9.453125" style="59" customWidth="1"/>
    <col min="1291" max="1536" width="9.1796875" style="59"/>
    <col min="1537" max="1537" width="30.81640625" style="59" customWidth="1"/>
    <col min="1538" max="1538" width="9.1796875" style="59" customWidth="1"/>
    <col min="1539" max="1539" width="9.7265625" style="59" customWidth="1"/>
    <col min="1540" max="1540" width="15.1796875" style="59" customWidth="1"/>
    <col min="1541" max="1541" width="12" style="59" customWidth="1"/>
    <col min="1542" max="1545" width="9.1796875" style="59"/>
    <col min="1546" max="1546" width="9.453125" style="59" customWidth="1"/>
    <col min="1547" max="1792" width="9.1796875" style="59"/>
    <col min="1793" max="1793" width="30.81640625" style="59" customWidth="1"/>
    <col min="1794" max="1794" width="9.1796875" style="59" customWidth="1"/>
    <col min="1795" max="1795" width="9.7265625" style="59" customWidth="1"/>
    <col min="1796" max="1796" width="15.1796875" style="59" customWidth="1"/>
    <col min="1797" max="1797" width="12" style="59" customWidth="1"/>
    <col min="1798" max="1801" width="9.1796875" style="59"/>
    <col min="1802" max="1802" width="9.453125" style="59" customWidth="1"/>
    <col min="1803" max="2048" width="9.1796875" style="59"/>
    <col min="2049" max="2049" width="30.81640625" style="59" customWidth="1"/>
    <col min="2050" max="2050" width="9.1796875" style="59" customWidth="1"/>
    <col min="2051" max="2051" width="9.7265625" style="59" customWidth="1"/>
    <col min="2052" max="2052" width="15.1796875" style="59" customWidth="1"/>
    <col min="2053" max="2053" width="12" style="59" customWidth="1"/>
    <col min="2054" max="2057" width="9.1796875" style="59"/>
    <col min="2058" max="2058" width="9.453125" style="59" customWidth="1"/>
    <col min="2059" max="2304" width="9.1796875" style="59"/>
    <col min="2305" max="2305" width="30.81640625" style="59" customWidth="1"/>
    <col min="2306" max="2306" width="9.1796875" style="59" customWidth="1"/>
    <col min="2307" max="2307" width="9.7265625" style="59" customWidth="1"/>
    <col min="2308" max="2308" width="15.1796875" style="59" customWidth="1"/>
    <col min="2309" max="2309" width="12" style="59" customWidth="1"/>
    <col min="2310" max="2313" width="9.1796875" style="59"/>
    <col min="2314" max="2314" width="9.453125" style="59" customWidth="1"/>
    <col min="2315" max="2560" width="9.1796875" style="59"/>
    <col min="2561" max="2561" width="30.81640625" style="59" customWidth="1"/>
    <col min="2562" max="2562" width="9.1796875" style="59" customWidth="1"/>
    <col min="2563" max="2563" width="9.7265625" style="59" customWidth="1"/>
    <col min="2564" max="2564" width="15.1796875" style="59" customWidth="1"/>
    <col min="2565" max="2565" width="12" style="59" customWidth="1"/>
    <col min="2566" max="2569" width="9.1796875" style="59"/>
    <col min="2570" max="2570" width="9.453125" style="59" customWidth="1"/>
    <col min="2571" max="2816" width="9.1796875" style="59"/>
    <col min="2817" max="2817" width="30.81640625" style="59" customWidth="1"/>
    <col min="2818" max="2818" width="9.1796875" style="59" customWidth="1"/>
    <col min="2819" max="2819" width="9.7265625" style="59" customWidth="1"/>
    <col min="2820" max="2820" width="15.1796875" style="59" customWidth="1"/>
    <col min="2821" max="2821" width="12" style="59" customWidth="1"/>
    <col min="2822" max="2825" width="9.1796875" style="59"/>
    <col min="2826" max="2826" width="9.453125" style="59" customWidth="1"/>
    <col min="2827" max="3072" width="9.1796875" style="59"/>
    <col min="3073" max="3073" width="30.81640625" style="59" customWidth="1"/>
    <col min="3074" max="3074" width="9.1796875" style="59" customWidth="1"/>
    <col min="3075" max="3075" width="9.7265625" style="59" customWidth="1"/>
    <col min="3076" max="3076" width="15.1796875" style="59" customWidth="1"/>
    <col min="3077" max="3077" width="12" style="59" customWidth="1"/>
    <col min="3078" max="3081" width="9.1796875" style="59"/>
    <col min="3082" max="3082" width="9.453125" style="59" customWidth="1"/>
    <col min="3083" max="3328" width="9.1796875" style="59"/>
    <col min="3329" max="3329" width="30.81640625" style="59" customWidth="1"/>
    <col min="3330" max="3330" width="9.1796875" style="59" customWidth="1"/>
    <col min="3331" max="3331" width="9.7265625" style="59" customWidth="1"/>
    <col min="3332" max="3332" width="15.1796875" style="59" customWidth="1"/>
    <col min="3333" max="3333" width="12" style="59" customWidth="1"/>
    <col min="3334" max="3337" width="9.1796875" style="59"/>
    <col min="3338" max="3338" width="9.453125" style="59" customWidth="1"/>
    <col min="3339" max="3584" width="9.1796875" style="59"/>
    <col min="3585" max="3585" width="30.81640625" style="59" customWidth="1"/>
    <col min="3586" max="3586" width="9.1796875" style="59" customWidth="1"/>
    <col min="3587" max="3587" width="9.7265625" style="59" customWidth="1"/>
    <col min="3588" max="3588" width="15.1796875" style="59" customWidth="1"/>
    <col min="3589" max="3589" width="12" style="59" customWidth="1"/>
    <col min="3590" max="3593" width="9.1796875" style="59"/>
    <col min="3594" max="3594" width="9.453125" style="59" customWidth="1"/>
    <col min="3595" max="3840" width="9.1796875" style="59"/>
    <col min="3841" max="3841" width="30.81640625" style="59" customWidth="1"/>
    <col min="3842" max="3842" width="9.1796875" style="59" customWidth="1"/>
    <col min="3843" max="3843" width="9.7265625" style="59" customWidth="1"/>
    <col min="3844" max="3844" width="15.1796875" style="59" customWidth="1"/>
    <col min="3845" max="3845" width="12" style="59" customWidth="1"/>
    <col min="3846" max="3849" width="9.1796875" style="59"/>
    <col min="3850" max="3850" width="9.453125" style="59" customWidth="1"/>
    <col min="3851" max="4096" width="9.1796875" style="59"/>
    <col min="4097" max="4097" width="30.81640625" style="59" customWidth="1"/>
    <col min="4098" max="4098" width="9.1796875" style="59" customWidth="1"/>
    <col min="4099" max="4099" width="9.7265625" style="59" customWidth="1"/>
    <col min="4100" max="4100" width="15.1796875" style="59" customWidth="1"/>
    <col min="4101" max="4101" width="12" style="59" customWidth="1"/>
    <col min="4102" max="4105" width="9.1796875" style="59"/>
    <col min="4106" max="4106" width="9.453125" style="59" customWidth="1"/>
    <col min="4107" max="4352" width="9.1796875" style="59"/>
    <col min="4353" max="4353" width="30.81640625" style="59" customWidth="1"/>
    <col min="4354" max="4354" width="9.1796875" style="59" customWidth="1"/>
    <col min="4355" max="4355" width="9.7265625" style="59" customWidth="1"/>
    <col min="4356" max="4356" width="15.1796875" style="59" customWidth="1"/>
    <col min="4357" max="4357" width="12" style="59" customWidth="1"/>
    <col min="4358" max="4361" width="9.1796875" style="59"/>
    <col min="4362" max="4362" width="9.453125" style="59" customWidth="1"/>
    <col min="4363" max="4608" width="9.1796875" style="59"/>
    <col min="4609" max="4609" width="30.81640625" style="59" customWidth="1"/>
    <col min="4610" max="4610" width="9.1796875" style="59" customWidth="1"/>
    <col min="4611" max="4611" width="9.7265625" style="59" customWidth="1"/>
    <col min="4612" max="4612" width="15.1796875" style="59" customWidth="1"/>
    <col min="4613" max="4613" width="12" style="59" customWidth="1"/>
    <col min="4614" max="4617" width="9.1796875" style="59"/>
    <col min="4618" max="4618" width="9.453125" style="59" customWidth="1"/>
    <col min="4619" max="4864" width="9.1796875" style="59"/>
    <col min="4865" max="4865" width="30.81640625" style="59" customWidth="1"/>
    <col min="4866" max="4866" width="9.1796875" style="59" customWidth="1"/>
    <col min="4867" max="4867" width="9.7265625" style="59" customWidth="1"/>
    <col min="4868" max="4868" width="15.1796875" style="59" customWidth="1"/>
    <col min="4869" max="4869" width="12" style="59" customWidth="1"/>
    <col min="4870" max="4873" width="9.1796875" style="59"/>
    <col min="4874" max="4874" width="9.453125" style="59" customWidth="1"/>
    <col min="4875" max="5120" width="9.1796875" style="59"/>
    <col min="5121" max="5121" width="30.81640625" style="59" customWidth="1"/>
    <col min="5122" max="5122" width="9.1796875" style="59" customWidth="1"/>
    <col min="5123" max="5123" width="9.7265625" style="59" customWidth="1"/>
    <col min="5124" max="5124" width="15.1796875" style="59" customWidth="1"/>
    <col min="5125" max="5125" width="12" style="59" customWidth="1"/>
    <col min="5126" max="5129" width="9.1796875" style="59"/>
    <col min="5130" max="5130" width="9.453125" style="59" customWidth="1"/>
    <col min="5131" max="5376" width="9.1796875" style="59"/>
    <col min="5377" max="5377" width="30.81640625" style="59" customWidth="1"/>
    <col min="5378" max="5378" width="9.1796875" style="59" customWidth="1"/>
    <col min="5379" max="5379" width="9.7265625" style="59" customWidth="1"/>
    <col min="5380" max="5380" width="15.1796875" style="59" customWidth="1"/>
    <col min="5381" max="5381" width="12" style="59" customWidth="1"/>
    <col min="5382" max="5385" width="9.1796875" style="59"/>
    <col min="5386" max="5386" width="9.453125" style="59" customWidth="1"/>
    <col min="5387" max="5632" width="9.1796875" style="59"/>
    <col min="5633" max="5633" width="30.81640625" style="59" customWidth="1"/>
    <col min="5634" max="5634" width="9.1796875" style="59" customWidth="1"/>
    <col min="5635" max="5635" width="9.7265625" style="59" customWidth="1"/>
    <col min="5636" max="5636" width="15.1796875" style="59" customWidth="1"/>
    <col min="5637" max="5637" width="12" style="59" customWidth="1"/>
    <col min="5638" max="5641" width="9.1796875" style="59"/>
    <col min="5642" max="5642" width="9.453125" style="59" customWidth="1"/>
    <col min="5643" max="5888" width="9.1796875" style="59"/>
    <col min="5889" max="5889" width="30.81640625" style="59" customWidth="1"/>
    <col min="5890" max="5890" width="9.1796875" style="59" customWidth="1"/>
    <col min="5891" max="5891" width="9.7265625" style="59" customWidth="1"/>
    <col min="5892" max="5892" width="15.1796875" style="59" customWidth="1"/>
    <col min="5893" max="5893" width="12" style="59" customWidth="1"/>
    <col min="5894" max="5897" width="9.1796875" style="59"/>
    <col min="5898" max="5898" width="9.453125" style="59" customWidth="1"/>
    <col min="5899" max="6144" width="9.1796875" style="59"/>
    <col min="6145" max="6145" width="30.81640625" style="59" customWidth="1"/>
    <col min="6146" max="6146" width="9.1796875" style="59" customWidth="1"/>
    <col min="6147" max="6147" width="9.7265625" style="59" customWidth="1"/>
    <col min="6148" max="6148" width="15.1796875" style="59" customWidth="1"/>
    <col min="6149" max="6149" width="12" style="59" customWidth="1"/>
    <col min="6150" max="6153" width="9.1796875" style="59"/>
    <col min="6154" max="6154" width="9.453125" style="59" customWidth="1"/>
    <col min="6155" max="6400" width="9.1796875" style="59"/>
    <col min="6401" max="6401" width="30.81640625" style="59" customWidth="1"/>
    <col min="6402" max="6402" width="9.1796875" style="59" customWidth="1"/>
    <col min="6403" max="6403" width="9.7265625" style="59" customWidth="1"/>
    <col min="6404" max="6404" width="15.1796875" style="59" customWidth="1"/>
    <col min="6405" max="6405" width="12" style="59" customWidth="1"/>
    <col min="6406" max="6409" width="9.1796875" style="59"/>
    <col min="6410" max="6410" width="9.453125" style="59" customWidth="1"/>
    <col min="6411" max="6656" width="9.1796875" style="59"/>
    <col min="6657" max="6657" width="30.81640625" style="59" customWidth="1"/>
    <col min="6658" max="6658" width="9.1796875" style="59" customWidth="1"/>
    <col min="6659" max="6659" width="9.7265625" style="59" customWidth="1"/>
    <col min="6660" max="6660" width="15.1796875" style="59" customWidth="1"/>
    <col min="6661" max="6661" width="12" style="59" customWidth="1"/>
    <col min="6662" max="6665" width="9.1796875" style="59"/>
    <col min="6666" max="6666" width="9.453125" style="59" customWidth="1"/>
    <col min="6667" max="6912" width="9.1796875" style="59"/>
    <col min="6913" max="6913" width="30.81640625" style="59" customWidth="1"/>
    <col min="6914" max="6914" width="9.1796875" style="59" customWidth="1"/>
    <col min="6915" max="6915" width="9.7265625" style="59" customWidth="1"/>
    <col min="6916" max="6916" width="15.1796875" style="59" customWidth="1"/>
    <col min="6917" max="6917" width="12" style="59" customWidth="1"/>
    <col min="6918" max="6921" width="9.1796875" style="59"/>
    <col min="6922" max="6922" width="9.453125" style="59" customWidth="1"/>
    <col min="6923" max="7168" width="9.1796875" style="59"/>
    <col min="7169" max="7169" width="30.81640625" style="59" customWidth="1"/>
    <col min="7170" max="7170" width="9.1796875" style="59" customWidth="1"/>
    <col min="7171" max="7171" width="9.7265625" style="59" customWidth="1"/>
    <col min="7172" max="7172" width="15.1796875" style="59" customWidth="1"/>
    <col min="7173" max="7173" width="12" style="59" customWidth="1"/>
    <col min="7174" max="7177" width="9.1796875" style="59"/>
    <col min="7178" max="7178" width="9.453125" style="59" customWidth="1"/>
    <col min="7179" max="7424" width="9.1796875" style="59"/>
    <col min="7425" max="7425" width="30.81640625" style="59" customWidth="1"/>
    <col min="7426" max="7426" width="9.1796875" style="59" customWidth="1"/>
    <col min="7427" max="7427" width="9.7265625" style="59" customWidth="1"/>
    <col min="7428" max="7428" width="15.1796875" style="59" customWidth="1"/>
    <col min="7429" max="7429" width="12" style="59" customWidth="1"/>
    <col min="7430" max="7433" width="9.1796875" style="59"/>
    <col min="7434" max="7434" width="9.453125" style="59" customWidth="1"/>
    <col min="7435" max="7680" width="9.1796875" style="59"/>
    <col min="7681" max="7681" width="30.81640625" style="59" customWidth="1"/>
    <col min="7682" max="7682" width="9.1796875" style="59" customWidth="1"/>
    <col min="7683" max="7683" width="9.7265625" style="59" customWidth="1"/>
    <col min="7684" max="7684" width="15.1796875" style="59" customWidth="1"/>
    <col min="7685" max="7685" width="12" style="59" customWidth="1"/>
    <col min="7686" max="7689" width="9.1796875" style="59"/>
    <col min="7690" max="7690" width="9.453125" style="59" customWidth="1"/>
    <col min="7691" max="7936" width="9.1796875" style="59"/>
    <col min="7937" max="7937" width="30.81640625" style="59" customWidth="1"/>
    <col min="7938" max="7938" width="9.1796875" style="59" customWidth="1"/>
    <col min="7939" max="7939" width="9.7265625" style="59" customWidth="1"/>
    <col min="7940" max="7940" width="15.1796875" style="59" customWidth="1"/>
    <col min="7941" max="7941" width="12" style="59" customWidth="1"/>
    <col min="7942" max="7945" width="9.1796875" style="59"/>
    <col min="7946" max="7946" width="9.453125" style="59" customWidth="1"/>
    <col min="7947" max="8192" width="9.1796875" style="59"/>
    <col min="8193" max="8193" width="30.81640625" style="59" customWidth="1"/>
    <col min="8194" max="8194" width="9.1796875" style="59" customWidth="1"/>
    <col min="8195" max="8195" width="9.7265625" style="59" customWidth="1"/>
    <col min="8196" max="8196" width="15.1796875" style="59" customWidth="1"/>
    <col min="8197" max="8197" width="12" style="59" customWidth="1"/>
    <col min="8198" max="8201" width="9.1796875" style="59"/>
    <col min="8202" max="8202" width="9.453125" style="59" customWidth="1"/>
    <col min="8203" max="8448" width="9.1796875" style="59"/>
    <col min="8449" max="8449" width="30.81640625" style="59" customWidth="1"/>
    <col min="8450" max="8450" width="9.1796875" style="59" customWidth="1"/>
    <col min="8451" max="8451" width="9.7265625" style="59" customWidth="1"/>
    <col min="8452" max="8452" width="15.1796875" style="59" customWidth="1"/>
    <col min="8453" max="8453" width="12" style="59" customWidth="1"/>
    <col min="8454" max="8457" width="9.1796875" style="59"/>
    <col min="8458" max="8458" width="9.453125" style="59" customWidth="1"/>
    <col min="8459" max="8704" width="9.1796875" style="59"/>
    <col min="8705" max="8705" width="30.81640625" style="59" customWidth="1"/>
    <col min="8706" max="8706" width="9.1796875" style="59" customWidth="1"/>
    <col min="8707" max="8707" width="9.7265625" style="59" customWidth="1"/>
    <col min="8708" max="8708" width="15.1796875" style="59" customWidth="1"/>
    <col min="8709" max="8709" width="12" style="59" customWidth="1"/>
    <col min="8710" max="8713" width="9.1796875" style="59"/>
    <col min="8714" max="8714" width="9.453125" style="59" customWidth="1"/>
    <col min="8715" max="8960" width="9.1796875" style="59"/>
    <col min="8961" max="8961" width="30.81640625" style="59" customWidth="1"/>
    <col min="8962" max="8962" width="9.1796875" style="59" customWidth="1"/>
    <col min="8963" max="8963" width="9.7265625" style="59" customWidth="1"/>
    <col min="8964" max="8964" width="15.1796875" style="59" customWidth="1"/>
    <col min="8965" max="8965" width="12" style="59" customWidth="1"/>
    <col min="8966" max="8969" width="9.1796875" style="59"/>
    <col min="8970" max="8970" width="9.453125" style="59" customWidth="1"/>
    <col min="8971" max="9216" width="9.1796875" style="59"/>
    <col min="9217" max="9217" width="30.81640625" style="59" customWidth="1"/>
    <col min="9218" max="9218" width="9.1796875" style="59" customWidth="1"/>
    <col min="9219" max="9219" width="9.7265625" style="59" customWidth="1"/>
    <col min="9220" max="9220" width="15.1796875" style="59" customWidth="1"/>
    <col min="9221" max="9221" width="12" style="59" customWidth="1"/>
    <col min="9222" max="9225" width="9.1796875" style="59"/>
    <col min="9226" max="9226" width="9.453125" style="59" customWidth="1"/>
    <col min="9227" max="9472" width="9.1796875" style="59"/>
    <col min="9473" max="9473" width="30.81640625" style="59" customWidth="1"/>
    <col min="9474" max="9474" width="9.1796875" style="59" customWidth="1"/>
    <col min="9475" max="9475" width="9.7265625" style="59" customWidth="1"/>
    <col min="9476" max="9476" width="15.1796875" style="59" customWidth="1"/>
    <col min="9477" max="9477" width="12" style="59" customWidth="1"/>
    <col min="9478" max="9481" width="9.1796875" style="59"/>
    <col min="9482" max="9482" width="9.453125" style="59" customWidth="1"/>
    <col min="9483" max="9728" width="9.1796875" style="59"/>
    <col min="9729" max="9729" width="30.81640625" style="59" customWidth="1"/>
    <col min="9730" max="9730" width="9.1796875" style="59" customWidth="1"/>
    <col min="9731" max="9731" width="9.7265625" style="59" customWidth="1"/>
    <col min="9732" max="9732" width="15.1796875" style="59" customWidth="1"/>
    <col min="9733" max="9733" width="12" style="59" customWidth="1"/>
    <col min="9734" max="9737" width="9.1796875" style="59"/>
    <col min="9738" max="9738" width="9.453125" style="59" customWidth="1"/>
    <col min="9739" max="9984" width="9.1796875" style="59"/>
    <col min="9985" max="9985" width="30.81640625" style="59" customWidth="1"/>
    <col min="9986" max="9986" width="9.1796875" style="59" customWidth="1"/>
    <col min="9987" max="9987" width="9.7265625" style="59" customWidth="1"/>
    <col min="9988" max="9988" width="15.1796875" style="59" customWidth="1"/>
    <col min="9989" max="9989" width="12" style="59" customWidth="1"/>
    <col min="9990" max="9993" width="9.1796875" style="59"/>
    <col min="9994" max="9994" width="9.453125" style="59" customWidth="1"/>
    <col min="9995" max="10240" width="9.1796875" style="59"/>
    <col min="10241" max="10241" width="30.81640625" style="59" customWidth="1"/>
    <col min="10242" max="10242" width="9.1796875" style="59" customWidth="1"/>
    <col min="10243" max="10243" width="9.7265625" style="59" customWidth="1"/>
    <col min="10244" max="10244" width="15.1796875" style="59" customWidth="1"/>
    <col min="10245" max="10245" width="12" style="59" customWidth="1"/>
    <col min="10246" max="10249" width="9.1796875" style="59"/>
    <col min="10250" max="10250" width="9.453125" style="59" customWidth="1"/>
    <col min="10251" max="10496" width="9.1796875" style="59"/>
    <col min="10497" max="10497" width="30.81640625" style="59" customWidth="1"/>
    <col min="10498" max="10498" width="9.1796875" style="59" customWidth="1"/>
    <col min="10499" max="10499" width="9.7265625" style="59" customWidth="1"/>
    <col min="10500" max="10500" width="15.1796875" style="59" customWidth="1"/>
    <col min="10501" max="10501" width="12" style="59" customWidth="1"/>
    <col min="10502" max="10505" width="9.1796875" style="59"/>
    <col min="10506" max="10506" width="9.453125" style="59" customWidth="1"/>
    <col min="10507" max="10752" width="9.1796875" style="59"/>
    <col min="10753" max="10753" width="30.81640625" style="59" customWidth="1"/>
    <col min="10754" max="10754" width="9.1796875" style="59" customWidth="1"/>
    <col min="10755" max="10755" width="9.7265625" style="59" customWidth="1"/>
    <col min="10756" max="10756" width="15.1796875" style="59" customWidth="1"/>
    <col min="10757" max="10757" width="12" style="59" customWidth="1"/>
    <col min="10758" max="10761" width="9.1796875" style="59"/>
    <col min="10762" max="10762" width="9.453125" style="59" customWidth="1"/>
    <col min="10763" max="11008" width="9.1796875" style="59"/>
    <col min="11009" max="11009" width="30.81640625" style="59" customWidth="1"/>
    <col min="11010" max="11010" width="9.1796875" style="59" customWidth="1"/>
    <col min="11011" max="11011" width="9.7265625" style="59" customWidth="1"/>
    <col min="11012" max="11012" width="15.1796875" style="59" customWidth="1"/>
    <col min="11013" max="11013" width="12" style="59" customWidth="1"/>
    <col min="11014" max="11017" width="9.1796875" style="59"/>
    <col min="11018" max="11018" width="9.453125" style="59" customWidth="1"/>
    <col min="11019" max="11264" width="9.1796875" style="59"/>
    <col min="11265" max="11265" width="30.81640625" style="59" customWidth="1"/>
    <col min="11266" max="11266" width="9.1796875" style="59" customWidth="1"/>
    <col min="11267" max="11267" width="9.7265625" style="59" customWidth="1"/>
    <col min="11268" max="11268" width="15.1796875" style="59" customWidth="1"/>
    <col min="11269" max="11269" width="12" style="59" customWidth="1"/>
    <col min="11270" max="11273" width="9.1796875" style="59"/>
    <col min="11274" max="11274" width="9.453125" style="59" customWidth="1"/>
    <col min="11275" max="11520" width="9.1796875" style="59"/>
    <col min="11521" max="11521" width="30.81640625" style="59" customWidth="1"/>
    <col min="11522" max="11522" width="9.1796875" style="59" customWidth="1"/>
    <col min="11523" max="11523" width="9.7265625" style="59" customWidth="1"/>
    <col min="11524" max="11524" width="15.1796875" style="59" customWidth="1"/>
    <col min="11525" max="11525" width="12" style="59" customWidth="1"/>
    <col min="11526" max="11529" width="9.1796875" style="59"/>
    <col min="11530" max="11530" width="9.453125" style="59" customWidth="1"/>
    <col min="11531" max="11776" width="9.1796875" style="59"/>
    <col min="11777" max="11777" width="30.81640625" style="59" customWidth="1"/>
    <col min="11778" max="11778" width="9.1796875" style="59" customWidth="1"/>
    <col min="11779" max="11779" width="9.7265625" style="59" customWidth="1"/>
    <col min="11780" max="11780" width="15.1796875" style="59" customWidth="1"/>
    <col min="11781" max="11781" width="12" style="59" customWidth="1"/>
    <col min="11782" max="11785" width="9.1796875" style="59"/>
    <col min="11786" max="11786" width="9.453125" style="59" customWidth="1"/>
    <col min="11787" max="12032" width="9.1796875" style="59"/>
    <col min="12033" max="12033" width="30.81640625" style="59" customWidth="1"/>
    <col min="12034" max="12034" width="9.1796875" style="59" customWidth="1"/>
    <col min="12035" max="12035" width="9.7265625" style="59" customWidth="1"/>
    <col min="12036" max="12036" width="15.1796875" style="59" customWidth="1"/>
    <col min="12037" max="12037" width="12" style="59" customWidth="1"/>
    <col min="12038" max="12041" width="9.1796875" style="59"/>
    <col min="12042" max="12042" width="9.453125" style="59" customWidth="1"/>
    <col min="12043" max="12288" width="9.1796875" style="59"/>
    <col min="12289" max="12289" width="30.81640625" style="59" customWidth="1"/>
    <col min="12290" max="12290" width="9.1796875" style="59" customWidth="1"/>
    <col min="12291" max="12291" width="9.7265625" style="59" customWidth="1"/>
    <col min="12292" max="12292" width="15.1796875" style="59" customWidth="1"/>
    <col min="12293" max="12293" width="12" style="59" customWidth="1"/>
    <col min="12294" max="12297" width="9.1796875" style="59"/>
    <col min="12298" max="12298" width="9.453125" style="59" customWidth="1"/>
    <col min="12299" max="12544" width="9.1796875" style="59"/>
    <col min="12545" max="12545" width="30.81640625" style="59" customWidth="1"/>
    <col min="12546" max="12546" width="9.1796875" style="59" customWidth="1"/>
    <col min="12547" max="12547" width="9.7265625" style="59" customWidth="1"/>
    <col min="12548" max="12548" width="15.1796875" style="59" customWidth="1"/>
    <col min="12549" max="12549" width="12" style="59" customWidth="1"/>
    <col min="12550" max="12553" width="9.1796875" style="59"/>
    <col min="12554" max="12554" width="9.453125" style="59" customWidth="1"/>
    <col min="12555" max="12800" width="9.1796875" style="59"/>
    <col min="12801" max="12801" width="30.81640625" style="59" customWidth="1"/>
    <col min="12802" max="12802" width="9.1796875" style="59" customWidth="1"/>
    <col min="12803" max="12803" width="9.7265625" style="59" customWidth="1"/>
    <col min="12804" max="12804" width="15.1796875" style="59" customWidth="1"/>
    <col min="12805" max="12805" width="12" style="59" customWidth="1"/>
    <col min="12806" max="12809" width="9.1796875" style="59"/>
    <col min="12810" max="12810" width="9.453125" style="59" customWidth="1"/>
    <col min="12811" max="13056" width="9.1796875" style="59"/>
    <col min="13057" max="13057" width="30.81640625" style="59" customWidth="1"/>
    <col min="13058" max="13058" width="9.1796875" style="59" customWidth="1"/>
    <col min="13059" max="13059" width="9.7265625" style="59" customWidth="1"/>
    <col min="13060" max="13060" width="15.1796875" style="59" customWidth="1"/>
    <col min="13061" max="13061" width="12" style="59" customWidth="1"/>
    <col min="13062" max="13065" width="9.1796875" style="59"/>
    <col min="13066" max="13066" width="9.453125" style="59" customWidth="1"/>
    <col min="13067" max="13312" width="9.1796875" style="59"/>
    <col min="13313" max="13313" width="30.81640625" style="59" customWidth="1"/>
    <col min="13314" max="13314" width="9.1796875" style="59" customWidth="1"/>
    <col min="13315" max="13315" width="9.7265625" style="59" customWidth="1"/>
    <col min="13316" max="13316" width="15.1796875" style="59" customWidth="1"/>
    <col min="13317" max="13317" width="12" style="59" customWidth="1"/>
    <col min="13318" max="13321" width="9.1796875" style="59"/>
    <col min="13322" max="13322" width="9.453125" style="59" customWidth="1"/>
    <col min="13323" max="13568" width="9.1796875" style="59"/>
    <col min="13569" max="13569" width="30.81640625" style="59" customWidth="1"/>
    <col min="13570" max="13570" width="9.1796875" style="59" customWidth="1"/>
    <col min="13571" max="13571" width="9.7265625" style="59" customWidth="1"/>
    <col min="13572" max="13572" width="15.1796875" style="59" customWidth="1"/>
    <col min="13573" max="13573" width="12" style="59" customWidth="1"/>
    <col min="13574" max="13577" width="9.1796875" style="59"/>
    <col min="13578" max="13578" width="9.453125" style="59" customWidth="1"/>
    <col min="13579" max="13824" width="9.1796875" style="59"/>
    <col min="13825" max="13825" width="30.81640625" style="59" customWidth="1"/>
    <col min="13826" max="13826" width="9.1796875" style="59" customWidth="1"/>
    <col min="13827" max="13827" width="9.7265625" style="59" customWidth="1"/>
    <col min="13828" max="13828" width="15.1796875" style="59" customWidth="1"/>
    <col min="13829" max="13829" width="12" style="59" customWidth="1"/>
    <col min="13830" max="13833" width="9.1796875" style="59"/>
    <col min="13834" max="13834" width="9.453125" style="59" customWidth="1"/>
    <col min="13835" max="14080" width="9.1796875" style="59"/>
    <col min="14081" max="14081" width="30.81640625" style="59" customWidth="1"/>
    <col min="14082" max="14082" width="9.1796875" style="59" customWidth="1"/>
    <col min="14083" max="14083" width="9.7265625" style="59" customWidth="1"/>
    <col min="14084" max="14084" width="15.1796875" style="59" customWidth="1"/>
    <col min="14085" max="14085" width="12" style="59" customWidth="1"/>
    <col min="14086" max="14089" width="9.1796875" style="59"/>
    <col min="14090" max="14090" width="9.453125" style="59" customWidth="1"/>
    <col min="14091" max="14336" width="9.1796875" style="59"/>
    <col min="14337" max="14337" width="30.81640625" style="59" customWidth="1"/>
    <col min="14338" max="14338" width="9.1796875" style="59" customWidth="1"/>
    <col min="14339" max="14339" width="9.7265625" style="59" customWidth="1"/>
    <col min="14340" max="14340" width="15.1796875" style="59" customWidth="1"/>
    <col min="14341" max="14341" width="12" style="59" customWidth="1"/>
    <col min="14342" max="14345" width="9.1796875" style="59"/>
    <col min="14346" max="14346" width="9.453125" style="59" customWidth="1"/>
    <col min="14347" max="14592" width="9.1796875" style="59"/>
    <col min="14593" max="14593" width="30.81640625" style="59" customWidth="1"/>
    <col min="14594" max="14594" width="9.1796875" style="59" customWidth="1"/>
    <col min="14595" max="14595" width="9.7265625" style="59" customWidth="1"/>
    <col min="14596" max="14596" width="15.1796875" style="59" customWidth="1"/>
    <col min="14597" max="14597" width="12" style="59" customWidth="1"/>
    <col min="14598" max="14601" width="9.1796875" style="59"/>
    <col min="14602" max="14602" width="9.453125" style="59" customWidth="1"/>
    <col min="14603" max="14848" width="9.1796875" style="59"/>
    <col min="14849" max="14849" width="30.81640625" style="59" customWidth="1"/>
    <col min="14850" max="14850" width="9.1796875" style="59" customWidth="1"/>
    <col min="14851" max="14851" width="9.7265625" style="59" customWidth="1"/>
    <col min="14852" max="14852" width="15.1796875" style="59" customWidth="1"/>
    <col min="14853" max="14853" width="12" style="59" customWidth="1"/>
    <col min="14854" max="14857" width="9.1796875" style="59"/>
    <col min="14858" max="14858" width="9.453125" style="59" customWidth="1"/>
    <col min="14859" max="15104" width="9.1796875" style="59"/>
    <col min="15105" max="15105" width="30.81640625" style="59" customWidth="1"/>
    <col min="15106" max="15106" width="9.1796875" style="59" customWidth="1"/>
    <col min="15107" max="15107" width="9.7265625" style="59" customWidth="1"/>
    <col min="15108" max="15108" width="15.1796875" style="59" customWidth="1"/>
    <col min="15109" max="15109" width="12" style="59" customWidth="1"/>
    <col min="15110" max="15113" width="9.1796875" style="59"/>
    <col min="15114" max="15114" width="9.453125" style="59" customWidth="1"/>
    <col min="15115" max="15360" width="9.1796875" style="59"/>
    <col min="15361" max="15361" width="30.81640625" style="59" customWidth="1"/>
    <col min="15362" max="15362" width="9.1796875" style="59" customWidth="1"/>
    <col min="15363" max="15363" width="9.7265625" style="59" customWidth="1"/>
    <col min="15364" max="15364" width="15.1796875" style="59" customWidth="1"/>
    <col min="15365" max="15365" width="12" style="59" customWidth="1"/>
    <col min="15366" max="15369" width="9.1796875" style="59"/>
    <col min="15370" max="15370" width="9.453125" style="59" customWidth="1"/>
    <col min="15371" max="15616" width="9.1796875" style="59"/>
    <col min="15617" max="15617" width="30.81640625" style="59" customWidth="1"/>
    <col min="15618" max="15618" width="9.1796875" style="59" customWidth="1"/>
    <col min="15619" max="15619" width="9.7265625" style="59" customWidth="1"/>
    <col min="15620" max="15620" width="15.1796875" style="59" customWidth="1"/>
    <col min="15621" max="15621" width="12" style="59" customWidth="1"/>
    <col min="15622" max="15625" width="9.1796875" style="59"/>
    <col min="15626" max="15626" width="9.453125" style="59" customWidth="1"/>
    <col min="15627" max="15872" width="9.1796875" style="59"/>
    <col min="15873" max="15873" width="30.81640625" style="59" customWidth="1"/>
    <col min="15874" max="15874" width="9.1796875" style="59" customWidth="1"/>
    <col min="15875" max="15875" width="9.7265625" style="59" customWidth="1"/>
    <col min="15876" max="15876" width="15.1796875" style="59" customWidth="1"/>
    <col min="15877" max="15877" width="12" style="59" customWidth="1"/>
    <col min="15878" max="15881" width="9.1796875" style="59"/>
    <col min="15882" max="15882" width="9.453125" style="59" customWidth="1"/>
    <col min="15883" max="16128" width="9.1796875" style="59"/>
    <col min="16129" max="16129" width="30.81640625" style="59" customWidth="1"/>
    <col min="16130" max="16130" width="9.1796875" style="59" customWidth="1"/>
    <col min="16131" max="16131" width="9.7265625" style="59" customWidth="1"/>
    <col min="16132" max="16132" width="15.1796875" style="59" customWidth="1"/>
    <col min="16133" max="16133" width="12" style="59" customWidth="1"/>
    <col min="16134" max="16137" width="9.1796875" style="59"/>
    <col min="16138" max="16138" width="9.453125" style="59" customWidth="1"/>
    <col min="16139" max="16384" width="9.1796875" style="59"/>
  </cols>
  <sheetData>
    <row r="1" spans="1:6" s="56" customFormat="1" x14ac:dyDescent="0.3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35">
      <c r="A2" s="54" t="s">
        <v>74</v>
      </c>
      <c r="B2" s="54"/>
      <c r="C2" s="54"/>
      <c r="D2" s="54"/>
      <c r="E2" s="57"/>
      <c r="F2" s="54"/>
    </row>
    <row r="3" spans="1:6" s="56" customFormat="1" x14ac:dyDescent="0.35">
      <c r="A3" s="54" t="s">
        <v>105</v>
      </c>
      <c r="B3" s="54"/>
      <c r="C3" s="54"/>
      <c r="D3" s="54"/>
      <c r="E3" s="54"/>
      <c r="F3" s="54"/>
    </row>
    <row r="4" spans="1:6" x14ac:dyDescent="0.35">
      <c r="A4" s="187" t="s">
        <v>106</v>
      </c>
      <c r="B4" s="58"/>
      <c r="C4" s="58"/>
      <c r="E4" s="58"/>
      <c r="F4" s="58"/>
    </row>
    <row r="5" spans="1:6" x14ac:dyDescent="0.35">
      <c r="A5" s="58"/>
      <c r="B5" s="58"/>
      <c r="C5" s="58"/>
      <c r="E5" s="58"/>
      <c r="F5" s="58"/>
    </row>
    <row r="6" spans="1:6" x14ac:dyDescent="0.35">
      <c r="A6" s="58" t="s">
        <v>75</v>
      </c>
      <c r="B6" s="58"/>
      <c r="C6" s="58"/>
      <c r="E6" s="58">
        <v>1</v>
      </c>
      <c r="F6" s="58"/>
    </row>
    <row r="7" spans="1:6" x14ac:dyDescent="0.35">
      <c r="A7" s="58"/>
      <c r="B7" s="58"/>
      <c r="C7" s="58"/>
      <c r="E7" s="58"/>
      <c r="F7" s="58"/>
    </row>
    <row r="8" spans="1:6" x14ac:dyDescent="0.35">
      <c r="A8" s="58" t="s">
        <v>48</v>
      </c>
      <c r="B8" s="58"/>
      <c r="C8" s="58"/>
      <c r="E8" s="58"/>
      <c r="F8" s="58"/>
    </row>
    <row r="9" spans="1:6" x14ac:dyDescent="0.35">
      <c r="A9" s="58"/>
      <c r="B9" s="58"/>
      <c r="C9" s="58"/>
      <c r="E9" s="58"/>
      <c r="F9" s="58"/>
    </row>
    <row r="10" spans="1:6" x14ac:dyDescent="0.35">
      <c r="A10" s="58" t="s">
        <v>76</v>
      </c>
      <c r="B10" s="58"/>
      <c r="C10" s="58"/>
      <c r="E10" s="58">
        <v>6.1824999999999996E-3</v>
      </c>
      <c r="F10" s="58"/>
    </row>
    <row r="11" spans="1:6" x14ac:dyDescent="0.35">
      <c r="A11" s="58"/>
      <c r="B11" s="58"/>
      <c r="C11" s="58"/>
      <c r="E11" s="58"/>
      <c r="F11" s="58"/>
    </row>
    <row r="12" spans="1:6" x14ac:dyDescent="0.35">
      <c r="A12" s="58" t="s">
        <v>77</v>
      </c>
      <c r="B12" s="58"/>
      <c r="C12" s="58"/>
      <c r="E12" s="58">
        <v>2E-3</v>
      </c>
      <c r="F12" s="58"/>
    </row>
    <row r="13" spans="1:6" x14ac:dyDescent="0.35">
      <c r="A13" s="58"/>
      <c r="B13" s="58"/>
      <c r="C13" s="58"/>
      <c r="E13" s="58"/>
      <c r="F13" s="58"/>
    </row>
    <row r="14" spans="1:6" x14ac:dyDescent="0.35">
      <c r="A14" s="58" t="s">
        <v>78</v>
      </c>
      <c r="B14" s="58"/>
      <c r="C14" s="58"/>
      <c r="E14" s="58">
        <v>3.8494500000000001E-2</v>
      </c>
      <c r="F14" s="58"/>
    </row>
    <row r="15" spans="1:6" x14ac:dyDescent="0.35">
      <c r="A15" s="58"/>
      <c r="B15" s="58"/>
      <c r="C15" s="58"/>
      <c r="E15" s="58"/>
      <c r="F15" s="58"/>
    </row>
    <row r="16" spans="1:6" x14ac:dyDescent="0.35">
      <c r="A16" s="58"/>
      <c r="B16" s="58"/>
      <c r="C16" s="58"/>
      <c r="E16" s="58"/>
    </row>
    <row r="17" spans="1:11" x14ac:dyDescent="0.3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" thickBot="1" x14ac:dyDescent="0.4">
      <c r="A18" s="58"/>
      <c r="B18" s="58"/>
      <c r="C18" s="58"/>
      <c r="E18" s="58"/>
    </row>
    <row r="19" spans="1:11" ht="15" thickBot="1" x14ac:dyDescent="0.4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35">
      <c r="A20" s="58"/>
      <c r="B20" s="58"/>
      <c r="C20" s="58"/>
      <c r="E20" s="58"/>
      <c r="F20" s="58"/>
    </row>
    <row r="21" spans="1:11" x14ac:dyDescent="0.3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35">
      <c r="A22" s="58"/>
      <c r="B22" s="58"/>
      <c r="C22" s="58"/>
      <c r="E22" s="58"/>
      <c r="F22" s="58"/>
    </row>
    <row r="23" spans="1:11" x14ac:dyDescent="0.3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35">
      <c r="A24" s="58"/>
      <c r="B24" s="58"/>
      <c r="C24" s="58"/>
      <c r="E24" s="58"/>
      <c r="F24" s="58"/>
    </row>
    <row r="25" spans="1:11" x14ac:dyDescent="0.35">
      <c r="A25" s="58"/>
      <c r="B25" s="58"/>
      <c r="C25" s="58"/>
      <c r="E25" s="58"/>
      <c r="F25" s="58"/>
    </row>
    <row r="26" spans="1:11" x14ac:dyDescent="0.35">
      <c r="A26" s="58"/>
      <c r="B26" s="58"/>
      <c r="C26" s="58"/>
      <c r="D26" s="58"/>
      <c r="E26" s="58"/>
      <c r="F26" s="58"/>
    </row>
    <row r="31" spans="1:11" x14ac:dyDescent="0.35">
      <c r="G31" s="69"/>
    </row>
    <row r="39" spans="2:3" x14ac:dyDescent="0.35">
      <c r="B39" s="67"/>
    </row>
    <row r="40" spans="2:3" x14ac:dyDescent="0.35">
      <c r="C40" s="63"/>
    </row>
    <row r="41" spans="2:3" x14ac:dyDescent="0.35">
      <c r="C41" s="65"/>
    </row>
    <row r="42" spans="2:3" x14ac:dyDescent="0.35">
      <c r="C42" s="65"/>
    </row>
    <row r="47" spans="2:3" x14ac:dyDescent="0.3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796875" defaultRowHeight="13" x14ac:dyDescent="0.3"/>
  <cols>
    <col min="1" max="1" width="34.81640625" style="120" customWidth="1"/>
    <col min="2" max="4" width="17.81640625" style="120" customWidth="1"/>
    <col min="5" max="5" width="9.1796875" style="120"/>
    <col min="6" max="6" width="12.26953125" style="120" customWidth="1"/>
    <col min="7" max="7" width="32" style="120" customWidth="1"/>
    <col min="8" max="8" width="15.453125" style="120" customWidth="1"/>
    <col min="9" max="9" width="18.54296875" style="120" customWidth="1"/>
    <col min="10" max="10" width="16.453125" style="120" customWidth="1"/>
    <col min="11" max="11" width="9.1796875" style="120"/>
    <col min="12" max="12" width="20.1796875" style="120" customWidth="1"/>
    <col min="13" max="15" width="10.453125" style="120" customWidth="1"/>
    <col min="16" max="16384" width="9.1796875" style="120"/>
  </cols>
  <sheetData>
    <row r="2" spans="1:9" ht="42" x14ac:dyDescent="0.3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4" x14ac:dyDescent="0.3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-7.9968981684253579E-2</v>
      </c>
    </row>
    <row r="4" spans="1:9" ht="14" x14ac:dyDescent="0.3">
      <c r="A4" s="153" t="s">
        <v>88</v>
      </c>
      <c r="B4" s="167">
        <v>7.8170000000000003E-2</v>
      </c>
      <c r="C4" s="158">
        <f>'Rate Design'!D17</f>
        <v>-3.6860474415909023E-3</v>
      </c>
      <c r="D4" s="155">
        <f>B4+C4</f>
        <v>7.4483952558409103E-2</v>
      </c>
      <c r="E4" s="118"/>
      <c r="F4" s="124" t="s">
        <v>93</v>
      </c>
      <c r="G4" s="122" t="s">
        <v>98</v>
      </c>
      <c r="H4" s="123">
        <f>'Rate Design'!E24</f>
        <v>-5.8260485278982747E-2</v>
      </c>
    </row>
    <row r="5" spans="1:9" ht="14" x14ac:dyDescent="0.3">
      <c r="A5" s="153" t="s">
        <v>89</v>
      </c>
      <c r="B5" s="167">
        <v>9.0490000000000001E-2</v>
      </c>
      <c r="C5" s="158">
        <f>C4</f>
        <v>-3.6860474415909023E-3</v>
      </c>
      <c r="D5" s="155">
        <f>B5+C5</f>
        <v>8.68039525584091E-2</v>
      </c>
      <c r="E5" s="118"/>
      <c r="F5" s="124" t="s">
        <v>94</v>
      </c>
      <c r="G5" s="122" t="s">
        <v>99</v>
      </c>
      <c r="H5" s="123">
        <f>'Rate Design'!F24</f>
        <v>-7.7733241745702994E-2</v>
      </c>
    </row>
    <row r="6" spans="1:9" ht="14" x14ac:dyDescent="0.3">
      <c r="A6" s="115" t="s">
        <v>90</v>
      </c>
      <c r="B6" s="168">
        <v>0.1056</v>
      </c>
      <c r="C6" s="159">
        <f>C5</f>
        <v>-3.6860474415909023E-3</v>
      </c>
      <c r="D6" s="156">
        <f>C6+B6</f>
        <v>0.1019139525584091</v>
      </c>
      <c r="E6" s="118"/>
      <c r="F6" s="124" t="s">
        <v>144</v>
      </c>
      <c r="G6" s="122" t="s">
        <v>101</v>
      </c>
      <c r="H6" s="123">
        <f>'Rate Design'!G24</f>
        <v>-0.11748332149884486</v>
      </c>
    </row>
    <row r="7" spans="1:9" ht="14" x14ac:dyDescent="0.3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-7.6985900099144078E-2</v>
      </c>
    </row>
    <row r="8" spans="1:9" ht="14" x14ac:dyDescent="0.3">
      <c r="E8" s="118"/>
      <c r="F8" s="124" t="s">
        <v>102</v>
      </c>
      <c r="G8" s="122" t="s">
        <v>103</v>
      </c>
      <c r="H8" s="123">
        <f>'Rate Design'!I24</f>
        <v>-2.5808883317075801E-2</v>
      </c>
    </row>
    <row r="9" spans="1:9" ht="14" x14ac:dyDescent="0.3">
      <c r="E9" s="118"/>
      <c r="F9" s="125"/>
      <c r="G9" s="126" t="s">
        <v>104</v>
      </c>
      <c r="H9" s="127">
        <f>'Rate Design'!C24</f>
        <v>-8.0233267450498441E-2</v>
      </c>
    </row>
    <row r="10" spans="1:9" ht="14" x14ac:dyDescent="0.3">
      <c r="E10" s="118"/>
      <c r="F10" s="118"/>
      <c r="G10" s="118"/>
      <c r="H10" s="118"/>
    </row>
    <row r="11" spans="1:9" ht="14" x14ac:dyDescent="0.3">
      <c r="E11" s="118"/>
      <c r="F11" s="161" t="s">
        <v>146</v>
      </c>
    </row>
    <row r="12" spans="1:9" ht="42" x14ac:dyDescent="0.3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4" x14ac:dyDescent="0.3">
      <c r="D13" s="118"/>
      <c r="E13" s="118"/>
      <c r="F13" s="146" t="s">
        <v>92</v>
      </c>
      <c r="G13" s="148" t="s">
        <v>97</v>
      </c>
      <c r="H13" s="149">
        <f>'Rate Design'!D26</f>
        <v>-3.9895156236455967E-2</v>
      </c>
      <c r="I13" s="140">
        <f>'Rate Design'!D25</f>
        <v>-8883374.6488591768</v>
      </c>
    </row>
    <row r="14" spans="1:9" ht="14" x14ac:dyDescent="0.3">
      <c r="D14" s="118"/>
      <c r="E14" s="118"/>
      <c r="F14" s="147" t="s">
        <v>93</v>
      </c>
      <c r="G14" s="148" t="s">
        <v>98</v>
      </c>
      <c r="H14" s="149">
        <f>'Rate Design'!E26</f>
        <v>-2.9065158936173275E-2</v>
      </c>
      <c r="I14" s="140">
        <f>'Rate Design'!E25</f>
        <v>-2344105.0682023745</v>
      </c>
    </row>
    <row r="15" spans="1:9" ht="14" x14ac:dyDescent="0.3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-3.8779783847387228E-2</v>
      </c>
      <c r="I15" s="140">
        <f>'Rate Design'!F25</f>
        <v>-5291811.744246766</v>
      </c>
    </row>
    <row r="16" spans="1:9" ht="14" x14ac:dyDescent="0.3">
      <c r="A16" s="130" t="s">
        <v>120</v>
      </c>
      <c r="B16" s="185">
        <f>ROUND((ROUND('Rate Design'!D15,5)-ROUND('Rate Design'!D16,5))*918,2)</f>
        <v>-3.39</v>
      </c>
      <c r="D16" s="118"/>
      <c r="E16" s="118"/>
      <c r="F16" s="147" t="s">
        <v>144</v>
      </c>
      <c r="G16" s="148" t="s">
        <v>101</v>
      </c>
      <c r="H16" s="149">
        <f>'Rate Design'!G26</f>
        <v>-5.8610418285432619E-2</v>
      </c>
      <c r="I16" s="140">
        <f>'Rate Design'!G25</f>
        <v>-4062815.5851279036</v>
      </c>
    </row>
    <row r="17" spans="1:15" ht="14" x14ac:dyDescent="0.3">
      <c r="A17" s="130" t="s">
        <v>51</v>
      </c>
      <c r="B17" s="132">
        <f>B16/B23</f>
        <v>-4.1233943392972136E-2</v>
      </c>
      <c r="D17" s="118"/>
      <c r="E17" s="118"/>
      <c r="F17" s="147" t="s">
        <v>95</v>
      </c>
      <c r="G17" s="148" t="s">
        <v>100</v>
      </c>
      <c r="H17" s="149">
        <f>'Rate Design'!H26</f>
        <v>-3.8406947891201117E-2</v>
      </c>
      <c r="I17" s="140">
        <f>'Rate Design'!H25</f>
        <v>-502094.02978167217</v>
      </c>
    </row>
    <row r="18" spans="1:15" ht="14" x14ac:dyDescent="0.3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-1.2875610149553093E-2</v>
      </c>
      <c r="I18" s="140">
        <f>'Rate Design'!I25</f>
        <v>-86961.870950081589</v>
      </c>
    </row>
    <row r="19" spans="1:15" ht="14" x14ac:dyDescent="0.3">
      <c r="A19" s="134" t="s">
        <v>66</v>
      </c>
      <c r="B19" s="133"/>
      <c r="D19" s="118"/>
      <c r="F19" s="143"/>
      <c r="G19" s="144" t="s">
        <v>104</v>
      </c>
      <c r="H19" s="145">
        <f>'Rate Design'!C26</f>
        <v>-4.0027003881797286E-2</v>
      </c>
      <c r="I19" s="150">
        <f>SUM(I13:I18)</f>
        <v>-21171162.947167974</v>
      </c>
    </row>
    <row r="20" spans="1:15" ht="14" x14ac:dyDescent="0.3">
      <c r="A20" s="130" t="s">
        <v>67</v>
      </c>
      <c r="B20" s="135">
        <v>9</v>
      </c>
      <c r="D20" s="118"/>
    </row>
    <row r="21" spans="1:15" ht="14" x14ac:dyDescent="0.3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3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4" x14ac:dyDescent="0.3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4" x14ac:dyDescent="0.3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4" x14ac:dyDescent="0.3">
      <c r="A25" s="130" t="s">
        <v>70</v>
      </c>
      <c r="B25" s="136">
        <f>B16</f>
        <v>-3.39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4" x14ac:dyDescent="0.3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4" x14ac:dyDescent="0.3">
      <c r="A27" s="137" t="s">
        <v>81</v>
      </c>
      <c r="B27" s="138">
        <f>SUM(B23:B26)</f>
        <v>78.823819999999998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4" x14ac:dyDescent="0.3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4" x14ac:dyDescent="0.3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3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3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3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TC DR Cover Letter" ma:contentTypeID="0x010100ADA8E67FA331FF43BF84E9D28D09DA2F00F53D889EFC754E42BEEDFBDF36C6130100FDCE51AEF0D7EC44AC0644E2C70B20C8" ma:contentTypeVersion="3" ma:contentTypeDescription="UTC DR Cover Letter template" ma:contentTypeScope="" ma:versionID="d8be16de35e447db57789350c3a83ecb">
  <xsd:schema xmlns:xsd="http://www.w3.org/2001/XMLSchema" xmlns:xs="http://www.w3.org/2001/XMLSchema" xmlns:p="http://schemas.microsoft.com/office/2006/metadata/properties" xmlns:ns2="1997f8ec-8ec7-487f-8242-8292d2f3cadf" targetNamespace="http://schemas.microsoft.com/office/2006/metadata/properties" ma:root="true" ma:fieldsID="cf18a04a189a42b4c0f627e4eaefd9a6" ns2:_="">
    <xsd:import namespace="1997f8ec-8ec7-487f-8242-8292d2f3cadf"/>
    <xsd:element name="properties">
      <xsd:complexType>
        <xsd:sequence>
          <xsd:element name="documentManagement">
            <xsd:complexType>
              <xsd:all>
                <xsd:element ref="ns2:Due" minOccurs="0"/>
                <xsd:element ref="ns2:ERM_x002f_GR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7f8ec-8ec7-487f-8242-8292d2f3cadf" elementFormDefault="qualified">
    <xsd:import namespace="http://schemas.microsoft.com/office/2006/documentManagement/types"/>
    <xsd:import namespace="http://schemas.microsoft.com/office/infopath/2007/PartnerControls"/>
    <xsd:element name="Due" ma:index="8" nillable="true" ma:displayName="Due" ma:internalName="Due">
      <xsd:simpleType>
        <xsd:restriction base="dms:Text">
          <xsd:maxLength value="255"/>
        </xsd:restriction>
      </xsd:simpleType>
    </xsd:element>
    <xsd:element name="ERM_x002f_GRC" ma:index="9" nillable="true" ma:displayName="ERM/GRC" ma:format="Dropdown" ma:internalName="ERM_x002f_GRC">
      <xsd:simpleType>
        <xsd:union memberTypes="dms:Text">
          <xsd:simpleType>
            <xsd:restriction base="dms:Choice">
              <xsd:enumeration value="Consol"/>
              <xsd:enumeration value="ERM"/>
              <xsd:enumeration value="GRC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Response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165F5A6B-08CE-4976-AA02-ABDA9B35AD32}"/>
</file>

<file path=customXml/itemProps3.xml><?xml version="1.0" encoding="utf-8"?>
<ds:datastoreItem xmlns:ds="http://schemas.openxmlformats.org/officeDocument/2006/customXml" ds:itemID="{8AE3F663-06CB-4A38-9768-5B53848CC412}"/>
</file>

<file path=customXml/itemProps4.xml><?xml version="1.0" encoding="utf-8"?>
<ds:datastoreItem xmlns:ds="http://schemas.openxmlformats.org/officeDocument/2006/customXml" ds:itemID="{DCC152FD-535E-4E59-9596-97B4DF4CC4A0}"/>
</file>

<file path=customXml/itemProps5.xml><?xml version="1.0" encoding="utf-8"?>
<ds:datastoreItem xmlns:ds="http://schemas.openxmlformats.org/officeDocument/2006/customXml" ds:itemID="{BABA5399-D9BB-4205-A7A6-D4369DFE9498}"/>
</file>

<file path=customXml/itemProps6.xml><?xml version="1.0" encoding="utf-8"?>
<ds:datastoreItem xmlns:ds="http://schemas.openxmlformats.org/officeDocument/2006/customXml" ds:itemID="{D51E5566-A949-440F-B14F-57F7D6EE47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Gomez, David (UTC)</cp:lastModifiedBy>
  <cp:lastPrinted>2020-02-21T18:49:48Z</cp:lastPrinted>
  <dcterms:created xsi:type="dcterms:W3CDTF">2016-02-09T19:01:57Z</dcterms:created>
  <dcterms:modified xsi:type="dcterms:W3CDTF">2020-02-26T21:57:29Z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