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Bench Request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Design'!$A$1:$J$48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27" i="2" l="1"/>
  <c r="H27" i="2"/>
  <c r="I27" i="2" l="1"/>
  <c r="E27" i="2"/>
  <c r="F27" i="2"/>
  <c r="G27" i="2"/>
  <c r="D27" i="2"/>
  <c r="Q17" i="5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4" i="2"/>
  <c r="H9" i="10" s="1"/>
  <c r="AN43" i="6"/>
  <c r="C20" i="5" l="1"/>
  <c r="C23" i="5" s="1"/>
  <c r="C25" i="2"/>
  <c r="B23" i="5"/>
  <c r="B26" i="5" s="1"/>
  <c r="D6" i="10"/>
  <c r="E48" i="3"/>
  <c r="D49" i="3"/>
  <c r="C49" i="3"/>
  <c r="D48" i="3"/>
  <c r="E49" i="3"/>
  <c r="E50" i="3" s="1"/>
  <c r="C48" i="3"/>
  <c r="D25" i="2" l="1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8" i="5" s="1"/>
  <c r="S9" i="5"/>
  <c r="R11" i="5"/>
  <c r="S11" i="5" l="1"/>
  <c r="T9" i="5"/>
  <c r="T11" i="5" l="1"/>
  <c r="U9" i="5" s="1"/>
  <c r="U11" i="5" l="1"/>
  <c r="U8" i="5"/>
  <c r="V9" i="5" s="1"/>
  <c r="V11" i="5" l="1"/>
  <c r="V8" i="5"/>
  <c r="W8" i="5" s="1"/>
  <c r="W9" i="5"/>
  <c r="X9" i="5"/>
  <c r="X8" i="5"/>
  <c r="W11" i="5" l="1"/>
  <c r="X11" i="5"/>
  <c r="Y9" i="5"/>
  <c r="Y8" i="5"/>
  <c r="Y11" i="5" l="1"/>
  <c r="Z9" i="5"/>
  <c r="Z8" i="5"/>
  <c r="Z11" i="5" l="1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<sst xmlns="http://schemas.openxmlformats.org/spreadsheetml/2006/main" count="284" uniqueCount="171">
  <si>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</si>
  <si>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</si>
  <si>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</si>
  <si>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</si>
  <si>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</si>
  <si>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</si>
  <si>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</si>
  <si>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</si>
  <si>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</si>
  <si>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</si>
  <si>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</si>
  <si>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</si>
  <si>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</si>
  <si>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</si>
  <si>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</si>
  <si>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</si>
  <si>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</si>
  <si>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</si>
  <si>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</si>
  <si>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</si>
  <si>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</si>
  <si>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</si>
  <si>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</si>
  <si>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</si>
  <si>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</si>
  <si>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</si>
  <si>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</si>
  <si>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</si>
  <si>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</si>
  <si>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</si>
  <si>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</si>
  <si>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</si>
  <si>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</si>
  <si>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</si>
  <si>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</si>
  <si>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</si>
  <si>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</si>
  <si>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</si>
  <si>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</si>
  <si>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</si>
  <si>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</si>
  <si>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</si>
  <si>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</si>
  <si>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</si>
  <si>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</si>
  <si>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</si>
  <si>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</si>
  <si>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</si>
  <si>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</si>
  <si>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</si>
  <si>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</si>
  <si>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</si>
  <si>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</si>
  <si>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</si>
  <si>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</si>
  <si>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</si>
  <si>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</si>
  <si>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</si>
  <si>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</si>
  <si>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</si>
  <si>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</si>
  <si>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</si>
  <si>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</si>
  <si>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</si>
  <si>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</si>
  <si>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</si>
  <si>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</si>
  <si>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</si>
  <si>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</si>
  <si>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</si>
  <si>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</si>
  <si>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</si>
  <si>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</si>
  <si>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</si>
  <si>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</si>
  <si>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</si>
  <si>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</si>
  <si>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</si>
  <si>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</si>
  <si>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</si>
  <si>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</si>
  <si>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</si>
  <si>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</si>
  <si>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</si>
  <si>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</si>
  <si>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</si>
  <si>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</si>
  <si>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</si>
  <si>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</si>
  <si>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</si>
  <si>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</si>
  <si>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</si>
  <si>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</si>
  <si>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</si>
  <si>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</si>
  <si>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</si>
  <si>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</si>
  <si>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</si>
  <si>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</si>
  <si>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</si>
  <si>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</si>
  <si>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</si>
  <si>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</si>
  <si>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</si>
  <si>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</si>
  <si>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</si>
  <si>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</si>
  <si>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</si>
  <si>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</si>
  <si>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</si>
  <si>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</si>
  <si>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</si>
  <si>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</si>
  <si>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</si>
  <si>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</si>
  <si>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</si>
  <si>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</si>
  <si>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</si>
  <si>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</si>
  <si>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</si>
  <si>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</si>
  <si>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</si>
  <si>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</si>
  <si>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</si>
  <si>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</si>
  <si>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</si>
  <si>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</si>
  <si>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</si>
  <si>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</si>
  <si>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</si>
  <si>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</si>
  <si>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</si>
  <si>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</si>
  <si>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</si>
  <si>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</si>
  <si>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</si>
  <si>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</si>
  <si>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</si>
  <si>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</si>
  <si>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</si>
  <si>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</si>
  <si>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</si>
  <si>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</si>
  <si>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</si>
  <si>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</si>
  <si>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</si>
  <si>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</si>
  <si>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</si>
  <si>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</si>
  <si>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</si>
  <si>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</si>
  <si>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</si>
  <si>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</si>
  <si>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</si>
  <si>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</si>
  <si>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</si>
  <si>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</si>
  <si>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</si>
  <si>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</si>
  <si>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</si>
  <si>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</si>
  <si>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</si>
  <si>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</si>
  <si>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</si>
  <si>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</si>
  <si>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</si>
  <si>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</si>
  <si>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</si>
  <si>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C</t>
  </si>
  <si>
    <t>Year Two Annual Rebate</t>
  </si>
  <si>
    <r>
      <t>ERM Revenues Rebate Allocation - Additional $2.4M (</t>
    </r>
    <r>
      <rPr>
        <b/>
        <u/>
        <sz val="14"/>
        <color theme="1"/>
        <rFont val="Calibri"/>
        <family val="2"/>
        <scheme val="minor"/>
      </rPr>
      <t>After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</si>
</sst>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32" fillId="0" borderId="0" xfId="0" applyFont="1"/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  <xf numFmtId="164" fontId="10" fillId="0" borderId="3" xfId="2" applyNumberFormat="1" applyFont="1" applyBorder="1"/>
    <xf numFmtId="164" fontId="10" fillId="0" borderId="14" xfId="2" applyNumberFormat="1" applyFont="1" applyBorder="1"/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D2" sqref="D2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ht="18.75" x14ac:dyDescent="0.3">
      <c r="C1" s="192" t="s">
        <v>170</v>
      </c>
      <c r="D1" s="2"/>
    </row>
    <row r="2" spans="1:10" ht="18.75" x14ac:dyDescent="0.3">
      <c r="C2" s="192"/>
      <c r="D2" s="2"/>
    </row>
    <row r="3" spans="1:10" ht="18.75" x14ac:dyDescent="0.3">
      <c r="C3" s="192"/>
      <c r="D3" s="2"/>
    </row>
    <row r="5" spans="1:10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2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.75" thickBot="1" x14ac:dyDescent="0.3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.75" thickBot="1" x14ac:dyDescent="0.3">
      <c r="A11" s="14">
        <f t="shared" ref="A11:A18" si="0">A10+1</f>
        <v>3</v>
      </c>
      <c r="B11" s="7" t="s">
        <v>155</v>
      </c>
      <c r="C11" s="17">
        <v>-41855141.288909912</v>
      </c>
      <c r="D11" s="40">
        <f>$C$11*D10</f>
        <v>-17562327.680258967</v>
      </c>
      <c r="E11" s="40">
        <f t="shared" ref="E11:I11" si="1">$C$11*E10</f>
        <v>-4634268.2766411044</v>
      </c>
      <c r="F11" s="40">
        <f t="shared" si="1"/>
        <v>-10461849.865426939</v>
      </c>
      <c r="G11" s="40">
        <f t="shared" si="1"/>
        <v>-8032138.84710385</v>
      </c>
      <c r="H11" s="40">
        <f t="shared" si="1"/>
        <v>-992634.01870142354</v>
      </c>
      <c r="I11" s="40">
        <f t="shared" si="1"/>
        <v>-171922.60077760645</v>
      </c>
      <c r="J11" s="7"/>
    </row>
    <row r="12" spans="1:10" x14ac:dyDescent="0.2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25">
      <c r="A13" s="14">
        <f t="shared" si="0"/>
        <v>5</v>
      </c>
      <c r="B13" s="7" t="s">
        <v>28</v>
      </c>
      <c r="C13" s="19"/>
      <c r="D13" s="73">
        <f>D11/D12</f>
        <v>-3.6354955923989011E-3</v>
      </c>
      <c r="E13" s="73">
        <f t="shared" ref="E13:I13" si="2">E11/E12</f>
        <v>-3.6046343583030871E-3</v>
      </c>
      <c r="F13" s="73">
        <f t="shared" si="2"/>
        <v>-3.7247322221099738E-3</v>
      </c>
      <c r="G13" s="73">
        <f t="shared" si="2"/>
        <v>-3.4445818279010779E-3</v>
      </c>
      <c r="H13" s="73">
        <f t="shared" si="2"/>
        <v>-3.4507468906224545E-3</v>
      </c>
      <c r="I13" s="73">
        <f t="shared" si="2"/>
        <v>-6.926836031952259E-3</v>
      </c>
      <c r="J13" s="7"/>
    </row>
    <row r="14" spans="1:10" x14ac:dyDescent="0.2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25">
      <c r="A15" s="14">
        <f t="shared" si="0"/>
        <v>7</v>
      </c>
      <c r="B15" s="20" t="s">
        <v>29</v>
      </c>
      <c r="C15" s="6"/>
      <c r="D15" s="21">
        <f t="shared" ref="D15:I15" si="3">D13</f>
        <v>-3.6354955923989011E-3</v>
      </c>
      <c r="E15" s="21">
        <f t="shared" si="3"/>
        <v>-3.6046343583030871E-3</v>
      </c>
      <c r="F15" s="21">
        <f t="shared" si="3"/>
        <v>-3.7247322221099738E-3</v>
      </c>
      <c r="G15" s="21">
        <f t="shared" si="3"/>
        <v>-3.4445818279010779E-3</v>
      </c>
      <c r="H15" s="21">
        <f t="shared" si="3"/>
        <v>-3.4507468906224545E-3</v>
      </c>
      <c r="I15" s="21">
        <f t="shared" si="3"/>
        <v>-6.926836031952259E-3</v>
      </c>
      <c r="J15" s="7"/>
    </row>
    <row r="16" spans="1:10" x14ac:dyDescent="0.2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25">
      <c r="A17" s="14">
        <f t="shared" si="0"/>
        <v>9</v>
      </c>
      <c r="B17" s="20" t="s">
        <v>31</v>
      </c>
      <c r="C17" s="6"/>
      <c r="D17" s="21">
        <f t="shared" ref="D17:I17" si="4">D15-D16</f>
        <v>-3.6354955923989011E-3</v>
      </c>
      <c r="E17" s="21">
        <f t="shared" si="4"/>
        <v>-3.6046343583030871E-3</v>
      </c>
      <c r="F17" s="21">
        <f t="shared" si="4"/>
        <v>-3.7247322221099738E-3</v>
      </c>
      <c r="G17" s="21">
        <f t="shared" si="4"/>
        <v>-3.4445818279010779E-3</v>
      </c>
      <c r="H17" s="21">
        <f t="shared" si="4"/>
        <v>-3.4507468906224545E-3</v>
      </c>
      <c r="I17" s="21">
        <f t="shared" si="4"/>
        <v>-6.926836031952259E-3</v>
      </c>
      <c r="J17" s="7"/>
    </row>
    <row r="18" spans="1:10" x14ac:dyDescent="0.25">
      <c r="A18" s="38">
        <f t="shared" si="0"/>
        <v>10</v>
      </c>
      <c r="B18" s="39" t="s">
        <v>32</v>
      </c>
      <c r="C18" s="22">
        <f>SUM(D18:I18)</f>
        <v>-41855141.28890989</v>
      </c>
      <c r="D18" s="23">
        <f t="shared" ref="D18:I18" si="5">D17*D12</f>
        <v>-17562327.680258967</v>
      </c>
      <c r="E18" s="23">
        <f t="shared" si="5"/>
        <v>-4634268.2766411044</v>
      </c>
      <c r="F18" s="23">
        <f t="shared" si="5"/>
        <v>-10461849.865426939</v>
      </c>
      <c r="G18" s="23">
        <f t="shared" si="5"/>
        <v>-8032138.84710385</v>
      </c>
      <c r="H18" s="23">
        <f t="shared" si="5"/>
        <v>-992634.01870142354</v>
      </c>
      <c r="I18" s="23">
        <f t="shared" si="5"/>
        <v>-171922.60077760645</v>
      </c>
      <c r="J18" s="7"/>
    </row>
    <row r="19" spans="1:10" x14ac:dyDescent="0.2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2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2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2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25">
      <c r="A24" s="98">
        <f>A23+1</f>
        <v>12</v>
      </c>
      <c r="B24" s="105" t="s">
        <v>162</v>
      </c>
      <c r="C24" s="106">
        <f>C18/C23</f>
        <v>-7.9132918065253272E-2</v>
      </c>
      <c r="D24" s="106">
        <f>D18/D23</f>
        <v>-7.8872256813996469E-2</v>
      </c>
      <c r="E24" s="106">
        <f t="shared" ref="E24:I24" si="6">E18/E23</f>
        <v>-5.74614789416132E-2</v>
      </c>
      <c r="F24" s="106">
        <f t="shared" si="6"/>
        <v>-7.6667178658832311E-2</v>
      </c>
      <c r="G24" s="106">
        <f t="shared" si="6"/>
        <v>-0.115872110779207</v>
      </c>
      <c r="H24" s="106">
        <f t="shared" si="6"/>
        <v>-7.5930086338363303E-2</v>
      </c>
      <c r="I24" s="111">
        <f t="shared" si="6"/>
        <v>-2.5454930526740666E-2</v>
      </c>
      <c r="J24" s="20"/>
    </row>
    <row r="25" spans="1:10" x14ac:dyDescent="0.25">
      <c r="A25" s="109">
        <v>13</v>
      </c>
      <c r="B25" s="4" t="s">
        <v>148</v>
      </c>
      <c r="C25" s="197">
        <f>SUM('Forecast Balance'!B20/'Forecast Balance'!B25)</f>
        <v>-20880813.608619429</v>
      </c>
      <c r="D25" s="165">
        <f t="shared" ref="D25:I25" si="7">$C$25*D10</f>
        <v>-8761544.687991567</v>
      </c>
      <c r="E25" s="165">
        <f t="shared" si="7"/>
        <v>-2311957.1244290769</v>
      </c>
      <c r="F25" s="165">
        <f t="shared" si="7"/>
        <v>-5219237.8358837841</v>
      </c>
      <c r="G25" s="165">
        <f t="shared" si="7"/>
        <v>-4007096.595069096</v>
      </c>
      <c r="H25" s="165">
        <f t="shared" si="7"/>
        <v>-495208.12229514989</v>
      </c>
      <c r="I25" s="166">
        <f t="shared" si="7"/>
        <v>-85769.242950745422</v>
      </c>
      <c r="J25" s="20"/>
    </row>
    <row r="26" spans="1:10" x14ac:dyDescent="0.25">
      <c r="A26" s="98">
        <v>14</v>
      </c>
      <c r="B26" s="105" t="s">
        <v>150</v>
      </c>
      <c r="C26" s="106">
        <f t="shared" ref="C26:I26" si="8">C25/C23</f>
        <v>-3.9478058406758332E-2</v>
      </c>
      <c r="D26" s="106">
        <f t="shared" si="8"/>
        <v>-3.9348018969908416E-2</v>
      </c>
      <c r="E26" s="106">
        <f t="shared" si="8"/>
        <v>-2.8666548350019552E-2</v>
      </c>
      <c r="F26" s="106">
        <f t="shared" si="8"/>
        <v>-3.8247943219772998E-2</v>
      </c>
      <c r="G26" s="106">
        <f t="shared" si="8"/>
        <v>-5.7806612834419076E-2</v>
      </c>
      <c r="H26" s="106">
        <f t="shared" si="8"/>
        <v>-3.7880220476948667E-2</v>
      </c>
      <c r="I26" s="111">
        <f t="shared" si="8"/>
        <v>-1.2699029160607851E-2</v>
      </c>
      <c r="J26" s="97"/>
    </row>
    <row r="27" spans="1:10" x14ac:dyDescent="0.25">
      <c r="A27" s="193">
        <v>15</v>
      </c>
      <c r="B27" s="194" t="s">
        <v>169</v>
      </c>
      <c r="C27" s="198">
        <f>SUM('Forecast Balance'!B21/'Forecast Balance'!B25)</f>
        <v>-20974327.680290461</v>
      </c>
      <c r="D27" s="195">
        <f>$C$27*D10</f>
        <v>-8800782.9922673907</v>
      </c>
      <c r="E27" s="195">
        <f t="shared" ref="E27:I27" si="9">$C$27*E10</f>
        <v>-2322311.1522120251</v>
      </c>
      <c r="F27" s="195">
        <f t="shared" si="9"/>
        <v>-5242612.0295431502</v>
      </c>
      <c r="G27" s="195">
        <f t="shared" si="9"/>
        <v>-4025042.2520347498</v>
      </c>
      <c r="H27" s="195">
        <f t="shared" si="9"/>
        <v>-497425.89640627312</v>
      </c>
      <c r="I27" s="195">
        <f t="shared" si="9"/>
        <v>-86153.357826860942</v>
      </c>
      <c r="J27" s="97"/>
    </row>
    <row r="28" spans="1:10" x14ac:dyDescent="0.2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25">
      <c r="A29" s="97"/>
      <c r="B29" s="7"/>
      <c r="C29" s="107"/>
      <c r="D29" s="107"/>
      <c r="E29" s="107"/>
      <c r="F29" s="107"/>
      <c r="G29" s="107"/>
      <c r="H29" s="107"/>
      <c r="I29" s="107"/>
      <c r="J29" s="97"/>
    </row>
    <row r="30" spans="1:10" x14ac:dyDescent="0.25">
      <c r="A30" s="25" t="s">
        <v>26</v>
      </c>
      <c r="B30" s="7" t="s">
        <v>107</v>
      </c>
      <c r="C30" s="37"/>
    </row>
    <row r="31" spans="1:10" x14ac:dyDescent="0.25">
      <c r="A31" s="25"/>
      <c r="B31" s="7" t="s">
        <v>82</v>
      </c>
      <c r="C31" s="37"/>
      <c r="G31" s="68"/>
    </row>
    <row r="32" spans="1:10" x14ac:dyDescent="0.25">
      <c r="A32" s="25" t="s">
        <v>27</v>
      </c>
      <c r="B32" s="7" t="s">
        <v>161</v>
      </c>
      <c r="C32" s="37"/>
      <c r="G32" s="26"/>
    </row>
    <row r="34" spans="1:4" x14ac:dyDescent="0.25">
      <c r="A34" s="25"/>
      <c r="D34" s="163"/>
    </row>
    <row r="35" spans="1:4" x14ac:dyDescent="0.25">
      <c r="D35" s="164"/>
    </row>
  </sheetData>
  <pageMargins left="0.7" right="0.7" top="0.75" bottom="0.75" header="0.3" footer="0.3"/>
  <pageSetup scale="69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30 A32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K25" sqref="K25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44" width="12.5703125" style="44" customWidth="1"/>
    <col min="45" max="45" width="3" style="44" customWidth="1"/>
    <col min="46" max="46" width="12.5703125" style="44" bestFit="1" customWidth="1"/>
    <col min="47" max="47" width="14.85546875" style="44" customWidth="1"/>
    <col min="48" max="49" width="12.5703125" style="44" bestFit="1" customWidth="1"/>
    <col min="50" max="16384" width="9.140625" style="44"/>
  </cols>
  <sheetData>
    <row r="1" spans="1:49" x14ac:dyDescent="0.2">
      <c r="A1" s="44" t="s">
        <v>140</v>
      </c>
    </row>
    <row r="2" spans="1:49" x14ac:dyDescent="0.2">
      <c r="A2" s="44" t="s">
        <v>141</v>
      </c>
    </row>
    <row r="3" spans="1:49" x14ac:dyDescent="0.2">
      <c r="A3" s="103" t="s">
        <v>163</v>
      </c>
    </row>
    <row r="5" spans="1:49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2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-1496667.3385071652</v>
      </c>
      <c r="S7" s="79">
        <f>'Forecasted Revenue'!N43</f>
        <v>-1468460.4668270731</v>
      </c>
      <c r="T7" s="79">
        <f>'Forecasted Revenue'!O43</f>
        <v>-1464230.7604676525</v>
      </c>
      <c r="U7" s="79">
        <f>'Forecasted Revenue'!P43</f>
        <v>-1706957.0881962571</v>
      </c>
      <c r="V7" s="79">
        <f>'Forecasted Revenue'!Q43</f>
        <v>-1669938.9424896452</v>
      </c>
      <c r="W7" s="79">
        <f>'Forecasted Revenue'!R43</f>
        <v>-1491237.348247702</v>
      </c>
      <c r="X7" s="79">
        <f>'Forecasted Revenue'!S43</f>
        <v>-1564705.511292106</v>
      </c>
      <c r="Y7" s="79">
        <f>'Forecasted Revenue'!T43</f>
        <v>-1733416.7715234782</v>
      </c>
      <c r="Z7" s="79">
        <f>'Forecasted Revenue'!U43</f>
        <v>-1980263.5379103003</v>
      </c>
      <c r="AA7" s="79">
        <f>'Forecasted Revenue'!V43</f>
        <v>-1947998.0812965243</v>
      </c>
      <c r="AB7" s="79">
        <f>'Forecasted Revenue'!W43</f>
        <v>-1690382.8875130652</v>
      </c>
      <c r="AC7" s="79">
        <f>'Forecasted Revenue'!X43</f>
        <v>-1691901.1375389304</v>
      </c>
      <c r="AD7" s="79">
        <f>'Forecasted Revenue'!Y43</f>
        <v>-1505594.6411535942</v>
      </c>
      <c r="AE7" s="79">
        <f>'Forecasted Revenue'!Z43</f>
        <v>-1475273.7075582445</v>
      </c>
      <c r="AF7" s="79">
        <f>'Forecasted Revenue'!AA43</f>
        <v>-1473203.6595902094</v>
      </c>
      <c r="AG7" s="79">
        <f>'Forecasted Revenue'!AB43</f>
        <v>-1710046.2307994335</v>
      </c>
      <c r="AH7" s="79">
        <f>'Forecasted Revenue'!AC43</f>
        <v>-1676958.6084099996</v>
      </c>
      <c r="AI7" s="79">
        <f>'Forecasted Revenue'!AD43</f>
        <v>-1491856.6792216641</v>
      </c>
      <c r="AJ7" s="79">
        <f>'Forecasted Revenue'!AE43</f>
        <v>-1569527.5579225107</v>
      </c>
      <c r="AK7" s="79">
        <f>'Forecasted Revenue'!AF43</f>
        <v>-1736638.544350767</v>
      </c>
      <c r="AL7" s="79">
        <f>'Forecasted Revenue'!AG43</f>
        <v>-1991909.9644643378</v>
      </c>
      <c r="AM7" s="79">
        <f>'Forecasted Revenue'!AH43</f>
        <v>-1958439.551374058</v>
      </c>
      <c r="AN7" s="79">
        <f>'Forecasted Revenue'!AI43</f>
        <v>-1702543.369570649</v>
      </c>
      <c r="AO7" s="79">
        <f>'Forecasted Revenue'!AJ43</f>
        <v>-1703316.4727420749</v>
      </c>
      <c r="AP7" s="79"/>
      <c r="AQ7" s="79"/>
      <c r="AR7" s="79"/>
      <c r="AS7" s="43"/>
      <c r="AT7" s="79">
        <f>SUM(R7:AC7)</f>
        <v>-19906159.8718099</v>
      </c>
      <c r="AU7" s="79">
        <f>SUM(AD7:AO7)</f>
        <v>-19995308.987157542</v>
      </c>
      <c r="AV7" s="79"/>
      <c r="AW7" s="79">
        <f>SUM(AT7:AV7)</f>
        <v>-39901468.858967438</v>
      </c>
    </row>
    <row r="8" spans="1:49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34415514.661492832</v>
      </c>
      <c r="S8" s="41">
        <f>R8+S7</f>
        <v>32947054.19466576</v>
      </c>
      <c r="T8" s="41">
        <f t="shared" ref="T8" si="0">S8+T7</f>
        <v>31482823.434198108</v>
      </c>
      <c r="U8" s="41">
        <f>T11+U7</f>
        <v>32419301.650667995</v>
      </c>
      <c r="V8" s="41">
        <f>U8</f>
        <v>32419301.650667995</v>
      </c>
      <c r="W8" s="41">
        <f>V8+W7</f>
        <v>30928064.302420292</v>
      </c>
      <c r="X8" s="41">
        <f t="shared" ref="X8" si="1">W8+X7</f>
        <v>29363358.791128185</v>
      </c>
      <c r="Y8" s="41">
        <f t="shared" ref="Y8" si="2">X8+Y7</f>
        <v>27629942.019604705</v>
      </c>
      <c r="Z8" s="41">
        <f t="shared" ref="Z8" si="3">Y8+Z7</f>
        <v>25649678.481694404</v>
      </c>
      <c r="AA8" s="41">
        <f>Z11+AA7</f>
        <v>22670067.090583835</v>
      </c>
      <c r="AB8" s="41">
        <f>AA8</f>
        <v>22670067.090583835</v>
      </c>
      <c r="AC8" s="41">
        <f>AB8+AC7</f>
        <v>20978165.953044906</v>
      </c>
      <c r="AD8" s="41">
        <f t="shared" ref="AD8" si="4">AC8+AD7</f>
        <v>19472571.311891314</v>
      </c>
      <c r="AE8" s="41">
        <f t="shared" ref="AE8" si="5">AD8+AE7</f>
        <v>17997297.604333069</v>
      </c>
      <c r="AF8" s="41">
        <f t="shared" ref="AF8" si="6">AE8+AF7</f>
        <v>16524093.94474286</v>
      </c>
      <c r="AG8" s="41">
        <f>AF11+AG7</f>
        <v>13557309.300447123</v>
      </c>
      <c r="AH8" s="41">
        <f>AG8</f>
        <v>13557309.300447123</v>
      </c>
      <c r="AI8" s="41">
        <f>AH8+AI7</f>
        <v>12065452.62122546</v>
      </c>
      <c r="AJ8" s="41">
        <f t="shared" ref="AJ8" si="7">AI8+AJ7</f>
        <v>10495925.063302949</v>
      </c>
      <c r="AK8" s="41">
        <f t="shared" ref="AK8" si="8">AJ8+AK7</f>
        <v>8759286.5189521816</v>
      </c>
      <c r="AL8" s="41">
        <f t="shared" ref="AL8" si="9">AK8+AL7</f>
        <v>6767376.554487844</v>
      </c>
      <c r="AM8" s="41">
        <f>AL11+AM7</f>
        <v>3372875.3107676897</v>
      </c>
      <c r="AN8" s="41">
        <f>AM8</f>
        <v>3372875.3107676897</v>
      </c>
      <c r="AO8" s="41">
        <f>AN8+AO7</f>
        <v>1669558.8380256149</v>
      </c>
      <c r="AP8" s="41"/>
      <c r="AQ8" s="41"/>
      <c r="AR8" s="41"/>
      <c r="AT8" s="41"/>
      <c r="AU8" s="41"/>
      <c r="AV8" s="41"/>
      <c r="AW8" s="41"/>
    </row>
    <row r="9" spans="1:49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123456.46207234818</v>
      </c>
      <c r="S9" s="78">
        <f>(R8+(0.5*S7))*$D$16</f>
        <v>118251.34082117335</v>
      </c>
      <c r="T9" s="78">
        <f>(S8+(0.5*T7))*$D$16</f>
        <v>113103.16022576562</v>
      </c>
      <c r="U9" s="78">
        <f>(T11+(0.5*U7))*$D$16</f>
        <v>116817.12671263609</v>
      </c>
      <c r="V9" s="78">
        <f>(U8+(0.5*V7))*$D$16</f>
        <v>110889.16864596865</v>
      </c>
      <c r="W9" s="78">
        <f t="shared" ref="W9:Z9" si="10">(V8+(0.5*W7))*$D$16</f>
        <v>111202.8696149907</v>
      </c>
      <c r="X9" s="78">
        <f t="shared" si="10"/>
        <v>105838.32745530679</v>
      </c>
      <c r="Y9" s="78">
        <f t="shared" si="10"/>
        <v>100048.65243611435</v>
      </c>
      <c r="Z9" s="78">
        <f t="shared" si="10"/>
        <v>93529.487810586768</v>
      </c>
      <c r="AA9" s="78">
        <f>(Z11+(0.5*AA7))*$D$16</f>
        <v>83011.754746258346</v>
      </c>
      <c r="AB9" s="78">
        <f>(AA8+(0.5*AB7))*$D$16</f>
        <v>76624.774034482252</v>
      </c>
      <c r="AC9" s="78">
        <f t="shared" ref="AC9:AF9" si="11">(AB8+(0.5*AC7))*$D$16</f>
        <v>76622.108828800381</v>
      </c>
      <c r="AD9" s="78">
        <f t="shared" si="11"/>
        <v>71009.078186993676</v>
      </c>
      <c r="AE9" s="78">
        <f t="shared" si="11"/>
        <v>65776.325264532279</v>
      </c>
      <c r="AF9" s="78">
        <f t="shared" si="11"/>
        <v>60600.43295569389</v>
      </c>
      <c r="AG9" s="78">
        <f>(AF11+(0.5*AG7))*$D$16</f>
        <v>50600.137776026539</v>
      </c>
      <c r="AH9" s="78">
        <f>(AG8+(0.5*AH7))*$D$16</f>
        <v>44654.434243556498</v>
      </c>
      <c r="AI9" s="78">
        <f t="shared" ref="AI9:AL9" si="12">(AH8+(0.5*AI7))*$D$16</f>
        <v>44979.370653892125</v>
      </c>
      <c r="AJ9" s="78">
        <f t="shared" si="12"/>
        <v>39605.276450565041</v>
      </c>
      <c r="AK9" s="78">
        <f t="shared" si="12"/>
        <v>33801.48094202151</v>
      </c>
      <c r="AL9" s="78">
        <f t="shared" si="12"/>
        <v>27256.21599784082</v>
      </c>
      <c r="AM9" s="78">
        <f>(AL11+(0.5*AM7))*$D$16</f>
        <v>15279.734371574821</v>
      </c>
      <c r="AN9" s="78">
        <f>(AM8+(0.5*AN7))*$D$16</f>
        <v>8853.0771570979359</v>
      </c>
      <c r="AO9" s="78">
        <f t="shared" ref="AO9" si="13">(AN8+(0.5*AO7))*$D$16</f>
        <v>8851.7200163569196</v>
      </c>
      <c r="AP9" s="78"/>
      <c r="AQ9" s="78"/>
      <c r="AR9" s="78"/>
      <c r="AS9" s="42"/>
      <c r="AT9" s="78">
        <f>SUM(R9:AC9)</f>
        <v>1229395.2334044315</v>
      </c>
      <c r="AU9" s="78">
        <f>SUM(U9:AF9)</f>
        <v>1071970.1066923642</v>
      </c>
      <c r="AV9" s="78"/>
      <c r="AW9" s="78">
        <f>SUM(AT9:AV9)</f>
        <v>2301365.3400967959</v>
      </c>
    </row>
    <row r="10" spans="1:49" x14ac:dyDescent="0.2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1910373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38200806.341546856</v>
      </c>
      <c r="R11" s="41">
        <f>Q11+R9+R7</f>
        <v>36827595.465112038</v>
      </c>
      <c r="S11" s="41">
        <f t="shared" ref="S11" si="15">R11+S9+S7</f>
        <v>35477386.339106143</v>
      </c>
      <c r="T11" s="41">
        <f>S11+T9+T7</f>
        <v>34126258.73886425</v>
      </c>
      <c r="U11" s="41">
        <f>T11+U9+U7</f>
        <v>32536118.77738063</v>
      </c>
      <c r="V11" s="41">
        <f t="shared" ref="V11" si="16">U11+V9+V7</f>
        <v>30977069.003536951</v>
      </c>
      <c r="W11" s="41">
        <f t="shared" ref="W11" si="17">V11+W9+W7</f>
        <v>29597034.52490424</v>
      </c>
      <c r="X11" s="41">
        <f t="shared" ref="X11" si="18">W11+X9+X7</f>
        <v>28138167.341067441</v>
      </c>
      <c r="Y11" s="41">
        <f t="shared" ref="Y11" si="19">X11+Y9+Y7</f>
        <v>26504799.221980076</v>
      </c>
      <c r="Z11" s="41">
        <f t="shared" ref="Z11" si="20">Y11+Z9+Z7</f>
        <v>24618065.171880361</v>
      </c>
      <c r="AA11" s="41">
        <f>Z11+AA9+AA7</f>
        <v>22753078.845330093</v>
      </c>
      <c r="AB11" s="41">
        <f t="shared" ref="AB11" si="21">AA11+AB9+AB7</f>
        <v>21139320.731851511</v>
      </c>
      <c r="AC11" s="41">
        <f t="shared" ref="AC11" si="22">AB11+AC9+AC7</f>
        <v>19524041.703141384</v>
      </c>
      <c r="AD11" s="41">
        <f t="shared" ref="AD11" si="23">AC11+AD9+AD7</f>
        <v>18089456.140174784</v>
      </c>
      <c r="AE11" s="41">
        <f t="shared" ref="AE11" si="24">AD11+AE9+AE7</f>
        <v>16679958.757881071</v>
      </c>
      <c r="AF11" s="41">
        <f t="shared" ref="AF11" si="25">AE11+AF9+AF7</f>
        <v>15267355.531246556</v>
      </c>
      <c r="AG11" s="41">
        <f>AF11+AG9+AG7</f>
        <v>13607909.43822315</v>
      </c>
      <c r="AH11" s="41">
        <f t="shared" ref="AH11" si="26">AG11+AH9+AH7</f>
        <v>11975605.264056707</v>
      </c>
      <c r="AI11" s="41">
        <f t="shared" ref="AI11" si="27">AH11+AI9+AI7</f>
        <v>10528727.955488935</v>
      </c>
      <c r="AJ11" s="41">
        <f t="shared" ref="AJ11" si="28">AI11+AJ9+AJ7</f>
        <v>8998805.6740169898</v>
      </c>
      <c r="AK11" s="41">
        <f t="shared" ref="AK11" si="29">AJ11+AK9+AK7</f>
        <v>7295968.6106082443</v>
      </c>
      <c r="AL11" s="41">
        <f t="shared" ref="AL11" si="30">AK11+AL9+AL7</f>
        <v>5331314.862141748</v>
      </c>
      <c r="AM11" s="41">
        <f>AL11+AM9+AM7</f>
        <v>3388155.0451392643</v>
      </c>
      <c r="AN11" s="41">
        <f t="shared" ref="AN11" si="31">AM11+AN9+AN7</f>
        <v>1694464.7527257132</v>
      </c>
      <c r="AO11" s="41">
        <f t="shared" ref="AO11" si="32">AN11+AO9+AO7</f>
        <v>-4.6566128730773926E-9</v>
      </c>
      <c r="AP11" s="41"/>
      <c r="AQ11" s="41"/>
      <c r="AR11" s="41"/>
      <c r="AT11" s="43">
        <f>H11+AT7+AT9</f>
        <v>-18676764.638405468</v>
      </c>
      <c r="AU11" s="43">
        <f>AT11+AU7+AU9</f>
        <v>-37600103.518870644</v>
      </c>
      <c r="AV11" s="43"/>
    </row>
    <row r="12" spans="1:49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2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v>-2410373</v>
      </c>
      <c r="R13" s="191" t="s">
        <v>168</v>
      </c>
      <c r="S13" s="41"/>
      <c r="T13" s="41"/>
      <c r="AS13" s="43"/>
      <c r="AT13" s="43"/>
      <c r="AU13" s="43"/>
    </row>
    <row r="14" spans="1:49" x14ac:dyDescent="0.2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5.5" x14ac:dyDescent="0.2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6" t="s">
        <v>165</v>
      </c>
      <c r="S15" s="196"/>
      <c r="T15" s="196"/>
    </row>
    <row r="16" spans="1:49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Q17" s="43">
        <f>SUM(Q13:Q16)</f>
        <v>-1910373</v>
      </c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149</v>
      </c>
    </row>
    <row r="20" spans="1:21" x14ac:dyDescent="0.2">
      <c r="A20" s="87" t="s">
        <v>135</v>
      </c>
      <c r="B20" s="41">
        <f>SUM(R7:AC7)</f>
        <v>-19906159.8718099</v>
      </c>
      <c r="C20" s="43">
        <f>B20/$B$25</f>
        <v>-20880813.608619429</v>
      </c>
    </row>
    <row r="21" spans="1:21" x14ac:dyDescent="0.2">
      <c r="A21" s="87" t="s">
        <v>136</v>
      </c>
      <c r="B21" s="41">
        <f>SUM(AD7:AO7)</f>
        <v>-19995308.987157542</v>
      </c>
      <c r="C21" s="43">
        <f t="shared" ref="C21" si="33">B21/$B$25</f>
        <v>-20974327.680290461</v>
      </c>
    </row>
    <row r="22" spans="1:21" x14ac:dyDescent="0.2">
      <c r="A22" s="87" t="s">
        <v>137</v>
      </c>
      <c r="B22" s="79"/>
      <c r="C22" s="112"/>
    </row>
    <row r="23" spans="1:21" x14ac:dyDescent="0.2">
      <c r="A23" s="87"/>
      <c r="B23" s="41">
        <f>SUM(B20:B22)</f>
        <v>-39901468.858967438</v>
      </c>
      <c r="C23" s="43">
        <f>SUM(C20:C22)</f>
        <v>-41855141.28890989</v>
      </c>
    </row>
    <row r="24" spans="1:21" x14ac:dyDescent="0.2">
      <c r="A24" s="87"/>
      <c r="B24" s="42"/>
    </row>
    <row r="25" spans="1:21" x14ac:dyDescent="0.2">
      <c r="A25" s="86" t="s">
        <v>138</v>
      </c>
      <c r="B25" s="100">
        <f>'CF WA Elec'!E19</f>
        <v>0.95332300000000003</v>
      </c>
      <c r="G25" s="88"/>
    </row>
    <row r="26" spans="1:21" x14ac:dyDescent="0.2">
      <c r="A26" s="86" t="s">
        <v>139</v>
      </c>
      <c r="B26" s="43">
        <f>B23/B25</f>
        <v>-41855141.288909882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140</v>
      </c>
    </row>
    <row r="2" spans="1:40" x14ac:dyDescent="0.25">
      <c r="B2" s="44" t="s">
        <v>141</v>
      </c>
    </row>
    <row r="3" spans="1:40" x14ac:dyDescent="0.25">
      <c r="B3" s="103" t="s">
        <v>142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-3.6354955923989011E-3</v>
      </c>
      <c r="N19" s="32">
        <f>'Rate Design'!$D$15</f>
        <v>-3.6354955923989011E-3</v>
      </c>
      <c r="O19" s="32">
        <f>'Rate Design'!$D$15</f>
        <v>-3.6354955923989011E-3</v>
      </c>
      <c r="P19" s="32">
        <f>'Rate Design'!$D$15</f>
        <v>-3.6354955923989011E-3</v>
      </c>
      <c r="Q19" s="32">
        <f>'Rate Design'!$D$15</f>
        <v>-3.6354955923989011E-3</v>
      </c>
      <c r="R19" s="32">
        <f>'Rate Design'!$D$15</f>
        <v>-3.6354955923989011E-3</v>
      </c>
      <c r="S19" s="32">
        <f>'Rate Design'!$D$15</f>
        <v>-3.6354955923989011E-3</v>
      </c>
      <c r="T19" s="32">
        <f>'Rate Design'!$D$15</f>
        <v>-3.6354955923989011E-3</v>
      </c>
      <c r="U19" s="32">
        <f>'Rate Design'!$D$15</f>
        <v>-3.6354955923989011E-3</v>
      </c>
      <c r="V19" s="32">
        <f>'Rate Design'!$D$15</f>
        <v>-3.6354955923989011E-3</v>
      </c>
      <c r="W19" s="32">
        <f>'Rate Design'!$D$15</f>
        <v>-3.6354955923989011E-3</v>
      </c>
      <c r="X19" s="32">
        <f>'Rate Design'!$D$15</f>
        <v>-3.6354955923989011E-3</v>
      </c>
      <c r="Y19" s="32">
        <f>'Rate Design'!$D$15</f>
        <v>-3.6354955923989011E-3</v>
      </c>
      <c r="Z19" s="32">
        <f>'Rate Design'!$D$15</f>
        <v>-3.6354955923989011E-3</v>
      </c>
      <c r="AA19" s="32">
        <f>'Rate Design'!$D$15</f>
        <v>-3.6354955923989011E-3</v>
      </c>
      <c r="AB19" s="32">
        <f>'Rate Design'!$D$15</f>
        <v>-3.6354955923989011E-3</v>
      </c>
      <c r="AC19" s="32">
        <f>'Rate Design'!$D$15</f>
        <v>-3.6354955923989011E-3</v>
      </c>
      <c r="AD19" s="32">
        <f>'Rate Design'!$D$15</f>
        <v>-3.6354955923989011E-3</v>
      </c>
      <c r="AE19" s="32">
        <f>'Rate Design'!$D$15</f>
        <v>-3.6354955923989011E-3</v>
      </c>
      <c r="AF19" s="32">
        <f>'Rate Design'!$D$15</f>
        <v>-3.6354955923989011E-3</v>
      </c>
      <c r="AG19" s="32">
        <f>'Rate Design'!$D$15</f>
        <v>-3.6354955923989011E-3</v>
      </c>
      <c r="AH19" s="32">
        <f>'Rate Design'!$D$15</f>
        <v>-3.6354955923989011E-3</v>
      </c>
      <c r="AI19" s="32">
        <f>'Rate Design'!$D$15</f>
        <v>-3.6354955923989011E-3</v>
      </c>
      <c r="AJ19" s="32">
        <f>'Rate Design'!$D$15</f>
        <v>-3.6354955923989011E-3</v>
      </c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-3.6046343583030871E-3</v>
      </c>
      <c r="N20" s="32">
        <f>'Rate Design'!$E$15</f>
        <v>-3.6046343583030871E-3</v>
      </c>
      <c r="O20" s="32">
        <f>'Rate Design'!$E$15</f>
        <v>-3.6046343583030871E-3</v>
      </c>
      <c r="P20" s="32">
        <f>'Rate Design'!$E$15</f>
        <v>-3.6046343583030871E-3</v>
      </c>
      <c r="Q20" s="32">
        <f>'Rate Design'!$E$15</f>
        <v>-3.6046343583030871E-3</v>
      </c>
      <c r="R20" s="32">
        <f>'Rate Design'!$E$15</f>
        <v>-3.6046343583030871E-3</v>
      </c>
      <c r="S20" s="32">
        <f>'Rate Design'!$E$15</f>
        <v>-3.6046343583030871E-3</v>
      </c>
      <c r="T20" s="32">
        <f>'Rate Design'!$E$15</f>
        <v>-3.6046343583030871E-3</v>
      </c>
      <c r="U20" s="32">
        <f>'Rate Design'!$E$15</f>
        <v>-3.6046343583030871E-3</v>
      </c>
      <c r="V20" s="32">
        <f>'Rate Design'!$E$15</f>
        <v>-3.6046343583030871E-3</v>
      </c>
      <c r="W20" s="32">
        <f>'Rate Design'!$E$15</f>
        <v>-3.6046343583030871E-3</v>
      </c>
      <c r="X20" s="32">
        <f>'Rate Design'!$E$15</f>
        <v>-3.6046343583030871E-3</v>
      </c>
      <c r="Y20" s="32">
        <f>'Rate Design'!$E$15</f>
        <v>-3.6046343583030871E-3</v>
      </c>
      <c r="Z20" s="32">
        <f>'Rate Design'!$E$15</f>
        <v>-3.6046343583030871E-3</v>
      </c>
      <c r="AA20" s="32">
        <f>'Rate Design'!$E$15</f>
        <v>-3.6046343583030871E-3</v>
      </c>
      <c r="AB20" s="32">
        <f>'Rate Design'!$E$15</f>
        <v>-3.6046343583030871E-3</v>
      </c>
      <c r="AC20" s="32">
        <f>'Rate Design'!$E$15</f>
        <v>-3.6046343583030871E-3</v>
      </c>
      <c r="AD20" s="32">
        <f>'Rate Design'!$E$15</f>
        <v>-3.6046343583030871E-3</v>
      </c>
      <c r="AE20" s="32">
        <f>'Rate Design'!$E$15</f>
        <v>-3.6046343583030871E-3</v>
      </c>
      <c r="AF20" s="32">
        <f>'Rate Design'!$E$15</f>
        <v>-3.6046343583030871E-3</v>
      </c>
      <c r="AG20" s="32">
        <f>'Rate Design'!$E$15</f>
        <v>-3.6046343583030871E-3</v>
      </c>
      <c r="AH20" s="32">
        <f>'Rate Design'!$E$15</f>
        <v>-3.6046343583030871E-3</v>
      </c>
      <c r="AI20" s="32">
        <f>'Rate Design'!$E$15</f>
        <v>-3.6046343583030871E-3</v>
      </c>
      <c r="AJ20" s="32">
        <f>'Rate Design'!$E$15</f>
        <v>-3.6046343583030871E-3</v>
      </c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-3.7247322221099738E-3</v>
      </c>
      <c r="N21" s="32">
        <f>'Rate Design'!$F$15</f>
        <v>-3.7247322221099738E-3</v>
      </c>
      <c r="O21" s="32">
        <f>'Rate Design'!$F$15</f>
        <v>-3.7247322221099738E-3</v>
      </c>
      <c r="P21" s="32">
        <f>'Rate Design'!$F$15</f>
        <v>-3.7247322221099738E-3</v>
      </c>
      <c r="Q21" s="32">
        <f>'Rate Design'!$F$15</f>
        <v>-3.7247322221099738E-3</v>
      </c>
      <c r="R21" s="32">
        <f>'Rate Design'!$F$15</f>
        <v>-3.7247322221099738E-3</v>
      </c>
      <c r="S21" s="32">
        <f>'Rate Design'!$F$15</f>
        <v>-3.7247322221099738E-3</v>
      </c>
      <c r="T21" s="32">
        <f>'Rate Design'!$F$15</f>
        <v>-3.7247322221099738E-3</v>
      </c>
      <c r="U21" s="32">
        <f>'Rate Design'!$F$15</f>
        <v>-3.7247322221099738E-3</v>
      </c>
      <c r="V21" s="32">
        <f>'Rate Design'!$F$15</f>
        <v>-3.7247322221099738E-3</v>
      </c>
      <c r="W21" s="32">
        <f>'Rate Design'!$F$15</f>
        <v>-3.7247322221099738E-3</v>
      </c>
      <c r="X21" s="32">
        <f>'Rate Design'!$F$15</f>
        <v>-3.7247322221099738E-3</v>
      </c>
      <c r="Y21" s="32">
        <f>'Rate Design'!$F$15</f>
        <v>-3.7247322221099738E-3</v>
      </c>
      <c r="Z21" s="32">
        <f>'Rate Design'!$F$15</f>
        <v>-3.7247322221099738E-3</v>
      </c>
      <c r="AA21" s="32">
        <f>'Rate Design'!$F$15</f>
        <v>-3.7247322221099738E-3</v>
      </c>
      <c r="AB21" s="32">
        <f>'Rate Design'!$F$15</f>
        <v>-3.7247322221099738E-3</v>
      </c>
      <c r="AC21" s="32">
        <f>'Rate Design'!$F$15</f>
        <v>-3.7247322221099738E-3</v>
      </c>
      <c r="AD21" s="32">
        <f>'Rate Design'!$F$15</f>
        <v>-3.7247322221099738E-3</v>
      </c>
      <c r="AE21" s="32">
        <f>'Rate Design'!$F$15</f>
        <v>-3.7247322221099738E-3</v>
      </c>
      <c r="AF21" s="32">
        <f>'Rate Design'!$F$15</f>
        <v>-3.7247322221099738E-3</v>
      </c>
      <c r="AG21" s="32">
        <f>'Rate Design'!$F$15</f>
        <v>-3.7247322221099738E-3</v>
      </c>
      <c r="AH21" s="32">
        <f>'Rate Design'!$F$15</f>
        <v>-3.7247322221099738E-3</v>
      </c>
      <c r="AI21" s="32">
        <f>'Rate Design'!$F$15</f>
        <v>-3.7247322221099738E-3</v>
      </c>
      <c r="AJ21" s="32">
        <f>'Rate Design'!$F$15</f>
        <v>-3.7247322221099738E-3</v>
      </c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-3.4445818279010779E-3</v>
      </c>
      <c r="N22" s="32">
        <f>'Rate Design'!$G$15</f>
        <v>-3.4445818279010779E-3</v>
      </c>
      <c r="O22" s="32">
        <f>'Rate Design'!$G$15</f>
        <v>-3.4445818279010779E-3</v>
      </c>
      <c r="P22" s="32">
        <f>'Rate Design'!$G$15</f>
        <v>-3.4445818279010779E-3</v>
      </c>
      <c r="Q22" s="32">
        <f>'Rate Design'!$G$15</f>
        <v>-3.4445818279010779E-3</v>
      </c>
      <c r="R22" s="32">
        <f>'Rate Design'!$G$15</f>
        <v>-3.4445818279010779E-3</v>
      </c>
      <c r="S22" s="32">
        <f>'Rate Design'!$G$15</f>
        <v>-3.4445818279010779E-3</v>
      </c>
      <c r="T22" s="32">
        <f>'Rate Design'!$G$15</f>
        <v>-3.4445818279010779E-3</v>
      </c>
      <c r="U22" s="32">
        <f>'Rate Design'!$G$15</f>
        <v>-3.4445818279010779E-3</v>
      </c>
      <c r="V22" s="32">
        <f>'Rate Design'!$G$15</f>
        <v>-3.4445818279010779E-3</v>
      </c>
      <c r="W22" s="32">
        <f>'Rate Design'!$G$15</f>
        <v>-3.4445818279010779E-3</v>
      </c>
      <c r="X22" s="32">
        <f>'Rate Design'!$G$15</f>
        <v>-3.4445818279010779E-3</v>
      </c>
      <c r="Y22" s="32">
        <f>'Rate Design'!$G$15</f>
        <v>-3.4445818279010779E-3</v>
      </c>
      <c r="Z22" s="32">
        <f>'Rate Design'!$G$15</f>
        <v>-3.4445818279010779E-3</v>
      </c>
      <c r="AA22" s="32">
        <f>'Rate Design'!$G$15</f>
        <v>-3.4445818279010779E-3</v>
      </c>
      <c r="AB22" s="32">
        <f>'Rate Design'!$G$15</f>
        <v>-3.4445818279010779E-3</v>
      </c>
      <c r="AC22" s="32">
        <f>'Rate Design'!$G$15</f>
        <v>-3.4445818279010779E-3</v>
      </c>
      <c r="AD22" s="32">
        <f>'Rate Design'!$G$15</f>
        <v>-3.4445818279010779E-3</v>
      </c>
      <c r="AE22" s="32">
        <f>'Rate Design'!$G$15</f>
        <v>-3.4445818279010779E-3</v>
      </c>
      <c r="AF22" s="32">
        <f>'Rate Design'!$G$15</f>
        <v>-3.4445818279010779E-3</v>
      </c>
      <c r="AG22" s="32">
        <f>'Rate Design'!$G$15</f>
        <v>-3.4445818279010779E-3</v>
      </c>
      <c r="AH22" s="32">
        <f>'Rate Design'!$G$15</f>
        <v>-3.4445818279010779E-3</v>
      </c>
      <c r="AI22" s="32">
        <f>'Rate Design'!$G$15</f>
        <v>-3.4445818279010779E-3</v>
      </c>
      <c r="AJ22" s="32">
        <f>'Rate Design'!$G$15</f>
        <v>-3.4445818279010779E-3</v>
      </c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-3.4507468906224545E-3</v>
      </c>
      <c r="N23" s="32">
        <f>'Rate Design'!$H$15</f>
        <v>-3.4507468906224545E-3</v>
      </c>
      <c r="O23" s="32">
        <f>'Rate Design'!$H$15</f>
        <v>-3.4507468906224545E-3</v>
      </c>
      <c r="P23" s="32">
        <f>'Rate Design'!$H$15</f>
        <v>-3.4507468906224545E-3</v>
      </c>
      <c r="Q23" s="32">
        <f>'Rate Design'!$H$15</f>
        <v>-3.4507468906224545E-3</v>
      </c>
      <c r="R23" s="32">
        <f>'Rate Design'!$H$15</f>
        <v>-3.4507468906224545E-3</v>
      </c>
      <c r="S23" s="32">
        <f>'Rate Design'!$H$15</f>
        <v>-3.4507468906224545E-3</v>
      </c>
      <c r="T23" s="32">
        <f>'Rate Design'!$H$15</f>
        <v>-3.4507468906224545E-3</v>
      </c>
      <c r="U23" s="32">
        <f>'Rate Design'!$H$15</f>
        <v>-3.4507468906224545E-3</v>
      </c>
      <c r="V23" s="32">
        <f>'Rate Design'!$H$15</f>
        <v>-3.4507468906224545E-3</v>
      </c>
      <c r="W23" s="32">
        <f>'Rate Design'!$H$15</f>
        <v>-3.4507468906224545E-3</v>
      </c>
      <c r="X23" s="32">
        <f>'Rate Design'!$H$15</f>
        <v>-3.4507468906224545E-3</v>
      </c>
      <c r="Y23" s="32">
        <f>'Rate Design'!$H$15</f>
        <v>-3.4507468906224545E-3</v>
      </c>
      <c r="Z23" s="32">
        <f>'Rate Design'!$H$15</f>
        <v>-3.4507468906224545E-3</v>
      </c>
      <c r="AA23" s="32">
        <f>'Rate Design'!$H$15</f>
        <v>-3.4507468906224545E-3</v>
      </c>
      <c r="AB23" s="32">
        <f>'Rate Design'!$H$15</f>
        <v>-3.4507468906224545E-3</v>
      </c>
      <c r="AC23" s="32">
        <f>'Rate Design'!$H$15</f>
        <v>-3.4507468906224545E-3</v>
      </c>
      <c r="AD23" s="32">
        <f>'Rate Design'!$H$15</f>
        <v>-3.4507468906224545E-3</v>
      </c>
      <c r="AE23" s="32">
        <f>'Rate Design'!$H$15</f>
        <v>-3.4507468906224545E-3</v>
      </c>
      <c r="AF23" s="32">
        <f>'Rate Design'!$H$15</f>
        <v>-3.4507468906224545E-3</v>
      </c>
      <c r="AG23" s="32">
        <f>'Rate Design'!$H$15</f>
        <v>-3.4507468906224545E-3</v>
      </c>
      <c r="AH23" s="32">
        <f>'Rate Design'!$H$15</f>
        <v>-3.4507468906224545E-3</v>
      </c>
      <c r="AI23" s="32">
        <f>'Rate Design'!$H$15</f>
        <v>-3.4507468906224545E-3</v>
      </c>
      <c r="AJ23" s="32">
        <f>'Rate Design'!$H$15</f>
        <v>-3.4507468906224545E-3</v>
      </c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-6.926836031952259E-3</v>
      </c>
      <c r="N24" s="32">
        <f>'Rate Design'!$I$15</f>
        <v>-6.926836031952259E-3</v>
      </c>
      <c r="O24" s="32">
        <f>'Rate Design'!$I$15</f>
        <v>-6.926836031952259E-3</v>
      </c>
      <c r="P24" s="32">
        <f>'Rate Design'!$I$15</f>
        <v>-6.926836031952259E-3</v>
      </c>
      <c r="Q24" s="32">
        <f>'Rate Design'!$I$15</f>
        <v>-6.926836031952259E-3</v>
      </c>
      <c r="R24" s="32">
        <f>'Rate Design'!$I$15</f>
        <v>-6.926836031952259E-3</v>
      </c>
      <c r="S24" s="32">
        <f>'Rate Design'!$I$15</f>
        <v>-6.926836031952259E-3</v>
      </c>
      <c r="T24" s="32">
        <f>'Rate Design'!$I$15</f>
        <v>-6.926836031952259E-3</v>
      </c>
      <c r="U24" s="32">
        <f>'Rate Design'!$I$15</f>
        <v>-6.926836031952259E-3</v>
      </c>
      <c r="V24" s="32">
        <f>'Rate Design'!$I$15</f>
        <v>-6.926836031952259E-3</v>
      </c>
      <c r="W24" s="32">
        <f>'Rate Design'!$I$15</f>
        <v>-6.926836031952259E-3</v>
      </c>
      <c r="X24" s="32">
        <f>'Rate Design'!$I$15</f>
        <v>-6.926836031952259E-3</v>
      </c>
      <c r="Y24" s="32">
        <f>'Rate Design'!$I$15</f>
        <v>-6.926836031952259E-3</v>
      </c>
      <c r="Z24" s="32">
        <f>'Rate Design'!$I$15</f>
        <v>-6.926836031952259E-3</v>
      </c>
      <c r="AA24" s="32">
        <f>'Rate Design'!$I$15</f>
        <v>-6.926836031952259E-3</v>
      </c>
      <c r="AB24" s="32">
        <f>'Rate Design'!$I$15</f>
        <v>-6.926836031952259E-3</v>
      </c>
      <c r="AC24" s="32">
        <f>'Rate Design'!$I$15</f>
        <v>-6.926836031952259E-3</v>
      </c>
      <c r="AD24" s="32">
        <f>'Rate Design'!$I$15</f>
        <v>-6.926836031952259E-3</v>
      </c>
      <c r="AE24" s="32">
        <f>'Rate Design'!$I$15</f>
        <v>-6.926836031952259E-3</v>
      </c>
      <c r="AF24" s="32">
        <f>'Rate Design'!$I$15</f>
        <v>-6.926836031952259E-3</v>
      </c>
      <c r="AG24" s="32">
        <f>'Rate Design'!$I$15</f>
        <v>-6.926836031952259E-3</v>
      </c>
      <c r="AH24" s="32">
        <f>'Rate Design'!$I$15</f>
        <v>-6.926836031952259E-3</v>
      </c>
      <c r="AI24" s="32">
        <f>'Rate Design'!$I$15</f>
        <v>-6.926836031952259E-3</v>
      </c>
      <c r="AJ24" s="32">
        <f>'Rate Design'!$I$15</f>
        <v>-6.926836031952259E-3</v>
      </c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-628430.50613721798</v>
      </c>
      <c r="N28" s="34">
        <f t="shared" si="4"/>
        <v>-567730.1608877437</v>
      </c>
      <c r="O28" s="34">
        <f t="shared" si="4"/>
        <v>-540256.96081878722</v>
      </c>
      <c r="P28" s="34">
        <f t="shared" si="4"/>
        <v>-675432.53538697446</v>
      </c>
      <c r="Q28" s="34">
        <f t="shared" si="4"/>
        <v>-658356.69818004977</v>
      </c>
      <c r="R28" s="34">
        <f t="shared" si="4"/>
        <v>-565151.29297696217</v>
      </c>
      <c r="S28" s="34">
        <f t="shared" si="4"/>
        <v>-638017.3376932313</v>
      </c>
      <c r="T28" s="34">
        <f t="shared" si="4"/>
        <v>-814807.49795252958</v>
      </c>
      <c r="U28" s="34">
        <f t="shared" si="4"/>
        <v>-1035109.9646571139</v>
      </c>
      <c r="V28" s="34">
        <f t="shared" si="4"/>
        <v>-1013381.3162791909</v>
      </c>
      <c r="W28" s="34">
        <f t="shared" si="4"/>
        <v>-825471.32654121367</v>
      </c>
      <c r="X28" s="34">
        <f t="shared" si="4"/>
        <v>-799108.13760747446</v>
      </c>
      <c r="Y28" s="34">
        <f t="shared" si="4"/>
        <v>-637043.78265122348</v>
      </c>
      <c r="Z28" s="34">
        <f t="shared" si="4"/>
        <v>-574023.25090112735</v>
      </c>
      <c r="AA28" s="34">
        <f t="shared" si="4"/>
        <v>-543862.76189714624</v>
      </c>
      <c r="AB28" s="34">
        <f t="shared" si="4"/>
        <v>-673033.86033082556</v>
      </c>
      <c r="AC28" s="34">
        <f t="shared" si="4"/>
        <v>-659965.47738558485</v>
      </c>
      <c r="AD28" s="34">
        <f t="shared" si="4"/>
        <v>-561267.66880084283</v>
      </c>
      <c r="AE28" s="34">
        <f t="shared" si="4"/>
        <v>-633707.30545509467</v>
      </c>
      <c r="AF28" s="34">
        <f t="shared" si="4"/>
        <v>-810563.79285098135</v>
      </c>
      <c r="AG28" s="34">
        <f t="shared" si="4"/>
        <v>-1040974.4253597371</v>
      </c>
      <c r="AH28" s="34">
        <f t="shared" si="4"/>
        <v>-1022668.9389359329</v>
      </c>
      <c r="AI28" s="34">
        <f t="shared" si="4"/>
        <v>-834553.74784531095</v>
      </c>
      <c r="AJ28" s="34">
        <f t="shared" si="4"/>
        <v>-809408.93272666878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-17562327.680258963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-172983.52569115345</v>
      </c>
      <c r="N29" s="34">
        <f t="shared" si="6"/>
        <v>-170461.26770455722</v>
      </c>
      <c r="O29" s="34">
        <f t="shared" si="6"/>
        <v>-169016.61680734591</v>
      </c>
      <c r="P29" s="34">
        <f t="shared" si="6"/>
        <v>-201471.54384194</v>
      </c>
      <c r="Q29" s="34">
        <f t="shared" si="6"/>
        <v>-192681.64831046257</v>
      </c>
      <c r="R29" s="34">
        <f t="shared" si="6"/>
        <v>-169867.50880273685</v>
      </c>
      <c r="S29" s="34">
        <f t="shared" si="6"/>
        <v>-182665.50793656052</v>
      </c>
      <c r="T29" s="34">
        <f t="shared" si="6"/>
        <v>-199057.01916796432</v>
      </c>
      <c r="U29" s="34">
        <f t="shared" si="6"/>
        <v>-226316.8109079045</v>
      </c>
      <c r="V29" s="34">
        <f t="shared" si="6"/>
        <v>-223807.44576047824</v>
      </c>
      <c r="W29" s="34">
        <f t="shared" si="6"/>
        <v>-194369.61855106562</v>
      </c>
      <c r="X29" s="34">
        <f t="shared" si="6"/>
        <v>-200308.22820616385</v>
      </c>
      <c r="Y29" s="34">
        <f t="shared" si="6"/>
        <v>-175024.63969949915</v>
      </c>
      <c r="Z29" s="34">
        <f t="shared" si="6"/>
        <v>-172434.199092075</v>
      </c>
      <c r="AA29" s="34">
        <f t="shared" si="6"/>
        <v>-171658.96742802858</v>
      </c>
      <c r="AB29" s="34">
        <f t="shared" si="6"/>
        <v>-203723.62840862395</v>
      </c>
      <c r="AC29" s="34">
        <f t="shared" si="6"/>
        <v>-195630.79902710463</v>
      </c>
      <c r="AD29" s="34">
        <f t="shared" si="6"/>
        <v>-171170.72871755049</v>
      </c>
      <c r="AE29" s="34">
        <f t="shared" si="6"/>
        <v>-185617.41473100235</v>
      </c>
      <c r="AF29" s="34">
        <f t="shared" si="6"/>
        <v>-201541.23257657679</v>
      </c>
      <c r="AG29" s="34">
        <f t="shared" si="6"/>
        <v>-229427.53869454016</v>
      </c>
      <c r="AH29" s="34">
        <f t="shared" si="6"/>
        <v>-225765.03915062631</v>
      </c>
      <c r="AI29" s="34">
        <f t="shared" si="6"/>
        <v>-196751.0895338179</v>
      </c>
      <c r="AJ29" s="34">
        <f t="shared" si="6"/>
        <v>-202516.25789332605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-4634268.2766411044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-402635.35782340093</v>
      </c>
      <c r="N30" s="34">
        <f t="shared" si="7"/>
        <v>-417906.40586637706</v>
      </c>
      <c r="O30" s="34">
        <f t="shared" si="7"/>
        <v>-418481.96353568888</v>
      </c>
      <c r="P30" s="34">
        <f t="shared" si="7"/>
        <v>-484999.43609008373</v>
      </c>
      <c r="Q30" s="34">
        <f t="shared" si="7"/>
        <v>-459884.33257634973</v>
      </c>
      <c r="R30" s="34">
        <f t="shared" si="7"/>
        <v>-414570.11711201677</v>
      </c>
      <c r="S30" s="34">
        <f t="shared" si="7"/>
        <v>-442088.77454592282</v>
      </c>
      <c r="T30" s="34">
        <f t="shared" si="7"/>
        <v>-442041.93851075746</v>
      </c>
      <c r="U30" s="34">
        <f t="shared" si="7"/>
        <v>-465200.03710488533</v>
      </c>
      <c r="V30" s="34">
        <f t="shared" si="7"/>
        <v>-451615.07618758059</v>
      </c>
      <c r="W30" s="34">
        <f t="shared" si="7"/>
        <v>-399409.67001099978</v>
      </c>
      <c r="X30" s="34">
        <f t="shared" si="7"/>
        <v>-430398.89990623482</v>
      </c>
      <c r="Y30" s="34">
        <f t="shared" si="7"/>
        <v>-400906.33572397166</v>
      </c>
      <c r="Z30" s="34">
        <f t="shared" si="7"/>
        <v>-416708.50853453093</v>
      </c>
      <c r="AA30" s="34">
        <f t="shared" si="7"/>
        <v>-420712.56694343156</v>
      </c>
      <c r="AB30" s="34">
        <f t="shared" si="7"/>
        <v>-485655.21768453566</v>
      </c>
      <c r="AC30" s="34">
        <f t="shared" si="7"/>
        <v>-461025.63925877219</v>
      </c>
      <c r="AD30" s="34">
        <f t="shared" si="7"/>
        <v>-412306.44451029017</v>
      </c>
      <c r="AE30" s="34">
        <f t="shared" si="7"/>
        <v>-445422.7421942146</v>
      </c>
      <c r="AF30" s="34">
        <f t="shared" si="7"/>
        <v>-445065.6441677789</v>
      </c>
      <c r="AG30" s="34">
        <f t="shared" si="7"/>
        <v>-467024.78626083076</v>
      </c>
      <c r="AH30" s="34">
        <f t="shared" si="7"/>
        <v>-450220.18234948243</v>
      </c>
      <c r="AI30" s="34">
        <f t="shared" si="7"/>
        <v>-398946.9723951036</v>
      </c>
      <c r="AJ30" s="34">
        <f t="shared" si="7"/>
        <v>-428622.81613369886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-10461849.865426939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-332546.52964398847</v>
      </c>
      <c r="N31" s="34">
        <f t="shared" si="8"/>
        <v>-329855.90267131251</v>
      </c>
      <c r="O31" s="34">
        <f t="shared" si="8"/>
        <v>-335105.27375611843</v>
      </c>
      <c r="P31" s="34">
        <f t="shared" si="8"/>
        <v>-330050.28708553949</v>
      </c>
      <c r="Q31" s="34">
        <f t="shared" si="8"/>
        <v>-343160.5501647233</v>
      </c>
      <c r="R31" s="34">
        <f t="shared" si="8"/>
        <v>-343793.15132716572</v>
      </c>
      <c r="S31" s="34">
        <f t="shared" si="8"/>
        <v>-335084.71237205248</v>
      </c>
      <c r="T31" s="34">
        <f t="shared" si="8"/>
        <v>-338603.55307294731</v>
      </c>
      <c r="U31" s="34">
        <f t="shared" si="8"/>
        <v>-329016.87149647507</v>
      </c>
      <c r="V31" s="34">
        <f t="shared" si="8"/>
        <v>-333153.86371003825</v>
      </c>
      <c r="W31" s="34">
        <f t="shared" si="8"/>
        <v>-333979.74744322669</v>
      </c>
      <c r="X31" s="34">
        <f t="shared" si="8"/>
        <v>-321868.67189483595</v>
      </c>
      <c r="Y31" s="34">
        <f t="shared" si="8"/>
        <v>-333861.22428123845</v>
      </c>
      <c r="Z31" s="34">
        <f t="shared" si="8"/>
        <v>-330733.96512706298</v>
      </c>
      <c r="AA31" s="34">
        <f t="shared" si="8"/>
        <v>-336571.33911028341</v>
      </c>
      <c r="AB31" s="34">
        <f t="shared" si="8"/>
        <v>-333324.32954001025</v>
      </c>
      <c r="AC31" s="34">
        <f t="shared" si="8"/>
        <v>-343649.60915452341</v>
      </c>
      <c r="AD31" s="34">
        <f t="shared" si="8"/>
        <v>-347166.37090179615</v>
      </c>
      <c r="AE31" s="34">
        <f t="shared" si="8"/>
        <v>-336134.2464615652</v>
      </c>
      <c r="AF31" s="34">
        <f t="shared" si="8"/>
        <v>-340455.69121623138</v>
      </c>
      <c r="AG31" s="34">
        <f t="shared" si="8"/>
        <v>-330460.39343376551</v>
      </c>
      <c r="AH31" s="34">
        <f t="shared" si="8"/>
        <v>-334351.4075880794</v>
      </c>
      <c r="AI31" s="34">
        <f t="shared" si="8"/>
        <v>-335744.92448861775</v>
      </c>
      <c r="AJ31" s="34">
        <f t="shared" si="8"/>
        <v>-323466.23116225319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-8032138.8471038509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-26431.235911033666</v>
      </c>
      <c r="N32" s="34">
        <f t="shared" si="9"/>
        <v>-47810.533996545673</v>
      </c>
      <c r="O32" s="34">
        <f t="shared" si="9"/>
        <v>-65581.327080573596</v>
      </c>
      <c r="P32" s="34">
        <f t="shared" si="9"/>
        <v>-91092.643298165756</v>
      </c>
      <c r="Q32" s="34">
        <f t="shared" si="9"/>
        <v>-90222.118383279871</v>
      </c>
      <c r="R32" s="34">
        <f t="shared" si="9"/>
        <v>-63503.740420866052</v>
      </c>
      <c r="S32" s="34">
        <f t="shared" si="9"/>
        <v>-36147.97455828722</v>
      </c>
      <c r="T32" s="34">
        <f t="shared" si="9"/>
        <v>-16523.022482441127</v>
      </c>
      <c r="U32" s="34">
        <f t="shared" si="9"/>
        <v>-14311.785135202401</v>
      </c>
      <c r="V32" s="34">
        <f t="shared" si="9"/>
        <v>-14198.98231572051</v>
      </c>
      <c r="W32" s="34">
        <f t="shared" si="9"/>
        <v>-12781.332471530914</v>
      </c>
      <c r="X32" s="34">
        <f t="shared" si="9"/>
        <v>-15944.495852526972</v>
      </c>
      <c r="Y32" s="34">
        <f t="shared" si="9"/>
        <v>-25346.896529797054</v>
      </c>
      <c r="Z32" s="34">
        <f t="shared" si="9"/>
        <v>-46460.720644064699</v>
      </c>
      <c r="AA32" s="34">
        <f t="shared" si="9"/>
        <v>-65325.788221041468</v>
      </c>
      <c r="AB32" s="34">
        <f t="shared" si="9"/>
        <v>-90854.666703272815</v>
      </c>
      <c r="AC32" s="34">
        <f t="shared" si="9"/>
        <v>-91651.290970435919</v>
      </c>
      <c r="AD32" s="34">
        <f t="shared" si="9"/>
        <v>-65857.76794109022</v>
      </c>
      <c r="AE32" s="34">
        <f t="shared" si="9"/>
        <v>-38387.490692279272</v>
      </c>
      <c r="AF32" s="34">
        <f t="shared" si="9"/>
        <v>-16960.858802332146</v>
      </c>
      <c r="AG32" s="34">
        <f t="shared" si="9"/>
        <v>-14470.061544187492</v>
      </c>
      <c r="AH32" s="34">
        <f t="shared" si="9"/>
        <v>-14249.567097890551</v>
      </c>
      <c r="AI32" s="34">
        <f t="shared" si="9"/>
        <v>-12854.403766941772</v>
      </c>
      <c r="AJ32" s="34">
        <f t="shared" si="9"/>
        <v>-15665.313881916209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-992634.01870142354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-6920.6363676931287</v>
      </c>
      <c r="N33" s="34">
        <f t="shared" si="10"/>
        <v>-6595.5721029600809</v>
      </c>
      <c r="O33" s="34">
        <f t="shared" si="10"/>
        <v>-7480.8982172918559</v>
      </c>
      <c r="P33" s="34">
        <f t="shared" si="10"/>
        <v>-7487.3903594255726</v>
      </c>
      <c r="Q33" s="34">
        <f t="shared" si="10"/>
        <v>-7397.8447864984064</v>
      </c>
      <c r="R33" s="34">
        <f t="shared" si="10"/>
        <v>-7366.1252179858702</v>
      </c>
      <c r="S33" s="34">
        <f t="shared" si="10"/>
        <v>-7312.9707652506577</v>
      </c>
      <c r="T33" s="34">
        <f t="shared" si="10"/>
        <v>-7256.0182997130723</v>
      </c>
      <c r="U33" s="34">
        <f t="shared" si="10"/>
        <v>-7266.56133263232</v>
      </c>
      <c r="V33" s="34">
        <f t="shared" si="10"/>
        <v>-7220.09496717616</v>
      </c>
      <c r="W33" s="34">
        <f t="shared" si="10"/>
        <v>-7136.4274053865311</v>
      </c>
      <c r="X33" s="34">
        <f t="shared" si="10"/>
        <v>-7112.2761756976415</v>
      </c>
      <c r="Y33" s="34">
        <f t="shared" si="10"/>
        <v>-7129.3176663248205</v>
      </c>
      <c r="Z33" s="34">
        <f t="shared" si="10"/>
        <v>-7146.0324080310138</v>
      </c>
      <c r="AA33" s="34">
        <f t="shared" si="10"/>
        <v>-7203.8505833300314</v>
      </c>
      <c r="AB33" s="34">
        <f t="shared" si="10"/>
        <v>-7182.527891979018</v>
      </c>
      <c r="AC33" s="34">
        <f t="shared" si="10"/>
        <v>-7143.7423480900843</v>
      </c>
      <c r="AD33" s="34">
        <f t="shared" si="10"/>
        <v>-7132.6099026630491</v>
      </c>
      <c r="AE33" s="34">
        <f t="shared" si="10"/>
        <v>-7106.2240342571986</v>
      </c>
      <c r="AF33" s="34">
        <f t="shared" si="10"/>
        <v>-7081.3484902648052</v>
      </c>
      <c r="AG33" s="34">
        <f t="shared" si="10"/>
        <v>-7081.4891099252409</v>
      </c>
      <c r="AH33" s="34">
        <f t="shared" si="10"/>
        <v>-7074.3538067755462</v>
      </c>
      <c r="AI33" s="34">
        <f t="shared" si="10"/>
        <v>-7052.8730668134313</v>
      </c>
      <c r="AJ33" s="34">
        <f t="shared" si="10"/>
        <v>-7035.4154714409287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-171922.60077760648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-1569947.7915744875</v>
      </c>
      <c r="N34" s="34">
        <f t="shared" si="11"/>
        <v>-1540359.8432294962</v>
      </c>
      <c r="O34" s="34">
        <f t="shared" si="11"/>
        <v>-1535923.0402158059</v>
      </c>
      <c r="P34" s="34">
        <f t="shared" ref="P34:AM34" si="12">SUM(P28:P33)</f>
        <v>-1790533.8360621289</v>
      </c>
      <c r="Q34" s="34">
        <f t="shared" si="12"/>
        <v>-1751703.1924013635</v>
      </c>
      <c r="R34" s="34">
        <f t="shared" si="12"/>
        <v>-1564251.9358577335</v>
      </c>
      <c r="S34" s="34">
        <f t="shared" si="12"/>
        <v>-1641317.2778713051</v>
      </c>
      <c r="T34" s="34">
        <f t="shared" si="12"/>
        <v>-1818289.0494863528</v>
      </c>
      <c r="U34" s="34">
        <f t="shared" si="12"/>
        <v>-2077222.0306342135</v>
      </c>
      <c r="V34" s="34">
        <f t="shared" si="12"/>
        <v>-2043376.7792201848</v>
      </c>
      <c r="W34" s="34">
        <f t="shared" si="12"/>
        <v>-1773148.122423423</v>
      </c>
      <c r="X34" s="34">
        <f t="shared" si="12"/>
        <v>-1774740.7096429337</v>
      </c>
      <c r="Y34" s="34">
        <f t="shared" si="12"/>
        <v>-1579312.1965520545</v>
      </c>
      <c r="Z34" s="34">
        <f t="shared" si="12"/>
        <v>-1547506.676706892</v>
      </c>
      <c r="AA34" s="34">
        <f t="shared" si="12"/>
        <v>-1545335.2741832612</v>
      </c>
      <c r="AB34" s="34">
        <f t="shared" si="12"/>
        <v>-1793774.2305592475</v>
      </c>
      <c r="AC34" s="34">
        <f t="shared" si="12"/>
        <v>-1759066.558144511</v>
      </c>
      <c r="AD34" s="34">
        <f t="shared" si="12"/>
        <v>-1564901.590774233</v>
      </c>
      <c r="AE34" s="34">
        <f t="shared" si="12"/>
        <v>-1646375.4235684134</v>
      </c>
      <c r="AF34" s="34">
        <f t="shared" si="12"/>
        <v>-1821668.5681041651</v>
      </c>
      <c r="AG34" s="34">
        <f t="shared" si="12"/>
        <v>-2089438.6944029862</v>
      </c>
      <c r="AH34" s="34">
        <f t="shared" si="12"/>
        <v>-2054329.4889287872</v>
      </c>
      <c r="AI34" s="34">
        <f t="shared" si="12"/>
        <v>-1785904.0110966056</v>
      </c>
      <c r="AJ34" s="34">
        <f t="shared" si="12"/>
        <v>-1786714.9672693042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-41855141.288909882</v>
      </c>
    </row>
    <row r="36" spans="1:40" ht="36" customHeight="1" x14ac:dyDescent="0.2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-599097.25540225103</v>
      </c>
      <c r="N37" s="34">
        <f t="shared" si="15"/>
        <v>-541230.22016798647</v>
      </c>
      <c r="O37" s="34">
        <f t="shared" si="15"/>
        <v>-515039.38665864873</v>
      </c>
      <c r="P37" s="34">
        <f t="shared" si="15"/>
        <v>-643905.37093271664</v>
      </c>
      <c r="Q37" s="34">
        <f t="shared" si="15"/>
        <v>-627626.58257909957</v>
      </c>
      <c r="R37" s="34">
        <f t="shared" si="15"/>
        <v>-538771.7260746765</v>
      </c>
      <c r="S37" s="34">
        <f t="shared" si="15"/>
        <v>-608236.60242172435</v>
      </c>
      <c r="T37" s="34">
        <f t="shared" si="15"/>
        <v>-776774.72837059933</v>
      </c>
      <c r="U37" s="34">
        <f t="shared" si="15"/>
        <v>-986794.13683681376</v>
      </c>
      <c r="V37" s="34">
        <f t="shared" si="15"/>
        <v>-966079.71657922713</v>
      </c>
      <c r="W37" s="34">
        <f t="shared" si="15"/>
        <v>-786940.80143224949</v>
      </c>
      <c r="X37" s="34">
        <f t="shared" si="15"/>
        <v>-761808.16706837039</v>
      </c>
      <c r="Y37" s="34">
        <f t="shared" si="15"/>
        <v>-607308.49000841239</v>
      </c>
      <c r="Z37" s="34">
        <f t="shared" si="15"/>
        <v>-547229.56761881546</v>
      </c>
      <c r="AA37" s="34">
        <f t="shared" si="15"/>
        <v>-518476.87976007315</v>
      </c>
      <c r="AB37" s="34">
        <f t="shared" si="15"/>
        <v>-641618.65883216367</v>
      </c>
      <c r="AC37" s="34">
        <f t="shared" si="15"/>
        <v>-629160.26879765792</v>
      </c>
      <c r="AD37" s="34">
        <f t="shared" si="15"/>
        <v>-535069.37782422593</v>
      </c>
      <c r="AE37" s="34">
        <f t="shared" si="15"/>
        <v>-604127.74955836718</v>
      </c>
      <c r="AF37" s="34">
        <f t="shared" si="15"/>
        <v>-772729.10669207608</v>
      </c>
      <c r="AG37" s="34">
        <f t="shared" si="15"/>
        <v>-992384.86210722069</v>
      </c>
      <c r="AH37" s="34">
        <f t="shared" si="15"/>
        <v>-974933.82087322045</v>
      </c>
      <c r="AI37" s="34">
        <f t="shared" si="15"/>
        <v>-795599.28255713545</v>
      </c>
      <c r="AJ37" s="34">
        <f t="shared" si="15"/>
        <v>-771628.15197378607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-16742570.911127519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-164909.17366246748</v>
      </c>
      <c r="N38" s="34">
        <f t="shared" si="17"/>
        <v>-162504.64711191162</v>
      </c>
      <c r="O38" s="34">
        <f t="shared" si="17"/>
        <v>-161127.42818462942</v>
      </c>
      <c r="P38" s="34">
        <f t="shared" si="17"/>
        <v>-192067.45659002976</v>
      </c>
      <c r="Q38" s="34">
        <f t="shared" si="17"/>
        <v>-183687.8470122751</v>
      </c>
      <c r="R38" s="34">
        <f t="shared" si="17"/>
        <v>-161938.60309435151</v>
      </c>
      <c r="S38" s="34">
        <f t="shared" si="17"/>
        <v>-174139.23002260568</v>
      </c>
      <c r="T38" s="34">
        <f t="shared" si="17"/>
        <v>-189765.63468426125</v>
      </c>
      <c r="U38" s="34">
        <f t="shared" si="17"/>
        <v>-215753.02112515626</v>
      </c>
      <c r="V38" s="34">
        <f t="shared" si="17"/>
        <v>-213360.78561471641</v>
      </c>
      <c r="W38" s="34">
        <f t="shared" si="17"/>
        <v>-185297.02786595753</v>
      </c>
      <c r="X38" s="34">
        <f t="shared" si="17"/>
        <v>-190958.44103818474</v>
      </c>
      <c r="Y38" s="34">
        <f t="shared" si="17"/>
        <v>-166855.01459224563</v>
      </c>
      <c r="Z38" s="34">
        <f t="shared" si="17"/>
        <v>-164385.4879810542</v>
      </c>
      <c r="AA38" s="34">
        <f t="shared" si="17"/>
        <v>-163646.4418053905</v>
      </c>
      <c r="AB38" s="34">
        <f t="shared" si="17"/>
        <v>-194214.42060539461</v>
      </c>
      <c r="AC38" s="34">
        <f t="shared" si="17"/>
        <v>-186499.34022091646</v>
      </c>
      <c r="AD38" s="34">
        <f t="shared" si="17"/>
        <v>-163180.99261320138</v>
      </c>
      <c r="AE38" s="34">
        <f t="shared" si="17"/>
        <v>-176953.35066360337</v>
      </c>
      <c r="AF38" s="34">
        <f t="shared" si="17"/>
        <v>-192133.89246359991</v>
      </c>
      <c r="AG38" s="34">
        <f t="shared" si="17"/>
        <v>-218718.54947089512</v>
      </c>
      <c r="AH38" s="34">
        <f t="shared" si="17"/>
        <v>-215227.00441819255</v>
      </c>
      <c r="AI38" s="34">
        <f t="shared" si="17"/>
        <v>-187567.33892764788</v>
      </c>
      <c r="AJ38" s="34">
        <f t="shared" si="17"/>
        <v>-193063.40652363928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-4417954.5362923266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-383841.54722627805</v>
      </c>
      <c r="N39" s="34">
        <f t="shared" si="18"/>
        <v>-398399.78855975217</v>
      </c>
      <c r="O39" s="34">
        <f t="shared" si="18"/>
        <v>-398948.48092373356</v>
      </c>
      <c r="P39" s="34">
        <f t="shared" si="18"/>
        <v>-462361.11741170689</v>
      </c>
      <c r="Q39" s="34">
        <f t="shared" si="18"/>
        <v>-438418.31158468348</v>
      </c>
      <c r="R39" s="34">
        <f t="shared" si="18"/>
        <v>-395219.22775557917</v>
      </c>
      <c r="S39" s="34">
        <f t="shared" si="18"/>
        <v>-421453.39681644278</v>
      </c>
      <c r="T39" s="34">
        <f t="shared" si="18"/>
        <v>-421408.74694689084</v>
      </c>
      <c r="U39" s="34">
        <f t="shared" si="18"/>
        <v>-443485.89497294062</v>
      </c>
      <c r="V39" s="34">
        <f t="shared" si="18"/>
        <v>-430535.03927637293</v>
      </c>
      <c r="W39" s="34">
        <f t="shared" si="18"/>
        <v>-380766.42484389636</v>
      </c>
      <c r="X39" s="34">
        <f t="shared" si="18"/>
        <v>-410309.17045531148</v>
      </c>
      <c r="Y39" s="34">
        <f t="shared" si="18"/>
        <v>-382193.23069138383</v>
      </c>
      <c r="Z39" s="34">
        <f t="shared" si="18"/>
        <v>-397257.80548166466</v>
      </c>
      <c r="AA39" s="34">
        <f t="shared" si="18"/>
        <v>-401074.96645621303</v>
      </c>
      <c r="AB39" s="34">
        <f t="shared" si="18"/>
        <v>-462986.28908867459</v>
      </c>
      <c r="AC39" s="34">
        <f t="shared" si="18"/>
        <v>-439506.34549509047</v>
      </c>
      <c r="AD39" s="34">
        <f t="shared" si="18"/>
        <v>-393061.21659988334</v>
      </c>
      <c r="AE39" s="34">
        <f t="shared" si="18"/>
        <v>-424631.74485681526</v>
      </c>
      <c r="AF39" s="34">
        <f t="shared" si="18"/>
        <v>-424291.31509495951</v>
      </c>
      <c r="AG39" s="34">
        <f t="shared" si="18"/>
        <v>-445225.47031253396</v>
      </c>
      <c r="AH39" s="34">
        <f t="shared" si="18"/>
        <v>-429205.25489795563</v>
      </c>
      <c r="AI39" s="34">
        <f t="shared" si="18"/>
        <v>-380325.32456461736</v>
      </c>
      <c r="AJ39" s="34">
        <f t="shared" si="18"/>
        <v>-408615.98894502618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-9973522.0992584061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-317024.25527979602</v>
      </c>
      <c r="N40" s="34">
        <f t="shared" si="19"/>
        <v>-314459.21870232368</v>
      </c>
      <c r="O40" s="34">
        <f t="shared" si="19"/>
        <v>-319463.56489300408</v>
      </c>
      <c r="P40" s="34">
        <f t="shared" si="19"/>
        <v>-314644.52983524778</v>
      </c>
      <c r="Q40" s="34">
        <f t="shared" si="19"/>
        <v>-327142.84516468452</v>
      </c>
      <c r="R40" s="34">
        <f t="shared" si="19"/>
        <v>-327745.91840266762</v>
      </c>
      <c r="S40" s="34">
        <f t="shared" si="19"/>
        <v>-319443.96325266222</v>
      </c>
      <c r="T40" s="34">
        <f t="shared" si="19"/>
        <v>-322798.55502616137</v>
      </c>
      <c r="U40" s="34">
        <f t="shared" si="19"/>
        <v>-313659.35098563414</v>
      </c>
      <c r="V40" s="34">
        <f t="shared" si="19"/>
        <v>-317603.24081364478</v>
      </c>
      <c r="W40" s="34">
        <f t="shared" si="19"/>
        <v>-318390.57477181923</v>
      </c>
      <c r="X40" s="34">
        <f t="shared" si="19"/>
        <v>-306844.80789680069</v>
      </c>
      <c r="Y40" s="34">
        <f t="shared" si="19"/>
        <v>-318277.58391546307</v>
      </c>
      <c r="Z40" s="34">
        <f t="shared" si="19"/>
        <v>-315296.29583682708</v>
      </c>
      <c r="AA40" s="34">
        <f t="shared" si="19"/>
        <v>-320861.19871463272</v>
      </c>
      <c r="AB40" s="34">
        <f t="shared" si="19"/>
        <v>-317765.7498100712</v>
      </c>
      <c r="AC40" s="34">
        <f t="shared" si="19"/>
        <v>-327609.07634801773</v>
      </c>
      <c r="AD40" s="34">
        <f t="shared" si="19"/>
        <v>-330961.68620721303</v>
      </c>
      <c r="AE40" s="34">
        <f t="shared" si="19"/>
        <v>-320444.50823947875</v>
      </c>
      <c r="AF40" s="34">
        <f t="shared" si="19"/>
        <v>-324564.24091733136</v>
      </c>
      <c r="AG40" s="34">
        <f t="shared" si="19"/>
        <v>-315035.49364945764</v>
      </c>
      <c r="AH40" s="34">
        <f t="shared" si="19"/>
        <v>-318744.88693609065</v>
      </c>
      <c r="AI40" s="34">
        <f t="shared" si="19"/>
        <v>-320073.35864826257</v>
      </c>
      <c r="AJ40" s="34">
        <f t="shared" si="19"/>
        <v>-308367.79789029271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-7657222.7021375857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-25197.505112414347</v>
      </c>
      <c r="N41" s="34">
        <f t="shared" si="20"/>
        <v>-45578.881701188911</v>
      </c>
      <c r="O41" s="34">
        <f t="shared" si="20"/>
        <v>-62520.187476433661</v>
      </c>
      <c r="P41" s="34">
        <f t="shared" si="20"/>
        <v>-86840.711986937269</v>
      </c>
      <c r="Q41" s="34">
        <f t="shared" si="20"/>
        <v>-86010.820563503512</v>
      </c>
      <c r="R41" s="34">
        <f t="shared" si="20"/>
        <v>-60539.576329241288</v>
      </c>
      <c r="S41" s="34">
        <f t="shared" si="20"/>
        <v>-34460.695549830052</v>
      </c>
      <c r="T41" s="34">
        <f t="shared" si="20"/>
        <v>-15751.777362028222</v>
      </c>
      <c r="U41" s="34">
        <f t="shared" si="20"/>
        <v>-13643.753940446559</v>
      </c>
      <c r="V41" s="34">
        <f t="shared" si="20"/>
        <v>-13536.216418169624</v>
      </c>
      <c r="W41" s="34">
        <f t="shared" si="20"/>
        <v>-12184.738215757265</v>
      </c>
      <c r="X41" s="34">
        <f t="shared" si="20"/>
        <v>-15200.25461961857</v>
      </c>
      <c r="Y41" s="34">
        <f t="shared" si="20"/>
        <v>-24163.779440475719</v>
      </c>
      <c r="Z41" s="34">
        <f t="shared" si="20"/>
        <v>-44292.073586561695</v>
      </c>
      <c r="AA41" s="34">
        <f t="shared" si="20"/>
        <v>-62276.57640424792</v>
      </c>
      <c r="AB41" s="34">
        <f t="shared" si="20"/>
        <v>-86613.843425564148</v>
      </c>
      <c r="AC41" s="34">
        <f t="shared" si="20"/>
        <v>-87373.283661808891</v>
      </c>
      <c r="AD41" s="34">
        <f t="shared" si="20"/>
        <v>-62783.724906903954</v>
      </c>
      <c r="AE41" s="34">
        <f t="shared" si="20"/>
        <v>-36595.677789235757</v>
      </c>
      <c r="AF41" s="34">
        <f t="shared" si="20"/>
        <v>-16169.176796015689</v>
      </c>
      <c r="AG41" s="34">
        <f t="shared" si="20"/>
        <v>-13794.642481489453</v>
      </c>
      <c r="AH41" s="34">
        <f t="shared" si="20"/>
        <v>-13584.440054462315</v>
      </c>
      <c r="AI41" s="34">
        <f t="shared" si="20"/>
        <v>-12254.398762312232</v>
      </c>
      <c r="AJ41" s="34">
        <f t="shared" si="20"/>
        <v>-14934.104025850007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-946300.84061049682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-6597.6018239583163</v>
      </c>
      <c r="N42" s="36">
        <f t="shared" si="21"/>
        <v>-6287.7105839102132</v>
      </c>
      <c r="O42" s="36">
        <f t="shared" si="21"/>
        <v>-7131.7123312033245</v>
      </c>
      <c r="P42" s="36">
        <f t="shared" si="21"/>
        <v>-7137.9014396186658</v>
      </c>
      <c r="Q42" s="36">
        <f t="shared" si="21"/>
        <v>-7052.5355853990204</v>
      </c>
      <c r="R42" s="36">
        <f t="shared" si="21"/>
        <v>-7022.2965911859437</v>
      </c>
      <c r="S42" s="36">
        <f t="shared" si="21"/>
        <v>-6971.6232288410529</v>
      </c>
      <c r="T42" s="36">
        <f t="shared" si="21"/>
        <v>-6917.3291335373651</v>
      </c>
      <c r="U42" s="36">
        <f t="shared" si="21"/>
        <v>-6927.3800493090412</v>
      </c>
      <c r="V42" s="36">
        <f t="shared" si="21"/>
        <v>-6883.0825943932787</v>
      </c>
      <c r="W42" s="36">
        <f t="shared" si="21"/>
        <v>-6803.320383385304</v>
      </c>
      <c r="X42" s="36">
        <f t="shared" si="21"/>
        <v>-6780.296460644603</v>
      </c>
      <c r="Y42" s="36">
        <f t="shared" si="21"/>
        <v>-6796.5425056137774</v>
      </c>
      <c r="Z42" s="36">
        <f t="shared" si="21"/>
        <v>-6812.4770533213505</v>
      </c>
      <c r="AA42" s="36">
        <f t="shared" si="21"/>
        <v>-6867.5964496519355</v>
      </c>
      <c r="AB42" s="36">
        <f t="shared" si="21"/>
        <v>-6847.2690375651136</v>
      </c>
      <c r="AC42" s="36">
        <f t="shared" si="21"/>
        <v>-6810.2938865082833</v>
      </c>
      <c r="AD42" s="36">
        <f t="shared" si="21"/>
        <v>-6799.6810702364464</v>
      </c>
      <c r="AE42" s="36">
        <f t="shared" si="21"/>
        <v>-6774.5268150101756</v>
      </c>
      <c r="AF42" s="36">
        <f t="shared" si="21"/>
        <v>-6750.8123867847153</v>
      </c>
      <c r="AG42" s="36">
        <f t="shared" si="21"/>
        <v>-6750.9464427412604</v>
      </c>
      <c r="AH42" s="36">
        <f t="shared" si="21"/>
        <v>-6744.1441941366838</v>
      </c>
      <c r="AI42" s="36">
        <f t="shared" si="21"/>
        <v>-6723.6661106737811</v>
      </c>
      <c r="AJ42" s="36">
        <f t="shared" si="21"/>
        <v>-6707.0233834804803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-163897.76954111009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-1496667.3385071652</v>
      </c>
      <c r="N43" s="35">
        <f t="shared" si="22"/>
        <v>-1468460.4668270731</v>
      </c>
      <c r="O43" s="35">
        <f t="shared" si="22"/>
        <v>-1464230.7604676525</v>
      </c>
      <c r="P43" s="35">
        <f t="shared" ref="P43:AM43" si="23">SUM(P37:P42)</f>
        <v>-1706957.0881962571</v>
      </c>
      <c r="Q43" s="35">
        <f t="shared" si="23"/>
        <v>-1669938.9424896452</v>
      </c>
      <c r="R43" s="35">
        <f t="shared" si="23"/>
        <v>-1491237.348247702</v>
      </c>
      <c r="S43" s="35">
        <f t="shared" si="23"/>
        <v>-1564705.511292106</v>
      </c>
      <c r="T43" s="35">
        <f t="shared" si="23"/>
        <v>-1733416.7715234782</v>
      </c>
      <c r="U43" s="35">
        <f t="shared" si="23"/>
        <v>-1980263.5379103003</v>
      </c>
      <c r="V43" s="35">
        <f t="shared" si="23"/>
        <v>-1947998.0812965243</v>
      </c>
      <c r="W43" s="35">
        <f t="shared" si="23"/>
        <v>-1690382.8875130652</v>
      </c>
      <c r="X43" s="35">
        <f t="shared" si="23"/>
        <v>-1691901.1375389304</v>
      </c>
      <c r="Y43" s="35">
        <f t="shared" si="23"/>
        <v>-1505594.6411535942</v>
      </c>
      <c r="Z43" s="35">
        <f t="shared" si="23"/>
        <v>-1475273.7075582445</v>
      </c>
      <c r="AA43" s="35">
        <f t="shared" si="23"/>
        <v>-1473203.6595902094</v>
      </c>
      <c r="AB43" s="35">
        <f t="shared" si="23"/>
        <v>-1710046.2307994335</v>
      </c>
      <c r="AC43" s="35">
        <f t="shared" si="23"/>
        <v>-1676958.6084099996</v>
      </c>
      <c r="AD43" s="35">
        <f t="shared" si="23"/>
        <v>-1491856.6792216641</v>
      </c>
      <c r="AE43" s="35">
        <f t="shared" si="23"/>
        <v>-1569527.5579225107</v>
      </c>
      <c r="AF43" s="35">
        <f t="shared" si="23"/>
        <v>-1736638.544350767</v>
      </c>
      <c r="AG43" s="35">
        <f t="shared" si="23"/>
        <v>-1991909.9644643378</v>
      </c>
      <c r="AH43" s="35">
        <f t="shared" si="23"/>
        <v>-1958439.551374058</v>
      </c>
      <c r="AI43" s="35">
        <f t="shared" si="23"/>
        <v>-1702543.369570649</v>
      </c>
      <c r="AJ43" s="35">
        <f t="shared" si="23"/>
        <v>-1703316.4727420749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-39901468.858967438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87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0" customWidth="1"/>
    <col min="2" max="4" width="17.85546875" style="120" customWidth="1"/>
    <col min="5" max="5" width="9.140625" style="120"/>
    <col min="6" max="6" width="12.28515625" style="120" customWidth="1"/>
    <col min="7" max="7" width="32" style="120" customWidth="1"/>
    <col min="8" max="8" width="15.42578125" style="120" customWidth="1"/>
    <col min="9" max="9" width="18.5703125" style="120" customWidth="1"/>
    <col min="10" max="10" width="16.42578125" style="120" customWidth="1"/>
    <col min="11" max="11" width="9.140625" style="120"/>
    <col min="12" max="12" width="20.140625" style="120" customWidth="1"/>
    <col min="13" max="15" width="10.42578125" style="120" customWidth="1"/>
    <col min="16" max="16384" width="9.140625" style="120"/>
  </cols>
  <sheetData>
    <row r="2" spans="1:9" ht="45" x14ac:dyDescent="0.25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5" x14ac:dyDescent="0.25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-7.8872256813996469E-2</v>
      </c>
    </row>
    <row r="4" spans="1:9" ht="15" x14ac:dyDescent="0.25">
      <c r="A4" s="153" t="s">
        <v>88</v>
      </c>
      <c r="B4" s="167">
        <v>7.8170000000000003E-2</v>
      </c>
      <c r="C4" s="158">
        <f>'Rate Design'!D17</f>
        <v>-3.6354955923989011E-3</v>
      </c>
      <c r="D4" s="155">
        <f>B4+C4</f>
        <v>7.4534504407601107E-2</v>
      </c>
      <c r="E4" s="118"/>
      <c r="F4" s="124" t="s">
        <v>93</v>
      </c>
      <c r="G4" s="122" t="s">
        <v>98</v>
      </c>
      <c r="H4" s="123">
        <f>'Rate Design'!E24</f>
        <v>-5.74614789416132E-2</v>
      </c>
    </row>
    <row r="5" spans="1:9" ht="15" x14ac:dyDescent="0.25">
      <c r="A5" s="153" t="s">
        <v>89</v>
      </c>
      <c r="B5" s="167">
        <v>9.0490000000000001E-2</v>
      </c>
      <c r="C5" s="158">
        <f>C4</f>
        <v>-3.6354955923989011E-3</v>
      </c>
      <c r="D5" s="155">
        <f>B5+C5</f>
        <v>8.6854504407601105E-2</v>
      </c>
      <c r="E5" s="118"/>
      <c r="F5" s="124" t="s">
        <v>94</v>
      </c>
      <c r="G5" s="122" t="s">
        <v>99</v>
      </c>
      <c r="H5" s="123">
        <f>'Rate Design'!F24</f>
        <v>-7.6667178658832311E-2</v>
      </c>
    </row>
    <row r="6" spans="1:9" ht="15" x14ac:dyDescent="0.25">
      <c r="A6" s="115" t="s">
        <v>90</v>
      </c>
      <c r="B6" s="168">
        <v>0.1056</v>
      </c>
      <c r="C6" s="159">
        <f>C5</f>
        <v>-3.6354955923989011E-3</v>
      </c>
      <c r="D6" s="156">
        <f>C6+B6</f>
        <v>0.1019645044076011</v>
      </c>
      <c r="E6" s="118"/>
      <c r="F6" s="124" t="s">
        <v>144</v>
      </c>
      <c r="G6" s="122" t="s">
        <v>101</v>
      </c>
      <c r="H6" s="123">
        <f>'Rate Design'!G24</f>
        <v>-0.115872110779207</v>
      </c>
    </row>
    <row r="7" spans="1:9" ht="15" x14ac:dyDescent="0.25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-7.5930086338363303E-2</v>
      </c>
    </row>
    <row r="8" spans="1:9" ht="15" x14ac:dyDescent="0.25">
      <c r="E8" s="118"/>
      <c r="F8" s="124" t="s">
        <v>102</v>
      </c>
      <c r="G8" s="122" t="s">
        <v>103</v>
      </c>
      <c r="H8" s="123">
        <f>'Rate Design'!I24</f>
        <v>-2.5454930526740666E-2</v>
      </c>
    </row>
    <row r="9" spans="1:9" ht="15" x14ac:dyDescent="0.25">
      <c r="E9" s="118"/>
      <c r="F9" s="125"/>
      <c r="G9" s="126" t="s">
        <v>104</v>
      </c>
      <c r="H9" s="127">
        <f>'Rate Design'!C24</f>
        <v>-7.9132918065253272E-2</v>
      </c>
    </row>
    <row r="10" spans="1:9" ht="15" x14ac:dyDescent="0.25">
      <c r="E10" s="118"/>
      <c r="F10" s="118"/>
      <c r="G10" s="118"/>
      <c r="H10" s="118"/>
    </row>
    <row r="11" spans="1:9" ht="15" x14ac:dyDescent="0.25">
      <c r="E11" s="118"/>
      <c r="F11" s="161" t="s">
        <v>146</v>
      </c>
    </row>
    <row r="12" spans="1:9" ht="45" x14ac:dyDescent="0.25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5" x14ac:dyDescent="0.25">
      <c r="D13" s="118"/>
      <c r="E13" s="118"/>
      <c r="F13" s="146" t="s">
        <v>92</v>
      </c>
      <c r="G13" s="148" t="s">
        <v>97</v>
      </c>
      <c r="H13" s="149">
        <f>'Rate Design'!D26</f>
        <v>-3.9348018969908416E-2</v>
      </c>
      <c r="I13" s="140">
        <f>'Rate Design'!D25</f>
        <v>-8761544.687991567</v>
      </c>
    </row>
    <row r="14" spans="1:9" ht="15" x14ac:dyDescent="0.25">
      <c r="D14" s="118"/>
      <c r="E14" s="118"/>
      <c r="F14" s="147" t="s">
        <v>93</v>
      </c>
      <c r="G14" s="148" t="s">
        <v>98</v>
      </c>
      <c r="H14" s="149">
        <f>'Rate Design'!E26</f>
        <v>-2.8666548350019552E-2</v>
      </c>
      <c r="I14" s="140">
        <f>'Rate Design'!E25</f>
        <v>-2311957.1244290769</v>
      </c>
    </row>
    <row r="15" spans="1:9" ht="15" x14ac:dyDescent="0.25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-3.8247943219772998E-2</v>
      </c>
      <c r="I15" s="140">
        <f>'Rate Design'!F25</f>
        <v>-5219237.8358837841</v>
      </c>
    </row>
    <row r="16" spans="1:9" ht="15" x14ac:dyDescent="0.25">
      <c r="A16" s="130" t="s">
        <v>120</v>
      </c>
      <c r="B16" s="185">
        <f>ROUND((ROUND('Rate Design'!D15,5)-ROUND('Rate Design'!D16,5))*918,2)</f>
        <v>-3.34</v>
      </c>
      <c r="D16" s="118"/>
      <c r="E16" s="118"/>
      <c r="F16" s="147" t="s">
        <v>144</v>
      </c>
      <c r="G16" s="148" t="s">
        <v>101</v>
      </c>
      <c r="H16" s="149">
        <f>'Rate Design'!G26</f>
        <v>-5.7806612834419076E-2</v>
      </c>
      <c r="I16" s="140">
        <f>'Rate Design'!G25</f>
        <v>-4007096.595069096</v>
      </c>
    </row>
    <row r="17" spans="1:15" ht="15" x14ac:dyDescent="0.25">
      <c r="A17" s="130" t="s">
        <v>51</v>
      </c>
      <c r="B17" s="132">
        <f>B16/B23</f>
        <v>-4.0625773136438614E-2</v>
      </c>
      <c r="D17" s="118"/>
      <c r="E17" s="118"/>
      <c r="F17" s="147" t="s">
        <v>95</v>
      </c>
      <c r="G17" s="148" t="s">
        <v>100</v>
      </c>
      <c r="H17" s="149">
        <f>'Rate Design'!H26</f>
        <v>-3.7880220476948667E-2</v>
      </c>
      <c r="I17" s="140">
        <f>'Rate Design'!H25</f>
        <v>-495208.12229514989</v>
      </c>
    </row>
    <row r="18" spans="1:15" ht="15" x14ac:dyDescent="0.25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-1.2699029160607851E-2</v>
      </c>
      <c r="I18" s="140">
        <f>'Rate Design'!I25</f>
        <v>-85769.242950745422</v>
      </c>
    </row>
    <row r="19" spans="1:15" ht="15" x14ac:dyDescent="0.25">
      <c r="A19" s="134" t="s">
        <v>66</v>
      </c>
      <c r="B19" s="133"/>
      <c r="D19" s="118"/>
      <c r="F19" s="143"/>
      <c r="G19" s="144" t="s">
        <v>104</v>
      </c>
      <c r="H19" s="145">
        <f>'Rate Design'!C26</f>
        <v>-3.9478058406758332E-2</v>
      </c>
      <c r="I19" s="150">
        <f>SUM(I13:I18)</f>
        <v>-20880813.608619418</v>
      </c>
    </row>
    <row r="20" spans="1:15" ht="15" x14ac:dyDescent="0.25">
      <c r="A20" s="130" t="s">
        <v>67</v>
      </c>
      <c r="B20" s="135">
        <v>9</v>
      </c>
      <c r="D20" s="118"/>
    </row>
    <row r="21" spans="1:15" ht="15" x14ac:dyDescent="0.25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25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5" x14ac:dyDescent="0.25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5" x14ac:dyDescent="0.25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5" x14ac:dyDescent="0.25">
      <c r="A25" s="130" t="s">
        <v>70</v>
      </c>
      <c r="B25" s="136">
        <f>B16</f>
        <v>-3.34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5" x14ac:dyDescent="0.25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5" x14ac:dyDescent="0.25">
      <c r="A27" s="137" t="s">
        <v>81</v>
      </c>
      <c r="B27" s="138">
        <f>SUM(B23:B26)</f>
        <v>78.873819999999995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5" x14ac:dyDescent="0.25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5" x14ac:dyDescent="0.25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2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E2C2CD4B-256B-4D88-8B43-AE35745195EC}"/>
</file>

<file path=customXml/itemProps3.xml><?xml version="1.0" encoding="utf-8"?>
<ds:datastoreItem xmlns:ds="http://schemas.openxmlformats.org/officeDocument/2006/customXml" ds:itemID="{680F683A-D69E-4EBD-B58F-47072A833BB0}"/>
</file>

<file path=customXml/itemProps4.xml><?xml version="1.0" encoding="utf-8"?>
<ds:datastoreItem xmlns:ds="http://schemas.openxmlformats.org/officeDocument/2006/customXml" ds:itemID="{6C0672F4-89E6-49DB-B288-874B02134362}"/>
</file>

<file path=customXml/itemProps5.xml><?xml version="1.0" encoding="utf-8"?>
<ds:datastoreItem xmlns:ds="http://schemas.openxmlformats.org/officeDocument/2006/customXml" ds:itemID="{66683B5C-0572-47F0-824B-165010213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2020-02-21T18:44:41Z</cp:lastPrinted>
  <dcterms:created xsi:type="dcterms:W3CDTF">2016-02-09T19:01:57Z</dcterms:created>
  <dcterms:modified xsi:type="dcterms:W3CDTF">2020-02-21T20:24:04Z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