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Bench Request\"/>
    </mc:Choice>
  </mc:AlternateContent>
  <bookViews>
    <workbookView xWindow="315" yWindow="90" windowWidth="16260" windowHeight="7080" tabRatio="715"/>
  </bookViews>
  <sheets>
    <sheet name="Rate Design" sheetId="2" r:id="rId1"/>
    <sheet name="Forecast Balance" sheetId="5" r:id="rId2"/>
    <sheet name="Forecasted Revenue" sheetId="6" r:id="rId3"/>
    <sheet name="kWh Forecast" sheetId="3" r:id="rId4"/>
    <sheet name="CF WA Elec" sheetId="9" r:id="rId5"/>
    <sheet name="Summary Info" sheetId="10" r:id="rId6"/>
  </sheets>
  <externalReferences>
    <externalReference r:id="rId7"/>
    <externalReference r:id="rId8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_xlnm.Print_Area" localSheetId="1">'Forecast Balance'!$A$5:$AX$26</definedName>
    <definedName name="_xlnm.Print_Area" localSheetId="2">'Forecasted Revenue'!$A$1:$AM$47</definedName>
    <definedName name="_xlnm.Print_Area" localSheetId="3">'kWh Forecast'!$A$1:$AP$56</definedName>
    <definedName name="_xlnm.Print_Area" localSheetId="0">'Rate Design'!$A$1:$J$48</definedName>
    <definedName name="_xlnm.Print_Titles" localSheetId="2">'Forecasted Revenue'!$A:$C</definedName>
    <definedName name="_xlnm.Print_Titles" localSheetId="3">'kWh Forecast'!$A:$A</definedName>
    <definedName name="PrintAll">#REF!</definedName>
    <definedName name="Recover">[1]Macro1!$A$85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C27" i="2" l="1"/>
  <c r="H27" i="2"/>
  <c r="I27" i="2" l="1"/>
  <c r="E27" i="2"/>
  <c r="F27" i="2"/>
  <c r="G27" i="2"/>
  <c r="D27" i="2"/>
  <c r="Q17" i="5"/>
  <c r="Q10" i="5" s="1"/>
  <c r="B23" i="10" l="1"/>
  <c r="B22" i="10"/>
  <c r="B21" i="10"/>
  <c r="N15" i="5" l="1"/>
  <c r="N11" i="5" s="1"/>
  <c r="E15" i="6" l="1"/>
  <c r="H15" i="6"/>
  <c r="K15" i="6"/>
  <c r="L15" i="6"/>
  <c r="I15" i="6"/>
  <c r="J15" i="6"/>
  <c r="D27" i="6"/>
  <c r="E27" i="6"/>
  <c r="F27" i="6"/>
  <c r="G27" i="6"/>
  <c r="H27" i="6"/>
  <c r="I27" i="6"/>
  <c r="J27" i="6"/>
  <c r="K27" i="6"/>
  <c r="L27" i="6"/>
  <c r="D36" i="6"/>
  <c r="E36" i="6"/>
  <c r="F36" i="6"/>
  <c r="G36" i="6"/>
  <c r="H36" i="6"/>
  <c r="I36" i="6"/>
  <c r="J36" i="6"/>
  <c r="K36" i="6"/>
  <c r="L36" i="6"/>
  <c r="AK27" i="6"/>
  <c r="AL27" i="6"/>
  <c r="AM27" i="6"/>
  <c r="AK36" i="6"/>
  <c r="AL36" i="6"/>
  <c r="AM36" i="6"/>
  <c r="G15" i="6" l="1"/>
  <c r="F15" i="6"/>
  <c r="AK15" i="6"/>
  <c r="D15" i="6"/>
  <c r="AL15" i="6"/>
  <c r="AM15" i="6"/>
  <c r="D3" i="10" l="1"/>
  <c r="B25" i="5" l="1"/>
  <c r="D11" i="2" l="1"/>
  <c r="B16" i="5" l="1"/>
  <c r="D16" i="5" s="1"/>
  <c r="C11" i="5" l="1"/>
  <c r="AP7" i="3"/>
  <c r="AO19" i="3"/>
  <c r="AO18" i="3"/>
  <c r="AP44" i="3"/>
  <c r="AP34" i="3"/>
  <c r="AP35" i="3"/>
  <c r="AP36" i="3"/>
  <c r="AP37" i="3"/>
  <c r="AP38" i="3"/>
  <c r="AP39" i="3"/>
  <c r="AP40" i="3"/>
  <c r="AP41" i="3"/>
  <c r="AP33" i="3"/>
  <c r="AP8" i="3"/>
  <c r="AP9" i="3"/>
  <c r="AP10" i="3"/>
  <c r="AP11" i="3"/>
  <c r="AP12" i="3"/>
  <c r="AP13" i="3"/>
  <c r="AP14" i="3"/>
  <c r="AP15" i="3"/>
  <c r="D11" i="5" l="1"/>
  <c r="E11" i="5" s="1"/>
  <c r="F11" i="5" s="1"/>
  <c r="G11" i="5" s="1"/>
  <c r="H11" i="5" s="1"/>
  <c r="G28" i="6"/>
  <c r="H28" i="6"/>
  <c r="I28" i="6"/>
  <c r="J28" i="6"/>
  <c r="AK28" i="6"/>
  <c r="K28" i="6"/>
  <c r="AL28" i="6"/>
  <c r="D28" i="6"/>
  <c r="L28" i="6"/>
  <c r="AM28" i="6"/>
  <c r="E28" i="6"/>
  <c r="F28" i="6"/>
  <c r="AP47" i="3"/>
  <c r="AP48" i="3"/>
  <c r="AP49" i="3"/>
  <c r="AP45" i="3" l="1"/>
  <c r="AP46" i="3"/>
  <c r="AP42" i="3"/>
  <c r="AP16" i="3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R18" i="3"/>
  <c r="P9" i="6" s="1"/>
  <c r="S18" i="3"/>
  <c r="Q9" i="6" s="1"/>
  <c r="T18" i="3"/>
  <c r="R9" i="6" s="1"/>
  <c r="U18" i="3"/>
  <c r="S9" i="6" s="1"/>
  <c r="V18" i="3"/>
  <c r="T9" i="6" s="1"/>
  <c r="W18" i="3"/>
  <c r="U9" i="6" s="1"/>
  <c r="X18" i="3"/>
  <c r="V9" i="6" s="1"/>
  <c r="Y18" i="3"/>
  <c r="W9" i="6" s="1"/>
  <c r="Z18" i="3"/>
  <c r="X9" i="6" s="1"/>
  <c r="AA18" i="3"/>
  <c r="Y9" i="6" s="1"/>
  <c r="AB18" i="3"/>
  <c r="Z9" i="6" s="1"/>
  <c r="AC18" i="3"/>
  <c r="AA9" i="6" s="1"/>
  <c r="AD18" i="3"/>
  <c r="AB9" i="6" s="1"/>
  <c r="AE18" i="3"/>
  <c r="AC9" i="6" s="1"/>
  <c r="AF18" i="3"/>
  <c r="AD9" i="6" s="1"/>
  <c r="AG18" i="3"/>
  <c r="AE9" i="6" s="1"/>
  <c r="AH18" i="3"/>
  <c r="AF9" i="6" s="1"/>
  <c r="AI18" i="3"/>
  <c r="AG9" i="6" s="1"/>
  <c r="AJ18" i="3"/>
  <c r="AH9" i="6" s="1"/>
  <c r="AK18" i="3"/>
  <c r="AI9" i="6" s="1"/>
  <c r="AL18" i="3"/>
  <c r="AJ9" i="6" s="1"/>
  <c r="AM18" i="3"/>
  <c r="AM24" i="3" s="1"/>
  <c r="AN18" i="3"/>
  <c r="AN24" i="3" s="1"/>
  <c r="R19" i="3"/>
  <c r="P10" i="6" s="1"/>
  <c r="S19" i="3"/>
  <c r="Q10" i="6" s="1"/>
  <c r="T19" i="3"/>
  <c r="R10" i="6" s="1"/>
  <c r="U19" i="3"/>
  <c r="S10" i="6" s="1"/>
  <c r="V19" i="3"/>
  <c r="T10" i="6" s="1"/>
  <c r="W19" i="3"/>
  <c r="U10" i="6" s="1"/>
  <c r="X19" i="3"/>
  <c r="V10" i="6" s="1"/>
  <c r="Y19" i="3"/>
  <c r="W10" i="6" s="1"/>
  <c r="Z19" i="3"/>
  <c r="X10" i="6" s="1"/>
  <c r="AA19" i="3"/>
  <c r="Y10" i="6" s="1"/>
  <c r="AB19" i="3"/>
  <c r="Z10" i="6" s="1"/>
  <c r="AC19" i="3"/>
  <c r="AA10" i="6" s="1"/>
  <c r="AD19" i="3"/>
  <c r="AB10" i="6" s="1"/>
  <c r="AE19" i="3"/>
  <c r="AC10" i="6" s="1"/>
  <c r="AF19" i="3"/>
  <c r="AD10" i="6" s="1"/>
  <c r="AG19" i="3"/>
  <c r="AE10" i="6" s="1"/>
  <c r="AH19" i="3"/>
  <c r="AF10" i="6" s="1"/>
  <c r="AI19" i="3"/>
  <c r="AG10" i="6" s="1"/>
  <c r="AJ19" i="3"/>
  <c r="AH10" i="6" s="1"/>
  <c r="AK19" i="3"/>
  <c r="AI10" i="6" s="1"/>
  <c r="AL19" i="3"/>
  <c r="AJ10" i="6" s="1"/>
  <c r="AM19" i="3"/>
  <c r="AN19" i="3"/>
  <c r="R20" i="3"/>
  <c r="P11" i="6" s="1"/>
  <c r="S20" i="3"/>
  <c r="Q11" i="6" s="1"/>
  <c r="T20" i="3"/>
  <c r="R11" i="6" s="1"/>
  <c r="U20" i="3"/>
  <c r="S11" i="6" s="1"/>
  <c r="V20" i="3"/>
  <c r="T11" i="6" s="1"/>
  <c r="W20" i="3"/>
  <c r="U11" i="6" s="1"/>
  <c r="X20" i="3"/>
  <c r="V11" i="6" s="1"/>
  <c r="Y20" i="3"/>
  <c r="W11" i="6" s="1"/>
  <c r="Z20" i="3"/>
  <c r="X11" i="6" s="1"/>
  <c r="AA20" i="3"/>
  <c r="Y11" i="6" s="1"/>
  <c r="AB20" i="3"/>
  <c r="Z11" i="6" s="1"/>
  <c r="AC20" i="3"/>
  <c r="AA11" i="6" s="1"/>
  <c r="AD20" i="3"/>
  <c r="AB11" i="6" s="1"/>
  <c r="AE20" i="3"/>
  <c r="AC11" i="6" s="1"/>
  <c r="AF20" i="3"/>
  <c r="AD11" i="6" s="1"/>
  <c r="AG20" i="3"/>
  <c r="AE11" i="6" s="1"/>
  <c r="AH20" i="3"/>
  <c r="AF11" i="6" s="1"/>
  <c r="AI20" i="3"/>
  <c r="AG11" i="6" s="1"/>
  <c r="AJ20" i="3"/>
  <c r="AH11" i="6" s="1"/>
  <c r="AK20" i="3"/>
  <c r="AI11" i="6" s="1"/>
  <c r="AL20" i="3"/>
  <c r="AJ11" i="6" s="1"/>
  <c r="AM20" i="3"/>
  <c r="AN20" i="3"/>
  <c r="AO20" i="3"/>
  <c r="R21" i="3"/>
  <c r="P12" i="6" s="1"/>
  <c r="S21" i="3"/>
  <c r="Q12" i="6" s="1"/>
  <c r="T21" i="3"/>
  <c r="R12" i="6" s="1"/>
  <c r="U21" i="3"/>
  <c r="S12" i="6" s="1"/>
  <c r="V21" i="3"/>
  <c r="T12" i="6" s="1"/>
  <c r="W21" i="3"/>
  <c r="U12" i="6" s="1"/>
  <c r="X21" i="3"/>
  <c r="V12" i="6" s="1"/>
  <c r="Y21" i="3"/>
  <c r="W12" i="6" s="1"/>
  <c r="Z21" i="3"/>
  <c r="X12" i="6" s="1"/>
  <c r="AA21" i="3"/>
  <c r="Y12" i="6" s="1"/>
  <c r="AB21" i="3"/>
  <c r="Z12" i="6" s="1"/>
  <c r="AC21" i="3"/>
  <c r="AA12" i="6" s="1"/>
  <c r="AD21" i="3"/>
  <c r="AB12" i="6" s="1"/>
  <c r="AE21" i="3"/>
  <c r="AC12" i="6" s="1"/>
  <c r="AF21" i="3"/>
  <c r="AD12" i="6" s="1"/>
  <c r="AG21" i="3"/>
  <c r="AE12" i="6" s="1"/>
  <c r="AH21" i="3"/>
  <c r="AF12" i="6" s="1"/>
  <c r="AI21" i="3"/>
  <c r="AG12" i="6" s="1"/>
  <c r="AJ21" i="3"/>
  <c r="AH12" i="6" s="1"/>
  <c r="AK21" i="3"/>
  <c r="AI12" i="6" s="1"/>
  <c r="AL21" i="3"/>
  <c r="AJ12" i="6" s="1"/>
  <c r="AM21" i="3"/>
  <c r="AN21" i="3"/>
  <c r="AO21" i="3"/>
  <c r="R22" i="3"/>
  <c r="P13" i="6" s="1"/>
  <c r="S22" i="3"/>
  <c r="Q13" i="6" s="1"/>
  <c r="T22" i="3"/>
  <c r="R13" i="6" s="1"/>
  <c r="U22" i="3"/>
  <c r="S13" i="6" s="1"/>
  <c r="V22" i="3"/>
  <c r="T13" i="6" s="1"/>
  <c r="W22" i="3"/>
  <c r="U13" i="6" s="1"/>
  <c r="X22" i="3"/>
  <c r="V13" i="6" s="1"/>
  <c r="Y22" i="3"/>
  <c r="W13" i="6" s="1"/>
  <c r="Z22" i="3"/>
  <c r="X13" i="6" s="1"/>
  <c r="AA22" i="3"/>
  <c r="Y13" i="6" s="1"/>
  <c r="AB22" i="3"/>
  <c r="Z13" i="6" s="1"/>
  <c r="AC22" i="3"/>
  <c r="AA13" i="6" s="1"/>
  <c r="AD22" i="3"/>
  <c r="AB13" i="6" s="1"/>
  <c r="AE22" i="3"/>
  <c r="AC13" i="6" s="1"/>
  <c r="AF22" i="3"/>
  <c r="AD13" i="6" s="1"/>
  <c r="AG22" i="3"/>
  <c r="AE13" i="6" s="1"/>
  <c r="AH22" i="3"/>
  <c r="AF13" i="6" s="1"/>
  <c r="AI22" i="3"/>
  <c r="AG13" i="6" s="1"/>
  <c r="AJ22" i="3"/>
  <c r="AH13" i="6" s="1"/>
  <c r="AK22" i="3"/>
  <c r="AI13" i="6" s="1"/>
  <c r="AL22" i="3"/>
  <c r="AJ13" i="6" s="1"/>
  <c r="AM22" i="3"/>
  <c r="AN22" i="3"/>
  <c r="AO22" i="3"/>
  <c r="R23" i="3"/>
  <c r="P14" i="6" s="1"/>
  <c r="S23" i="3"/>
  <c r="Q14" i="6" s="1"/>
  <c r="T23" i="3"/>
  <c r="R14" i="6" s="1"/>
  <c r="U23" i="3"/>
  <c r="S14" i="6" s="1"/>
  <c r="V23" i="3"/>
  <c r="T14" i="6" s="1"/>
  <c r="W23" i="3"/>
  <c r="U14" i="6" s="1"/>
  <c r="X23" i="3"/>
  <c r="V14" i="6" s="1"/>
  <c r="Y23" i="3"/>
  <c r="W14" i="6" s="1"/>
  <c r="Z23" i="3"/>
  <c r="X14" i="6" s="1"/>
  <c r="AA23" i="3"/>
  <c r="Y14" i="6" s="1"/>
  <c r="AB23" i="3"/>
  <c r="Z14" i="6" s="1"/>
  <c r="AC23" i="3"/>
  <c r="AA14" i="6" s="1"/>
  <c r="AD23" i="3"/>
  <c r="AB14" i="6" s="1"/>
  <c r="AE23" i="3"/>
  <c r="AC14" i="6" s="1"/>
  <c r="AF23" i="3"/>
  <c r="AD14" i="6" s="1"/>
  <c r="AG23" i="3"/>
  <c r="AE14" i="6" s="1"/>
  <c r="AH23" i="3"/>
  <c r="AF14" i="6" s="1"/>
  <c r="AI23" i="3"/>
  <c r="AG14" i="6" s="1"/>
  <c r="AJ23" i="3"/>
  <c r="AH14" i="6" s="1"/>
  <c r="AK23" i="3"/>
  <c r="AI14" i="6" s="1"/>
  <c r="AL23" i="3"/>
  <c r="AJ14" i="6" s="1"/>
  <c r="AM23" i="3"/>
  <c r="AN23" i="3"/>
  <c r="AO23" i="3"/>
  <c r="AO24" i="3" s="1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O2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E32" i="3"/>
  <c r="AF32" i="3"/>
  <c r="AG32" i="3"/>
  <c r="AH32" i="3"/>
  <c r="AI32" i="3"/>
  <c r="AJ32" i="3"/>
  <c r="AK32" i="3"/>
  <c r="AL32" i="3"/>
  <c r="AM32" i="3"/>
  <c r="AN32" i="3"/>
  <c r="AO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N26" i="3" l="1"/>
  <c r="AM26" i="3"/>
  <c r="AB15" i="6"/>
  <c r="T15" i="6"/>
  <c r="AJ15" i="6"/>
  <c r="AG15" i="6"/>
  <c r="AC15" i="6"/>
  <c r="Y15" i="6"/>
  <c r="U15" i="6"/>
  <c r="Q15" i="6"/>
  <c r="AF15" i="6"/>
  <c r="X15" i="6"/>
  <c r="P15" i="6"/>
  <c r="AH15" i="6"/>
  <c r="AD15" i="6"/>
  <c r="Z15" i="6"/>
  <c r="V15" i="6"/>
  <c r="R15" i="6"/>
  <c r="AP52" i="3"/>
  <c r="AP50" i="3"/>
  <c r="AI15" i="6"/>
  <c r="AE15" i="6"/>
  <c r="AA15" i="6"/>
  <c r="W15" i="6"/>
  <c r="S15" i="6"/>
  <c r="P27" i="6" l="1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B44" i="3" l="1"/>
  <c r="B45" i="3"/>
  <c r="B46" i="3"/>
  <c r="B47" i="3"/>
  <c r="B48" i="3"/>
  <c r="B49" i="3"/>
  <c r="B50" i="3" l="1"/>
  <c r="B52" i="3"/>
  <c r="O42" i="3" l="1"/>
  <c r="K42" i="3"/>
  <c r="G42" i="3"/>
  <c r="F42" i="3"/>
  <c r="C42" i="3"/>
  <c r="D42" i="3"/>
  <c r="E42" i="3"/>
  <c r="H42" i="3"/>
  <c r="I42" i="3"/>
  <c r="J42" i="3"/>
  <c r="L42" i="3"/>
  <c r="M42" i="3"/>
  <c r="N42" i="3"/>
  <c r="P42" i="3"/>
  <c r="Q42" i="3"/>
  <c r="B42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B16" i="3"/>
  <c r="A1" i="9" l="1"/>
  <c r="E17" i="9" l="1"/>
  <c r="E19" i="9" s="1"/>
  <c r="E21" i="9" l="1"/>
  <c r="E23" i="9" s="1"/>
  <c r="C36" i="6"/>
  <c r="J37" i="6" l="1"/>
  <c r="F37" i="6"/>
  <c r="I37" i="6"/>
  <c r="G37" i="6"/>
  <c r="D37" i="6"/>
  <c r="E37" i="6"/>
  <c r="H37" i="6"/>
  <c r="K37" i="6"/>
  <c r="L37" i="6"/>
  <c r="AM37" i="6"/>
  <c r="AL37" i="6"/>
  <c r="AK37" i="6"/>
  <c r="B18" i="3"/>
  <c r="Q49" i="3" l="1"/>
  <c r="P49" i="3"/>
  <c r="O49" i="3"/>
  <c r="N49" i="3"/>
  <c r="M49" i="3"/>
  <c r="L49" i="3"/>
  <c r="K49" i="3"/>
  <c r="J49" i="3"/>
  <c r="I49" i="3"/>
  <c r="H49" i="3"/>
  <c r="G49" i="3"/>
  <c r="F49" i="3"/>
  <c r="Q48" i="3"/>
  <c r="P48" i="3"/>
  <c r="O48" i="3"/>
  <c r="N48" i="3"/>
  <c r="M48" i="3"/>
  <c r="L48" i="3"/>
  <c r="K48" i="3"/>
  <c r="J48" i="3"/>
  <c r="I48" i="3"/>
  <c r="H48" i="3"/>
  <c r="G48" i="3"/>
  <c r="F48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Q23" i="3"/>
  <c r="O14" i="6" s="1"/>
  <c r="P23" i="3"/>
  <c r="N14" i="6" s="1"/>
  <c r="O23" i="3"/>
  <c r="M14" i="6" s="1"/>
  <c r="N23" i="3"/>
  <c r="M23" i="3"/>
  <c r="L23" i="3"/>
  <c r="K23" i="3"/>
  <c r="J23" i="3"/>
  <c r="I23" i="3"/>
  <c r="H23" i="3"/>
  <c r="G23" i="3"/>
  <c r="F23" i="3"/>
  <c r="Q22" i="3"/>
  <c r="O13" i="6" s="1"/>
  <c r="P22" i="3"/>
  <c r="N13" i="6" s="1"/>
  <c r="O22" i="3"/>
  <c r="M13" i="6" s="1"/>
  <c r="N22" i="3"/>
  <c r="M22" i="3"/>
  <c r="L22" i="3"/>
  <c r="K22" i="3"/>
  <c r="J22" i="3"/>
  <c r="I22" i="3"/>
  <c r="H22" i="3"/>
  <c r="G22" i="3"/>
  <c r="F22" i="3"/>
  <c r="AP22" i="3" s="1"/>
  <c r="Q21" i="3"/>
  <c r="O12" i="6" s="1"/>
  <c r="P21" i="3"/>
  <c r="N12" i="6" s="1"/>
  <c r="O21" i="3"/>
  <c r="M12" i="6" s="1"/>
  <c r="N21" i="3"/>
  <c r="M21" i="3"/>
  <c r="L21" i="3"/>
  <c r="K21" i="3"/>
  <c r="J21" i="3"/>
  <c r="I21" i="3"/>
  <c r="H21" i="3"/>
  <c r="G21" i="3"/>
  <c r="F21" i="3"/>
  <c r="Q20" i="3"/>
  <c r="O11" i="6" s="1"/>
  <c r="P20" i="3"/>
  <c r="N11" i="6" s="1"/>
  <c r="O20" i="3"/>
  <c r="M11" i="6" s="1"/>
  <c r="N20" i="3"/>
  <c r="M20" i="3"/>
  <c r="L20" i="3"/>
  <c r="K20" i="3"/>
  <c r="J20" i="3"/>
  <c r="I20" i="3"/>
  <c r="H20" i="3"/>
  <c r="G20" i="3"/>
  <c r="F20" i="3"/>
  <c r="AP20" i="3" s="1"/>
  <c r="Q19" i="3"/>
  <c r="O10" i="6" s="1"/>
  <c r="P19" i="3"/>
  <c r="N10" i="6" s="1"/>
  <c r="O19" i="3"/>
  <c r="M10" i="6" s="1"/>
  <c r="N19" i="3"/>
  <c r="M19" i="3"/>
  <c r="L19" i="3"/>
  <c r="K19" i="3"/>
  <c r="J19" i="3"/>
  <c r="I19" i="3"/>
  <c r="H19" i="3"/>
  <c r="G19" i="3"/>
  <c r="F19" i="3"/>
  <c r="Q18" i="3"/>
  <c r="O9" i="6" s="1"/>
  <c r="P18" i="3"/>
  <c r="O18" i="3"/>
  <c r="M9" i="6" s="1"/>
  <c r="N18" i="3"/>
  <c r="N26" i="3" s="1"/>
  <c r="M18" i="3"/>
  <c r="L18" i="3"/>
  <c r="K18" i="3"/>
  <c r="J18" i="3"/>
  <c r="I18" i="3"/>
  <c r="H18" i="3"/>
  <c r="G18" i="3"/>
  <c r="F18" i="3"/>
  <c r="AP18" i="3" s="1"/>
  <c r="O36" i="6"/>
  <c r="N36" i="6"/>
  <c r="M36" i="6"/>
  <c r="O27" i="6"/>
  <c r="N27" i="6"/>
  <c r="M27" i="6"/>
  <c r="C23" i="2"/>
  <c r="A10" i="2"/>
  <c r="A11" i="2" s="1"/>
  <c r="A12" i="2" s="1"/>
  <c r="A13" i="2" s="1"/>
  <c r="D12" i="2" l="1"/>
  <c r="AP19" i="3"/>
  <c r="AP21" i="3"/>
  <c r="J26" i="3"/>
  <c r="AP23" i="3"/>
  <c r="A14" i="2"/>
  <c r="A15" i="2" s="1"/>
  <c r="A16" i="2" s="1"/>
  <c r="A17" i="2" s="1"/>
  <c r="A18" i="2" s="1"/>
  <c r="A23" i="2" s="1"/>
  <c r="A24" i="2" s="1"/>
  <c r="AN13" i="6"/>
  <c r="AN14" i="6"/>
  <c r="F26" i="3"/>
  <c r="AN11" i="6"/>
  <c r="AN12" i="6"/>
  <c r="I50" i="3"/>
  <c r="M50" i="3"/>
  <c r="Q52" i="3"/>
  <c r="F52" i="3"/>
  <c r="J52" i="3"/>
  <c r="N52" i="3"/>
  <c r="G52" i="3"/>
  <c r="K52" i="3"/>
  <c r="O52" i="3"/>
  <c r="H50" i="3"/>
  <c r="L50" i="3"/>
  <c r="P50" i="3"/>
  <c r="J24" i="3"/>
  <c r="H16" i="6" s="1"/>
  <c r="AN10" i="6"/>
  <c r="Q50" i="3"/>
  <c r="F50" i="3"/>
  <c r="J50" i="3"/>
  <c r="N50" i="3"/>
  <c r="H52" i="3"/>
  <c r="L52" i="3"/>
  <c r="P52" i="3"/>
  <c r="G50" i="3"/>
  <c r="K50" i="3"/>
  <c r="O50" i="3"/>
  <c r="I52" i="3"/>
  <c r="M52" i="3"/>
  <c r="M15" i="6"/>
  <c r="G24" i="3"/>
  <c r="E16" i="6" s="1"/>
  <c r="K24" i="3"/>
  <c r="I16" i="6" s="1"/>
  <c r="O24" i="3"/>
  <c r="F24" i="3"/>
  <c r="D16" i="6" s="1"/>
  <c r="H24" i="3"/>
  <c r="F16" i="6" s="1"/>
  <c r="L24" i="3"/>
  <c r="J16" i="6" s="1"/>
  <c r="P24" i="3"/>
  <c r="N9" i="6"/>
  <c r="AN9" i="6" s="1"/>
  <c r="H26" i="3"/>
  <c r="I26" i="3"/>
  <c r="M26" i="3"/>
  <c r="Q26" i="3"/>
  <c r="N24" i="3"/>
  <c r="L16" i="6" s="1"/>
  <c r="L26" i="3"/>
  <c r="P26" i="3"/>
  <c r="I24" i="3"/>
  <c r="G16" i="6" s="1"/>
  <c r="M24" i="3"/>
  <c r="K16" i="6" s="1"/>
  <c r="Q24" i="3"/>
  <c r="G26" i="3"/>
  <c r="K26" i="3"/>
  <c r="O26" i="3"/>
  <c r="O15" i="6"/>
  <c r="AP26" i="3" l="1"/>
  <c r="D13" i="2"/>
  <c r="D15" i="2" s="1"/>
  <c r="O16" i="6"/>
  <c r="N15" i="6"/>
  <c r="N16" i="6" s="1"/>
  <c r="M16" i="6"/>
  <c r="D23" i="3"/>
  <c r="D19" i="3"/>
  <c r="C22" i="3"/>
  <c r="B23" i="3"/>
  <c r="C19" i="3"/>
  <c r="B22" i="3"/>
  <c r="C21" i="3"/>
  <c r="E23" i="3"/>
  <c r="E20" i="3"/>
  <c r="B21" i="3"/>
  <c r="D22" i="3"/>
  <c r="B19" i="3"/>
  <c r="E21" i="3"/>
  <c r="B20" i="3"/>
  <c r="D18" i="3"/>
  <c r="D20" i="3"/>
  <c r="C23" i="3"/>
  <c r="C20" i="3"/>
  <c r="D21" i="3"/>
  <c r="E22" i="3"/>
  <c r="E19" i="3"/>
  <c r="E18" i="3"/>
  <c r="C18" i="3"/>
  <c r="B16" i="10" l="1"/>
  <c r="F12" i="2"/>
  <c r="E12" i="2"/>
  <c r="I12" i="2"/>
  <c r="G12" i="2"/>
  <c r="H12" i="2"/>
  <c r="AN15" i="6"/>
  <c r="B26" i="3"/>
  <c r="E26" i="3"/>
  <c r="D26" i="3"/>
  <c r="B24" i="3"/>
  <c r="E24" i="3"/>
  <c r="C24" i="3"/>
  <c r="C26" i="3"/>
  <c r="D24" i="3"/>
  <c r="B25" i="10" l="1"/>
  <c r="B17" i="10"/>
  <c r="C12" i="2"/>
  <c r="AP24" i="3"/>
  <c r="S19" i="6"/>
  <c r="S28" i="6" s="1"/>
  <c r="W19" i="6"/>
  <c r="W28" i="6" s="1"/>
  <c r="AA19" i="6"/>
  <c r="AA28" i="6" s="1"/>
  <c r="AE19" i="6"/>
  <c r="AE28" i="6" s="1"/>
  <c r="AI19" i="6"/>
  <c r="AI28" i="6" s="1"/>
  <c r="P19" i="6"/>
  <c r="P28" i="6" s="1"/>
  <c r="T19" i="6"/>
  <c r="T28" i="6" s="1"/>
  <c r="X19" i="6"/>
  <c r="X28" i="6" s="1"/>
  <c r="AB19" i="6"/>
  <c r="AB28" i="6" s="1"/>
  <c r="AF19" i="6"/>
  <c r="AF28" i="6" s="1"/>
  <c r="AJ19" i="6"/>
  <c r="AJ28" i="6" s="1"/>
  <c r="R19" i="6"/>
  <c r="R28" i="6" s="1"/>
  <c r="Z19" i="6"/>
  <c r="Z28" i="6" s="1"/>
  <c r="AH19" i="6"/>
  <c r="AH28" i="6" s="1"/>
  <c r="AD19" i="6"/>
  <c r="AD28" i="6" s="1"/>
  <c r="Y19" i="6"/>
  <c r="Y28" i="6" s="1"/>
  <c r="U19" i="6"/>
  <c r="U28" i="6" s="1"/>
  <c r="AC19" i="6"/>
  <c r="AC28" i="6" s="1"/>
  <c r="V19" i="6"/>
  <c r="V28" i="6" s="1"/>
  <c r="Q19" i="6"/>
  <c r="Q28" i="6" s="1"/>
  <c r="AG19" i="6"/>
  <c r="AG28" i="6" s="1"/>
  <c r="E11" i="2"/>
  <c r="E13" i="2" s="1"/>
  <c r="F11" i="2"/>
  <c r="F13" i="2" s="1"/>
  <c r="H11" i="2"/>
  <c r="H13" i="2" s="1"/>
  <c r="G11" i="2"/>
  <c r="G13" i="2" s="1"/>
  <c r="I11" i="2"/>
  <c r="I13" i="2" s="1"/>
  <c r="I15" i="2" s="1"/>
  <c r="B27" i="10" l="1"/>
  <c r="J33" i="6"/>
  <c r="J42" i="6" s="1"/>
  <c r="K33" i="6"/>
  <c r="K42" i="6" s="1"/>
  <c r="D33" i="6"/>
  <c r="D42" i="6" s="1"/>
  <c r="L33" i="6"/>
  <c r="L42" i="6" s="1"/>
  <c r="AK33" i="6"/>
  <c r="AK42" i="6" s="1"/>
  <c r="E33" i="6"/>
  <c r="E42" i="6" s="1"/>
  <c r="AL33" i="6"/>
  <c r="AL42" i="6" s="1"/>
  <c r="I33" i="6"/>
  <c r="I42" i="6" s="1"/>
  <c r="F33" i="6"/>
  <c r="F42" i="6" s="1"/>
  <c r="AM33" i="6"/>
  <c r="AM42" i="6" s="1"/>
  <c r="G33" i="6"/>
  <c r="G42" i="6" s="1"/>
  <c r="H33" i="6"/>
  <c r="H42" i="6" s="1"/>
  <c r="Q37" i="6"/>
  <c r="AH37" i="6"/>
  <c r="P37" i="6"/>
  <c r="U37" i="6"/>
  <c r="AB37" i="6"/>
  <c r="S24" i="6"/>
  <c r="S33" i="6" s="1"/>
  <c r="S42" i="6" s="1"/>
  <c r="W24" i="6"/>
  <c r="W33" i="6" s="1"/>
  <c r="W42" i="6" s="1"/>
  <c r="AA24" i="6"/>
  <c r="AA33" i="6" s="1"/>
  <c r="AA42" i="6" s="1"/>
  <c r="AE24" i="6"/>
  <c r="AE33" i="6" s="1"/>
  <c r="AE42" i="6" s="1"/>
  <c r="AI24" i="6"/>
  <c r="AI33" i="6" s="1"/>
  <c r="AI42" i="6" s="1"/>
  <c r="P24" i="6"/>
  <c r="P33" i="6" s="1"/>
  <c r="T24" i="6"/>
  <c r="T33" i="6" s="1"/>
  <c r="T42" i="6" s="1"/>
  <c r="X24" i="6"/>
  <c r="X33" i="6" s="1"/>
  <c r="X42" i="6" s="1"/>
  <c r="AB24" i="6"/>
  <c r="AB33" i="6" s="1"/>
  <c r="AF24" i="6"/>
  <c r="AF33" i="6" s="1"/>
  <c r="AF42" i="6" s="1"/>
  <c r="AJ24" i="6"/>
  <c r="AJ33" i="6" s="1"/>
  <c r="AJ42" i="6" s="1"/>
  <c r="R24" i="6"/>
  <c r="R33" i="6" s="1"/>
  <c r="R42" i="6" s="1"/>
  <c r="Z24" i="6"/>
  <c r="Z33" i="6" s="1"/>
  <c r="Z42" i="6" s="1"/>
  <c r="AH24" i="6"/>
  <c r="AH33" i="6" s="1"/>
  <c r="AH42" i="6" s="1"/>
  <c r="AD24" i="6"/>
  <c r="AD33" i="6" s="1"/>
  <c r="AD42" i="6" s="1"/>
  <c r="Q24" i="6"/>
  <c r="Q33" i="6" s="1"/>
  <c r="Q42" i="6" s="1"/>
  <c r="AG24" i="6"/>
  <c r="AG33" i="6" s="1"/>
  <c r="AG42" i="6" s="1"/>
  <c r="U24" i="6"/>
  <c r="U33" i="6" s="1"/>
  <c r="U42" i="6" s="1"/>
  <c r="AC24" i="6"/>
  <c r="AC33" i="6" s="1"/>
  <c r="AC42" i="6" s="1"/>
  <c r="V24" i="6"/>
  <c r="V33" i="6" s="1"/>
  <c r="V42" i="6" s="1"/>
  <c r="Y24" i="6"/>
  <c r="Y33" i="6" s="1"/>
  <c r="Y42" i="6" s="1"/>
  <c r="V37" i="6"/>
  <c r="Y37" i="6"/>
  <c r="R37" i="6"/>
  <c r="X37" i="6"/>
  <c r="AI37" i="6"/>
  <c r="S37" i="6"/>
  <c r="AC37" i="6"/>
  <c r="AF37" i="6"/>
  <c r="AA37" i="6"/>
  <c r="Z37" i="6"/>
  <c r="W37" i="6"/>
  <c r="AG37" i="6"/>
  <c r="AD37" i="6"/>
  <c r="AJ37" i="6"/>
  <c r="T37" i="6"/>
  <c r="AE37" i="6"/>
  <c r="C10" i="2"/>
  <c r="F15" i="2"/>
  <c r="O24" i="6"/>
  <c r="O33" i="6" s="1"/>
  <c r="O42" i="6" s="1"/>
  <c r="M24" i="6"/>
  <c r="M33" i="6" s="1"/>
  <c r="M42" i="6" s="1"/>
  <c r="I17" i="2"/>
  <c r="I18" i="2" s="1"/>
  <c r="I24" i="2" s="1"/>
  <c r="H8" i="10" s="1"/>
  <c r="N24" i="6"/>
  <c r="N33" i="6" s="1"/>
  <c r="N42" i="6" s="1"/>
  <c r="E15" i="2"/>
  <c r="G15" i="2"/>
  <c r="H15" i="2"/>
  <c r="K32" i="6" l="1"/>
  <c r="K41" i="6" s="1"/>
  <c r="AL32" i="6"/>
  <c r="AL41" i="6" s="1"/>
  <c r="D32" i="6"/>
  <c r="D41" i="6" s="1"/>
  <c r="L32" i="6"/>
  <c r="L41" i="6" s="1"/>
  <c r="AM32" i="6"/>
  <c r="AM41" i="6" s="1"/>
  <c r="E32" i="6"/>
  <c r="E41" i="6" s="1"/>
  <c r="F32" i="6"/>
  <c r="F41" i="6" s="1"/>
  <c r="AK32" i="6"/>
  <c r="AK41" i="6" s="1"/>
  <c r="G32" i="6"/>
  <c r="G41" i="6" s="1"/>
  <c r="H32" i="6"/>
  <c r="H41" i="6" s="1"/>
  <c r="I32" i="6"/>
  <c r="I41" i="6" s="1"/>
  <c r="J32" i="6"/>
  <c r="J41" i="6" s="1"/>
  <c r="D31" i="6"/>
  <c r="D40" i="6" s="1"/>
  <c r="L31" i="6"/>
  <c r="L40" i="6" s="1"/>
  <c r="E31" i="6"/>
  <c r="E40" i="6" s="1"/>
  <c r="F31" i="6"/>
  <c r="F40" i="6" s="1"/>
  <c r="G31" i="6"/>
  <c r="G40" i="6" s="1"/>
  <c r="H31" i="6"/>
  <c r="H40" i="6" s="1"/>
  <c r="AK31" i="6"/>
  <c r="AK40" i="6" s="1"/>
  <c r="I31" i="6"/>
  <c r="I40" i="6" s="1"/>
  <c r="AL31" i="6"/>
  <c r="AL40" i="6" s="1"/>
  <c r="J31" i="6"/>
  <c r="J40" i="6" s="1"/>
  <c r="AM31" i="6"/>
  <c r="AM40" i="6" s="1"/>
  <c r="K31" i="6"/>
  <c r="K40" i="6" s="1"/>
  <c r="F29" i="6"/>
  <c r="AM29" i="6"/>
  <c r="AM38" i="6" s="1"/>
  <c r="G29" i="6"/>
  <c r="H29" i="6"/>
  <c r="I29" i="6"/>
  <c r="J29" i="6"/>
  <c r="K29" i="6"/>
  <c r="D29" i="6"/>
  <c r="L29" i="6"/>
  <c r="AK29" i="6"/>
  <c r="E29" i="6"/>
  <c r="AL29" i="6"/>
  <c r="E30" i="6"/>
  <c r="E39" i="6" s="1"/>
  <c r="F30" i="6"/>
  <c r="F39" i="6" s="1"/>
  <c r="AK30" i="6"/>
  <c r="AK39" i="6" s="1"/>
  <c r="G30" i="6"/>
  <c r="G39" i="6" s="1"/>
  <c r="AL30" i="6"/>
  <c r="AL39" i="6" s="1"/>
  <c r="H30" i="6"/>
  <c r="H39" i="6" s="1"/>
  <c r="AM30" i="6"/>
  <c r="I30" i="6"/>
  <c r="I39" i="6" s="1"/>
  <c r="J30" i="6"/>
  <c r="J39" i="6" s="1"/>
  <c r="K30" i="6"/>
  <c r="K39" i="6" s="1"/>
  <c r="D30" i="6"/>
  <c r="D39" i="6" s="1"/>
  <c r="L30" i="6"/>
  <c r="L39" i="6" s="1"/>
  <c r="AN33" i="6"/>
  <c r="AB42" i="6"/>
  <c r="P42" i="6"/>
  <c r="S23" i="6"/>
  <c r="S32" i="6" s="1"/>
  <c r="S41" i="6" s="1"/>
  <c r="W23" i="6"/>
  <c r="W32" i="6" s="1"/>
  <c r="W41" i="6" s="1"/>
  <c r="AA23" i="6"/>
  <c r="AA32" i="6" s="1"/>
  <c r="AA41" i="6" s="1"/>
  <c r="AE23" i="6"/>
  <c r="AE32" i="6" s="1"/>
  <c r="AE41" i="6" s="1"/>
  <c r="AI23" i="6"/>
  <c r="AI32" i="6" s="1"/>
  <c r="AI41" i="6" s="1"/>
  <c r="P23" i="6"/>
  <c r="P32" i="6" s="1"/>
  <c r="T23" i="6"/>
  <c r="T32" i="6" s="1"/>
  <c r="T41" i="6" s="1"/>
  <c r="X23" i="6"/>
  <c r="X32" i="6" s="1"/>
  <c r="X41" i="6" s="1"/>
  <c r="AB23" i="6"/>
  <c r="AB32" i="6" s="1"/>
  <c r="AF23" i="6"/>
  <c r="AF32" i="6" s="1"/>
  <c r="AF41" i="6" s="1"/>
  <c r="AJ23" i="6"/>
  <c r="AJ32" i="6" s="1"/>
  <c r="AJ41" i="6" s="1"/>
  <c r="R23" i="6"/>
  <c r="R32" i="6" s="1"/>
  <c r="R41" i="6" s="1"/>
  <c r="Z23" i="6"/>
  <c r="Z32" i="6" s="1"/>
  <c r="Z41" i="6" s="1"/>
  <c r="AH23" i="6"/>
  <c r="AH32" i="6" s="1"/>
  <c r="AH41" i="6" s="1"/>
  <c r="V23" i="6"/>
  <c r="V32" i="6" s="1"/>
  <c r="V41" i="6" s="1"/>
  <c r="Y23" i="6"/>
  <c r="Y32" i="6" s="1"/>
  <c r="Y41" i="6" s="1"/>
  <c r="U23" i="6"/>
  <c r="U32" i="6" s="1"/>
  <c r="U41" i="6" s="1"/>
  <c r="AC23" i="6"/>
  <c r="AC32" i="6" s="1"/>
  <c r="AC41" i="6" s="1"/>
  <c r="AD23" i="6"/>
  <c r="AD32" i="6" s="1"/>
  <c r="AD41" i="6" s="1"/>
  <c r="Q23" i="6"/>
  <c r="Q32" i="6" s="1"/>
  <c r="Q41" i="6" s="1"/>
  <c r="AG23" i="6"/>
  <c r="AG32" i="6" s="1"/>
  <c r="AG41" i="6" s="1"/>
  <c r="S21" i="6"/>
  <c r="S30" i="6" s="1"/>
  <c r="S39" i="6" s="1"/>
  <c r="W21" i="6"/>
  <c r="W30" i="6" s="1"/>
  <c r="W39" i="6" s="1"/>
  <c r="AA21" i="6"/>
  <c r="AA30" i="6" s="1"/>
  <c r="AA39" i="6" s="1"/>
  <c r="AE21" i="6"/>
  <c r="AE30" i="6" s="1"/>
  <c r="AE39" i="6" s="1"/>
  <c r="AI21" i="6"/>
  <c r="AI30" i="6" s="1"/>
  <c r="AI39" i="6" s="1"/>
  <c r="P21" i="6"/>
  <c r="P30" i="6" s="1"/>
  <c r="T21" i="6"/>
  <c r="T30" i="6" s="1"/>
  <c r="T39" i="6" s="1"/>
  <c r="X21" i="6"/>
  <c r="X30" i="6" s="1"/>
  <c r="X39" i="6" s="1"/>
  <c r="AB21" i="6"/>
  <c r="AB30" i="6" s="1"/>
  <c r="AF21" i="6"/>
  <c r="AF30" i="6" s="1"/>
  <c r="AF39" i="6" s="1"/>
  <c r="AJ21" i="6"/>
  <c r="AJ30" i="6" s="1"/>
  <c r="AJ39" i="6" s="1"/>
  <c r="R21" i="6"/>
  <c r="R30" i="6" s="1"/>
  <c r="R39" i="6" s="1"/>
  <c r="Z21" i="6"/>
  <c r="Z30" i="6" s="1"/>
  <c r="Z39" i="6" s="1"/>
  <c r="AH21" i="6"/>
  <c r="AH30" i="6" s="1"/>
  <c r="AH39" i="6" s="1"/>
  <c r="V21" i="6"/>
  <c r="V30" i="6" s="1"/>
  <c r="V39" i="6" s="1"/>
  <c r="AG21" i="6"/>
  <c r="AG30" i="6" s="1"/>
  <c r="AG39" i="6" s="1"/>
  <c r="U21" i="6"/>
  <c r="U30" i="6" s="1"/>
  <c r="U39" i="6" s="1"/>
  <c r="AC21" i="6"/>
  <c r="AC30" i="6" s="1"/>
  <c r="AC39" i="6" s="1"/>
  <c r="AD21" i="6"/>
  <c r="AD30" i="6" s="1"/>
  <c r="AD39" i="6" s="1"/>
  <c r="Q21" i="6"/>
  <c r="Q30" i="6" s="1"/>
  <c r="Q39" i="6" s="1"/>
  <c r="Y21" i="6"/>
  <c r="Y30" i="6" s="1"/>
  <c r="Y39" i="6" s="1"/>
  <c r="S20" i="6"/>
  <c r="S29" i="6" s="1"/>
  <c r="W20" i="6"/>
  <c r="W29" i="6" s="1"/>
  <c r="AA20" i="6"/>
  <c r="AA29" i="6" s="1"/>
  <c r="AE20" i="6"/>
  <c r="AE29" i="6" s="1"/>
  <c r="AI20" i="6"/>
  <c r="AI29" i="6" s="1"/>
  <c r="P20" i="6"/>
  <c r="P29" i="6" s="1"/>
  <c r="T20" i="6"/>
  <c r="T29" i="6" s="1"/>
  <c r="X20" i="6"/>
  <c r="X29" i="6" s="1"/>
  <c r="AB20" i="6"/>
  <c r="AB29" i="6" s="1"/>
  <c r="AF20" i="6"/>
  <c r="AF29" i="6" s="1"/>
  <c r="AJ20" i="6"/>
  <c r="AJ29" i="6" s="1"/>
  <c r="R20" i="6"/>
  <c r="R29" i="6" s="1"/>
  <c r="Z20" i="6"/>
  <c r="Z29" i="6" s="1"/>
  <c r="AH20" i="6"/>
  <c r="AH29" i="6" s="1"/>
  <c r="V20" i="6"/>
  <c r="V29" i="6" s="1"/>
  <c r="Q20" i="6"/>
  <c r="Q29" i="6" s="1"/>
  <c r="AG20" i="6"/>
  <c r="AG29" i="6" s="1"/>
  <c r="U20" i="6"/>
  <c r="U29" i="6" s="1"/>
  <c r="AC20" i="6"/>
  <c r="AC29" i="6" s="1"/>
  <c r="AD20" i="6"/>
  <c r="AD29" i="6" s="1"/>
  <c r="Y20" i="6"/>
  <c r="Y29" i="6" s="1"/>
  <c r="S22" i="6"/>
  <c r="S31" i="6" s="1"/>
  <c r="S40" i="6" s="1"/>
  <c r="W22" i="6"/>
  <c r="W31" i="6" s="1"/>
  <c r="W40" i="6" s="1"/>
  <c r="AA22" i="6"/>
  <c r="AA31" i="6" s="1"/>
  <c r="AA40" i="6" s="1"/>
  <c r="AE22" i="6"/>
  <c r="AE31" i="6" s="1"/>
  <c r="AE40" i="6" s="1"/>
  <c r="AI22" i="6"/>
  <c r="AI31" i="6" s="1"/>
  <c r="AI40" i="6" s="1"/>
  <c r="P22" i="6"/>
  <c r="P31" i="6" s="1"/>
  <c r="T22" i="6"/>
  <c r="T31" i="6" s="1"/>
  <c r="T40" i="6" s="1"/>
  <c r="X22" i="6"/>
  <c r="X31" i="6" s="1"/>
  <c r="X40" i="6" s="1"/>
  <c r="AB22" i="6"/>
  <c r="AB31" i="6" s="1"/>
  <c r="AF22" i="6"/>
  <c r="AF31" i="6" s="1"/>
  <c r="AF40" i="6" s="1"/>
  <c r="AJ22" i="6"/>
  <c r="AJ31" i="6" s="1"/>
  <c r="AJ40" i="6" s="1"/>
  <c r="R22" i="6"/>
  <c r="R31" i="6" s="1"/>
  <c r="R40" i="6" s="1"/>
  <c r="Z22" i="6"/>
  <c r="Z31" i="6" s="1"/>
  <c r="Z40" i="6" s="1"/>
  <c r="AH22" i="6"/>
  <c r="AH31" i="6" s="1"/>
  <c r="AH40" i="6" s="1"/>
  <c r="AD22" i="6"/>
  <c r="AD31" i="6" s="1"/>
  <c r="AD40" i="6" s="1"/>
  <c r="Q22" i="6"/>
  <c r="Q31" i="6" s="1"/>
  <c r="Q40" i="6" s="1"/>
  <c r="AG22" i="6"/>
  <c r="AG31" i="6" s="1"/>
  <c r="AG40" i="6" s="1"/>
  <c r="U22" i="6"/>
  <c r="U31" i="6" s="1"/>
  <c r="U40" i="6" s="1"/>
  <c r="AC22" i="6"/>
  <c r="AC31" i="6" s="1"/>
  <c r="AC40" i="6" s="1"/>
  <c r="V22" i="6"/>
  <c r="V31" i="6" s="1"/>
  <c r="V40" i="6" s="1"/>
  <c r="Y22" i="6"/>
  <c r="Y31" i="6" s="1"/>
  <c r="Y40" i="6" s="1"/>
  <c r="N22" i="6"/>
  <c r="N31" i="6" s="1"/>
  <c r="N40" i="6" s="1"/>
  <c r="G17" i="2"/>
  <c r="G18" i="2" s="1"/>
  <c r="G24" i="2" s="1"/>
  <c r="H6" i="10" s="1"/>
  <c r="O22" i="6"/>
  <c r="O31" i="6" s="1"/>
  <c r="O40" i="6" s="1"/>
  <c r="M22" i="6"/>
  <c r="M31" i="6" s="1"/>
  <c r="M40" i="6" s="1"/>
  <c r="N23" i="6"/>
  <c r="N32" i="6" s="1"/>
  <c r="N41" i="6" s="1"/>
  <c r="M23" i="6"/>
  <c r="M32" i="6" s="1"/>
  <c r="M41" i="6" s="1"/>
  <c r="O23" i="6"/>
  <c r="O32" i="6" s="1"/>
  <c r="O41" i="6" s="1"/>
  <c r="H17" i="2"/>
  <c r="H18" i="2" s="1"/>
  <c r="H24" i="2" s="1"/>
  <c r="H7" i="10" s="1"/>
  <c r="E17" i="2"/>
  <c r="E18" i="2" s="1"/>
  <c r="E24" i="2" s="1"/>
  <c r="H4" i="10" s="1"/>
  <c r="N20" i="6"/>
  <c r="N29" i="6" s="1"/>
  <c r="N38" i="6" s="1"/>
  <c r="O20" i="6"/>
  <c r="O29" i="6" s="1"/>
  <c r="O38" i="6" s="1"/>
  <c r="M20" i="6"/>
  <c r="M29" i="6" s="1"/>
  <c r="M38" i="6" s="1"/>
  <c r="N21" i="6"/>
  <c r="N30" i="6" s="1"/>
  <c r="N39" i="6" s="1"/>
  <c r="O21" i="6"/>
  <c r="O30" i="6" s="1"/>
  <c r="O39" i="6" s="1"/>
  <c r="F17" i="2"/>
  <c r="F18" i="2" s="1"/>
  <c r="F24" i="2" s="1"/>
  <c r="H5" i="10" s="1"/>
  <c r="M21" i="6"/>
  <c r="M30" i="6" s="1"/>
  <c r="M39" i="6" s="1"/>
  <c r="D34" i="6" l="1"/>
  <c r="D38" i="6"/>
  <c r="D43" i="6" s="1"/>
  <c r="J34" i="6"/>
  <c r="J38" i="6"/>
  <c r="J43" i="6" s="1"/>
  <c r="I34" i="6"/>
  <c r="I38" i="6"/>
  <c r="I43" i="6" s="1"/>
  <c r="K34" i="6"/>
  <c r="K38" i="6"/>
  <c r="K43" i="6" s="1"/>
  <c r="AL34" i="6"/>
  <c r="AL38" i="6"/>
  <c r="AL43" i="6" s="1"/>
  <c r="H34" i="6"/>
  <c r="H38" i="6"/>
  <c r="H43" i="6" s="1"/>
  <c r="AM34" i="6"/>
  <c r="AM39" i="6"/>
  <c r="AM43" i="6" s="1"/>
  <c r="E34" i="6"/>
  <c r="E38" i="6"/>
  <c r="E43" i="6" s="1"/>
  <c r="G34" i="6"/>
  <c r="G38" i="6"/>
  <c r="G43" i="6" s="1"/>
  <c r="AK34" i="6"/>
  <c r="AK38" i="6"/>
  <c r="AK43" i="6" s="1"/>
  <c r="L34" i="6"/>
  <c r="L38" i="6"/>
  <c r="L43" i="6" s="1"/>
  <c r="F34" i="6"/>
  <c r="F38" i="6"/>
  <c r="F43" i="6" s="1"/>
  <c r="AN29" i="6"/>
  <c r="AN32" i="6"/>
  <c r="AN42" i="6"/>
  <c r="AN30" i="6"/>
  <c r="AN31" i="6"/>
  <c r="AB40" i="6"/>
  <c r="AB39" i="6"/>
  <c r="AB41" i="6"/>
  <c r="P40" i="6"/>
  <c r="P39" i="6"/>
  <c r="P41" i="6"/>
  <c r="AC38" i="6"/>
  <c r="AC43" i="6" s="1"/>
  <c r="AH7" i="5" s="1"/>
  <c r="AC34" i="6"/>
  <c r="R38" i="6"/>
  <c r="R43" i="6" s="1"/>
  <c r="W7" i="5" s="1"/>
  <c r="R34" i="6"/>
  <c r="AI38" i="6"/>
  <c r="AI43" i="6" s="1"/>
  <c r="AN7" i="5" s="1"/>
  <c r="AI34" i="6"/>
  <c r="U38" i="6"/>
  <c r="U43" i="6" s="1"/>
  <c r="Z7" i="5" s="1"/>
  <c r="U34" i="6"/>
  <c r="AJ38" i="6"/>
  <c r="AJ43" i="6" s="1"/>
  <c r="AO7" i="5" s="1"/>
  <c r="AJ34" i="6"/>
  <c r="AE38" i="6"/>
  <c r="AE43" i="6" s="1"/>
  <c r="AJ7" i="5" s="1"/>
  <c r="AE34" i="6"/>
  <c r="AD38" i="6"/>
  <c r="AD43" i="6" s="1"/>
  <c r="AI7" i="5" s="1"/>
  <c r="AD34" i="6"/>
  <c r="AG38" i="6"/>
  <c r="AG43" i="6" s="1"/>
  <c r="AL7" i="5" s="1"/>
  <c r="AG34" i="6"/>
  <c r="AH38" i="6"/>
  <c r="AH43" i="6" s="1"/>
  <c r="AM7" i="5" s="1"/>
  <c r="AH34" i="6"/>
  <c r="AF38" i="6"/>
  <c r="AF43" i="6" s="1"/>
  <c r="AK7" i="5" s="1"/>
  <c r="AF34" i="6"/>
  <c r="P38" i="6"/>
  <c r="P34" i="6"/>
  <c r="AA38" i="6"/>
  <c r="AA43" i="6" s="1"/>
  <c r="AF7" i="5" s="1"/>
  <c r="AA34" i="6"/>
  <c r="X38" i="6"/>
  <c r="X43" i="6" s="1"/>
  <c r="AC7" i="5" s="1"/>
  <c r="X34" i="6"/>
  <c r="S38" i="6"/>
  <c r="S43" i="6" s="1"/>
  <c r="X7" i="5" s="1"/>
  <c r="S34" i="6"/>
  <c r="Y38" i="6"/>
  <c r="Y43" i="6" s="1"/>
  <c r="AD7" i="5" s="1"/>
  <c r="Y34" i="6"/>
  <c r="V38" i="6"/>
  <c r="V43" i="6" s="1"/>
  <c r="AA7" i="5" s="1"/>
  <c r="V34" i="6"/>
  <c r="T38" i="6"/>
  <c r="T43" i="6" s="1"/>
  <c r="Y7" i="5" s="1"/>
  <c r="T34" i="6"/>
  <c r="Q38" i="6"/>
  <c r="Q43" i="6" s="1"/>
  <c r="V7" i="5" s="1"/>
  <c r="Q34" i="6"/>
  <c r="Z38" i="6"/>
  <c r="Z43" i="6" s="1"/>
  <c r="AE7" i="5" s="1"/>
  <c r="Z34" i="6"/>
  <c r="AB38" i="6"/>
  <c r="AB34" i="6"/>
  <c r="W38" i="6"/>
  <c r="W43" i="6" s="1"/>
  <c r="AB7" i="5" s="1"/>
  <c r="W34" i="6"/>
  <c r="N19" i="6"/>
  <c r="N28" i="6" s="1"/>
  <c r="M19" i="6"/>
  <c r="M28" i="6" s="1"/>
  <c r="O19" i="6"/>
  <c r="O28" i="6" s="1"/>
  <c r="D17" i="2"/>
  <c r="C4" i="10" l="1"/>
  <c r="AN40" i="6"/>
  <c r="AN41" i="6"/>
  <c r="AN28" i="6"/>
  <c r="AN38" i="6"/>
  <c r="AN39" i="6"/>
  <c r="AB43" i="6"/>
  <c r="P43" i="6"/>
  <c r="D18" i="2"/>
  <c r="N7" i="5"/>
  <c r="M7" i="5"/>
  <c r="J7" i="5"/>
  <c r="K7" i="5"/>
  <c r="O7" i="5"/>
  <c r="O9" i="5" s="1"/>
  <c r="N37" i="6"/>
  <c r="N43" i="6" s="1"/>
  <c r="S7" i="5" s="1"/>
  <c r="N34" i="6"/>
  <c r="Q7" i="5"/>
  <c r="P7" i="5"/>
  <c r="O37" i="6"/>
  <c r="O43" i="6" s="1"/>
  <c r="T7" i="5" s="1"/>
  <c r="O34" i="6"/>
  <c r="L7" i="5"/>
  <c r="M37" i="6"/>
  <c r="M43" i="6" s="1"/>
  <c r="R7" i="5" s="1"/>
  <c r="M34" i="6"/>
  <c r="AG7" i="5" l="1"/>
  <c r="AU7" i="5" s="1"/>
  <c r="U7" i="5"/>
  <c r="B20" i="5" s="1"/>
  <c r="C5" i="10"/>
  <c r="D4" i="10"/>
  <c r="C18" i="2"/>
  <c r="D24" i="2"/>
  <c r="H3" i="10" s="1"/>
  <c r="AN37" i="6"/>
  <c r="AN34" i="6"/>
  <c r="I7" i="5"/>
  <c r="I11" i="5" s="1"/>
  <c r="J11" i="5" s="1"/>
  <c r="K11" i="5" s="1"/>
  <c r="AT7" i="5" l="1"/>
  <c r="B21" i="5"/>
  <c r="C21" i="5" s="1"/>
  <c r="C6" i="10"/>
  <c r="D5" i="10"/>
  <c r="C24" i="2"/>
  <c r="H9" i="10" s="1"/>
  <c r="AN43" i="6"/>
  <c r="C20" i="5" l="1"/>
  <c r="C23" i="5" s="1"/>
  <c r="C25" i="2"/>
  <c r="B23" i="5"/>
  <c r="B26" i="5" s="1"/>
  <c r="D6" i="10"/>
  <c r="E48" i="3"/>
  <c r="D49" i="3"/>
  <c r="C49" i="3"/>
  <c r="D48" i="3"/>
  <c r="E49" i="3"/>
  <c r="E50" i="3" s="1"/>
  <c r="C48" i="3"/>
  <c r="D25" i="2" l="1"/>
  <c r="G25" i="2"/>
  <c r="E25" i="2"/>
  <c r="F25" i="2"/>
  <c r="I25" i="2"/>
  <c r="H25" i="2"/>
  <c r="C26" i="2"/>
  <c r="H19" i="10" s="1"/>
  <c r="AW7" i="5"/>
  <c r="D52" i="3"/>
  <c r="C52" i="3"/>
  <c r="C50" i="3"/>
  <c r="D50" i="3"/>
  <c r="E52" i="3"/>
  <c r="H26" i="2" l="1"/>
  <c r="H17" i="10" s="1"/>
  <c r="I17" i="10"/>
  <c r="I18" i="10"/>
  <c r="I26" i="2"/>
  <c r="H18" i="10" s="1"/>
  <c r="I13" i="10"/>
  <c r="D26" i="2"/>
  <c r="H13" i="10" s="1"/>
  <c r="F26" i="2"/>
  <c r="H15" i="10" s="1"/>
  <c r="I15" i="10"/>
  <c r="G26" i="2"/>
  <c r="H16" i="10" s="1"/>
  <c r="I16" i="10"/>
  <c r="E26" i="2"/>
  <c r="H14" i="10" s="1"/>
  <c r="I14" i="10"/>
  <c r="L11" i="5"/>
  <c r="I19" i="10" l="1"/>
  <c r="M11" i="5"/>
  <c r="O8" i="5" l="1"/>
  <c r="O11" i="5" l="1"/>
  <c r="P8" i="5"/>
  <c r="P9" i="5"/>
  <c r="Q8" i="5" l="1"/>
  <c r="Q9" i="5"/>
  <c r="P11" i="5"/>
  <c r="Q11" i="5" l="1"/>
  <c r="R9" i="5"/>
  <c r="R8" i="5"/>
  <c r="S8" i="5" l="1"/>
  <c r="T8" i="5" s="1"/>
  <c r="S9" i="5"/>
  <c r="R11" i="5"/>
  <c r="S11" i="5" l="1"/>
  <c r="T9" i="5"/>
  <c r="T11" i="5" l="1"/>
  <c r="U9" i="5" s="1"/>
  <c r="U11" i="5" l="1"/>
  <c r="U8" i="5"/>
  <c r="V9" i="5" s="1"/>
  <c r="V11" i="5" l="1"/>
  <c r="V8" i="5"/>
  <c r="W8" i="5" s="1"/>
  <c r="W9" i="5"/>
  <c r="X9" i="5"/>
  <c r="X8" i="5"/>
  <c r="W11" i="5" l="1"/>
  <c r="X11" i="5"/>
  <c r="Y9" i="5"/>
  <c r="Y8" i="5"/>
  <c r="Y11" i="5" l="1"/>
  <c r="Z9" i="5"/>
  <c r="Z8" i="5"/>
  <c r="Z11" i="5" l="1"/>
  <c r="AA8" i="5" s="1"/>
  <c r="AA9" i="5" l="1"/>
  <c r="AA11" i="5" s="1"/>
  <c r="AB8" i="5"/>
  <c r="AB9" i="5"/>
  <c r="AB11" i="5" l="1"/>
  <c r="AC9" i="5"/>
  <c r="AT9" i="5" s="1"/>
  <c r="AT11" i="5" s="1"/>
  <c r="AC8" i="5"/>
  <c r="AD9" i="5" l="1"/>
  <c r="AD8" i="5"/>
  <c r="AC11" i="5"/>
  <c r="AD11" i="5" l="1"/>
  <c r="AE8" i="5"/>
  <c r="AE9" i="5"/>
  <c r="AE11" i="5" l="1"/>
  <c r="AF8" i="5"/>
  <c r="AF9" i="5"/>
  <c r="AU9" i="5" s="1"/>
  <c r="AU11" i="5" s="1"/>
  <c r="AF11" i="5" l="1"/>
  <c r="AW9" i="5"/>
  <c r="AG8" i="5" l="1"/>
  <c r="AG9" i="5"/>
  <c r="AG11" i="5" s="1"/>
  <c r="AH9" i="5" l="1"/>
  <c r="AH11" i="5" s="1"/>
  <c r="AH8" i="5"/>
  <c r="AI9" i="5" l="1"/>
  <c r="AI11" i="5" s="1"/>
  <c r="AI8" i="5"/>
  <c r="AJ9" i="5" l="1"/>
  <c r="AJ11" i="5" s="1"/>
  <c r="AJ8" i="5"/>
  <c r="AK9" i="5" l="1"/>
  <c r="AK11" i="5" s="1"/>
  <c r="AK8" i="5"/>
  <c r="AL9" i="5" l="1"/>
  <c r="AL11" i="5" s="1"/>
  <c r="AL8" i="5"/>
  <c r="AM8" i="5" l="1"/>
  <c r="AM9" i="5"/>
  <c r="AM11" i="5" s="1"/>
  <c r="AN9" i="5" l="1"/>
  <c r="AN11" i="5" s="1"/>
  <c r="AN8" i="5"/>
  <c r="AO9" i="5" l="1"/>
  <c r="AO11" i="5" s="1"/>
  <c r="AO8" i="5"/>
</calcChain>
</file>

<file path=xl/sharedStrings.xml><?xml version="1.0" encoding="utf-8"?>
<sst xmlns="http://schemas.openxmlformats.org/spreadsheetml/2006/main" count="284" uniqueCount="171">
  <si>
    <t>Total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</si>
  <si>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</si>
  <si>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</si>
  <si>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</si>
  <si>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</si>
  <si>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</si>
  <si>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</si>
  <si>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</si>
  <si>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</si>
  <si>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</si>
  <si>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11,12</t>
  </si>
  <si>
    <t>SCH. 21,22</t>
  </si>
  <si>
    <t>SCHEDULE 25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</si>
  <si>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</si>
  <si>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</si>
  <si>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</si>
  <si>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</si>
  <si>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</si>
  <si>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</si>
  <si>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</si>
  <si>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</si>
  <si>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</si>
  <si>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</si>
  <si>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</si>
  <si>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Generation Allocated</t>
  </si>
  <si>
    <t>Total Generation Percentage</t>
  </si>
  <si>
    <t>(1)</t>
  </si>
  <si>
    <t>(2)</t>
  </si>
  <si>
    <t>Cents Per kWh Rate</t>
  </si>
  <si>
    <t>Proposed Cents per kWh Rate</t>
  </si>
  <si>
    <t>Present Cents per kWh Rate</t>
  </si>
  <si>
    <t>Difference in Rate</t>
  </si>
  <si>
    <t>Change in Revenue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</si>
  <si>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</si>
  <si>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</si>
  <si>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</si>
  <si>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</si>
  <si>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</si>
  <si>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</si>
  <si>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</si>
  <si>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</si>
  <si>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</si>
  <si>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WA011/012</t>
  </si>
  <si>
    <t>WA021/022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</si>
  <si>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</si>
  <si>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</si>
  <si>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</si>
  <si>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</si>
  <si>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</si>
  <si>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</si>
  <si>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</si>
  <si>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Residential Bill Percentage Change</t>
  </si>
  <si>
    <t>End December</t>
  </si>
  <si>
    <t>End January</t>
  </si>
  <si>
    <t>Forecasted Usage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</si>
  <si>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</si>
  <si>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</si>
  <si>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</si>
  <si>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</si>
  <si>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</si>
  <si>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</si>
  <si>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>Total Forecasted Usage</t>
  </si>
  <si>
    <t>Interest</t>
  </si>
  <si>
    <t>goal seek to zero by changing (Rate Design - C9)</t>
  </si>
  <si>
    <t>Cumulative Balance (Before Interest)</t>
  </si>
  <si>
    <t>Compound</t>
  </si>
  <si>
    <t>Present Bill</t>
  </si>
  <si>
    <t>Basic Charge</t>
  </si>
  <si>
    <t>1st 800 kWhs</t>
  </si>
  <si>
    <t>Next 700 kWhs</t>
  </si>
  <si>
    <t>Less Bill Impact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</si>
  <si>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</si>
  <si>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</si>
  <si>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</si>
  <si>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</si>
  <si>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</si>
  <si>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</si>
  <si>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</si>
  <si>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</si>
  <si>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</si>
  <si>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</si>
  <si>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</si>
  <si>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E02 Generation Allocator</t>
  </si>
  <si>
    <t>SCHEDULE 1, 2</t>
  </si>
  <si>
    <t>WA001/WA002</t>
  </si>
  <si>
    <t>Residential Schedule 001/002</t>
  </si>
  <si>
    <t>Current Bill Rate</t>
  </si>
  <si>
    <t>Proposed Bill Rates</t>
  </si>
  <si>
    <t>First 800 Kwh/Month</t>
  </si>
  <si>
    <t>Next 700 Kwh/Month</t>
  </si>
  <si>
    <t>Over 1, 500 Kwh/Month</t>
  </si>
  <si>
    <t>Schedule No.</t>
  </si>
  <si>
    <t>1/2</t>
  </si>
  <si>
    <t>11/12</t>
  </si>
  <si>
    <t>21/22</t>
  </si>
  <si>
    <t>31/32</t>
  </si>
  <si>
    <t>Rate Schedule</t>
  </si>
  <si>
    <t>Residential</t>
  </si>
  <si>
    <t>General Service Schedule</t>
  </si>
  <si>
    <t>Large General Service Schedule</t>
  </si>
  <si>
    <t>Pumping Service Schedule</t>
  </si>
  <si>
    <t>Ext. Lg General Service Schedule</t>
  </si>
  <si>
    <t>41-48</t>
  </si>
  <si>
    <t>Street and Area Lights Schedule</t>
  </si>
  <si>
    <t>Overall</t>
  </si>
  <si>
    <t>TWELVE MONTHS ENDED DECEMBER 31, 2016</t>
  </si>
  <si>
    <t>Approved in UE-170485</t>
  </si>
  <si>
    <t>UE-170485 Cost of Service Study</t>
  </si>
  <si>
    <t>Monthly Rate</t>
  </si>
  <si>
    <t>Tax Rate</t>
  </si>
  <si>
    <t>Monthly After Tax Rate</t>
  </si>
  <si>
    <t>Amortization Amount</t>
  </si>
  <si>
    <t>ERM Revenue Balance (Income Statement)</t>
  </si>
  <si>
    <t>July</t>
  </si>
  <si>
    <t>May</t>
  </si>
  <si>
    <t>June</t>
  </si>
  <si>
    <t>ERM Revenue Amortization Rates</t>
  </si>
  <si>
    <t>Gross ERM Revenue Amortization Credit</t>
  </si>
  <si>
    <t xml:space="preserve">Net ERM Revenue Amortization Credit </t>
  </si>
  <si>
    <t>Total Load</t>
  </si>
  <si>
    <t>Residential Bill Impact (918 kWh's)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</si>
  <si>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</si>
  <si>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</si>
  <si>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</si>
  <si>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</si>
  <si>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</si>
  <si>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</si>
  <si>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</si>
  <si>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</si>
  <si>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</si>
  <si>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Year One</t>
  </si>
  <si>
    <t>Year Two</t>
  </si>
  <si>
    <t>Bill at 918 kWhs</t>
  </si>
  <si>
    <t>Line</t>
  </si>
  <si>
    <t>No.</t>
  </si>
  <si>
    <t>Amortization Year One</t>
  </si>
  <si>
    <t>Amortization Year Two</t>
  </si>
  <si>
    <t>Amortization Year Three</t>
  </si>
  <si>
    <t>Revenue Conversion Factor</t>
  </si>
  <si>
    <t>Total to Revover</t>
  </si>
  <si>
    <t>Washington Energy Recovery Mechanism</t>
  </si>
  <si>
    <t>Forecast Amortization and Balance</t>
  </si>
  <si>
    <t>KwH Forecast</t>
  </si>
  <si>
    <t>Proposed Decrease</t>
  </si>
  <si>
    <t>25</t>
  </si>
  <si>
    <t>ERM Only</t>
  </si>
  <si>
    <t>ERM</t>
  </si>
  <si>
    <t>Present Annual Billed Revenue</t>
  </si>
  <si>
    <t>Year One Annual Rebate</t>
  </si>
  <si>
    <t>Revenue</t>
  </si>
  <si>
    <t>Total Billed Percentage Change (1-Year)</t>
  </si>
  <si>
    <t>Decrease % Billed Revenue (1-Year)</t>
  </si>
  <si>
    <t>Decrease in Billed Revenue (3 Year)</t>
  </si>
  <si>
    <t>Decrease $ Billed Revenue (1-Year)</t>
  </si>
  <si>
    <t>Electric Service ERM Rebate</t>
  </si>
  <si>
    <t>Rebate Amount (2-Year)</t>
  </si>
  <si>
    <t>Annual Load (2-Year)</t>
  </si>
  <si>
    <t>Previous Year plus Interest</t>
  </si>
  <si>
    <t>Plus Balance Waiting Prudency</t>
  </si>
  <si>
    <t>End March 202</t>
  </si>
  <si>
    <t>End March 2022</t>
  </si>
  <si>
    <t>April 1, 2020 through March 31, 2022 Forecasted Loads (input)</t>
  </si>
  <si>
    <t>Total Billed Percentage Change (2-Year)</t>
  </si>
  <si>
    <t>Amortization Period: April 2020 - March 2022</t>
  </si>
  <si>
    <t xml:space="preserve">Actual Cost of Debt as of 6.30.2019 </t>
  </si>
  <si>
    <t>$0.5 million of the ERM balance will be applied to the accelerated Colstrip production pland depcreciation expense</t>
  </si>
  <si>
    <t>Per Paragraph 12 of Settlement Stipulation:</t>
  </si>
  <si>
    <t>Bench Request 3 - ERM / Colstip Transfer</t>
  </si>
  <si>
    <t>Bench Request 3, part C</t>
  </si>
  <si>
    <t>Year Two Annual Rebate</t>
  </si>
  <si>
    <r>
      <t>ERM Revenues Rebate Allocation - Additional $2.4M (</t>
    </r>
    <r>
      <rPr>
        <b/>
        <u/>
        <sz val="14"/>
        <color theme="1"/>
        <rFont val="Calibri"/>
        <family val="2"/>
        <scheme val="minor"/>
      </rPr>
      <t>After</t>
    </r>
    <r>
      <rPr>
        <b/>
        <sz val="14"/>
        <color theme="1"/>
        <rFont val="Calibri"/>
        <family val="2"/>
        <scheme val="minor"/>
      </rPr>
      <t xml:space="preserve"> ERM Sharing)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</si>
</sst>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mmm\ yy"/>
    <numFmt numFmtId="168" formatCode="0.000000"/>
    <numFmt numFmtId="169" formatCode="0.0%"/>
    <numFmt numFmtId="170" formatCode="0.00000"/>
    <numFmt numFmtId="171" formatCode="0.000%"/>
    <numFmt numFmtId="172" formatCode="0.00000%"/>
    <numFmt numFmtId="173" formatCode="_(&quot;$&quot;* #,##0.0_);_(&quot;$&quot;* \(#,##0.0\);_(&quot;$&quot;* &quot;-&quot;??_);_(@_)"/>
    <numFmt numFmtId="174" formatCode="_(&quot;$&quot;* #,##0.0000_);_(&quot;$&quot;* \(#,##0.0000\);_(&quot;$&quot;* &quot;-&quot;??_);_(@_)"/>
    <numFmt numFmtId="175" formatCode="_(&quot;$&quot;* #,##0.000_);_(&quot;$&quot;* \(#,##0.000\);_(&quot;$&quot;* &quot;-&quot;??_);_(@_)"/>
  </numFmts>
  <fonts count="3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99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1" xfId="0" applyFont="1" applyFill="1" applyBorder="1"/>
    <xf numFmtId="0" fontId="8" fillId="0" borderId="2" xfId="0" applyFont="1" applyFill="1" applyBorder="1"/>
    <xf numFmtId="0" fontId="8" fillId="0" borderId="3" xfId="0" applyFont="1" applyFill="1" applyBorder="1"/>
    <xf numFmtId="0" fontId="8" fillId="0" borderId="5" xfId="0" applyFont="1" applyFill="1" applyBorder="1"/>
    <xf numFmtId="0" fontId="8" fillId="0" borderId="0" xfId="0" applyFont="1" applyFill="1" applyBorder="1"/>
    <xf numFmtId="0" fontId="8" fillId="0" borderId="6" xfId="4" applyFont="1" applyFill="1" applyBorder="1" applyAlignment="1">
      <alignment horizontal="center"/>
    </xf>
    <xf numFmtId="0" fontId="8" fillId="0" borderId="8" xfId="4" applyFont="1" applyFill="1" applyBorder="1" applyAlignment="1">
      <alignment horizontal="center"/>
    </xf>
    <xf numFmtId="0" fontId="8" fillId="0" borderId="9" xfId="4" applyFont="1" applyFill="1" applyBorder="1" applyAlignment="1">
      <alignment horizontal="center"/>
    </xf>
    <xf numFmtId="0" fontId="8" fillId="0" borderId="12" xfId="4" applyFont="1" applyFill="1" applyBorder="1" applyAlignment="1">
      <alignment horizontal="center" wrapText="1"/>
    </xf>
    <xf numFmtId="0" fontId="8" fillId="0" borderId="13" xfId="4" applyFont="1" applyFill="1" applyBorder="1" applyAlignment="1">
      <alignment horizontal="center"/>
    </xf>
    <xf numFmtId="0" fontId="8" fillId="0" borderId="14" xfId="4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0" xfId="0" applyFont="1" applyFill="1" applyBorder="1"/>
    <xf numFmtId="10" fontId="8" fillId="0" borderId="6" xfId="0" applyNumberFormat="1" applyFont="1" applyFill="1" applyBorder="1"/>
    <xf numFmtId="164" fontId="10" fillId="0" borderId="15" xfId="2" applyNumberFormat="1" applyFont="1" applyFill="1" applyBorder="1"/>
    <xf numFmtId="37" fontId="8" fillId="0" borderId="6" xfId="5" applyNumberFormat="1" applyFont="1" applyFill="1" applyBorder="1"/>
    <xf numFmtId="0" fontId="8" fillId="0" borderId="6" xfId="0" applyFont="1" applyFill="1" applyBorder="1"/>
    <xf numFmtId="0" fontId="8" fillId="0" borderId="0" xfId="0" applyFont="1" applyFill="1"/>
    <xf numFmtId="165" fontId="8" fillId="0" borderId="6" xfId="0" applyNumberFormat="1" applyFont="1" applyFill="1" applyBorder="1"/>
    <xf numFmtId="164" fontId="8" fillId="0" borderId="10" xfId="0" applyNumberFormat="1" applyFont="1" applyFill="1" applyBorder="1"/>
    <xf numFmtId="164" fontId="8" fillId="0" borderId="9" xfId="0" applyNumberFormat="1" applyFont="1" applyFill="1" applyBorder="1"/>
    <xf numFmtId="44" fontId="4" fillId="0" borderId="0" xfId="2" applyFont="1"/>
    <xf numFmtId="49" fontId="7" fillId="0" borderId="0" xfId="0" applyNumberFormat="1" applyFont="1" applyBorder="1" applyAlignment="1">
      <alignment horizontal="center"/>
    </xf>
    <xf numFmtId="37" fontId="4" fillId="0" borderId="0" xfId="0" applyNumberFormat="1" applyFont="1"/>
    <xf numFmtId="0" fontId="10" fillId="0" borderId="0" xfId="0" applyFont="1"/>
    <xf numFmtId="17" fontId="4" fillId="0" borderId="0" xfId="0" applyNumberFormat="1" applyFont="1" applyAlignment="1">
      <alignment horizontal="center"/>
    </xf>
    <xf numFmtId="166" fontId="4" fillId="0" borderId="0" xfId="0" applyNumberFormat="1" applyFont="1" applyFill="1"/>
    <xf numFmtId="166" fontId="4" fillId="0" borderId="2" xfId="0" applyNumberFormat="1" applyFont="1" applyBorder="1"/>
    <xf numFmtId="166" fontId="4" fillId="0" borderId="0" xfId="0" applyNumberFormat="1" applyFont="1"/>
    <xf numFmtId="170" fontId="4" fillId="0" borderId="0" xfId="0" applyNumberFormat="1" applyFont="1"/>
    <xf numFmtId="10" fontId="4" fillId="0" borderId="0" xfId="0" applyNumberFormat="1" applyFont="1"/>
    <xf numFmtId="164" fontId="4" fillId="0" borderId="0" xfId="2" applyNumberFormat="1" applyFont="1"/>
    <xf numFmtId="164" fontId="4" fillId="0" borderId="0" xfId="0" applyNumberFormat="1" applyFont="1"/>
    <xf numFmtId="164" fontId="4" fillId="0" borderId="8" xfId="2" applyNumberFormat="1" applyFont="1" applyBorder="1"/>
    <xf numFmtId="0" fontId="4" fillId="0" borderId="0" xfId="0" applyFont="1" applyFill="1"/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/>
    <xf numFmtId="164" fontId="8" fillId="0" borderId="6" xfId="2" applyNumberFormat="1" applyFont="1" applyFill="1" applyBorder="1"/>
    <xf numFmtId="164" fontId="14" fillId="0" borderId="0" xfId="2" applyNumberFormat="1" applyFont="1" applyFill="1"/>
    <xf numFmtId="164" fontId="14" fillId="0" borderId="0" xfId="0" applyNumberFormat="1" applyFont="1" applyFill="1" applyBorder="1"/>
    <xf numFmtId="164" fontId="14" fillId="0" borderId="0" xfId="0" applyNumberFormat="1" applyFont="1" applyFill="1"/>
    <xf numFmtId="0" fontId="14" fillId="0" borderId="0" xfId="0" applyFont="1" applyFill="1"/>
    <xf numFmtId="0" fontId="3" fillId="0" borderId="0" xfId="0" applyFont="1"/>
    <xf numFmtId="167" fontId="11" fillId="0" borderId="0" xfId="0" applyNumberFormat="1" applyFont="1">
      <alignment readingOrder="1"/>
    </xf>
    <xf numFmtId="0" fontId="8" fillId="0" borderId="0" xfId="0" applyFont="1" applyAlignment="1">
      <alignment horizontal="left" indent="1" readingOrder="1"/>
    </xf>
    <xf numFmtId="0" fontId="8" fillId="0" borderId="0" xfId="0" applyFont="1" applyFill="1" applyAlignment="1">
      <alignment horizontal="left" indent="1" readingOrder="1"/>
    </xf>
    <xf numFmtId="0" fontId="8" fillId="0" borderId="0" xfId="0" applyFont="1" applyBorder="1" applyAlignment="1">
      <alignment horizontal="left" indent="1" readingOrder="1"/>
    </xf>
    <xf numFmtId="0" fontId="8" fillId="0" borderId="0" xfId="0" applyFont="1" applyFill="1" applyBorder="1" applyAlignment="1">
      <alignment horizontal="left" indent="1" readingOrder="1"/>
    </xf>
    <xf numFmtId="0" fontId="8" fillId="0" borderId="0" xfId="0" applyFont="1"/>
    <xf numFmtId="166" fontId="3" fillId="0" borderId="0" xfId="0" applyNumberFormat="1" applyFont="1"/>
    <xf numFmtId="166" fontId="8" fillId="0" borderId="0" xfId="0" applyNumberFormat="1" applyFont="1"/>
    <xf numFmtId="168" fontId="11" fillId="0" borderId="0" xfId="5" applyNumberFormat="1" applyFont="1"/>
    <xf numFmtId="14" fontId="11" fillId="0" borderId="0" xfId="5" applyNumberFormat="1" applyFont="1"/>
    <xf numFmtId="0" fontId="11" fillId="0" borderId="0" xfId="5" applyFont="1"/>
    <xf numFmtId="168" fontId="11" fillId="0" borderId="0" xfId="5" applyNumberFormat="1" applyFont="1" applyAlignment="1">
      <alignment horizontal="right"/>
    </xf>
    <xf numFmtId="168" fontId="8" fillId="0" borderId="0" xfId="5" applyNumberFormat="1" applyFont="1"/>
    <xf numFmtId="0" fontId="8" fillId="0" borderId="0" xfId="5" applyFont="1"/>
    <xf numFmtId="168" fontId="8" fillId="0" borderId="13" xfId="5" applyNumberFormat="1" applyFont="1" applyBorder="1"/>
    <xf numFmtId="0" fontId="17" fillId="0" borderId="0" xfId="5" applyFont="1"/>
    <xf numFmtId="4" fontId="18" fillId="0" borderId="0" xfId="5" applyNumberFormat="1" applyFont="1" applyAlignment="1">
      <alignment horizontal="left"/>
    </xf>
    <xf numFmtId="44" fontId="8" fillId="0" borderId="0" xfId="2" applyFont="1"/>
    <xf numFmtId="165" fontId="4" fillId="0" borderId="0" xfId="2" applyNumberFormat="1" applyFont="1"/>
    <xf numFmtId="165" fontId="8" fillId="0" borderId="0" xfId="2" applyNumberFormat="1" applyFont="1"/>
    <xf numFmtId="0" fontId="13" fillId="0" borderId="0" xfId="0" applyFont="1"/>
    <xf numFmtId="0" fontId="13" fillId="0" borderId="0" xfId="5" applyFont="1"/>
    <xf numFmtId="0" fontId="19" fillId="0" borderId="0" xfId="0" applyFont="1"/>
    <xf numFmtId="0" fontId="19" fillId="0" borderId="0" xfId="5" applyFont="1"/>
    <xf numFmtId="166" fontId="12" fillId="0" borderId="0" xfId="1" applyNumberFormat="1" applyFont="1" applyFill="1">
      <alignment readingOrder="1"/>
    </xf>
    <xf numFmtId="166" fontId="12" fillId="0" borderId="0" xfId="1" applyNumberFormat="1" applyFont="1" applyFill="1"/>
    <xf numFmtId="3" fontId="12" fillId="0" borderId="0" xfId="4" applyNumberFormat="1" applyFont="1" applyFill="1"/>
    <xf numFmtId="165" fontId="11" fillId="0" borderId="14" xfId="2" applyNumberFormat="1" applyFont="1" applyFill="1" applyBorder="1"/>
    <xf numFmtId="165" fontId="12" fillId="0" borderId="6" xfId="0" applyNumberFormat="1" applyFont="1" applyFill="1" applyBorder="1"/>
    <xf numFmtId="0" fontId="4" fillId="0" borderId="0" xfId="0" applyFont="1" applyAlignment="1">
      <alignment wrapText="1"/>
    </xf>
    <xf numFmtId="10" fontId="8" fillId="0" borderId="0" xfId="5" applyNumberFormat="1" applyFont="1" applyFill="1"/>
    <xf numFmtId="10" fontId="8" fillId="0" borderId="6" xfId="3" applyNumberFormat="1" applyFont="1" applyFill="1" applyBorder="1"/>
    <xf numFmtId="164" fontId="14" fillId="0" borderId="0" xfId="2" applyNumberFormat="1" applyFont="1" applyFill="1" applyBorder="1"/>
    <xf numFmtId="164" fontId="14" fillId="0" borderId="8" xfId="2" applyNumberFormat="1" applyFont="1" applyFill="1" applyBorder="1"/>
    <xf numFmtId="0" fontId="20" fillId="0" borderId="0" xfId="0" applyFont="1" applyFill="1" applyAlignment="1">
      <alignment horizontal="center"/>
    </xf>
    <xf numFmtId="0" fontId="14" fillId="0" borderId="0" xfId="0" applyFont="1" applyFill="1" applyBorder="1"/>
    <xf numFmtId="0" fontId="14" fillId="0" borderId="14" xfId="0" applyFont="1" applyFill="1" applyBorder="1" applyAlignment="1">
      <alignment wrapText="1"/>
    </xf>
    <xf numFmtId="171" fontId="16" fillId="0" borderId="14" xfId="3" applyNumberFormat="1" applyFont="1" applyFill="1" applyBorder="1"/>
    <xf numFmtId="172" fontId="14" fillId="0" borderId="14" xfId="3" applyNumberFormat="1" applyFont="1" applyFill="1" applyBorder="1"/>
    <xf numFmtId="0" fontId="15" fillId="0" borderId="0" xfId="0" applyFont="1" applyFill="1"/>
    <xf numFmtId="0" fontId="14" fillId="0" borderId="0" xfId="0" applyFont="1" applyFill="1" applyAlignment="1">
      <alignment horizontal="right"/>
    </xf>
    <xf numFmtId="164" fontId="14" fillId="0" borderId="0" xfId="2" applyNumberFormat="1" applyFont="1" applyFill="1" applyAlignment="1">
      <alignment horizontal="right"/>
    </xf>
    <xf numFmtId="0" fontId="21" fillId="0" borderId="0" xfId="0" applyFont="1" applyFill="1"/>
    <xf numFmtId="173" fontId="14" fillId="0" borderId="0" xfId="2" applyNumberFormat="1" applyFont="1" applyFill="1"/>
    <xf numFmtId="44" fontId="14" fillId="0" borderId="0" xfId="2" applyFont="1" applyFill="1"/>
    <xf numFmtId="0" fontId="22" fillId="0" borderId="0" xfId="0" applyFont="1" applyFill="1"/>
    <xf numFmtId="165" fontId="14" fillId="0" borderId="0" xfId="2" applyNumberFormat="1" applyFont="1" applyFill="1"/>
    <xf numFmtId="166" fontId="12" fillId="0" borderId="0" xfId="1" applyNumberFormat="1" applyFont="1"/>
    <xf numFmtId="0" fontId="14" fillId="0" borderId="8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0" xfId="0" applyFont="1" applyBorder="1"/>
    <xf numFmtId="0" fontId="4" fillId="0" borderId="10" xfId="0" applyFont="1" applyBorder="1"/>
    <xf numFmtId="0" fontId="8" fillId="0" borderId="3" xfId="4" applyFont="1" applyFill="1" applyBorder="1" applyAlignment="1">
      <alignment horizontal="center"/>
    </xf>
    <xf numFmtId="0" fontId="14" fillId="0" borderId="8" xfId="0" applyNumberFormat="1" applyFont="1" applyFill="1" applyBorder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20" fillId="0" borderId="0" xfId="0" applyFont="1" applyFill="1"/>
    <xf numFmtId="0" fontId="4" fillId="0" borderId="2" xfId="0" applyFont="1" applyBorder="1"/>
    <xf numFmtId="0" fontId="8" fillId="0" borderId="8" xfId="0" applyFont="1" applyFill="1" applyBorder="1"/>
    <xf numFmtId="169" fontId="4" fillId="0" borderId="9" xfId="3" applyNumberFormat="1" applyFont="1" applyBorder="1"/>
    <xf numFmtId="169" fontId="4" fillId="0" borderId="0" xfId="3" applyNumberFormat="1" applyFont="1" applyBorder="1"/>
    <xf numFmtId="0" fontId="8" fillId="0" borderId="0" xfId="4" applyFont="1" applyFill="1" applyBorder="1" applyAlignment="1">
      <alignment horizontal="center"/>
    </xf>
    <xf numFmtId="0" fontId="4" fillId="0" borderId="1" xfId="0" applyFont="1" applyBorder="1"/>
    <xf numFmtId="0" fontId="8" fillId="0" borderId="0" xfId="4" applyFont="1" applyFill="1" applyBorder="1" applyAlignment="1">
      <alignment horizontal="center" vertical="center"/>
    </xf>
    <xf numFmtId="169" fontId="4" fillId="0" borderId="11" xfId="3" applyNumberFormat="1" applyFont="1" applyBorder="1"/>
    <xf numFmtId="164" fontId="14" fillId="0" borderId="8" xfId="0" applyNumberFormat="1" applyFont="1" applyFill="1" applyBorder="1"/>
    <xf numFmtId="0" fontId="8" fillId="0" borderId="1" xfId="4" applyFont="1" applyFill="1" applyBorder="1" applyAlignment="1">
      <alignment horizontal="center"/>
    </xf>
    <xf numFmtId="0" fontId="8" fillId="0" borderId="5" xfId="4" applyFont="1" applyFill="1" applyBorder="1" applyAlignment="1">
      <alignment horizontal="center"/>
    </xf>
    <xf numFmtId="0" fontId="23" fillId="2" borderId="10" xfId="0" applyFont="1" applyFill="1" applyBorder="1"/>
    <xf numFmtId="0" fontId="2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/>
    <xf numFmtId="0" fontId="23" fillId="0" borderId="2" xfId="0" applyFont="1" applyBorder="1" applyAlignment="1">
      <alignment horizontal="center" vertical="center"/>
    </xf>
    <xf numFmtId="0" fontId="25" fillId="0" borderId="0" xfId="0" applyFont="1"/>
    <xf numFmtId="16" fontId="23" fillId="0" borderId="5" xfId="0" quotePrefix="1" applyNumberFormat="1" applyFont="1" applyBorder="1" applyAlignment="1">
      <alignment horizontal="center"/>
    </xf>
    <xf numFmtId="0" fontId="23" fillId="0" borderId="0" xfId="0" applyFont="1" applyBorder="1"/>
    <xf numFmtId="169" fontId="23" fillId="0" borderId="7" xfId="0" applyNumberFormat="1" applyFont="1" applyBorder="1"/>
    <xf numFmtId="0" fontId="23" fillId="0" borderId="5" xfId="0" quotePrefix="1" applyFont="1" applyBorder="1" applyAlignment="1">
      <alignment horizontal="center"/>
    </xf>
    <xf numFmtId="0" fontId="23" fillId="0" borderId="10" xfId="0" applyFont="1" applyBorder="1"/>
    <xf numFmtId="0" fontId="24" fillId="0" borderId="8" xfId="0" applyFont="1" applyBorder="1"/>
    <xf numFmtId="169" fontId="24" fillId="0" borderId="11" xfId="0" applyNumberFormat="1" applyFont="1" applyBorder="1"/>
    <xf numFmtId="0" fontId="26" fillId="0" borderId="1" xfId="0" applyFont="1" applyBorder="1"/>
    <xf numFmtId="0" fontId="25" fillId="0" borderId="4" xfId="0" applyFont="1" applyBorder="1"/>
    <xf numFmtId="0" fontId="27" fillId="0" borderId="5" xfId="0" applyFont="1" applyBorder="1"/>
    <xf numFmtId="165" fontId="27" fillId="0" borderId="7" xfId="2" applyNumberFormat="1" applyFont="1" applyBorder="1"/>
    <xf numFmtId="169" fontId="27" fillId="0" borderId="7" xfId="3" applyNumberFormat="1" applyFont="1" applyBorder="1"/>
    <xf numFmtId="0" fontId="27" fillId="0" borderId="7" xfId="0" applyFont="1" applyBorder="1"/>
    <xf numFmtId="0" fontId="28" fillId="0" borderId="5" xfId="0" applyFont="1" applyBorder="1"/>
    <xf numFmtId="44" fontId="27" fillId="0" borderId="7" xfId="2" applyFont="1" applyBorder="1"/>
    <xf numFmtId="44" fontId="27" fillId="0" borderId="7" xfId="0" applyNumberFormat="1" applyFont="1" applyFill="1" applyBorder="1"/>
    <xf numFmtId="0" fontId="27" fillId="0" borderId="10" xfId="0" applyFont="1" applyBorder="1"/>
    <xf numFmtId="44" fontId="27" fillId="0" borderId="11" xfId="0" applyNumberFormat="1" applyFont="1" applyBorder="1"/>
    <xf numFmtId="0" fontId="27" fillId="0" borderId="0" xfId="0" applyFont="1"/>
    <xf numFmtId="164" fontId="27" fillId="2" borderId="7" xfId="2" applyNumberFormat="1" applyFont="1" applyFill="1" applyBorder="1"/>
    <xf numFmtId="0" fontId="23" fillId="2" borderId="14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4" xfId="0" applyFont="1" applyFill="1" applyBorder="1"/>
    <xf numFmtId="0" fontId="24" fillId="2" borderId="14" xfId="0" applyFont="1" applyFill="1" applyBorder="1"/>
    <xf numFmtId="169" fontId="24" fillId="2" borderId="14" xfId="0" applyNumberFormat="1" applyFont="1" applyFill="1" applyBorder="1"/>
    <xf numFmtId="16" fontId="23" fillId="2" borderId="6" xfId="0" quotePrefix="1" applyNumberFormat="1" applyFont="1" applyFill="1" applyBorder="1" applyAlignment="1">
      <alignment horizontal="center"/>
    </xf>
    <xf numFmtId="0" fontId="23" fillId="2" borderId="6" xfId="0" quotePrefix="1" applyFont="1" applyFill="1" applyBorder="1" applyAlignment="1">
      <alignment horizontal="center"/>
    </xf>
    <xf numFmtId="0" fontId="23" fillId="2" borderId="6" xfId="0" applyFont="1" applyFill="1" applyBorder="1"/>
    <xf numFmtId="169" fontId="23" fillId="2" borderId="6" xfId="0" applyNumberFormat="1" applyFont="1" applyFill="1" applyBorder="1"/>
    <xf numFmtId="164" fontId="27" fillId="2" borderId="17" xfId="2" applyNumberFormat="1" applyFont="1" applyFill="1" applyBorder="1"/>
    <xf numFmtId="0" fontId="23" fillId="2" borderId="17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5" xfId="0" applyFont="1" applyFill="1" applyBorder="1"/>
    <xf numFmtId="44" fontId="23" fillId="2" borderId="7" xfId="2" applyFont="1" applyFill="1" applyBorder="1"/>
    <xf numFmtId="165" fontId="23" fillId="2" borderId="7" xfId="2" applyNumberFormat="1" applyFont="1" applyFill="1" applyBorder="1"/>
    <xf numFmtId="165" fontId="23" fillId="2" borderId="11" xfId="2" applyNumberFormat="1" applyFont="1" applyFill="1" applyBorder="1"/>
    <xf numFmtId="44" fontId="23" fillId="2" borderId="6" xfId="2" applyFont="1" applyFill="1" applyBorder="1"/>
    <xf numFmtId="165" fontId="23" fillId="2" borderId="6" xfId="2" applyNumberFormat="1" applyFont="1" applyFill="1" applyBorder="1"/>
    <xf numFmtId="165" fontId="23" fillId="2" borderId="9" xfId="2" applyNumberFormat="1" applyFont="1" applyFill="1" applyBorder="1"/>
    <xf numFmtId="174" fontId="23" fillId="2" borderId="6" xfId="2" applyNumberFormat="1" applyFont="1" applyFill="1" applyBorder="1"/>
    <xf numFmtId="0" fontId="30" fillId="0" borderId="0" xfId="0" applyFont="1"/>
    <xf numFmtId="17" fontId="14" fillId="0" borderId="0" xfId="2" applyNumberFormat="1" applyFont="1" applyFill="1"/>
    <xf numFmtId="165" fontId="4" fillId="0" borderId="0" xfId="0" applyNumberFormat="1" applyFont="1"/>
    <xf numFmtId="44" fontId="2" fillId="0" borderId="0" xfId="2" applyFont="1"/>
    <xf numFmtId="164" fontId="8" fillId="0" borderId="3" xfId="2" applyNumberFormat="1" applyFont="1" applyBorder="1"/>
    <xf numFmtId="164" fontId="8" fillId="0" borderId="4" xfId="2" applyNumberFormat="1" applyFont="1" applyBorder="1"/>
    <xf numFmtId="165" fontId="23" fillId="0" borderId="6" xfId="2" applyNumberFormat="1" applyFont="1" applyFill="1" applyBorder="1"/>
    <xf numFmtId="165" fontId="23" fillId="0" borderId="9" xfId="2" applyNumberFormat="1" applyFont="1" applyFill="1" applyBorder="1"/>
    <xf numFmtId="0" fontId="27" fillId="0" borderId="0" xfId="0" applyFont="1" applyFill="1" applyBorder="1"/>
    <xf numFmtId="0" fontId="30" fillId="0" borderId="0" xfId="0" applyFont="1" applyFill="1" applyBorder="1"/>
    <xf numFmtId="0" fontId="25" fillId="0" borderId="0" xfId="0" applyFont="1" applyFill="1" applyBorder="1"/>
    <xf numFmtId="0" fontId="27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7" fillId="0" borderId="0" xfId="0" quotePrefix="1" applyFont="1" applyFill="1" applyBorder="1" applyAlignment="1">
      <alignment horizontal="center"/>
    </xf>
    <xf numFmtId="169" fontId="27" fillId="0" borderId="0" xfId="3" applyNumberFormat="1" applyFont="1" applyFill="1" applyBorder="1"/>
    <xf numFmtId="0" fontId="29" fillId="0" borderId="0" xfId="0" applyFont="1" applyFill="1" applyBorder="1"/>
    <xf numFmtId="44" fontId="29" fillId="0" borderId="0" xfId="2" applyFont="1" applyFill="1" applyBorder="1"/>
    <xf numFmtId="174" fontId="29" fillId="0" borderId="0" xfId="2" applyNumberFormat="1" applyFont="1" applyFill="1" applyBorder="1"/>
    <xf numFmtId="165" fontId="29" fillId="0" borderId="0" xfId="2" applyNumberFormat="1" applyFont="1" applyFill="1" applyBorder="1"/>
    <xf numFmtId="0" fontId="27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4" fillId="0" borderId="0" xfId="0" applyFont="1" applyFill="1" applyBorder="1"/>
    <xf numFmtId="169" fontId="24" fillId="0" borderId="0" xfId="0" applyNumberFormat="1" applyFont="1" applyFill="1" applyBorder="1"/>
    <xf numFmtId="175" fontId="27" fillId="0" borderId="7" xfId="2" applyNumberFormat="1" applyFont="1" applyBorder="1"/>
    <xf numFmtId="168" fontId="4" fillId="0" borderId="0" xfId="0" applyNumberFormat="1" applyFont="1" applyFill="1"/>
    <xf numFmtId="168" fontId="11" fillId="0" borderId="0" xfId="5" applyNumberFormat="1" applyFont="1" applyFill="1"/>
    <xf numFmtId="168" fontId="18" fillId="0" borderId="16" xfId="5" applyNumberFormat="1" applyFont="1" applyFill="1" applyBorder="1"/>
    <xf numFmtId="164" fontId="31" fillId="0" borderId="0" xfId="2" applyNumberFormat="1" applyFont="1" applyFill="1"/>
    <xf numFmtId="0" fontId="14" fillId="0" borderId="0" xfId="0" applyFont="1" applyFill="1" applyAlignment="1">
      <alignment vertical="center"/>
    </xf>
    <xf numFmtId="164" fontId="14" fillId="0" borderId="0" xfId="2" applyNumberFormat="1" applyFont="1" applyFill="1" applyAlignment="1">
      <alignment vertical="center"/>
    </xf>
    <xf numFmtId="0" fontId="32" fillId="0" borderId="0" xfId="0" applyFont="1"/>
    <xf numFmtId="0" fontId="1" fillId="0" borderId="12" xfId="0" applyFont="1" applyBorder="1"/>
    <xf numFmtId="0" fontId="8" fillId="0" borderId="13" xfId="0" applyFont="1" applyFill="1" applyBorder="1"/>
    <xf numFmtId="164" fontId="8" fillId="0" borderId="14" xfId="2" applyNumberFormat="1" applyFont="1" applyBorder="1"/>
    <xf numFmtId="0" fontId="14" fillId="0" borderId="0" xfId="0" applyFont="1" applyFill="1" applyAlignment="1">
      <alignment horizontal="left" vertical="top" wrapText="1"/>
    </xf>
    <xf numFmtId="164" fontId="10" fillId="0" borderId="3" xfId="2" applyNumberFormat="1" applyFont="1" applyBorder="1"/>
    <xf numFmtId="164" fontId="10" fillId="0" borderId="14" xfId="2" applyNumberFormat="1" applyFont="1" applyBorder="1"/>
  </cellXfs>
  <cellStyles count="7">
    <cellStyle name="Comma" xfId="1" builtinId="3"/>
    <cellStyle name="Currency" xfId="2" builtinId="4"/>
    <cellStyle name="Normal" xfId="0" builtinId="0"/>
    <cellStyle name="Normal 16" xfId="5"/>
    <cellStyle name="Normal 2" xfId="4"/>
    <cellStyle name="Normal 24" xfId="6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D2" sqref="D2"/>
    </sheetView>
  </sheetViews>
  <sheetFormatPr defaultColWidth="9.140625" defaultRowHeight="15" x14ac:dyDescent="0.25"/>
  <cols>
    <col min="1" max="1" width="5.5703125" style="1" customWidth="1"/>
    <col min="2" max="2" width="39.28515625" style="1" customWidth="1"/>
    <col min="3" max="3" width="19.7109375" style="1" customWidth="1"/>
    <col min="4" max="9" width="17" style="1" customWidth="1"/>
    <col min="10" max="10" width="4.85546875" style="1" customWidth="1"/>
    <col min="11" max="11" width="9.140625" style="1"/>
    <col min="12" max="12" width="9.7109375" style="1" bestFit="1" customWidth="1"/>
    <col min="13" max="13" width="26.7109375" style="1" customWidth="1"/>
    <col min="14" max="14" width="30" style="1" customWidth="1"/>
    <col min="15" max="15" width="15.5703125" style="1" customWidth="1"/>
    <col min="16" max="16" width="13.140625" style="1" customWidth="1"/>
    <col min="17" max="16384" width="9.140625" style="1"/>
  </cols>
  <sheetData>
    <row r="1" spans="1:10" ht="18.75" x14ac:dyDescent="0.3">
      <c r="C1" s="192" t="s">
        <v>170</v>
      </c>
      <c r="D1" s="2"/>
    </row>
    <row r="2" spans="1:10" ht="18.75" x14ac:dyDescent="0.3">
      <c r="C2" s="192"/>
      <c r="D2" s="2"/>
    </row>
    <row r="3" spans="1:10" ht="18.75" x14ac:dyDescent="0.3">
      <c r="C3" s="192"/>
      <c r="D3" s="2"/>
    </row>
    <row r="5" spans="1:10" x14ac:dyDescent="0.25">
      <c r="A5" s="3"/>
      <c r="B5" s="4"/>
      <c r="C5" s="5"/>
      <c r="D5" s="5"/>
      <c r="E5" s="5"/>
      <c r="F5" s="5"/>
      <c r="G5" s="5"/>
      <c r="H5" s="5"/>
      <c r="I5" s="5"/>
      <c r="J5" s="7"/>
    </row>
    <row r="6" spans="1:10" x14ac:dyDescent="0.25">
      <c r="A6" s="6"/>
      <c r="B6" s="7"/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7"/>
    </row>
    <row r="7" spans="1:10" x14ac:dyDescent="0.25">
      <c r="A7" s="6"/>
      <c r="B7" s="9" t="s">
        <v>8</v>
      </c>
      <c r="C7" s="10" t="s">
        <v>9</v>
      </c>
      <c r="D7" s="10" t="s">
        <v>83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8"/>
    </row>
    <row r="8" spans="1:10" ht="30" x14ac:dyDescent="0.25">
      <c r="A8" s="11" t="s">
        <v>15</v>
      </c>
      <c r="B8" s="12" t="s">
        <v>16</v>
      </c>
      <c r="C8" s="13" t="s">
        <v>17</v>
      </c>
      <c r="D8" s="13" t="s">
        <v>18</v>
      </c>
      <c r="E8" s="13" t="s">
        <v>19</v>
      </c>
      <c r="F8" s="13" t="s">
        <v>20</v>
      </c>
      <c r="G8" s="13" t="s">
        <v>21</v>
      </c>
      <c r="H8" s="13" t="s">
        <v>22</v>
      </c>
      <c r="I8" s="13" t="s">
        <v>23</v>
      </c>
      <c r="J8" s="108"/>
    </row>
    <row r="9" spans="1:10" x14ac:dyDescent="0.25">
      <c r="A9" s="14">
        <v>1</v>
      </c>
      <c r="B9" s="15" t="s">
        <v>24</v>
      </c>
      <c r="C9" s="8"/>
      <c r="D9" s="8"/>
      <c r="E9" s="8"/>
      <c r="F9" s="8"/>
      <c r="G9" s="8"/>
      <c r="H9" s="8"/>
      <c r="I9" s="8"/>
      <c r="J9" s="108"/>
    </row>
    <row r="10" spans="1:10" ht="15.75" thickBot="1" x14ac:dyDescent="0.3">
      <c r="A10" s="14">
        <f>A9+1</f>
        <v>2</v>
      </c>
      <c r="B10" s="7" t="s">
        <v>25</v>
      </c>
      <c r="C10" s="16">
        <f>SUM(D10:I10)</f>
        <v>0.99999999999999944</v>
      </c>
      <c r="D10" s="77">
        <v>0.41959785917416897</v>
      </c>
      <c r="E10" s="77">
        <v>0.11072160155075182</v>
      </c>
      <c r="F10" s="77">
        <v>0.24995375820649657</v>
      </c>
      <c r="G10" s="77">
        <v>0.1919032787790893</v>
      </c>
      <c r="H10" s="77">
        <v>2.3715939980936952E-2</v>
      </c>
      <c r="I10" s="77">
        <v>4.1075623085558592E-3</v>
      </c>
      <c r="J10" s="25" t="s">
        <v>26</v>
      </c>
    </row>
    <row r="11" spans="1:10" ht="15.75" thickBot="1" x14ac:dyDescent="0.3">
      <c r="A11" s="14">
        <f t="shared" ref="A11:A18" si="0">A10+1</f>
        <v>3</v>
      </c>
      <c r="B11" s="7" t="s">
        <v>155</v>
      </c>
      <c r="C11" s="17">
        <v>-41855141.288909912</v>
      </c>
      <c r="D11" s="40">
        <f>$C$11*D10</f>
        <v>-17562327.680258967</v>
      </c>
      <c r="E11" s="40">
        <f t="shared" ref="E11:I11" si="1">$C$11*E10</f>
        <v>-4634268.2766411044</v>
      </c>
      <c r="F11" s="40">
        <f t="shared" si="1"/>
        <v>-10461849.865426939</v>
      </c>
      <c r="G11" s="40">
        <f t="shared" si="1"/>
        <v>-8032138.84710385</v>
      </c>
      <c r="H11" s="40">
        <f t="shared" si="1"/>
        <v>-992634.01870142354</v>
      </c>
      <c r="I11" s="40">
        <f t="shared" si="1"/>
        <v>-171922.60077760645</v>
      </c>
      <c r="J11" s="7"/>
    </row>
    <row r="12" spans="1:10" x14ac:dyDescent="0.25">
      <c r="A12" s="14">
        <f t="shared" si="0"/>
        <v>4</v>
      </c>
      <c r="B12" s="7" t="s">
        <v>156</v>
      </c>
      <c r="C12" s="18">
        <f>SUM(D12:I12)</f>
        <v>11569482991.77421</v>
      </c>
      <c r="D12" s="18">
        <f>'kWh Forecast'!AP18</f>
        <v>4830793280.8331013</v>
      </c>
      <c r="E12" s="18">
        <f>'kWh Forecast'!AP19</f>
        <v>1285641708.9756439</v>
      </c>
      <c r="F12" s="18">
        <f>'kWh Forecast'!AP20</f>
        <v>2808752211.3201861</v>
      </c>
      <c r="G12" s="18">
        <f>'kWh Forecast'!AP21</f>
        <v>2331818272.4078746</v>
      </c>
      <c r="H12" s="18">
        <f>'kWh Forecast'!AP22</f>
        <v>287657730.38844055</v>
      </c>
      <c r="I12" s="18">
        <f>'kWh Forecast'!AP23</f>
        <v>24819787.84896281</v>
      </c>
      <c r="J12" s="25" t="s">
        <v>27</v>
      </c>
    </row>
    <row r="13" spans="1:10" x14ac:dyDescent="0.25">
      <c r="A13" s="14">
        <f t="shared" si="0"/>
        <v>5</v>
      </c>
      <c r="B13" s="7" t="s">
        <v>28</v>
      </c>
      <c r="C13" s="19"/>
      <c r="D13" s="73">
        <f>D11/D12</f>
        <v>-3.6354955923989011E-3</v>
      </c>
      <c r="E13" s="73">
        <f t="shared" ref="E13:I13" si="2">E11/E12</f>
        <v>-3.6046343583030871E-3</v>
      </c>
      <c r="F13" s="73">
        <f t="shared" si="2"/>
        <v>-3.7247322221099738E-3</v>
      </c>
      <c r="G13" s="73">
        <f t="shared" si="2"/>
        <v>-3.4445818279010779E-3</v>
      </c>
      <c r="H13" s="73">
        <f t="shared" si="2"/>
        <v>-3.4507468906224545E-3</v>
      </c>
      <c r="I13" s="73">
        <f t="shared" si="2"/>
        <v>-6.926836031952259E-3</v>
      </c>
      <c r="J13" s="7"/>
    </row>
    <row r="14" spans="1:10" x14ac:dyDescent="0.25">
      <c r="A14" s="14">
        <f>A13+1</f>
        <v>6</v>
      </c>
      <c r="B14" s="20"/>
      <c r="C14" s="6"/>
      <c r="D14" s="19"/>
      <c r="E14" s="19"/>
      <c r="F14" s="19"/>
      <c r="G14" s="19"/>
      <c r="H14" s="19"/>
      <c r="I14" s="19"/>
      <c r="J14" s="7"/>
    </row>
    <row r="15" spans="1:10" x14ac:dyDescent="0.25">
      <c r="A15" s="14">
        <f t="shared" si="0"/>
        <v>7</v>
      </c>
      <c r="B15" s="20" t="s">
        <v>29</v>
      </c>
      <c r="C15" s="6"/>
      <c r="D15" s="21">
        <f t="shared" ref="D15:I15" si="3">D13</f>
        <v>-3.6354955923989011E-3</v>
      </c>
      <c r="E15" s="21">
        <f t="shared" si="3"/>
        <v>-3.6046343583030871E-3</v>
      </c>
      <c r="F15" s="21">
        <f t="shared" si="3"/>
        <v>-3.7247322221099738E-3</v>
      </c>
      <c r="G15" s="21">
        <f t="shared" si="3"/>
        <v>-3.4445818279010779E-3</v>
      </c>
      <c r="H15" s="21">
        <f t="shared" si="3"/>
        <v>-3.4507468906224545E-3</v>
      </c>
      <c r="I15" s="21">
        <f t="shared" si="3"/>
        <v>-6.926836031952259E-3</v>
      </c>
      <c r="J15" s="7"/>
    </row>
    <row r="16" spans="1:10" x14ac:dyDescent="0.25">
      <c r="A16" s="14">
        <f t="shared" si="0"/>
        <v>8</v>
      </c>
      <c r="B16" s="20" t="s">
        <v>30</v>
      </c>
      <c r="C16" s="6"/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"/>
    </row>
    <row r="17" spans="1:10" x14ac:dyDescent="0.25">
      <c r="A17" s="14">
        <f t="shared" si="0"/>
        <v>9</v>
      </c>
      <c r="B17" s="20" t="s">
        <v>31</v>
      </c>
      <c r="C17" s="6"/>
      <c r="D17" s="21">
        <f t="shared" ref="D17:I17" si="4">D15-D16</f>
        <v>-3.6354955923989011E-3</v>
      </c>
      <c r="E17" s="21">
        <f t="shared" si="4"/>
        <v>-3.6046343583030871E-3</v>
      </c>
      <c r="F17" s="21">
        <f t="shared" si="4"/>
        <v>-3.7247322221099738E-3</v>
      </c>
      <c r="G17" s="21">
        <f t="shared" si="4"/>
        <v>-3.4445818279010779E-3</v>
      </c>
      <c r="H17" s="21">
        <f t="shared" si="4"/>
        <v>-3.4507468906224545E-3</v>
      </c>
      <c r="I17" s="21">
        <f t="shared" si="4"/>
        <v>-6.926836031952259E-3</v>
      </c>
      <c r="J17" s="7"/>
    </row>
    <row r="18" spans="1:10" x14ac:dyDescent="0.25">
      <c r="A18" s="38">
        <f t="shared" si="0"/>
        <v>10</v>
      </c>
      <c r="B18" s="39" t="s">
        <v>32</v>
      </c>
      <c r="C18" s="22">
        <f>SUM(D18:I18)</f>
        <v>-41855141.28890989</v>
      </c>
      <c r="D18" s="23">
        <f t="shared" ref="D18:I18" si="5">D17*D12</f>
        <v>-17562327.680258967</v>
      </c>
      <c r="E18" s="23">
        <f t="shared" si="5"/>
        <v>-4634268.2766411044</v>
      </c>
      <c r="F18" s="23">
        <f t="shared" si="5"/>
        <v>-10461849.865426939</v>
      </c>
      <c r="G18" s="23">
        <f t="shared" si="5"/>
        <v>-8032138.84710385</v>
      </c>
      <c r="H18" s="23">
        <f t="shared" si="5"/>
        <v>-992634.01870142354</v>
      </c>
      <c r="I18" s="23">
        <f t="shared" si="5"/>
        <v>-171922.60077760645</v>
      </c>
      <c r="J18" s="7"/>
    </row>
    <row r="19" spans="1:10" x14ac:dyDescent="0.25">
      <c r="A19" s="14"/>
      <c r="B19" s="20"/>
      <c r="C19" s="20"/>
      <c r="D19" s="20"/>
      <c r="E19" s="20"/>
      <c r="F19" s="20"/>
      <c r="G19" s="20"/>
      <c r="H19" s="20"/>
      <c r="I19" s="20"/>
      <c r="J19" s="7"/>
    </row>
    <row r="20" spans="1:10" x14ac:dyDescent="0.25">
      <c r="A20" s="14"/>
      <c r="B20" s="20"/>
      <c r="C20" s="20"/>
      <c r="D20" s="20"/>
      <c r="E20" s="20"/>
      <c r="F20" s="20"/>
      <c r="G20" s="20"/>
      <c r="H20" s="20"/>
      <c r="I20" s="20"/>
      <c r="J20" s="20"/>
    </row>
    <row r="21" spans="1:10" x14ac:dyDescent="0.25">
      <c r="A21" s="96" t="s">
        <v>133</v>
      </c>
      <c r="B21" s="104"/>
      <c r="C21" s="113" t="s">
        <v>1</v>
      </c>
      <c r="D21" s="99" t="s">
        <v>2</v>
      </c>
      <c r="E21" s="99" t="s">
        <v>3</v>
      </c>
      <c r="F21" s="99" t="s">
        <v>4</v>
      </c>
      <c r="G21" s="99" t="s">
        <v>5</v>
      </c>
      <c r="H21" s="99" t="s">
        <v>6</v>
      </c>
      <c r="I21" s="99" t="s">
        <v>7</v>
      </c>
      <c r="J21" s="20"/>
    </row>
    <row r="22" spans="1:10" x14ac:dyDescent="0.25">
      <c r="A22" s="14" t="s">
        <v>134</v>
      </c>
      <c r="B22" s="110" t="s">
        <v>8</v>
      </c>
      <c r="C22" s="114" t="s">
        <v>9</v>
      </c>
      <c r="D22" s="8" t="s">
        <v>83</v>
      </c>
      <c r="E22" s="8" t="s">
        <v>10</v>
      </c>
      <c r="F22" s="8" t="s">
        <v>11</v>
      </c>
      <c r="G22" s="8" t="s">
        <v>12</v>
      </c>
      <c r="H22" s="8" t="s">
        <v>13</v>
      </c>
      <c r="I22" s="8" t="s">
        <v>14</v>
      </c>
      <c r="J22" s="20"/>
    </row>
    <row r="23" spans="1:10" x14ac:dyDescent="0.25">
      <c r="A23" s="109">
        <f>A18+1</f>
        <v>11</v>
      </c>
      <c r="B23" s="4" t="s">
        <v>147</v>
      </c>
      <c r="C23" s="165">
        <f>SUM(D23:I23)</f>
        <v>528922000</v>
      </c>
      <c r="D23" s="165">
        <v>222668000</v>
      </c>
      <c r="E23" s="165">
        <v>80650000</v>
      </c>
      <c r="F23" s="165">
        <v>136458000</v>
      </c>
      <c r="G23" s="165">
        <v>69319000</v>
      </c>
      <c r="H23" s="165">
        <v>13073000</v>
      </c>
      <c r="I23" s="166">
        <v>6754000</v>
      </c>
      <c r="J23" s="20"/>
    </row>
    <row r="24" spans="1:10" x14ac:dyDescent="0.25">
      <c r="A24" s="98">
        <f>A23+1</f>
        <v>12</v>
      </c>
      <c r="B24" s="105" t="s">
        <v>162</v>
      </c>
      <c r="C24" s="106">
        <f>C18/C23</f>
        <v>-7.9132918065253272E-2</v>
      </c>
      <c r="D24" s="106">
        <f>D18/D23</f>
        <v>-7.8872256813996469E-2</v>
      </c>
      <c r="E24" s="106">
        <f t="shared" ref="E24:I24" si="6">E18/E23</f>
        <v>-5.74614789416132E-2</v>
      </c>
      <c r="F24" s="106">
        <f t="shared" si="6"/>
        <v>-7.6667178658832311E-2</v>
      </c>
      <c r="G24" s="106">
        <f t="shared" si="6"/>
        <v>-0.115872110779207</v>
      </c>
      <c r="H24" s="106">
        <f t="shared" si="6"/>
        <v>-7.5930086338363303E-2</v>
      </c>
      <c r="I24" s="111">
        <f t="shared" si="6"/>
        <v>-2.5454930526740666E-2</v>
      </c>
      <c r="J24" s="20"/>
    </row>
    <row r="25" spans="1:10" x14ac:dyDescent="0.25">
      <c r="A25" s="109">
        <v>13</v>
      </c>
      <c r="B25" s="4" t="s">
        <v>148</v>
      </c>
      <c r="C25" s="197">
        <f>SUM('Forecast Balance'!B20/'Forecast Balance'!B25)</f>
        <v>-20880813.608619429</v>
      </c>
      <c r="D25" s="165">
        <f t="shared" ref="D25:I25" si="7">$C$25*D10</f>
        <v>-8761544.687991567</v>
      </c>
      <c r="E25" s="165">
        <f t="shared" si="7"/>
        <v>-2311957.1244290769</v>
      </c>
      <c r="F25" s="165">
        <f t="shared" si="7"/>
        <v>-5219237.8358837841</v>
      </c>
      <c r="G25" s="165">
        <f t="shared" si="7"/>
        <v>-4007096.595069096</v>
      </c>
      <c r="H25" s="165">
        <f t="shared" si="7"/>
        <v>-495208.12229514989</v>
      </c>
      <c r="I25" s="166">
        <f t="shared" si="7"/>
        <v>-85769.242950745422</v>
      </c>
      <c r="J25" s="20"/>
    </row>
    <row r="26" spans="1:10" x14ac:dyDescent="0.25">
      <c r="A26" s="98">
        <v>14</v>
      </c>
      <c r="B26" s="105" t="s">
        <v>150</v>
      </c>
      <c r="C26" s="106">
        <f t="shared" ref="C26:I26" si="8">C25/C23</f>
        <v>-3.9478058406758332E-2</v>
      </c>
      <c r="D26" s="106">
        <f t="shared" si="8"/>
        <v>-3.9348018969908416E-2</v>
      </c>
      <c r="E26" s="106">
        <f t="shared" si="8"/>
        <v>-2.8666548350019552E-2</v>
      </c>
      <c r="F26" s="106">
        <f t="shared" si="8"/>
        <v>-3.8247943219772998E-2</v>
      </c>
      <c r="G26" s="106">
        <f t="shared" si="8"/>
        <v>-5.7806612834419076E-2</v>
      </c>
      <c r="H26" s="106">
        <f t="shared" si="8"/>
        <v>-3.7880220476948667E-2</v>
      </c>
      <c r="I26" s="111">
        <f t="shared" si="8"/>
        <v>-1.2699029160607851E-2</v>
      </c>
      <c r="J26" s="97"/>
    </row>
    <row r="27" spans="1:10" x14ac:dyDescent="0.25">
      <c r="A27" s="193">
        <v>15</v>
      </c>
      <c r="B27" s="194" t="s">
        <v>169</v>
      </c>
      <c r="C27" s="198">
        <f>SUM('Forecast Balance'!B21/'Forecast Balance'!B25)</f>
        <v>-20974327.680290461</v>
      </c>
      <c r="D27" s="195">
        <f>$C$27*D10</f>
        <v>-8800782.9922673907</v>
      </c>
      <c r="E27" s="195">
        <f t="shared" ref="E27:I27" si="9">$C$27*E10</f>
        <v>-2322311.1522120251</v>
      </c>
      <c r="F27" s="195">
        <f t="shared" si="9"/>
        <v>-5242612.0295431502</v>
      </c>
      <c r="G27" s="195">
        <f t="shared" si="9"/>
        <v>-4025042.2520347498</v>
      </c>
      <c r="H27" s="195">
        <f t="shared" si="9"/>
        <v>-497425.89640627312</v>
      </c>
      <c r="I27" s="195">
        <f t="shared" si="9"/>
        <v>-86153.357826860942</v>
      </c>
      <c r="J27" s="97"/>
    </row>
    <row r="28" spans="1:10" x14ac:dyDescent="0.25">
      <c r="A28" s="97"/>
      <c r="B28" s="7"/>
      <c r="C28" s="107"/>
      <c r="D28" s="107"/>
      <c r="E28" s="107"/>
      <c r="F28" s="107"/>
      <c r="G28" s="107"/>
      <c r="H28" s="107"/>
      <c r="I28" s="107"/>
      <c r="J28" s="97"/>
    </row>
    <row r="29" spans="1:10" x14ac:dyDescent="0.25">
      <c r="A29" s="97"/>
      <c r="B29" s="7"/>
      <c r="C29" s="107"/>
      <c r="D29" s="107"/>
      <c r="E29" s="107"/>
      <c r="F29" s="107"/>
      <c r="G29" s="107"/>
      <c r="H29" s="107"/>
      <c r="I29" s="107"/>
      <c r="J29" s="97"/>
    </row>
    <row r="30" spans="1:10" x14ac:dyDescent="0.25">
      <c r="A30" s="25" t="s">
        <v>26</v>
      </c>
      <c r="B30" s="7" t="s">
        <v>107</v>
      </c>
      <c r="C30" s="37"/>
    </row>
    <row r="31" spans="1:10" x14ac:dyDescent="0.25">
      <c r="A31" s="25"/>
      <c r="B31" s="7" t="s">
        <v>82</v>
      </c>
      <c r="C31" s="37"/>
      <c r="G31" s="68"/>
    </row>
    <row r="32" spans="1:10" x14ac:dyDescent="0.25">
      <c r="A32" s="25" t="s">
        <v>27</v>
      </c>
      <c r="B32" s="7" t="s">
        <v>161</v>
      </c>
      <c r="C32" s="37"/>
      <c r="G32" s="26"/>
    </row>
    <row r="34" spans="1:4" x14ac:dyDescent="0.25">
      <c r="A34" s="25"/>
      <c r="D34" s="163"/>
    </row>
    <row r="35" spans="1:4" x14ac:dyDescent="0.25">
      <c r="D35" s="164"/>
    </row>
  </sheetData>
  <pageMargins left="0.7" right="0.7" top="0.75" bottom="0.75" header="0.3" footer="0.3"/>
  <pageSetup scale="69" orientation="landscape" r:id="rId1"/>
  <headerFooter>
    <oddHeader>&amp;LAvista
UE-190334 
Bench Request No. 3
&amp;F</oddHeader>
    <oddFooter>&amp;L&amp;F&amp;RPage: &amp;P of &amp;N</oddFooter>
  </headerFooter>
  <customProperties>
    <customPr name="xxe4aPID" r:id="rId2"/>
  </customProperties>
  <ignoredErrors>
    <ignoredError sqref="A30 A32 J10 J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8"/>
  <sheetViews>
    <sheetView zoomScaleNormal="100" workbookViewId="0">
      <selection activeCell="K25" sqref="K25"/>
    </sheetView>
  </sheetViews>
  <sheetFormatPr defaultColWidth="9.140625" defaultRowHeight="12.75" x14ac:dyDescent="0.2"/>
  <cols>
    <col min="1" max="1" width="41.85546875" style="44" bestFit="1" customWidth="1"/>
    <col min="2" max="2" width="15.140625" style="44" bestFit="1" customWidth="1"/>
    <col min="3" max="3" width="13.85546875" style="44" customWidth="1"/>
    <col min="4" max="4" width="13.140625" style="44" customWidth="1"/>
    <col min="5" max="6" width="12.140625" style="44" hidden="1" customWidth="1"/>
    <col min="7" max="7" width="14.42578125" style="44" hidden="1" customWidth="1"/>
    <col min="8" max="8" width="12.140625" style="44" hidden="1" customWidth="1"/>
    <col min="9" max="9" width="15.5703125" style="44" customWidth="1"/>
    <col min="10" max="19" width="12.140625" style="44" customWidth="1"/>
    <col min="20" max="20" width="12.28515625" style="44" customWidth="1"/>
    <col min="21" max="21" width="13.140625" style="44" customWidth="1"/>
    <col min="22" max="44" width="12.5703125" style="44" customWidth="1"/>
    <col min="45" max="45" width="3" style="44" customWidth="1"/>
    <col min="46" max="46" width="12.5703125" style="44" bestFit="1" customWidth="1"/>
    <col min="47" max="47" width="14.85546875" style="44" customWidth="1"/>
    <col min="48" max="49" width="12.5703125" style="44" bestFit="1" customWidth="1"/>
    <col min="50" max="16384" width="9.140625" style="44"/>
  </cols>
  <sheetData>
    <row r="1" spans="1:49" x14ac:dyDescent="0.2">
      <c r="A1" s="44" t="s">
        <v>140</v>
      </c>
    </row>
    <row r="2" spans="1:49" x14ac:dyDescent="0.2">
      <c r="A2" s="44" t="s">
        <v>141</v>
      </c>
    </row>
    <row r="3" spans="1:49" x14ac:dyDescent="0.2">
      <c r="A3" s="103" t="s">
        <v>163</v>
      </c>
    </row>
    <row r="5" spans="1:49" s="95" customFormat="1" x14ac:dyDescent="0.2">
      <c r="B5" s="95">
        <v>2018</v>
      </c>
      <c r="C5" s="95">
        <v>2019</v>
      </c>
      <c r="D5" s="95">
        <v>2019</v>
      </c>
      <c r="E5" s="95">
        <v>2019</v>
      </c>
      <c r="F5" s="95">
        <v>2019</v>
      </c>
      <c r="G5" s="95">
        <v>2019</v>
      </c>
      <c r="H5" s="102">
        <v>2019</v>
      </c>
      <c r="I5" s="80" t="s">
        <v>65</v>
      </c>
      <c r="J5" s="95">
        <v>2019</v>
      </c>
      <c r="K5" s="95">
        <v>2019</v>
      </c>
      <c r="L5" s="95">
        <v>2019</v>
      </c>
      <c r="M5" s="95">
        <v>2019</v>
      </c>
      <c r="N5" s="80">
        <v>2019</v>
      </c>
      <c r="O5" s="80" t="s">
        <v>65</v>
      </c>
      <c r="P5" s="95">
        <v>2020</v>
      </c>
      <c r="Q5" s="95">
        <v>2020</v>
      </c>
      <c r="R5" s="95">
        <v>2020</v>
      </c>
      <c r="S5" s="95">
        <v>2020</v>
      </c>
      <c r="T5" s="95">
        <v>2020</v>
      </c>
      <c r="U5" s="80" t="s">
        <v>65</v>
      </c>
      <c r="V5" s="95">
        <v>2020</v>
      </c>
      <c r="W5" s="95">
        <v>2020</v>
      </c>
      <c r="X5" s="95">
        <v>2020</v>
      </c>
      <c r="Y5" s="95">
        <v>2020</v>
      </c>
      <c r="Z5" s="95">
        <v>2020</v>
      </c>
      <c r="AA5" s="80" t="s">
        <v>65</v>
      </c>
      <c r="AB5" s="95">
        <v>2021</v>
      </c>
      <c r="AC5" s="95">
        <v>2021</v>
      </c>
      <c r="AD5" s="95">
        <v>2021</v>
      </c>
      <c r="AE5" s="95">
        <v>2021</v>
      </c>
      <c r="AF5" s="95">
        <v>2021</v>
      </c>
      <c r="AG5" s="80" t="s">
        <v>65</v>
      </c>
      <c r="AH5" s="95">
        <v>2021</v>
      </c>
      <c r="AI5" s="95">
        <v>2021</v>
      </c>
      <c r="AJ5" s="95">
        <v>2021</v>
      </c>
      <c r="AK5" s="95">
        <v>2021</v>
      </c>
      <c r="AL5" s="95">
        <v>2021</v>
      </c>
      <c r="AM5" s="80" t="s">
        <v>65</v>
      </c>
      <c r="AN5" s="95">
        <v>2022</v>
      </c>
      <c r="AO5" s="95">
        <v>2022</v>
      </c>
      <c r="AP5" s="95">
        <v>2022</v>
      </c>
      <c r="AQ5" s="95">
        <v>2022</v>
      </c>
      <c r="AR5" s="95">
        <v>2022</v>
      </c>
      <c r="AT5" s="95" t="s">
        <v>130</v>
      </c>
      <c r="AU5" s="95" t="s">
        <v>131</v>
      </c>
    </row>
    <row r="6" spans="1:49" s="95" customFormat="1" x14ac:dyDescent="0.2">
      <c r="A6" s="94"/>
      <c r="B6" s="94" t="s">
        <v>52</v>
      </c>
      <c r="C6" s="94" t="s">
        <v>53</v>
      </c>
      <c r="D6" s="94" t="s">
        <v>123</v>
      </c>
      <c r="E6" s="94" t="s">
        <v>122</v>
      </c>
      <c r="F6" s="94" t="s">
        <v>121</v>
      </c>
      <c r="G6" s="94" t="s">
        <v>114</v>
      </c>
      <c r="H6" s="94" t="s">
        <v>115</v>
      </c>
      <c r="I6" s="94" t="s">
        <v>113</v>
      </c>
      <c r="J6" s="94" t="s">
        <v>129</v>
      </c>
      <c r="K6" s="94" t="s">
        <v>128</v>
      </c>
      <c r="L6" s="94" t="s">
        <v>127</v>
      </c>
      <c r="M6" s="94" t="s">
        <v>126</v>
      </c>
      <c r="N6" s="94" t="s">
        <v>125</v>
      </c>
      <c r="O6" s="94" t="s">
        <v>124</v>
      </c>
      <c r="P6" s="94" t="s">
        <v>123</v>
      </c>
      <c r="Q6" s="94" t="s">
        <v>122</v>
      </c>
      <c r="R6" s="94" t="s">
        <v>121</v>
      </c>
      <c r="S6" s="94" t="s">
        <v>114</v>
      </c>
      <c r="T6" s="94" t="s">
        <v>115</v>
      </c>
      <c r="U6" s="94" t="s">
        <v>113</v>
      </c>
      <c r="V6" s="94" t="s">
        <v>129</v>
      </c>
      <c r="W6" s="94" t="s">
        <v>128</v>
      </c>
      <c r="X6" s="94" t="s">
        <v>127</v>
      </c>
      <c r="Y6" s="94" t="s">
        <v>126</v>
      </c>
      <c r="Z6" s="94" t="s">
        <v>125</v>
      </c>
      <c r="AA6" s="94" t="s">
        <v>124</v>
      </c>
      <c r="AB6" s="94" t="s">
        <v>123</v>
      </c>
      <c r="AC6" s="94" t="s">
        <v>122</v>
      </c>
      <c r="AD6" s="94" t="s">
        <v>121</v>
      </c>
      <c r="AE6" s="94" t="s">
        <v>114</v>
      </c>
      <c r="AF6" s="94" t="s">
        <v>115</v>
      </c>
      <c r="AG6" s="94" t="s">
        <v>113</v>
      </c>
      <c r="AH6" s="94" t="s">
        <v>129</v>
      </c>
      <c r="AI6" s="94" t="s">
        <v>128</v>
      </c>
      <c r="AJ6" s="94" t="s">
        <v>127</v>
      </c>
      <c r="AK6" s="94" t="s">
        <v>126</v>
      </c>
      <c r="AL6" s="94" t="s">
        <v>125</v>
      </c>
      <c r="AM6" s="94" t="s">
        <v>124</v>
      </c>
      <c r="AN6" s="94" t="s">
        <v>123</v>
      </c>
      <c r="AO6" s="94" t="s">
        <v>122</v>
      </c>
      <c r="AP6" s="94" t="s">
        <v>121</v>
      </c>
      <c r="AQ6" s="94" t="s">
        <v>114</v>
      </c>
      <c r="AR6" s="94" t="s">
        <v>115</v>
      </c>
      <c r="AT6" s="94" t="s">
        <v>159</v>
      </c>
      <c r="AU6" s="94" t="s">
        <v>160</v>
      </c>
      <c r="AV6" s="94"/>
      <c r="AW6" s="94" t="s">
        <v>0</v>
      </c>
    </row>
    <row r="7" spans="1:49" x14ac:dyDescent="0.2">
      <c r="A7" s="44" t="s">
        <v>111</v>
      </c>
      <c r="B7" s="79">
        <v>0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f>'Forecasted Revenue'!D43</f>
        <v>0</v>
      </c>
      <c r="J7" s="79">
        <f>'Forecasted Revenue'!E43</f>
        <v>0</v>
      </c>
      <c r="K7" s="79">
        <f>'Forecasted Revenue'!F43</f>
        <v>0</v>
      </c>
      <c r="L7" s="79">
        <f>'Forecasted Revenue'!G43</f>
        <v>0</v>
      </c>
      <c r="M7" s="79">
        <f>'Forecasted Revenue'!H43</f>
        <v>0</v>
      </c>
      <c r="N7" s="79">
        <f>'Forecasted Revenue'!I43</f>
        <v>0</v>
      </c>
      <c r="O7" s="79">
        <f>'Forecasted Revenue'!J43</f>
        <v>0</v>
      </c>
      <c r="P7" s="79">
        <f>'Forecasted Revenue'!K43</f>
        <v>0</v>
      </c>
      <c r="Q7" s="79">
        <f>'Forecasted Revenue'!L43</f>
        <v>0</v>
      </c>
      <c r="R7" s="79">
        <f>'Forecasted Revenue'!M43</f>
        <v>-1496667.3385071652</v>
      </c>
      <c r="S7" s="79">
        <f>'Forecasted Revenue'!N43</f>
        <v>-1468460.4668270731</v>
      </c>
      <c r="T7" s="79">
        <f>'Forecasted Revenue'!O43</f>
        <v>-1464230.7604676525</v>
      </c>
      <c r="U7" s="79">
        <f>'Forecasted Revenue'!P43</f>
        <v>-1706957.0881962571</v>
      </c>
      <c r="V7" s="79">
        <f>'Forecasted Revenue'!Q43</f>
        <v>-1669938.9424896452</v>
      </c>
      <c r="W7" s="79">
        <f>'Forecasted Revenue'!R43</f>
        <v>-1491237.348247702</v>
      </c>
      <c r="X7" s="79">
        <f>'Forecasted Revenue'!S43</f>
        <v>-1564705.511292106</v>
      </c>
      <c r="Y7" s="79">
        <f>'Forecasted Revenue'!T43</f>
        <v>-1733416.7715234782</v>
      </c>
      <c r="Z7" s="79">
        <f>'Forecasted Revenue'!U43</f>
        <v>-1980263.5379103003</v>
      </c>
      <c r="AA7" s="79">
        <f>'Forecasted Revenue'!V43</f>
        <v>-1947998.0812965243</v>
      </c>
      <c r="AB7" s="79">
        <f>'Forecasted Revenue'!W43</f>
        <v>-1690382.8875130652</v>
      </c>
      <c r="AC7" s="79">
        <f>'Forecasted Revenue'!X43</f>
        <v>-1691901.1375389304</v>
      </c>
      <c r="AD7" s="79">
        <f>'Forecasted Revenue'!Y43</f>
        <v>-1505594.6411535942</v>
      </c>
      <c r="AE7" s="79">
        <f>'Forecasted Revenue'!Z43</f>
        <v>-1475273.7075582445</v>
      </c>
      <c r="AF7" s="79">
        <f>'Forecasted Revenue'!AA43</f>
        <v>-1473203.6595902094</v>
      </c>
      <c r="AG7" s="79">
        <f>'Forecasted Revenue'!AB43</f>
        <v>-1710046.2307994335</v>
      </c>
      <c r="AH7" s="79">
        <f>'Forecasted Revenue'!AC43</f>
        <v>-1676958.6084099996</v>
      </c>
      <c r="AI7" s="79">
        <f>'Forecasted Revenue'!AD43</f>
        <v>-1491856.6792216641</v>
      </c>
      <c r="AJ7" s="79">
        <f>'Forecasted Revenue'!AE43</f>
        <v>-1569527.5579225107</v>
      </c>
      <c r="AK7" s="79">
        <f>'Forecasted Revenue'!AF43</f>
        <v>-1736638.544350767</v>
      </c>
      <c r="AL7" s="79">
        <f>'Forecasted Revenue'!AG43</f>
        <v>-1991909.9644643378</v>
      </c>
      <c r="AM7" s="79">
        <f>'Forecasted Revenue'!AH43</f>
        <v>-1958439.551374058</v>
      </c>
      <c r="AN7" s="79">
        <f>'Forecasted Revenue'!AI43</f>
        <v>-1702543.369570649</v>
      </c>
      <c r="AO7" s="79">
        <f>'Forecasted Revenue'!AJ43</f>
        <v>-1703316.4727420749</v>
      </c>
      <c r="AP7" s="79"/>
      <c r="AQ7" s="79"/>
      <c r="AR7" s="79"/>
      <c r="AS7" s="43"/>
      <c r="AT7" s="79">
        <f>SUM(R7:AC7)</f>
        <v>-19906159.8718099</v>
      </c>
      <c r="AU7" s="79">
        <f>SUM(AD7:AO7)</f>
        <v>-19995308.987157542</v>
      </c>
      <c r="AV7" s="79"/>
      <c r="AW7" s="79">
        <f>SUM(AT7:AV7)</f>
        <v>-39901468.858967438</v>
      </c>
    </row>
    <row r="8" spans="1:49" x14ac:dyDescent="0.2">
      <c r="A8" s="44" t="s">
        <v>64</v>
      </c>
      <c r="B8" s="41">
        <v>0</v>
      </c>
      <c r="C8" s="41"/>
      <c r="D8" s="41"/>
      <c r="E8" s="41"/>
      <c r="F8" s="41"/>
      <c r="G8" s="41"/>
      <c r="H8" s="78"/>
      <c r="I8" s="41"/>
      <c r="J8" s="41"/>
      <c r="K8" s="41"/>
      <c r="L8" s="41"/>
      <c r="M8" s="41"/>
      <c r="N8" s="41"/>
      <c r="O8" s="41">
        <f>N11+O7</f>
        <v>35912182</v>
      </c>
      <c r="P8" s="41">
        <f>O8</f>
        <v>35912182</v>
      </c>
      <c r="Q8" s="41">
        <f>P8+Q7</f>
        <v>35912182</v>
      </c>
      <c r="R8" s="41">
        <f>Q8+R7</f>
        <v>34415514.661492832</v>
      </c>
      <c r="S8" s="41">
        <f>R8+S7</f>
        <v>32947054.19466576</v>
      </c>
      <c r="T8" s="41">
        <f t="shared" ref="T8" si="0">S8+T7</f>
        <v>31482823.434198108</v>
      </c>
      <c r="U8" s="41">
        <f>T11+U7</f>
        <v>32419301.650667995</v>
      </c>
      <c r="V8" s="41">
        <f>U8</f>
        <v>32419301.650667995</v>
      </c>
      <c r="W8" s="41">
        <f>V8+W7</f>
        <v>30928064.302420292</v>
      </c>
      <c r="X8" s="41">
        <f t="shared" ref="X8" si="1">W8+X7</f>
        <v>29363358.791128185</v>
      </c>
      <c r="Y8" s="41">
        <f t="shared" ref="Y8" si="2">X8+Y7</f>
        <v>27629942.019604705</v>
      </c>
      <c r="Z8" s="41">
        <f t="shared" ref="Z8" si="3">Y8+Z7</f>
        <v>25649678.481694404</v>
      </c>
      <c r="AA8" s="41">
        <f>Z11+AA7</f>
        <v>22670067.090583835</v>
      </c>
      <c r="AB8" s="41">
        <f>AA8</f>
        <v>22670067.090583835</v>
      </c>
      <c r="AC8" s="41">
        <f>AB8+AC7</f>
        <v>20978165.953044906</v>
      </c>
      <c r="AD8" s="41">
        <f t="shared" ref="AD8" si="4">AC8+AD7</f>
        <v>19472571.311891314</v>
      </c>
      <c r="AE8" s="41">
        <f t="shared" ref="AE8" si="5">AD8+AE7</f>
        <v>17997297.604333069</v>
      </c>
      <c r="AF8" s="41">
        <f t="shared" ref="AF8" si="6">AE8+AF7</f>
        <v>16524093.94474286</v>
      </c>
      <c r="AG8" s="41">
        <f>AF11+AG7</f>
        <v>13557309.300447123</v>
      </c>
      <c r="AH8" s="41">
        <f>AG8</f>
        <v>13557309.300447123</v>
      </c>
      <c r="AI8" s="41">
        <f>AH8+AI7</f>
        <v>12065452.62122546</v>
      </c>
      <c r="AJ8" s="41">
        <f t="shared" ref="AJ8" si="7">AI8+AJ7</f>
        <v>10495925.063302949</v>
      </c>
      <c r="AK8" s="41">
        <f t="shared" ref="AK8" si="8">AJ8+AK7</f>
        <v>8759286.5189521816</v>
      </c>
      <c r="AL8" s="41">
        <f t="shared" ref="AL8" si="9">AK8+AL7</f>
        <v>6767376.554487844</v>
      </c>
      <c r="AM8" s="41">
        <f>AL11+AM7</f>
        <v>3372875.3107676897</v>
      </c>
      <c r="AN8" s="41">
        <f>AM8</f>
        <v>3372875.3107676897</v>
      </c>
      <c r="AO8" s="41">
        <f>AN8+AO7</f>
        <v>1669558.8380256149</v>
      </c>
      <c r="AP8" s="41"/>
      <c r="AQ8" s="41"/>
      <c r="AR8" s="41"/>
      <c r="AT8" s="41"/>
      <c r="AU8" s="41"/>
      <c r="AV8" s="41"/>
      <c r="AW8" s="41"/>
    </row>
    <row r="9" spans="1:49" x14ac:dyDescent="0.2">
      <c r="A9" s="44" t="s">
        <v>62</v>
      </c>
      <c r="B9" s="78">
        <v>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>
        <f>(N11+(0.5*O7))*$D$16</f>
        <v>126083.78051561667</v>
      </c>
      <c r="P9" s="78">
        <f>(O8+(0.5*P7))*$D$16</f>
        <v>126083.78051561667</v>
      </c>
      <c r="Q9" s="78">
        <f>(P8+(0.5*Q7))*$D$16</f>
        <v>126083.78051561667</v>
      </c>
      <c r="R9" s="78">
        <f>(Q8+(0.5*R7))*$D$16</f>
        <v>123456.46207234818</v>
      </c>
      <c r="S9" s="78">
        <f>(R8+(0.5*S7))*$D$16</f>
        <v>118251.34082117335</v>
      </c>
      <c r="T9" s="78">
        <f>(S8+(0.5*T7))*$D$16</f>
        <v>113103.16022576562</v>
      </c>
      <c r="U9" s="78">
        <f>(T11+(0.5*U7))*$D$16</f>
        <v>116817.12671263609</v>
      </c>
      <c r="V9" s="78">
        <f>(U8+(0.5*V7))*$D$16</f>
        <v>110889.16864596865</v>
      </c>
      <c r="W9" s="78">
        <f t="shared" ref="W9:Z9" si="10">(V8+(0.5*W7))*$D$16</f>
        <v>111202.8696149907</v>
      </c>
      <c r="X9" s="78">
        <f t="shared" si="10"/>
        <v>105838.32745530679</v>
      </c>
      <c r="Y9" s="78">
        <f t="shared" si="10"/>
        <v>100048.65243611435</v>
      </c>
      <c r="Z9" s="78">
        <f t="shared" si="10"/>
        <v>93529.487810586768</v>
      </c>
      <c r="AA9" s="78">
        <f>(Z11+(0.5*AA7))*$D$16</f>
        <v>83011.754746258346</v>
      </c>
      <c r="AB9" s="78">
        <f>(AA8+(0.5*AB7))*$D$16</f>
        <v>76624.774034482252</v>
      </c>
      <c r="AC9" s="78">
        <f t="shared" ref="AC9:AF9" si="11">(AB8+(0.5*AC7))*$D$16</f>
        <v>76622.108828800381</v>
      </c>
      <c r="AD9" s="78">
        <f t="shared" si="11"/>
        <v>71009.078186993676</v>
      </c>
      <c r="AE9" s="78">
        <f t="shared" si="11"/>
        <v>65776.325264532279</v>
      </c>
      <c r="AF9" s="78">
        <f t="shared" si="11"/>
        <v>60600.43295569389</v>
      </c>
      <c r="AG9" s="78">
        <f>(AF11+(0.5*AG7))*$D$16</f>
        <v>50600.137776026539</v>
      </c>
      <c r="AH9" s="78">
        <f>(AG8+(0.5*AH7))*$D$16</f>
        <v>44654.434243556498</v>
      </c>
      <c r="AI9" s="78">
        <f t="shared" ref="AI9:AL9" si="12">(AH8+(0.5*AI7))*$D$16</f>
        <v>44979.370653892125</v>
      </c>
      <c r="AJ9" s="78">
        <f t="shared" si="12"/>
        <v>39605.276450565041</v>
      </c>
      <c r="AK9" s="78">
        <f t="shared" si="12"/>
        <v>33801.48094202151</v>
      </c>
      <c r="AL9" s="78">
        <f t="shared" si="12"/>
        <v>27256.21599784082</v>
      </c>
      <c r="AM9" s="78">
        <f>(AL11+(0.5*AM7))*$D$16</f>
        <v>15279.734371574821</v>
      </c>
      <c r="AN9" s="78">
        <f>(AM8+(0.5*AN7))*$D$16</f>
        <v>8853.0771570979359</v>
      </c>
      <c r="AO9" s="78">
        <f t="shared" ref="AO9" si="13">(AN8+(0.5*AO7))*$D$16</f>
        <v>8851.7200163569196</v>
      </c>
      <c r="AP9" s="78"/>
      <c r="AQ9" s="78"/>
      <c r="AR9" s="78"/>
      <c r="AS9" s="42"/>
      <c r="AT9" s="78">
        <f>SUM(R9:AC9)</f>
        <v>1229395.2334044315</v>
      </c>
      <c r="AU9" s="78">
        <f>SUM(U9:AF9)</f>
        <v>1071970.1066923642</v>
      </c>
      <c r="AV9" s="78"/>
      <c r="AW9" s="78">
        <f>SUM(AT9:AV9)</f>
        <v>2301365.3400967959</v>
      </c>
    </row>
    <row r="10" spans="1:49" x14ac:dyDescent="0.2">
      <c r="A10" s="44" t="s">
        <v>167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>
        <f>-Q17</f>
        <v>1910373</v>
      </c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112"/>
      <c r="AT10" s="79"/>
      <c r="AU10" s="79"/>
      <c r="AV10" s="79"/>
      <c r="AW10" s="79"/>
    </row>
    <row r="11" spans="1:49" x14ac:dyDescent="0.2">
      <c r="A11" s="44" t="s">
        <v>112</v>
      </c>
      <c r="B11" s="41">
        <v>0</v>
      </c>
      <c r="C11" s="41">
        <f>C8+C9</f>
        <v>0</v>
      </c>
      <c r="D11" s="41">
        <f>C11+D9</f>
        <v>0</v>
      </c>
      <c r="E11" s="41">
        <f t="shared" ref="E11:G11" si="14">D11+E9</f>
        <v>0</v>
      </c>
      <c r="F11" s="41">
        <f t="shared" si="14"/>
        <v>0</v>
      </c>
      <c r="G11" s="41">
        <f t="shared" si="14"/>
        <v>0</v>
      </c>
      <c r="H11" s="78">
        <f>G11+H9</f>
        <v>0</v>
      </c>
      <c r="I11" s="41">
        <f>H11+I9+I7</f>
        <v>0</v>
      </c>
      <c r="J11" s="41">
        <f>I11+J9+J7</f>
        <v>0</v>
      </c>
      <c r="K11" s="41">
        <f>J11+K9+K7</f>
        <v>0</v>
      </c>
      <c r="L11" s="41">
        <f>K11+L9+L7</f>
        <v>0</v>
      </c>
      <c r="M11" s="41">
        <f>L11+M9+M7</f>
        <v>0</v>
      </c>
      <c r="N11" s="41">
        <f>N15</f>
        <v>35912182</v>
      </c>
      <c r="O11" s="41">
        <f>N11+O9+O7</f>
        <v>36038265.780515619</v>
      </c>
      <c r="P11" s="41">
        <f>O11+P9+P7</f>
        <v>36164349.561031237</v>
      </c>
      <c r="Q11" s="41">
        <f>P11+Q9+Q7+Q10</f>
        <v>38200806.341546856</v>
      </c>
      <c r="R11" s="41">
        <f>Q11+R9+R7</f>
        <v>36827595.465112038</v>
      </c>
      <c r="S11" s="41">
        <f t="shared" ref="S11" si="15">R11+S9+S7</f>
        <v>35477386.339106143</v>
      </c>
      <c r="T11" s="41">
        <f>S11+T9+T7</f>
        <v>34126258.73886425</v>
      </c>
      <c r="U11" s="41">
        <f>T11+U9+U7</f>
        <v>32536118.77738063</v>
      </c>
      <c r="V11" s="41">
        <f t="shared" ref="V11" si="16">U11+V9+V7</f>
        <v>30977069.003536951</v>
      </c>
      <c r="W11" s="41">
        <f t="shared" ref="W11" si="17">V11+W9+W7</f>
        <v>29597034.52490424</v>
      </c>
      <c r="X11" s="41">
        <f t="shared" ref="X11" si="18">W11+X9+X7</f>
        <v>28138167.341067441</v>
      </c>
      <c r="Y11" s="41">
        <f t="shared" ref="Y11" si="19">X11+Y9+Y7</f>
        <v>26504799.221980076</v>
      </c>
      <c r="Z11" s="41">
        <f t="shared" ref="Z11" si="20">Y11+Z9+Z7</f>
        <v>24618065.171880361</v>
      </c>
      <c r="AA11" s="41">
        <f>Z11+AA9+AA7</f>
        <v>22753078.845330093</v>
      </c>
      <c r="AB11" s="41">
        <f t="shared" ref="AB11" si="21">AA11+AB9+AB7</f>
        <v>21139320.731851511</v>
      </c>
      <c r="AC11" s="41">
        <f t="shared" ref="AC11" si="22">AB11+AC9+AC7</f>
        <v>19524041.703141384</v>
      </c>
      <c r="AD11" s="41">
        <f t="shared" ref="AD11" si="23">AC11+AD9+AD7</f>
        <v>18089456.140174784</v>
      </c>
      <c r="AE11" s="41">
        <f t="shared" ref="AE11" si="24">AD11+AE9+AE7</f>
        <v>16679958.757881071</v>
      </c>
      <c r="AF11" s="41">
        <f t="shared" ref="AF11" si="25">AE11+AF9+AF7</f>
        <v>15267355.531246556</v>
      </c>
      <c r="AG11" s="41">
        <f>AF11+AG9+AG7</f>
        <v>13607909.43822315</v>
      </c>
      <c r="AH11" s="41">
        <f t="shared" ref="AH11" si="26">AG11+AH9+AH7</f>
        <v>11975605.264056707</v>
      </c>
      <c r="AI11" s="41">
        <f t="shared" ref="AI11" si="27">AH11+AI9+AI7</f>
        <v>10528727.955488935</v>
      </c>
      <c r="AJ11" s="41">
        <f t="shared" ref="AJ11" si="28">AI11+AJ9+AJ7</f>
        <v>8998805.6740169898</v>
      </c>
      <c r="AK11" s="41">
        <f t="shared" ref="AK11" si="29">AJ11+AK9+AK7</f>
        <v>7295968.6106082443</v>
      </c>
      <c r="AL11" s="41">
        <f t="shared" ref="AL11" si="30">AK11+AL9+AL7</f>
        <v>5331314.862141748</v>
      </c>
      <c r="AM11" s="41">
        <f>AL11+AM9+AM7</f>
        <v>3388155.0451392643</v>
      </c>
      <c r="AN11" s="41">
        <f t="shared" ref="AN11" si="31">AM11+AN9+AN7</f>
        <v>1694464.7527257132</v>
      </c>
      <c r="AO11" s="41">
        <f t="shared" ref="AO11" si="32">AN11+AO9+AO7</f>
        <v>-4.6566128730773926E-9</v>
      </c>
      <c r="AP11" s="41"/>
      <c r="AQ11" s="41"/>
      <c r="AR11" s="41"/>
      <c r="AT11" s="43">
        <f>H11+AT7+AT9</f>
        <v>-18676764.638405468</v>
      </c>
      <c r="AU11" s="43">
        <f>AT11+AU7+AU9</f>
        <v>-37600103.518870644</v>
      </c>
      <c r="AV11" s="43"/>
    </row>
    <row r="12" spans="1:49" x14ac:dyDescent="0.2">
      <c r="A12" s="81"/>
      <c r="B12" s="78"/>
      <c r="C12" s="78"/>
      <c r="D12" s="78"/>
      <c r="E12" s="78"/>
      <c r="F12" s="78"/>
      <c r="G12" s="78"/>
      <c r="H12" s="41"/>
      <c r="I12" s="41"/>
      <c r="J12" s="41"/>
      <c r="K12" s="41"/>
      <c r="L12" s="41"/>
      <c r="M12" s="41"/>
      <c r="N12" s="41"/>
      <c r="O12" s="41"/>
      <c r="P12" s="41"/>
      <c r="Q12" s="78"/>
      <c r="R12" s="81"/>
      <c r="S12" s="81"/>
      <c r="U12" s="81"/>
      <c r="AR12" s="101" t="s">
        <v>63</v>
      </c>
    </row>
    <row r="13" spans="1:49" x14ac:dyDescent="0.2">
      <c r="A13" s="81"/>
      <c r="B13" s="78"/>
      <c r="C13" s="78"/>
      <c r="D13" s="78"/>
      <c r="E13" s="78"/>
      <c r="F13" s="41"/>
      <c r="G13" s="41"/>
      <c r="H13" s="41"/>
      <c r="L13" s="162" t="s">
        <v>157</v>
      </c>
      <c r="M13" s="41"/>
      <c r="N13" s="41">
        <v>25802794</v>
      </c>
      <c r="O13" s="41"/>
      <c r="P13" s="41"/>
      <c r="Q13" s="189">
        <v>-2410373</v>
      </c>
      <c r="R13" s="191" t="s">
        <v>168</v>
      </c>
      <c r="S13" s="41"/>
      <c r="T13" s="41"/>
      <c r="AS13" s="43"/>
      <c r="AT13" s="43"/>
      <c r="AU13" s="43"/>
    </row>
    <row r="14" spans="1:49" x14ac:dyDescent="0.2">
      <c r="A14" s="78"/>
      <c r="B14" s="78"/>
      <c r="C14" s="78"/>
      <c r="D14" s="78"/>
      <c r="E14" s="41"/>
      <c r="F14" s="41"/>
      <c r="G14" s="41"/>
      <c r="H14" s="41"/>
      <c r="L14" s="41" t="s">
        <v>158</v>
      </c>
      <c r="M14" s="41"/>
      <c r="N14" s="41">
        <v>10109388</v>
      </c>
      <c r="O14" s="41"/>
      <c r="P14" s="41"/>
      <c r="Q14" s="189">
        <v>500000</v>
      </c>
      <c r="R14" s="190" t="s">
        <v>166</v>
      </c>
      <c r="S14" s="41"/>
    </row>
    <row r="15" spans="1:49" ht="25.5" x14ac:dyDescent="0.2">
      <c r="A15" s="82" t="s">
        <v>164</v>
      </c>
      <c r="B15" s="82" t="s">
        <v>108</v>
      </c>
      <c r="C15" s="82" t="s">
        <v>109</v>
      </c>
      <c r="D15" s="82" t="s">
        <v>110</v>
      </c>
      <c r="F15" s="41"/>
      <c r="G15" s="41"/>
      <c r="H15" s="41"/>
      <c r="L15" s="41"/>
      <c r="M15" s="41"/>
      <c r="N15" s="41">
        <f>SUM(N13:N14)</f>
        <v>35912182</v>
      </c>
      <c r="O15" s="41"/>
      <c r="P15" s="41"/>
      <c r="R15" s="196" t="s">
        <v>165</v>
      </c>
      <c r="S15" s="196"/>
      <c r="T15" s="196"/>
    </row>
    <row r="16" spans="1:49" x14ac:dyDescent="0.2">
      <c r="A16" s="83">
        <v>5.3330000000000002E-2</v>
      </c>
      <c r="B16" s="84">
        <f>A16/12</f>
        <v>4.4441666666666666E-3</v>
      </c>
      <c r="C16" s="83">
        <v>0.21</v>
      </c>
      <c r="D16" s="84">
        <f>B16*(1-C16)</f>
        <v>3.5108916666666667E-3</v>
      </c>
      <c r="E16" s="85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</row>
    <row r="17" spans="1:21" x14ac:dyDescent="0.2">
      <c r="A17" s="86"/>
      <c r="B17" s="41"/>
      <c r="L17" s="43"/>
      <c r="M17" s="43"/>
      <c r="N17" s="43"/>
      <c r="O17" s="43"/>
      <c r="P17" s="43"/>
      <c r="Q17" s="43">
        <f>SUM(Q13:Q16)</f>
        <v>-1910373</v>
      </c>
      <c r="U17" s="43"/>
    </row>
    <row r="18" spans="1:21" x14ac:dyDescent="0.2">
      <c r="A18" s="86"/>
      <c r="B18" s="41"/>
      <c r="M18" s="43"/>
    </row>
    <row r="19" spans="1:21" x14ac:dyDescent="0.2">
      <c r="A19" s="86"/>
      <c r="B19" s="41"/>
      <c r="C19" s="95" t="s">
        <v>149</v>
      </c>
    </row>
    <row r="20" spans="1:21" x14ac:dyDescent="0.2">
      <c r="A20" s="87" t="s">
        <v>135</v>
      </c>
      <c r="B20" s="41">
        <f>SUM(R7:AC7)</f>
        <v>-19906159.8718099</v>
      </c>
      <c r="C20" s="43">
        <f>B20/$B$25</f>
        <v>-20880813.608619429</v>
      </c>
    </row>
    <row r="21" spans="1:21" x14ac:dyDescent="0.2">
      <c r="A21" s="87" t="s">
        <v>136</v>
      </c>
      <c r="B21" s="41">
        <f>SUM(AD7:AO7)</f>
        <v>-19995308.987157542</v>
      </c>
      <c r="C21" s="43">
        <f t="shared" ref="C21" si="33">B21/$B$25</f>
        <v>-20974327.680290461</v>
      </c>
    </row>
    <row r="22" spans="1:21" x14ac:dyDescent="0.2">
      <c r="A22" s="87" t="s">
        <v>137</v>
      </c>
      <c r="B22" s="79"/>
      <c r="C22" s="112"/>
    </row>
    <row r="23" spans="1:21" x14ac:dyDescent="0.2">
      <c r="A23" s="87"/>
      <c r="B23" s="41">
        <f>SUM(B20:B22)</f>
        <v>-39901468.858967438</v>
      </c>
      <c r="C23" s="43">
        <f>SUM(C20:C22)</f>
        <v>-41855141.28890989</v>
      </c>
    </row>
    <row r="24" spans="1:21" x14ac:dyDescent="0.2">
      <c r="A24" s="87"/>
      <c r="B24" s="42"/>
    </row>
    <row r="25" spans="1:21" x14ac:dyDescent="0.2">
      <c r="A25" s="86" t="s">
        <v>138</v>
      </c>
      <c r="B25" s="100">
        <f>'CF WA Elec'!E19</f>
        <v>0.95332300000000003</v>
      </c>
      <c r="G25" s="88"/>
    </row>
    <row r="26" spans="1:21" x14ac:dyDescent="0.2">
      <c r="A26" s="86" t="s">
        <v>139</v>
      </c>
      <c r="B26" s="43">
        <f>B23/B25</f>
        <v>-41855141.288909882</v>
      </c>
    </row>
    <row r="29" spans="1:21" x14ac:dyDescent="0.2">
      <c r="B29" s="89"/>
    </row>
    <row r="34" spans="2:3" x14ac:dyDescent="0.2">
      <c r="C34" s="90"/>
    </row>
    <row r="35" spans="2:3" x14ac:dyDescent="0.2">
      <c r="C35" s="92"/>
    </row>
    <row r="36" spans="2:3" x14ac:dyDescent="0.2">
      <c r="C36" s="92"/>
    </row>
    <row r="38" spans="2:3" x14ac:dyDescent="0.2">
      <c r="B38" s="91"/>
    </row>
  </sheetData>
  <mergeCells count="1">
    <mergeCell ref="R15:T15"/>
  </mergeCells>
  <pageMargins left="0.7" right="0.7" top="0.75" bottom="0.75" header="0.3" footer="0.3"/>
  <pageSetup scale="20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zoomScaleNormal="100" workbookViewId="0">
      <selection activeCell="D52" sqref="D52"/>
    </sheetView>
  </sheetViews>
  <sheetFormatPr defaultColWidth="9.140625" defaultRowHeight="15" x14ac:dyDescent="0.25"/>
  <cols>
    <col min="1" max="1" width="5" style="1" customWidth="1"/>
    <col min="2" max="2" width="28" style="1" customWidth="1"/>
    <col min="3" max="3" width="11.28515625" style="1" customWidth="1"/>
    <col min="4" max="15" width="13.42578125" style="1" bestFit="1" customWidth="1"/>
    <col min="16" max="16" width="14.28515625" style="1" bestFit="1" customWidth="1"/>
    <col min="17" max="17" width="12.5703125" style="1" bestFit="1" customWidth="1"/>
    <col min="18" max="39" width="14.42578125" style="1" customWidth="1"/>
    <col min="40" max="40" width="15" style="1" customWidth="1"/>
    <col min="41" max="16384" width="9.140625" style="1"/>
  </cols>
  <sheetData>
    <row r="1" spans="1:40" x14ac:dyDescent="0.25">
      <c r="B1" s="44" t="s">
        <v>140</v>
      </c>
    </row>
    <row r="2" spans="1:40" x14ac:dyDescent="0.25">
      <c r="B2" s="44" t="s">
        <v>141</v>
      </c>
    </row>
    <row r="3" spans="1:40" x14ac:dyDescent="0.25">
      <c r="B3" s="103" t="s">
        <v>142</v>
      </c>
    </row>
    <row r="5" spans="1:40" x14ac:dyDescent="0.25">
      <c r="A5" s="27" t="s">
        <v>73</v>
      </c>
      <c r="B5" s="27"/>
    </row>
    <row r="8" spans="1:40" x14ac:dyDescent="0.25">
      <c r="A8" s="1" t="s">
        <v>54</v>
      </c>
      <c r="D8" s="28">
        <v>43662</v>
      </c>
      <c r="E8" s="28">
        <v>43693</v>
      </c>
      <c r="F8" s="28">
        <v>43724</v>
      </c>
      <c r="G8" s="28">
        <v>43754</v>
      </c>
      <c r="H8" s="28">
        <v>43785</v>
      </c>
      <c r="I8" s="28">
        <v>43815</v>
      </c>
      <c r="J8" s="28">
        <v>43846</v>
      </c>
      <c r="K8" s="28">
        <v>43877</v>
      </c>
      <c r="L8" s="28">
        <v>43906</v>
      </c>
      <c r="M8" s="28">
        <v>43937</v>
      </c>
      <c r="N8" s="28">
        <v>43967</v>
      </c>
      <c r="O8" s="28">
        <v>43998</v>
      </c>
      <c r="P8" s="28">
        <v>44028</v>
      </c>
      <c r="Q8" s="28">
        <v>44059</v>
      </c>
      <c r="R8" s="28">
        <v>44090</v>
      </c>
      <c r="S8" s="28">
        <v>44120</v>
      </c>
      <c r="T8" s="28">
        <v>44151</v>
      </c>
      <c r="U8" s="28">
        <v>44181</v>
      </c>
      <c r="V8" s="28">
        <v>44212</v>
      </c>
      <c r="W8" s="28">
        <v>44243</v>
      </c>
      <c r="X8" s="28">
        <v>44271</v>
      </c>
      <c r="Y8" s="28">
        <v>44302</v>
      </c>
      <c r="Z8" s="28">
        <v>44332</v>
      </c>
      <c r="AA8" s="28">
        <v>44363</v>
      </c>
      <c r="AB8" s="28">
        <v>44393</v>
      </c>
      <c r="AC8" s="28">
        <v>44424</v>
      </c>
      <c r="AD8" s="28">
        <v>44455</v>
      </c>
      <c r="AE8" s="28">
        <v>44485</v>
      </c>
      <c r="AF8" s="28">
        <v>44516</v>
      </c>
      <c r="AG8" s="28">
        <v>44546</v>
      </c>
      <c r="AH8" s="28">
        <v>44577</v>
      </c>
      <c r="AI8" s="28">
        <v>44608</v>
      </c>
      <c r="AJ8" s="28">
        <v>44636</v>
      </c>
      <c r="AK8" s="28">
        <v>44667</v>
      </c>
      <c r="AL8" s="28">
        <v>44697</v>
      </c>
      <c r="AM8" s="28">
        <v>44728</v>
      </c>
      <c r="AN8" s="1" t="s">
        <v>119</v>
      </c>
    </row>
    <row r="9" spans="1:40" x14ac:dyDescent="0.25">
      <c r="B9" s="1" t="s">
        <v>85</v>
      </c>
      <c r="D9" s="29"/>
      <c r="E9" s="29"/>
      <c r="F9" s="29"/>
      <c r="G9" s="29"/>
      <c r="H9" s="29"/>
      <c r="I9" s="29"/>
      <c r="J9" s="29"/>
      <c r="K9" s="29"/>
      <c r="L9" s="29"/>
      <c r="M9" s="29">
        <f>'kWh Forecast'!O18</f>
        <v>172859652.87680209</v>
      </c>
      <c r="N9" s="29">
        <f>'kWh Forecast'!P18</f>
        <v>156163072.25753611</v>
      </c>
      <c r="O9" s="29">
        <f>'kWh Forecast'!Q18</f>
        <v>148606138.3070735</v>
      </c>
      <c r="P9" s="29">
        <f>'kWh Forecast'!R18</f>
        <v>185788297.14418295</v>
      </c>
      <c r="Q9" s="29">
        <f>'kWh Forecast'!S18</f>
        <v>181091320.68721053</v>
      </c>
      <c r="R9" s="29">
        <f>'kWh Forecast'!T18</f>
        <v>155453714.2497384</v>
      </c>
      <c r="S9" s="29">
        <f>'kWh Forecast'!U18</f>
        <v>175496661.04043663</v>
      </c>
      <c r="T9" s="29">
        <f>'kWh Forecast'!V18</f>
        <v>224125563.41867948</v>
      </c>
      <c r="U9" s="29">
        <f>'kWh Forecast'!W18</f>
        <v>284723207.15264326</v>
      </c>
      <c r="V9" s="29">
        <f>'kWh Forecast'!X18</f>
        <v>278746402.11309016</v>
      </c>
      <c r="W9" s="29">
        <f>'kWh Forecast'!Y18</f>
        <v>227058816.48353809</v>
      </c>
      <c r="X9" s="29">
        <f>'kWh Forecast'!Z18</f>
        <v>219807208.48025528</v>
      </c>
      <c r="Y9" s="29">
        <f>'kWh Forecast'!AA18</f>
        <v>175228869.47880104</v>
      </c>
      <c r="Z9" s="29">
        <f>'kWh Forecast'!AB18</f>
        <v>157894085.22494042</v>
      </c>
      <c r="AA9" s="29">
        <f>'kWh Forecast'!AC18</f>
        <v>149597970.36592624</v>
      </c>
      <c r="AB9" s="29">
        <f>'kWh Forecast'!AD18</f>
        <v>185128504.00314215</v>
      </c>
      <c r="AC9" s="29">
        <f>'kWh Forecast'!AE18</f>
        <v>181533840.60358691</v>
      </c>
      <c r="AD9" s="29">
        <f>'kWh Forecast'!AF18</f>
        <v>154385462.59672052</v>
      </c>
      <c r="AE9" s="29">
        <f>'kWh Forecast'!AG18</f>
        <v>174311119.17177144</v>
      </c>
      <c r="AF9" s="29">
        <f>'kWh Forecast'!AH18</f>
        <v>222958265.8677153</v>
      </c>
      <c r="AG9" s="29">
        <f>'kWh Forecast'!AI18</f>
        <v>286336318.9151454</v>
      </c>
      <c r="AH9" s="29">
        <f>'kWh Forecast'!AJ18</f>
        <v>281301108.18292022</v>
      </c>
      <c r="AI9" s="29">
        <f>'kWh Forecast'!AK18</f>
        <v>229557078.70756245</v>
      </c>
      <c r="AJ9" s="29">
        <f>'kWh Forecast'!AL18</f>
        <v>222640603.50368243</v>
      </c>
      <c r="AK9" s="29"/>
      <c r="AL9" s="29"/>
      <c r="AM9" s="29"/>
      <c r="AN9" s="31">
        <f t="shared" ref="AN9:AN14" si="0">SUM(D9:AM9)</f>
        <v>4830793280.8331013</v>
      </c>
    </row>
    <row r="10" spans="1:40" x14ac:dyDescent="0.25">
      <c r="B10" s="1" t="s">
        <v>56</v>
      </c>
      <c r="D10" s="29"/>
      <c r="E10" s="29"/>
      <c r="F10" s="29"/>
      <c r="G10" s="29"/>
      <c r="H10" s="29"/>
      <c r="I10" s="29"/>
      <c r="J10" s="29"/>
      <c r="K10" s="29"/>
      <c r="L10" s="29"/>
      <c r="M10" s="29">
        <f>'kWh Forecast'!O19</f>
        <v>47989201.815350547</v>
      </c>
      <c r="N10" s="29">
        <f>'kWh Forecast'!P19</f>
        <v>47289475.369924441</v>
      </c>
      <c r="O10" s="29">
        <f>'kWh Forecast'!Q19</f>
        <v>46888699.381679296</v>
      </c>
      <c r="P10" s="29">
        <f>'kWh Forecast'!R19</f>
        <v>55892366.275059447</v>
      </c>
      <c r="Q10" s="29">
        <f>'kWh Forecast'!S19</f>
        <v>53453867.759605199</v>
      </c>
      <c r="R10" s="29">
        <f>'kWh Forecast'!T19</f>
        <v>47124754.390540585</v>
      </c>
      <c r="S10" s="29">
        <f>'kWh Forecast'!U19</f>
        <v>50675183.605183162</v>
      </c>
      <c r="T10" s="29">
        <f>'kWh Forecast'!V19</f>
        <v>55222527.275047153</v>
      </c>
      <c r="U10" s="29">
        <f>'kWh Forecast'!W19</f>
        <v>62784956.367792353</v>
      </c>
      <c r="V10" s="29">
        <f>'kWh Forecast'!X19</f>
        <v>62088806.662165187</v>
      </c>
      <c r="W10" s="29">
        <f>'kWh Forecast'!Y19</f>
        <v>53922145.557799876</v>
      </c>
      <c r="X10" s="29">
        <f>'kWh Forecast'!Z19</f>
        <v>55569638.497387208</v>
      </c>
      <c r="Y10" s="29">
        <f>'kWh Forecast'!AA19</f>
        <v>48555448.986480147</v>
      </c>
      <c r="Z10" s="29">
        <f>'kWh Forecast'!AB19</f>
        <v>47836807.274191849</v>
      </c>
      <c r="AA10" s="29">
        <f>'kWh Forecast'!AC19</f>
        <v>47621742.003490895</v>
      </c>
      <c r="AB10" s="29">
        <f>'kWh Forecast'!AD19</f>
        <v>56517141.035222396</v>
      </c>
      <c r="AC10" s="29">
        <f>'kWh Forecast'!AE19</f>
        <v>54272023.06288828</v>
      </c>
      <c r="AD10" s="29">
        <f>'kWh Forecast'!AF19</f>
        <v>47486294.503981426</v>
      </c>
      <c r="AE10" s="29">
        <f>'kWh Forecast'!AG19</f>
        <v>51494103.501355782</v>
      </c>
      <c r="AF10" s="29">
        <f>'kWh Forecast'!AH19</f>
        <v>55911699.368990667</v>
      </c>
      <c r="AG10" s="29">
        <f>'kWh Forecast'!AI19</f>
        <v>63647936.486558139</v>
      </c>
      <c r="AH10" s="29">
        <f>'kWh Forecast'!AJ19</f>
        <v>62631883.489261076</v>
      </c>
      <c r="AI10" s="29">
        <f>'kWh Forecast'!AK19</f>
        <v>54582814.78136944</v>
      </c>
      <c r="AJ10" s="29">
        <f>'kWh Forecast'!AL19</f>
        <v>56182191.524319358</v>
      </c>
      <c r="AK10" s="29"/>
      <c r="AL10" s="29"/>
      <c r="AM10" s="29"/>
      <c r="AN10" s="31">
        <f t="shared" si="0"/>
        <v>1285641708.9756439</v>
      </c>
    </row>
    <row r="11" spans="1:40" x14ac:dyDescent="0.25">
      <c r="B11" s="1" t="s">
        <v>57</v>
      </c>
      <c r="D11" s="29"/>
      <c r="E11" s="29"/>
      <c r="F11" s="29"/>
      <c r="G11" s="29"/>
      <c r="H11" s="29"/>
      <c r="I11" s="29"/>
      <c r="J11" s="29"/>
      <c r="K11" s="29"/>
      <c r="L11" s="29"/>
      <c r="M11" s="29">
        <f>'kWh Forecast'!O20</f>
        <v>108097799.73802182</v>
      </c>
      <c r="N11" s="29">
        <f>'kWh Forecast'!P20</f>
        <v>112197704.6794636</v>
      </c>
      <c r="O11" s="29">
        <f>'kWh Forecast'!Q20</f>
        <v>112352227.91361593</v>
      </c>
      <c r="P11" s="29">
        <f>'kWh Forecast'!R20</f>
        <v>130210551.30114639</v>
      </c>
      <c r="Q11" s="29">
        <f>'kWh Forecast'!S20</f>
        <v>123467756.91591488</v>
      </c>
      <c r="R11" s="29">
        <f>'kWh Forecast'!T20</f>
        <v>111301992.30192512</v>
      </c>
      <c r="S11" s="29">
        <f>'kWh Forecast'!U20</f>
        <v>118690082.44987068</v>
      </c>
      <c r="T11" s="29">
        <f>'kWh Forecast'!V20</f>
        <v>118677508.11368422</v>
      </c>
      <c r="U11" s="29">
        <f>'kWh Forecast'!W20</f>
        <v>124894894.28084588</v>
      </c>
      <c r="V11" s="29">
        <f>'kWh Forecast'!X20</f>
        <v>121247662.71969779</v>
      </c>
      <c r="W11" s="29">
        <f>'kWh Forecast'!Y20</f>
        <v>107231781.02310494</v>
      </c>
      <c r="X11" s="29">
        <f>'kWh Forecast'!Z20</f>
        <v>115551635.45754811</v>
      </c>
      <c r="Y11" s="29">
        <f>'kWh Forecast'!AA20</f>
        <v>107633599.36163883</v>
      </c>
      <c r="Z11" s="29">
        <f>'kWh Forecast'!AB20</f>
        <v>111876098.38391961</v>
      </c>
      <c r="AA11" s="29">
        <f>'kWh Forecast'!AC20</f>
        <v>112951090.67064899</v>
      </c>
      <c r="AB11" s="29">
        <f>'kWh Forecast'!AD20</f>
        <v>130386612.70780516</v>
      </c>
      <c r="AC11" s="29">
        <f>'kWh Forecast'!AE20</f>
        <v>123774169.99861857</v>
      </c>
      <c r="AD11" s="29">
        <f>'kWh Forecast'!AF20</f>
        <v>110694251.27069354</v>
      </c>
      <c r="AE11" s="29">
        <f>'kWh Forecast'!AG20</f>
        <v>119585171.66688913</v>
      </c>
      <c r="AF11" s="29">
        <f>'kWh Forecast'!AH20</f>
        <v>119489299.53296337</v>
      </c>
      <c r="AG11" s="29">
        <f>'kWh Forecast'!AI20</f>
        <v>125384795.04340641</v>
      </c>
      <c r="AH11" s="29">
        <f>'kWh Forecast'!AJ20</f>
        <v>120873167.65403426</v>
      </c>
      <c r="AI11" s="29">
        <f>'kWh Forecast'!AK20</f>
        <v>107107557.9680489</v>
      </c>
      <c r="AJ11" s="29">
        <f>'kWh Forecast'!AL20</f>
        <v>115074800.16667992</v>
      </c>
      <c r="AK11" s="29"/>
      <c r="AL11" s="29"/>
      <c r="AM11" s="29"/>
      <c r="AN11" s="31">
        <f t="shared" si="0"/>
        <v>2808752211.3201861</v>
      </c>
    </row>
    <row r="12" spans="1:40" x14ac:dyDescent="0.25">
      <c r="B12" s="1" t="s">
        <v>58</v>
      </c>
      <c r="D12" s="29"/>
      <c r="E12" s="29"/>
      <c r="F12" s="29"/>
      <c r="G12" s="29"/>
      <c r="H12" s="29"/>
      <c r="I12" s="29"/>
      <c r="J12" s="29"/>
      <c r="K12" s="29"/>
      <c r="L12" s="29"/>
      <c r="M12" s="29">
        <f>'kWh Forecast'!O21</f>
        <v>96541916.046344131</v>
      </c>
      <c r="N12" s="29">
        <f>'kWh Forecast'!P21</f>
        <v>95760797.43540509</v>
      </c>
      <c r="O12" s="29">
        <f>'kWh Forecast'!Q21</f>
        <v>97284747.611965299</v>
      </c>
      <c r="P12" s="29">
        <f>'kWh Forecast'!R21</f>
        <v>95817229.369363651</v>
      </c>
      <c r="Q12" s="29">
        <f>'kWh Forecast'!S21</f>
        <v>99623282.973023415</v>
      </c>
      <c r="R12" s="29">
        <f>'kWh Forecast'!T21</f>
        <v>99806934.050004169</v>
      </c>
      <c r="S12" s="29">
        <f>'kWh Forecast'!U21</f>
        <v>97278778.415966108</v>
      </c>
      <c r="T12" s="29">
        <f>'kWh Forecast'!V21</f>
        <v>98300336.58375074</v>
      </c>
      <c r="U12" s="29">
        <f>'kWh Forecast'!W21</f>
        <v>95517217.454798639</v>
      </c>
      <c r="V12" s="29">
        <f>'kWh Forecast'!X21</f>
        <v>96718231.807267666</v>
      </c>
      <c r="W12" s="29">
        <f>'kWh Forecast'!Y21</f>
        <v>96957994.940922618</v>
      </c>
      <c r="X12" s="29">
        <f>'kWh Forecast'!Z21</f>
        <v>93442016.469953761</v>
      </c>
      <c r="Y12" s="29">
        <f>'kWh Forecast'!AA21</f>
        <v>96923586.363071978</v>
      </c>
      <c r="Z12" s="29">
        <f>'kWh Forecast'!AB21</f>
        <v>96015708.626260877</v>
      </c>
      <c r="AA12" s="29">
        <f>'kWh Forecast'!AC21</f>
        <v>97710362.513109416</v>
      </c>
      <c r="AB12" s="29">
        <f>'kWh Forecast'!AD21</f>
        <v>96767719.913078144</v>
      </c>
      <c r="AC12" s="29">
        <f>'kWh Forecast'!AE21</f>
        <v>99765262.178115517</v>
      </c>
      <c r="AD12" s="29">
        <f>'kWh Forecast'!AF21</f>
        <v>100786216.80279216</v>
      </c>
      <c r="AE12" s="29">
        <f>'kWh Forecast'!AG21</f>
        <v>97583469.708537981</v>
      </c>
      <c r="AF12" s="29">
        <f>'kWh Forecast'!AH21</f>
        <v>98838032.662932768</v>
      </c>
      <c r="AG12" s="29">
        <f>'kWh Forecast'!AI21</f>
        <v>95936287.754014045</v>
      </c>
      <c r="AH12" s="29">
        <f>'kWh Forecast'!AJ21</f>
        <v>97065891.969770133</v>
      </c>
      <c r="AI12" s="29">
        <f>'kWh Forecast'!AK21</f>
        <v>97470445.256688997</v>
      </c>
      <c r="AJ12" s="29">
        <f>'kWh Forecast'!AL21</f>
        <v>93905805.500737414</v>
      </c>
      <c r="AK12" s="29"/>
      <c r="AL12" s="29"/>
      <c r="AM12" s="29"/>
      <c r="AN12" s="31">
        <f t="shared" si="0"/>
        <v>2331818272.4078746</v>
      </c>
    </row>
    <row r="13" spans="1:40" x14ac:dyDescent="0.25">
      <c r="B13" s="1" t="s">
        <v>59</v>
      </c>
      <c r="D13" s="29"/>
      <c r="E13" s="29"/>
      <c r="F13" s="29"/>
      <c r="G13" s="29"/>
      <c r="H13" s="29"/>
      <c r="I13" s="29"/>
      <c r="J13" s="29"/>
      <c r="K13" s="29"/>
      <c r="L13" s="29"/>
      <c r="M13" s="29">
        <f>'kWh Forecast'!O22</f>
        <v>7659569.5798094114</v>
      </c>
      <c r="N13" s="29">
        <f>'kWh Forecast'!P22</f>
        <v>13855126.299315881</v>
      </c>
      <c r="O13" s="29">
        <f>'kWh Forecast'!Q22</f>
        <v>19004965.927461538</v>
      </c>
      <c r="P13" s="29">
        <f>'kWh Forecast'!R22</f>
        <v>26397949.831010133</v>
      </c>
      <c r="Q13" s="29">
        <f>'kWh Forecast'!S22</f>
        <v>26145678.382979106</v>
      </c>
      <c r="R13" s="29">
        <f>'kWh Forecast'!T22</f>
        <v>18402897.237534303</v>
      </c>
      <c r="S13" s="29">
        <f>'kWh Forecast'!U22</f>
        <v>10475405.964001827</v>
      </c>
      <c r="T13" s="29">
        <f>'kWh Forecast'!V22</f>
        <v>4788245.2715796446</v>
      </c>
      <c r="U13" s="29">
        <f>'kWh Forecast'!W22</f>
        <v>4147445.6367968516</v>
      </c>
      <c r="V13" s="29">
        <f>'kWh Forecast'!X22</f>
        <v>4114756.2443095506</v>
      </c>
      <c r="W13" s="29">
        <f>'kWh Forecast'!Y22</f>
        <v>3703932.1853088406</v>
      </c>
      <c r="X13" s="29">
        <f>'kWh Forecast'!Z22</f>
        <v>4620592.6884573279</v>
      </c>
      <c r="Y13" s="29">
        <f>'kWh Forecast'!AA22</f>
        <v>7345336.3382513737</v>
      </c>
      <c r="Z13" s="29">
        <f>'kWh Forecast'!AB22</f>
        <v>13463960.735666705</v>
      </c>
      <c r="AA13" s="29">
        <f>'kWh Forecast'!AC22</f>
        <v>18930912.724595062</v>
      </c>
      <c r="AB13" s="29">
        <f>'kWh Forecast'!AD22</f>
        <v>26328986.037826791</v>
      </c>
      <c r="AC13" s="29">
        <f>'kWh Forecast'!AE22</f>
        <v>26559841.644573249</v>
      </c>
      <c r="AD13" s="29">
        <f>'kWh Forecast'!AF22</f>
        <v>19085076.37000598</v>
      </c>
      <c r="AE13" s="29">
        <f>'kWh Forecast'!AG22</f>
        <v>11124400.574437622</v>
      </c>
      <c r="AF13" s="29">
        <f>'kWh Forecast'!AH22</f>
        <v>4915126.8812047541</v>
      </c>
      <c r="AG13" s="29">
        <f>'kWh Forecast'!AI22</f>
        <v>4193312.9269812503</v>
      </c>
      <c r="AH13" s="29">
        <f>'kWh Forecast'!AJ22</f>
        <v>4129415.3264657953</v>
      </c>
      <c r="AI13" s="29">
        <f>'kWh Forecast'!AK22</f>
        <v>3725107.6866501393</v>
      </c>
      <c r="AJ13" s="29">
        <f>'kWh Forecast'!AL22</f>
        <v>4539687.8932173606</v>
      </c>
      <c r="AK13" s="29"/>
      <c r="AL13" s="29"/>
      <c r="AM13" s="29"/>
      <c r="AN13" s="31">
        <f t="shared" si="0"/>
        <v>287657730.38844055</v>
      </c>
    </row>
    <row r="14" spans="1:40" x14ac:dyDescent="0.25">
      <c r="B14" s="1" t="s">
        <v>60</v>
      </c>
      <c r="D14" s="29"/>
      <c r="E14" s="29"/>
      <c r="F14" s="29"/>
      <c r="G14" s="29"/>
      <c r="H14" s="29"/>
      <c r="I14" s="29"/>
      <c r="J14" s="29"/>
      <c r="K14" s="29"/>
      <c r="L14" s="29"/>
      <c r="M14" s="29">
        <f>'kWh Forecast'!O23</f>
        <v>999104.97892103519</v>
      </c>
      <c r="N14" s="29">
        <f>'kWh Forecast'!P23</f>
        <v>952176.73300420039</v>
      </c>
      <c r="O14" s="29">
        <f>'kWh Forecast'!Q23</f>
        <v>1079987.7725968692</v>
      </c>
      <c r="P14" s="29">
        <f>'kWh Forecast'!R23</f>
        <v>1080925.017553119</v>
      </c>
      <c r="Q14" s="29">
        <f>'kWh Forecast'!S23</f>
        <v>1067997.6763378645</v>
      </c>
      <c r="R14" s="29">
        <f>'kWh Forecast'!T23</f>
        <v>1063418.4473267808</v>
      </c>
      <c r="S14" s="29">
        <f>'kWh Forecast'!U23</f>
        <v>1055744.748614985</v>
      </c>
      <c r="T14" s="29">
        <f>'kWh Forecast'!V23</f>
        <v>1047522.745773446</v>
      </c>
      <c r="U14" s="29">
        <f>'kWh Forecast'!W23</f>
        <v>1049044.8018565718</v>
      </c>
      <c r="V14" s="29">
        <f>'kWh Forecast'!X23</f>
        <v>1042336.635928893</v>
      </c>
      <c r="W14" s="29">
        <f>'kWh Forecast'!Y23</f>
        <v>1030257.8799999689</v>
      </c>
      <c r="X14" s="29">
        <f>'kWh Forecast'!Z23</f>
        <v>1026771.2622169747</v>
      </c>
      <c r="Y14" s="29">
        <f>'kWh Forecast'!AA23</f>
        <v>1029231.4750108924</v>
      </c>
      <c r="Z14" s="29">
        <f>'kWh Forecast'!AB23</f>
        <v>1031644.516351714</v>
      </c>
      <c r="AA14" s="29">
        <f>'kWh Forecast'!AC23</f>
        <v>1039991.49829734</v>
      </c>
      <c r="AB14" s="29">
        <f>'kWh Forecast'!AD23</f>
        <v>1036913.2254390458</v>
      </c>
      <c r="AC14" s="29">
        <f>'kWh Forecast'!AE23</f>
        <v>1031313.9094295397</v>
      </c>
      <c r="AD14" s="29">
        <f>'kWh Forecast'!AF23</f>
        <v>1029706.7621871792</v>
      </c>
      <c r="AE14" s="29">
        <f>'kWh Forecast'!AG23</f>
        <v>1025897.5384255459</v>
      </c>
      <c r="AF14" s="29">
        <f>'kWh Forecast'!AH23</f>
        <v>1022306.3542430927</v>
      </c>
      <c r="AG14" s="29">
        <f>'kWh Forecast'!AI23</f>
        <v>1022326.6549488965</v>
      </c>
      <c r="AH14" s="29">
        <f>'kWh Forecast'!AJ23</f>
        <v>1021296.559373257</v>
      </c>
      <c r="AI14" s="29">
        <f>'kWh Forecast'!AK23</f>
        <v>1018195.4696602873</v>
      </c>
      <c r="AJ14" s="29">
        <f>'kWh Forecast'!AL23</f>
        <v>1015675.1854653137</v>
      </c>
      <c r="AK14" s="29"/>
      <c r="AL14" s="29"/>
      <c r="AM14" s="29"/>
      <c r="AN14" s="31">
        <f t="shared" si="0"/>
        <v>24819787.84896281</v>
      </c>
    </row>
    <row r="15" spans="1:40" x14ac:dyDescent="0.25">
      <c r="A15" s="1" t="s">
        <v>61</v>
      </c>
      <c r="D15" s="30">
        <f t="shared" ref="D15:O15" si="1">SUM(D9:D14)</f>
        <v>0</v>
      </c>
      <c r="E15" s="30">
        <f t="shared" si="1"/>
        <v>0</v>
      </c>
      <c r="F15" s="30">
        <f t="shared" si="1"/>
        <v>0</v>
      </c>
      <c r="G15" s="30">
        <f t="shared" si="1"/>
        <v>0</v>
      </c>
      <c r="H15" s="30">
        <f t="shared" si="1"/>
        <v>0</v>
      </c>
      <c r="I15" s="30">
        <f t="shared" si="1"/>
        <v>0</v>
      </c>
      <c r="J15" s="30">
        <f t="shared" si="1"/>
        <v>0</v>
      </c>
      <c r="K15" s="30">
        <f t="shared" si="1"/>
        <v>0</v>
      </c>
      <c r="L15" s="30">
        <f t="shared" si="1"/>
        <v>0</v>
      </c>
      <c r="M15" s="30">
        <f t="shared" si="1"/>
        <v>434147245.03524911</v>
      </c>
      <c r="N15" s="30">
        <f t="shared" si="1"/>
        <v>426218352.77464926</v>
      </c>
      <c r="O15" s="30">
        <f t="shared" si="1"/>
        <v>425216766.91439247</v>
      </c>
      <c r="P15" s="30">
        <f t="shared" ref="P15:AM15" si="2">SUM(P9:P14)</f>
        <v>495187318.93831563</v>
      </c>
      <c r="Q15" s="30">
        <f t="shared" si="2"/>
        <v>484849904.39507097</v>
      </c>
      <c r="R15" s="30">
        <f t="shared" si="2"/>
        <v>433153710.67706937</v>
      </c>
      <c r="S15" s="30">
        <f t="shared" si="2"/>
        <v>453671856.22407335</v>
      </c>
      <c r="T15" s="30">
        <f t="shared" si="2"/>
        <v>502161703.40851468</v>
      </c>
      <c r="U15" s="30">
        <f t="shared" si="2"/>
        <v>573116765.6947335</v>
      </c>
      <c r="V15" s="30">
        <f t="shared" si="2"/>
        <v>563958196.18245924</v>
      </c>
      <c r="W15" s="30">
        <f t="shared" si="2"/>
        <v>489904928.0706743</v>
      </c>
      <c r="X15" s="30">
        <f t="shared" si="2"/>
        <v>490017862.85581863</v>
      </c>
      <c r="Y15" s="30">
        <f t="shared" si="2"/>
        <v>436716072.00325423</v>
      </c>
      <c r="Z15" s="30">
        <f t="shared" si="2"/>
        <v>428118304.76133114</v>
      </c>
      <c r="AA15" s="30">
        <f t="shared" si="2"/>
        <v>427852069.77606797</v>
      </c>
      <c r="AB15" s="30">
        <f t="shared" si="2"/>
        <v>496165876.92251366</v>
      </c>
      <c r="AC15" s="30">
        <f t="shared" si="2"/>
        <v>486936451.39721209</v>
      </c>
      <c r="AD15" s="30">
        <f t="shared" si="2"/>
        <v>433467008.30638081</v>
      </c>
      <c r="AE15" s="30">
        <f t="shared" si="2"/>
        <v>455124162.16141754</v>
      </c>
      <c r="AF15" s="30">
        <f t="shared" si="2"/>
        <v>503134730.66804987</v>
      </c>
      <c r="AG15" s="30">
        <f t="shared" si="2"/>
        <v>576520977.78105414</v>
      </c>
      <c r="AH15" s="30">
        <f t="shared" si="2"/>
        <v>567022763.1818248</v>
      </c>
      <c r="AI15" s="30">
        <f t="shared" si="2"/>
        <v>493461199.86998028</v>
      </c>
      <c r="AJ15" s="30">
        <f t="shared" si="2"/>
        <v>493358763.77410185</v>
      </c>
      <c r="AK15" s="30">
        <f t="shared" si="2"/>
        <v>0</v>
      </c>
      <c r="AL15" s="30">
        <f t="shared" si="2"/>
        <v>0</v>
      </c>
      <c r="AM15" s="30">
        <f t="shared" si="2"/>
        <v>0</v>
      </c>
      <c r="AN15" s="31">
        <f>SUM(AN9:AN14)</f>
        <v>11569482991.77421</v>
      </c>
    </row>
    <row r="16" spans="1:40" x14ac:dyDescent="0.25">
      <c r="D16" s="31">
        <f>D15-'kWh Forecast'!F24</f>
        <v>0</v>
      </c>
      <c r="E16" s="31">
        <f>E15-'kWh Forecast'!G24</f>
        <v>0</v>
      </c>
      <c r="F16" s="31">
        <f>F15-'kWh Forecast'!H24</f>
        <v>0</v>
      </c>
      <c r="G16" s="31">
        <f>G15-'kWh Forecast'!I24</f>
        <v>0</v>
      </c>
      <c r="H16" s="31">
        <f>H15-'kWh Forecast'!J24</f>
        <v>0</v>
      </c>
      <c r="I16" s="31">
        <f>I15-'kWh Forecast'!K24</f>
        <v>0</v>
      </c>
      <c r="J16" s="31">
        <f>J15-'kWh Forecast'!L24</f>
        <v>0</v>
      </c>
      <c r="K16" s="31">
        <f>K15-'kWh Forecast'!M24</f>
        <v>0</v>
      </c>
      <c r="L16" s="31">
        <f>L15-'kWh Forecast'!N24</f>
        <v>0</v>
      </c>
      <c r="M16" s="31">
        <f>M15-'kWh Forecast'!O24</f>
        <v>0</v>
      </c>
      <c r="N16" s="31">
        <f>N15-'kWh Forecast'!P24</f>
        <v>0</v>
      </c>
      <c r="O16" s="31">
        <f>O15-'kWh Forecast'!Q24</f>
        <v>0</v>
      </c>
    </row>
    <row r="18" spans="1:40" x14ac:dyDescent="0.25">
      <c r="A18" s="1" t="s">
        <v>116</v>
      </c>
    </row>
    <row r="19" spans="1:40" x14ac:dyDescent="0.25">
      <c r="B19" s="1" t="s">
        <v>85</v>
      </c>
      <c r="D19" s="32"/>
      <c r="E19" s="32"/>
      <c r="F19" s="32"/>
      <c r="G19" s="32"/>
      <c r="H19" s="32"/>
      <c r="I19" s="32"/>
      <c r="J19" s="32"/>
      <c r="K19" s="32"/>
      <c r="L19" s="32"/>
      <c r="M19" s="32">
        <f>'Rate Design'!$D$15</f>
        <v>-3.6354955923989011E-3</v>
      </c>
      <c r="N19" s="32">
        <f>'Rate Design'!$D$15</f>
        <v>-3.6354955923989011E-3</v>
      </c>
      <c r="O19" s="32">
        <f>'Rate Design'!$D$15</f>
        <v>-3.6354955923989011E-3</v>
      </c>
      <c r="P19" s="32">
        <f>'Rate Design'!$D$15</f>
        <v>-3.6354955923989011E-3</v>
      </c>
      <c r="Q19" s="32">
        <f>'Rate Design'!$D$15</f>
        <v>-3.6354955923989011E-3</v>
      </c>
      <c r="R19" s="32">
        <f>'Rate Design'!$D$15</f>
        <v>-3.6354955923989011E-3</v>
      </c>
      <c r="S19" s="32">
        <f>'Rate Design'!$D$15</f>
        <v>-3.6354955923989011E-3</v>
      </c>
      <c r="T19" s="32">
        <f>'Rate Design'!$D$15</f>
        <v>-3.6354955923989011E-3</v>
      </c>
      <c r="U19" s="32">
        <f>'Rate Design'!$D$15</f>
        <v>-3.6354955923989011E-3</v>
      </c>
      <c r="V19" s="32">
        <f>'Rate Design'!$D$15</f>
        <v>-3.6354955923989011E-3</v>
      </c>
      <c r="W19" s="32">
        <f>'Rate Design'!$D$15</f>
        <v>-3.6354955923989011E-3</v>
      </c>
      <c r="X19" s="32">
        <f>'Rate Design'!$D$15</f>
        <v>-3.6354955923989011E-3</v>
      </c>
      <c r="Y19" s="32">
        <f>'Rate Design'!$D$15</f>
        <v>-3.6354955923989011E-3</v>
      </c>
      <c r="Z19" s="32">
        <f>'Rate Design'!$D$15</f>
        <v>-3.6354955923989011E-3</v>
      </c>
      <c r="AA19" s="32">
        <f>'Rate Design'!$D$15</f>
        <v>-3.6354955923989011E-3</v>
      </c>
      <c r="AB19" s="32">
        <f>'Rate Design'!$D$15</f>
        <v>-3.6354955923989011E-3</v>
      </c>
      <c r="AC19" s="32">
        <f>'Rate Design'!$D$15</f>
        <v>-3.6354955923989011E-3</v>
      </c>
      <c r="AD19" s="32">
        <f>'Rate Design'!$D$15</f>
        <v>-3.6354955923989011E-3</v>
      </c>
      <c r="AE19" s="32">
        <f>'Rate Design'!$D$15</f>
        <v>-3.6354955923989011E-3</v>
      </c>
      <c r="AF19" s="32">
        <f>'Rate Design'!$D$15</f>
        <v>-3.6354955923989011E-3</v>
      </c>
      <c r="AG19" s="32">
        <f>'Rate Design'!$D$15</f>
        <v>-3.6354955923989011E-3</v>
      </c>
      <c r="AH19" s="32">
        <f>'Rate Design'!$D$15</f>
        <v>-3.6354955923989011E-3</v>
      </c>
      <c r="AI19" s="32">
        <f>'Rate Design'!$D$15</f>
        <v>-3.6354955923989011E-3</v>
      </c>
      <c r="AJ19" s="32">
        <f>'Rate Design'!$D$15</f>
        <v>-3.6354955923989011E-3</v>
      </c>
      <c r="AK19" s="32"/>
      <c r="AL19" s="32"/>
      <c r="AM19" s="32"/>
    </row>
    <row r="20" spans="1:40" x14ac:dyDescent="0.25">
      <c r="B20" s="1" t="s">
        <v>56</v>
      </c>
      <c r="D20" s="32"/>
      <c r="E20" s="32"/>
      <c r="F20" s="32"/>
      <c r="G20" s="32"/>
      <c r="H20" s="32"/>
      <c r="I20" s="32"/>
      <c r="J20" s="32"/>
      <c r="K20" s="32"/>
      <c r="L20" s="32"/>
      <c r="M20" s="32">
        <f>'Rate Design'!$E$15</f>
        <v>-3.6046343583030871E-3</v>
      </c>
      <c r="N20" s="32">
        <f>'Rate Design'!$E$15</f>
        <v>-3.6046343583030871E-3</v>
      </c>
      <c r="O20" s="32">
        <f>'Rate Design'!$E$15</f>
        <v>-3.6046343583030871E-3</v>
      </c>
      <c r="P20" s="32">
        <f>'Rate Design'!$E$15</f>
        <v>-3.6046343583030871E-3</v>
      </c>
      <c r="Q20" s="32">
        <f>'Rate Design'!$E$15</f>
        <v>-3.6046343583030871E-3</v>
      </c>
      <c r="R20" s="32">
        <f>'Rate Design'!$E$15</f>
        <v>-3.6046343583030871E-3</v>
      </c>
      <c r="S20" s="32">
        <f>'Rate Design'!$E$15</f>
        <v>-3.6046343583030871E-3</v>
      </c>
      <c r="T20" s="32">
        <f>'Rate Design'!$E$15</f>
        <v>-3.6046343583030871E-3</v>
      </c>
      <c r="U20" s="32">
        <f>'Rate Design'!$E$15</f>
        <v>-3.6046343583030871E-3</v>
      </c>
      <c r="V20" s="32">
        <f>'Rate Design'!$E$15</f>
        <v>-3.6046343583030871E-3</v>
      </c>
      <c r="W20" s="32">
        <f>'Rate Design'!$E$15</f>
        <v>-3.6046343583030871E-3</v>
      </c>
      <c r="X20" s="32">
        <f>'Rate Design'!$E$15</f>
        <v>-3.6046343583030871E-3</v>
      </c>
      <c r="Y20" s="32">
        <f>'Rate Design'!$E$15</f>
        <v>-3.6046343583030871E-3</v>
      </c>
      <c r="Z20" s="32">
        <f>'Rate Design'!$E$15</f>
        <v>-3.6046343583030871E-3</v>
      </c>
      <c r="AA20" s="32">
        <f>'Rate Design'!$E$15</f>
        <v>-3.6046343583030871E-3</v>
      </c>
      <c r="AB20" s="32">
        <f>'Rate Design'!$E$15</f>
        <v>-3.6046343583030871E-3</v>
      </c>
      <c r="AC20" s="32">
        <f>'Rate Design'!$E$15</f>
        <v>-3.6046343583030871E-3</v>
      </c>
      <c r="AD20" s="32">
        <f>'Rate Design'!$E$15</f>
        <v>-3.6046343583030871E-3</v>
      </c>
      <c r="AE20" s="32">
        <f>'Rate Design'!$E$15</f>
        <v>-3.6046343583030871E-3</v>
      </c>
      <c r="AF20" s="32">
        <f>'Rate Design'!$E$15</f>
        <v>-3.6046343583030871E-3</v>
      </c>
      <c r="AG20" s="32">
        <f>'Rate Design'!$E$15</f>
        <v>-3.6046343583030871E-3</v>
      </c>
      <c r="AH20" s="32">
        <f>'Rate Design'!$E$15</f>
        <v>-3.6046343583030871E-3</v>
      </c>
      <c r="AI20" s="32">
        <f>'Rate Design'!$E$15</f>
        <v>-3.6046343583030871E-3</v>
      </c>
      <c r="AJ20" s="32">
        <f>'Rate Design'!$E$15</f>
        <v>-3.6046343583030871E-3</v>
      </c>
      <c r="AK20" s="32"/>
      <c r="AL20" s="32"/>
      <c r="AM20" s="32"/>
    </row>
    <row r="21" spans="1:40" x14ac:dyDescent="0.25">
      <c r="B21" s="1" t="s">
        <v>57</v>
      </c>
      <c r="D21" s="32"/>
      <c r="E21" s="32"/>
      <c r="F21" s="32"/>
      <c r="G21" s="32"/>
      <c r="H21" s="32"/>
      <c r="I21" s="32"/>
      <c r="J21" s="32"/>
      <c r="K21" s="32"/>
      <c r="L21" s="32"/>
      <c r="M21" s="32">
        <f>'Rate Design'!$F$15</f>
        <v>-3.7247322221099738E-3</v>
      </c>
      <c r="N21" s="32">
        <f>'Rate Design'!$F$15</f>
        <v>-3.7247322221099738E-3</v>
      </c>
      <c r="O21" s="32">
        <f>'Rate Design'!$F$15</f>
        <v>-3.7247322221099738E-3</v>
      </c>
      <c r="P21" s="32">
        <f>'Rate Design'!$F$15</f>
        <v>-3.7247322221099738E-3</v>
      </c>
      <c r="Q21" s="32">
        <f>'Rate Design'!$F$15</f>
        <v>-3.7247322221099738E-3</v>
      </c>
      <c r="R21" s="32">
        <f>'Rate Design'!$F$15</f>
        <v>-3.7247322221099738E-3</v>
      </c>
      <c r="S21" s="32">
        <f>'Rate Design'!$F$15</f>
        <v>-3.7247322221099738E-3</v>
      </c>
      <c r="T21" s="32">
        <f>'Rate Design'!$F$15</f>
        <v>-3.7247322221099738E-3</v>
      </c>
      <c r="U21" s="32">
        <f>'Rate Design'!$F$15</f>
        <v>-3.7247322221099738E-3</v>
      </c>
      <c r="V21" s="32">
        <f>'Rate Design'!$F$15</f>
        <v>-3.7247322221099738E-3</v>
      </c>
      <c r="W21" s="32">
        <f>'Rate Design'!$F$15</f>
        <v>-3.7247322221099738E-3</v>
      </c>
      <c r="X21" s="32">
        <f>'Rate Design'!$F$15</f>
        <v>-3.7247322221099738E-3</v>
      </c>
      <c r="Y21" s="32">
        <f>'Rate Design'!$F$15</f>
        <v>-3.7247322221099738E-3</v>
      </c>
      <c r="Z21" s="32">
        <f>'Rate Design'!$F$15</f>
        <v>-3.7247322221099738E-3</v>
      </c>
      <c r="AA21" s="32">
        <f>'Rate Design'!$F$15</f>
        <v>-3.7247322221099738E-3</v>
      </c>
      <c r="AB21" s="32">
        <f>'Rate Design'!$F$15</f>
        <v>-3.7247322221099738E-3</v>
      </c>
      <c r="AC21" s="32">
        <f>'Rate Design'!$F$15</f>
        <v>-3.7247322221099738E-3</v>
      </c>
      <c r="AD21" s="32">
        <f>'Rate Design'!$F$15</f>
        <v>-3.7247322221099738E-3</v>
      </c>
      <c r="AE21" s="32">
        <f>'Rate Design'!$F$15</f>
        <v>-3.7247322221099738E-3</v>
      </c>
      <c r="AF21" s="32">
        <f>'Rate Design'!$F$15</f>
        <v>-3.7247322221099738E-3</v>
      </c>
      <c r="AG21" s="32">
        <f>'Rate Design'!$F$15</f>
        <v>-3.7247322221099738E-3</v>
      </c>
      <c r="AH21" s="32">
        <f>'Rate Design'!$F$15</f>
        <v>-3.7247322221099738E-3</v>
      </c>
      <c r="AI21" s="32">
        <f>'Rate Design'!$F$15</f>
        <v>-3.7247322221099738E-3</v>
      </c>
      <c r="AJ21" s="32">
        <f>'Rate Design'!$F$15</f>
        <v>-3.7247322221099738E-3</v>
      </c>
      <c r="AK21" s="32"/>
      <c r="AL21" s="32"/>
      <c r="AM21" s="32"/>
    </row>
    <row r="22" spans="1:40" x14ac:dyDescent="0.25">
      <c r="B22" s="1" t="s">
        <v>58</v>
      </c>
      <c r="D22" s="32"/>
      <c r="E22" s="32"/>
      <c r="F22" s="32"/>
      <c r="G22" s="32"/>
      <c r="H22" s="32"/>
      <c r="I22" s="32"/>
      <c r="J22" s="32"/>
      <c r="K22" s="32"/>
      <c r="L22" s="32"/>
      <c r="M22" s="32">
        <f>'Rate Design'!$G$15</f>
        <v>-3.4445818279010779E-3</v>
      </c>
      <c r="N22" s="32">
        <f>'Rate Design'!$G$15</f>
        <v>-3.4445818279010779E-3</v>
      </c>
      <c r="O22" s="32">
        <f>'Rate Design'!$G$15</f>
        <v>-3.4445818279010779E-3</v>
      </c>
      <c r="P22" s="32">
        <f>'Rate Design'!$G$15</f>
        <v>-3.4445818279010779E-3</v>
      </c>
      <c r="Q22" s="32">
        <f>'Rate Design'!$G$15</f>
        <v>-3.4445818279010779E-3</v>
      </c>
      <c r="R22" s="32">
        <f>'Rate Design'!$G$15</f>
        <v>-3.4445818279010779E-3</v>
      </c>
      <c r="S22" s="32">
        <f>'Rate Design'!$G$15</f>
        <v>-3.4445818279010779E-3</v>
      </c>
      <c r="T22" s="32">
        <f>'Rate Design'!$G$15</f>
        <v>-3.4445818279010779E-3</v>
      </c>
      <c r="U22" s="32">
        <f>'Rate Design'!$G$15</f>
        <v>-3.4445818279010779E-3</v>
      </c>
      <c r="V22" s="32">
        <f>'Rate Design'!$G$15</f>
        <v>-3.4445818279010779E-3</v>
      </c>
      <c r="W22" s="32">
        <f>'Rate Design'!$G$15</f>
        <v>-3.4445818279010779E-3</v>
      </c>
      <c r="X22" s="32">
        <f>'Rate Design'!$G$15</f>
        <v>-3.4445818279010779E-3</v>
      </c>
      <c r="Y22" s="32">
        <f>'Rate Design'!$G$15</f>
        <v>-3.4445818279010779E-3</v>
      </c>
      <c r="Z22" s="32">
        <f>'Rate Design'!$G$15</f>
        <v>-3.4445818279010779E-3</v>
      </c>
      <c r="AA22" s="32">
        <f>'Rate Design'!$G$15</f>
        <v>-3.4445818279010779E-3</v>
      </c>
      <c r="AB22" s="32">
        <f>'Rate Design'!$G$15</f>
        <v>-3.4445818279010779E-3</v>
      </c>
      <c r="AC22" s="32">
        <f>'Rate Design'!$G$15</f>
        <v>-3.4445818279010779E-3</v>
      </c>
      <c r="AD22" s="32">
        <f>'Rate Design'!$G$15</f>
        <v>-3.4445818279010779E-3</v>
      </c>
      <c r="AE22" s="32">
        <f>'Rate Design'!$G$15</f>
        <v>-3.4445818279010779E-3</v>
      </c>
      <c r="AF22" s="32">
        <f>'Rate Design'!$G$15</f>
        <v>-3.4445818279010779E-3</v>
      </c>
      <c r="AG22" s="32">
        <f>'Rate Design'!$G$15</f>
        <v>-3.4445818279010779E-3</v>
      </c>
      <c r="AH22" s="32">
        <f>'Rate Design'!$G$15</f>
        <v>-3.4445818279010779E-3</v>
      </c>
      <c r="AI22" s="32">
        <f>'Rate Design'!$G$15</f>
        <v>-3.4445818279010779E-3</v>
      </c>
      <c r="AJ22" s="32">
        <f>'Rate Design'!$G$15</f>
        <v>-3.4445818279010779E-3</v>
      </c>
      <c r="AK22" s="32"/>
      <c r="AL22" s="32"/>
      <c r="AM22" s="32"/>
    </row>
    <row r="23" spans="1:40" x14ac:dyDescent="0.25">
      <c r="B23" s="1" t="s">
        <v>59</v>
      </c>
      <c r="D23" s="32"/>
      <c r="E23" s="32"/>
      <c r="F23" s="32"/>
      <c r="G23" s="32"/>
      <c r="H23" s="32"/>
      <c r="I23" s="32"/>
      <c r="J23" s="32"/>
      <c r="K23" s="32"/>
      <c r="L23" s="32"/>
      <c r="M23" s="32">
        <f>'Rate Design'!$H$15</f>
        <v>-3.4507468906224545E-3</v>
      </c>
      <c r="N23" s="32">
        <f>'Rate Design'!$H$15</f>
        <v>-3.4507468906224545E-3</v>
      </c>
      <c r="O23" s="32">
        <f>'Rate Design'!$H$15</f>
        <v>-3.4507468906224545E-3</v>
      </c>
      <c r="P23" s="32">
        <f>'Rate Design'!$H$15</f>
        <v>-3.4507468906224545E-3</v>
      </c>
      <c r="Q23" s="32">
        <f>'Rate Design'!$H$15</f>
        <v>-3.4507468906224545E-3</v>
      </c>
      <c r="R23" s="32">
        <f>'Rate Design'!$H$15</f>
        <v>-3.4507468906224545E-3</v>
      </c>
      <c r="S23" s="32">
        <f>'Rate Design'!$H$15</f>
        <v>-3.4507468906224545E-3</v>
      </c>
      <c r="T23" s="32">
        <f>'Rate Design'!$H$15</f>
        <v>-3.4507468906224545E-3</v>
      </c>
      <c r="U23" s="32">
        <f>'Rate Design'!$H$15</f>
        <v>-3.4507468906224545E-3</v>
      </c>
      <c r="V23" s="32">
        <f>'Rate Design'!$H$15</f>
        <v>-3.4507468906224545E-3</v>
      </c>
      <c r="W23" s="32">
        <f>'Rate Design'!$H$15</f>
        <v>-3.4507468906224545E-3</v>
      </c>
      <c r="X23" s="32">
        <f>'Rate Design'!$H$15</f>
        <v>-3.4507468906224545E-3</v>
      </c>
      <c r="Y23" s="32">
        <f>'Rate Design'!$H$15</f>
        <v>-3.4507468906224545E-3</v>
      </c>
      <c r="Z23" s="32">
        <f>'Rate Design'!$H$15</f>
        <v>-3.4507468906224545E-3</v>
      </c>
      <c r="AA23" s="32">
        <f>'Rate Design'!$H$15</f>
        <v>-3.4507468906224545E-3</v>
      </c>
      <c r="AB23" s="32">
        <f>'Rate Design'!$H$15</f>
        <v>-3.4507468906224545E-3</v>
      </c>
      <c r="AC23" s="32">
        <f>'Rate Design'!$H$15</f>
        <v>-3.4507468906224545E-3</v>
      </c>
      <c r="AD23" s="32">
        <f>'Rate Design'!$H$15</f>
        <v>-3.4507468906224545E-3</v>
      </c>
      <c r="AE23" s="32">
        <f>'Rate Design'!$H$15</f>
        <v>-3.4507468906224545E-3</v>
      </c>
      <c r="AF23" s="32">
        <f>'Rate Design'!$H$15</f>
        <v>-3.4507468906224545E-3</v>
      </c>
      <c r="AG23" s="32">
        <f>'Rate Design'!$H$15</f>
        <v>-3.4507468906224545E-3</v>
      </c>
      <c r="AH23" s="32">
        <f>'Rate Design'!$H$15</f>
        <v>-3.4507468906224545E-3</v>
      </c>
      <c r="AI23" s="32">
        <f>'Rate Design'!$H$15</f>
        <v>-3.4507468906224545E-3</v>
      </c>
      <c r="AJ23" s="32">
        <f>'Rate Design'!$H$15</f>
        <v>-3.4507468906224545E-3</v>
      </c>
      <c r="AK23" s="32"/>
      <c r="AL23" s="32"/>
      <c r="AM23" s="32"/>
    </row>
    <row r="24" spans="1:40" x14ac:dyDescent="0.25">
      <c r="B24" s="1" t="s">
        <v>60</v>
      </c>
      <c r="D24" s="32"/>
      <c r="E24" s="32"/>
      <c r="F24" s="32"/>
      <c r="G24" s="32"/>
      <c r="H24" s="32"/>
      <c r="I24" s="32"/>
      <c r="J24" s="32"/>
      <c r="K24" s="32"/>
      <c r="L24" s="32"/>
      <c r="M24" s="32">
        <f>'Rate Design'!$I$15</f>
        <v>-6.926836031952259E-3</v>
      </c>
      <c r="N24" s="32">
        <f>'Rate Design'!$I$15</f>
        <v>-6.926836031952259E-3</v>
      </c>
      <c r="O24" s="32">
        <f>'Rate Design'!$I$15</f>
        <v>-6.926836031952259E-3</v>
      </c>
      <c r="P24" s="32">
        <f>'Rate Design'!$I$15</f>
        <v>-6.926836031952259E-3</v>
      </c>
      <c r="Q24" s="32">
        <f>'Rate Design'!$I$15</f>
        <v>-6.926836031952259E-3</v>
      </c>
      <c r="R24" s="32">
        <f>'Rate Design'!$I$15</f>
        <v>-6.926836031952259E-3</v>
      </c>
      <c r="S24" s="32">
        <f>'Rate Design'!$I$15</f>
        <v>-6.926836031952259E-3</v>
      </c>
      <c r="T24" s="32">
        <f>'Rate Design'!$I$15</f>
        <v>-6.926836031952259E-3</v>
      </c>
      <c r="U24" s="32">
        <f>'Rate Design'!$I$15</f>
        <v>-6.926836031952259E-3</v>
      </c>
      <c r="V24" s="32">
        <f>'Rate Design'!$I$15</f>
        <v>-6.926836031952259E-3</v>
      </c>
      <c r="W24" s="32">
        <f>'Rate Design'!$I$15</f>
        <v>-6.926836031952259E-3</v>
      </c>
      <c r="X24" s="32">
        <f>'Rate Design'!$I$15</f>
        <v>-6.926836031952259E-3</v>
      </c>
      <c r="Y24" s="32">
        <f>'Rate Design'!$I$15</f>
        <v>-6.926836031952259E-3</v>
      </c>
      <c r="Z24" s="32">
        <f>'Rate Design'!$I$15</f>
        <v>-6.926836031952259E-3</v>
      </c>
      <c r="AA24" s="32">
        <f>'Rate Design'!$I$15</f>
        <v>-6.926836031952259E-3</v>
      </c>
      <c r="AB24" s="32">
        <f>'Rate Design'!$I$15</f>
        <v>-6.926836031952259E-3</v>
      </c>
      <c r="AC24" s="32">
        <f>'Rate Design'!$I$15</f>
        <v>-6.926836031952259E-3</v>
      </c>
      <c r="AD24" s="32">
        <f>'Rate Design'!$I$15</f>
        <v>-6.926836031952259E-3</v>
      </c>
      <c r="AE24" s="32">
        <f>'Rate Design'!$I$15</f>
        <v>-6.926836031952259E-3</v>
      </c>
      <c r="AF24" s="32">
        <f>'Rate Design'!$I$15</f>
        <v>-6.926836031952259E-3</v>
      </c>
      <c r="AG24" s="32">
        <f>'Rate Design'!$I$15</f>
        <v>-6.926836031952259E-3</v>
      </c>
      <c r="AH24" s="32">
        <f>'Rate Design'!$I$15</f>
        <v>-6.926836031952259E-3</v>
      </c>
      <c r="AI24" s="32">
        <f>'Rate Design'!$I$15</f>
        <v>-6.926836031952259E-3</v>
      </c>
      <c r="AJ24" s="32">
        <f>'Rate Design'!$I$15</f>
        <v>-6.926836031952259E-3</v>
      </c>
      <c r="AK24" s="32"/>
      <c r="AL24" s="32"/>
      <c r="AM24" s="32"/>
    </row>
    <row r="25" spans="1:40" x14ac:dyDescent="0.25"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7" spans="1:40" x14ac:dyDescent="0.25">
      <c r="A27" s="1" t="s">
        <v>117</v>
      </c>
      <c r="D27" s="28">
        <f t="shared" ref="D27:AM27" si="3">D8</f>
        <v>43662</v>
      </c>
      <c r="E27" s="28">
        <f t="shared" si="3"/>
        <v>43693</v>
      </c>
      <c r="F27" s="28">
        <f t="shared" si="3"/>
        <v>43724</v>
      </c>
      <c r="G27" s="28">
        <f t="shared" si="3"/>
        <v>43754</v>
      </c>
      <c r="H27" s="28">
        <f t="shared" si="3"/>
        <v>43785</v>
      </c>
      <c r="I27" s="28">
        <f t="shared" si="3"/>
        <v>43815</v>
      </c>
      <c r="J27" s="28">
        <f t="shared" si="3"/>
        <v>43846</v>
      </c>
      <c r="K27" s="28">
        <f t="shared" si="3"/>
        <v>43877</v>
      </c>
      <c r="L27" s="28">
        <f t="shared" si="3"/>
        <v>43906</v>
      </c>
      <c r="M27" s="28">
        <f t="shared" si="3"/>
        <v>43937</v>
      </c>
      <c r="N27" s="28">
        <f t="shared" si="3"/>
        <v>43967</v>
      </c>
      <c r="O27" s="28">
        <f t="shared" si="3"/>
        <v>43998</v>
      </c>
      <c r="P27" s="28">
        <f t="shared" si="3"/>
        <v>44028</v>
      </c>
      <c r="Q27" s="28">
        <f t="shared" si="3"/>
        <v>44059</v>
      </c>
      <c r="R27" s="28">
        <f t="shared" si="3"/>
        <v>44090</v>
      </c>
      <c r="S27" s="28">
        <f t="shared" si="3"/>
        <v>44120</v>
      </c>
      <c r="T27" s="28">
        <f t="shared" si="3"/>
        <v>44151</v>
      </c>
      <c r="U27" s="28">
        <f t="shared" si="3"/>
        <v>44181</v>
      </c>
      <c r="V27" s="28">
        <f t="shared" si="3"/>
        <v>44212</v>
      </c>
      <c r="W27" s="28">
        <f t="shared" si="3"/>
        <v>44243</v>
      </c>
      <c r="X27" s="28">
        <f t="shared" si="3"/>
        <v>44271</v>
      </c>
      <c r="Y27" s="28">
        <f t="shared" si="3"/>
        <v>44302</v>
      </c>
      <c r="Z27" s="28">
        <f t="shared" si="3"/>
        <v>44332</v>
      </c>
      <c r="AA27" s="28">
        <f t="shared" si="3"/>
        <v>44363</v>
      </c>
      <c r="AB27" s="28">
        <f t="shared" si="3"/>
        <v>44393</v>
      </c>
      <c r="AC27" s="28">
        <f t="shared" si="3"/>
        <v>44424</v>
      </c>
      <c r="AD27" s="28">
        <f t="shared" si="3"/>
        <v>44455</v>
      </c>
      <c r="AE27" s="28">
        <f t="shared" si="3"/>
        <v>44485</v>
      </c>
      <c r="AF27" s="28">
        <f t="shared" si="3"/>
        <v>44516</v>
      </c>
      <c r="AG27" s="28">
        <f t="shared" si="3"/>
        <v>44546</v>
      </c>
      <c r="AH27" s="28">
        <f t="shared" si="3"/>
        <v>44577</v>
      </c>
      <c r="AI27" s="28">
        <f t="shared" si="3"/>
        <v>44608</v>
      </c>
      <c r="AJ27" s="28">
        <f t="shared" si="3"/>
        <v>44636</v>
      </c>
      <c r="AK27" s="28">
        <f t="shared" si="3"/>
        <v>44667</v>
      </c>
      <c r="AL27" s="28">
        <f t="shared" si="3"/>
        <v>44697</v>
      </c>
      <c r="AM27" s="28">
        <f t="shared" si="3"/>
        <v>44728</v>
      </c>
      <c r="AN27" s="1" t="s">
        <v>0</v>
      </c>
    </row>
    <row r="28" spans="1:40" x14ac:dyDescent="0.25">
      <c r="B28" s="1" t="s">
        <v>55</v>
      </c>
      <c r="D28" s="34">
        <f t="shared" ref="D28:AM28" si="4">D9*D19</f>
        <v>0</v>
      </c>
      <c r="E28" s="34">
        <f t="shared" si="4"/>
        <v>0</v>
      </c>
      <c r="F28" s="34">
        <f t="shared" si="4"/>
        <v>0</v>
      </c>
      <c r="G28" s="34">
        <f t="shared" si="4"/>
        <v>0</v>
      </c>
      <c r="H28" s="34">
        <f t="shared" si="4"/>
        <v>0</v>
      </c>
      <c r="I28" s="34">
        <f t="shared" si="4"/>
        <v>0</v>
      </c>
      <c r="J28" s="34">
        <f t="shared" si="4"/>
        <v>0</v>
      </c>
      <c r="K28" s="34">
        <f t="shared" si="4"/>
        <v>0</v>
      </c>
      <c r="L28" s="34">
        <f t="shared" si="4"/>
        <v>0</v>
      </c>
      <c r="M28" s="34">
        <f t="shared" si="4"/>
        <v>-628430.50613721798</v>
      </c>
      <c r="N28" s="34">
        <f t="shared" si="4"/>
        <v>-567730.1608877437</v>
      </c>
      <c r="O28" s="34">
        <f t="shared" si="4"/>
        <v>-540256.96081878722</v>
      </c>
      <c r="P28" s="34">
        <f t="shared" si="4"/>
        <v>-675432.53538697446</v>
      </c>
      <c r="Q28" s="34">
        <f t="shared" si="4"/>
        <v>-658356.69818004977</v>
      </c>
      <c r="R28" s="34">
        <f t="shared" si="4"/>
        <v>-565151.29297696217</v>
      </c>
      <c r="S28" s="34">
        <f t="shared" si="4"/>
        <v>-638017.3376932313</v>
      </c>
      <c r="T28" s="34">
        <f t="shared" si="4"/>
        <v>-814807.49795252958</v>
      </c>
      <c r="U28" s="34">
        <f t="shared" si="4"/>
        <v>-1035109.9646571139</v>
      </c>
      <c r="V28" s="34">
        <f t="shared" si="4"/>
        <v>-1013381.3162791909</v>
      </c>
      <c r="W28" s="34">
        <f t="shared" si="4"/>
        <v>-825471.32654121367</v>
      </c>
      <c r="X28" s="34">
        <f t="shared" si="4"/>
        <v>-799108.13760747446</v>
      </c>
      <c r="Y28" s="34">
        <f t="shared" si="4"/>
        <v>-637043.78265122348</v>
      </c>
      <c r="Z28" s="34">
        <f t="shared" si="4"/>
        <v>-574023.25090112735</v>
      </c>
      <c r="AA28" s="34">
        <f t="shared" si="4"/>
        <v>-543862.76189714624</v>
      </c>
      <c r="AB28" s="34">
        <f t="shared" si="4"/>
        <v>-673033.86033082556</v>
      </c>
      <c r="AC28" s="34">
        <f t="shared" si="4"/>
        <v>-659965.47738558485</v>
      </c>
      <c r="AD28" s="34">
        <f t="shared" si="4"/>
        <v>-561267.66880084283</v>
      </c>
      <c r="AE28" s="34">
        <f t="shared" si="4"/>
        <v>-633707.30545509467</v>
      </c>
      <c r="AF28" s="34">
        <f t="shared" si="4"/>
        <v>-810563.79285098135</v>
      </c>
      <c r="AG28" s="34">
        <f t="shared" si="4"/>
        <v>-1040974.4253597371</v>
      </c>
      <c r="AH28" s="34">
        <f t="shared" si="4"/>
        <v>-1022668.9389359329</v>
      </c>
      <c r="AI28" s="34">
        <f t="shared" si="4"/>
        <v>-834553.74784531095</v>
      </c>
      <c r="AJ28" s="34">
        <f t="shared" si="4"/>
        <v>-809408.93272666878</v>
      </c>
      <c r="AK28" s="34">
        <f t="shared" si="4"/>
        <v>0</v>
      </c>
      <c r="AL28" s="34">
        <f t="shared" si="4"/>
        <v>0</v>
      </c>
      <c r="AM28" s="34">
        <f t="shared" si="4"/>
        <v>0</v>
      </c>
      <c r="AN28" s="31">
        <f t="shared" ref="AN28:AN34" si="5">SUM(D28:AM28)</f>
        <v>-17562327.680258963</v>
      </c>
    </row>
    <row r="29" spans="1:40" x14ac:dyDescent="0.25">
      <c r="B29" s="1" t="s">
        <v>56</v>
      </c>
      <c r="D29" s="34">
        <f t="shared" ref="D29:AM29" si="6">D10*D20</f>
        <v>0</v>
      </c>
      <c r="E29" s="34">
        <f t="shared" si="6"/>
        <v>0</v>
      </c>
      <c r="F29" s="34">
        <f t="shared" si="6"/>
        <v>0</v>
      </c>
      <c r="G29" s="34">
        <f t="shared" si="6"/>
        <v>0</v>
      </c>
      <c r="H29" s="34">
        <f t="shared" si="6"/>
        <v>0</v>
      </c>
      <c r="I29" s="34">
        <f t="shared" si="6"/>
        <v>0</v>
      </c>
      <c r="J29" s="34">
        <f t="shared" si="6"/>
        <v>0</v>
      </c>
      <c r="K29" s="34">
        <f t="shared" si="6"/>
        <v>0</v>
      </c>
      <c r="L29" s="34">
        <f t="shared" si="6"/>
        <v>0</v>
      </c>
      <c r="M29" s="34">
        <f t="shared" si="6"/>
        <v>-172983.52569115345</v>
      </c>
      <c r="N29" s="34">
        <f t="shared" si="6"/>
        <v>-170461.26770455722</v>
      </c>
      <c r="O29" s="34">
        <f t="shared" si="6"/>
        <v>-169016.61680734591</v>
      </c>
      <c r="P29" s="34">
        <f t="shared" si="6"/>
        <v>-201471.54384194</v>
      </c>
      <c r="Q29" s="34">
        <f t="shared" si="6"/>
        <v>-192681.64831046257</v>
      </c>
      <c r="R29" s="34">
        <f t="shared" si="6"/>
        <v>-169867.50880273685</v>
      </c>
      <c r="S29" s="34">
        <f t="shared" si="6"/>
        <v>-182665.50793656052</v>
      </c>
      <c r="T29" s="34">
        <f t="shared" si="6"/>
        <v>-199057.01916796432</v>
      </c>
      <c r="U29" s="34">
        <f t="shared" si="6"/>
        <v>-226316.8109079045</v>
      </c>
      <c r="V29" s="34">
        <f t="shared" si="6"/>
        <v>-223807.44576047824</v>
      </c>
      <c r="W29" s="34">
        <f t="shared" si="6"/>
        <v>-194369.61855106562</v>
      </c>
      <c r="X29" s="34">
        <f t="shared" si="6"/>
        <v>-200308.22820616385</v>
      </c>
      <c r="Y29" s="34">
        <f t="shared" si="6"/>
        <v>-175024.63969949915</v>
      </c>
      <c r="Z29" s="34">
        <f t="shared" si="6"/>
        <v>-172434.199092075</v>
      </c>
      <c r="AA29" s="34">
        <f t="shared" si="6"/>
        <v>-171658.96742802858</v>
      </c>
      <c r="AB29" s="34">
        <f t="shared" si="6"/>
        <v>-203723.62840862395</v>
      </c>
      <c r="AC29" s="34">
        <f t="shared" si="6"/>
        <v>-195630.79902710463</v>
      </c>
      <c r="AD29" s="34">
        <f t="shared" si="6"/>
        <v>-171170.72871755049</v>
      </c>
      <c r="AE29" s="34">
        <f t="shared" si="6"/>
        <v>-185617.41473100235</v>
      </c>
      <c r="AF29" s="34">
        <f t="shared" si="6"/>
        <v>-201541.23257657679</v>
      </c>
      <c r="AG29" s="34">
        <f t="shared" si="6"/>
        <v>-229427.53869454016</v>
      </c>
      <c r="AH29" s="34">
        <f t="shared" si="6"/>
        <v>-225765.03915062631</v>
      </c>
      <c r="AI29" s="34">
        <f t="shared" si="6"/>
        <v>-196751.0895338179</v>
      </c>
      <c r="AJ29" s="34">
        <f t="shared" si="6"/>
        <v>-202516.25789332605</v>
      </c>
      <c r="AK29" s="34">
        <f t="shared" si="6"/>
        <v>0</v>
      </c>
      <c r="AL29" s="34">
        <f t="shared" si="6"/>
        <v>0</v>
      </c>
      <c r="AM29" s="34">
        <f t="shared" si="6"/>
        <v>0</v>
      </c>
      <c r="AN29" s="31">
        <f t="shared" si="5"/>
        <v>-4634268.2766411044</v>
      </c>
    </row>
    <row r="30" spans="1:40" x14ac:dyDescent="0.25">
      <c r="B30" s="1" t="s">
        <v>57</v>
      </c>
      <c r="D30" s="34">
        <f t="shared" ref="D30:AM30" si="7">D11*D21</f>
        <v>0</v>
      </c>
      <c r="E30" s="34">
        <f t="shared" si="7"/>
        <v>0</v>
      </c>
      <c r="F30" s="34">
        <f t="shared" si="7"/>
        <v>0</v>
      </c>
      <c r="G30" s="34">
        <f t="shared" si="7"/>
        <v>0</v>
      </c>
      <c r="H30" s="34">
        <f t="shared" si="7"/>
        <v>0</v>
      </c>
      <c r="I30" s="34">
        <f t="shared" si="7"/>
        <v>0</v>
      </c>
      <c r="J30" s="34">
        <f t="shared" si="7"/>
        <v>0</v>
      </c>
      <c r="K30" s="34">
        <f t="shared" si="7"/>
        <v>0</v>
      </c>
      <c r="L30" s="34">
        <f t="shared" si="7"/>
        <v>0</v>
      </c>
      <c r="M30" s="34">
        <f t="shared" si="7"/>
        <v>-402635.35782340093</v>
      </c>
      <c r="N30" s="34">
        <f t="shared" si="7"/>
        <v>-417906.40586637706</v>
      </c>
      <c r="O30" s="34">
        <f t="shared" si="7"/>
        <v>-418481.96353568888</v>
      </c>
      <c r="P30" s="34">
        <f t="shared" si="7"/>
        <v>-484999.43609008373</v>
      </c>
      <c r="Q30" s="34">
        <f t="shared" si="7"/>
        <v>-459884.33257634973</v>
      </c>
      <c r="R30" s="34">
        <f t="shared" si="7"/>
        <v>-414570.11711201677</v>
      </c>
      <c r="S30" s="34">
        <f t="shared" si="7"/>
        <v>-442088.77454592282</v>
      </c>
      <c r="T30" s="34">
        <f t="shared" si="7"/>
        <v>-442041.93851075746</v>
      </c>
      <c r="U30" s="34">
        <f t="shared" si="7"/>
        <v>-465200.03710488533</v>
      </c>
      <c r="V30" s="34">
        <f t="shared" si="7"/>
        <v>-451615.07618758059</v>
      </c>
      <c r="W30" s="34">
        <f t="shared" si="7"/>
        <v>-399409.67001099978</v>
      </c>
      <c r="X30" s="34">
        <f t="shared" si="7"/>
        <v>-430398.89990623482</v>
      </c>
      <c r="Y30" s="34">
        <f t="shared" si="7"/>
        <v>-400906.33572397166</v>
      </c>
      <c r="Z30" s="34">
        <f t="shared" si="7"/>
        <v>-416708.50853453093</v>
      </c>
      <c r="AA30" s="34">
        <f t="shared" si="7"/>
        <v>-420712.56694343156</v>
      </c>
      <c r="AB30" s="34">
        <f t="shared" si="7"/>
        <v>-485655.21768453566</v>
      </c>
      <c r="AC30" s="34">
        <f t="shared" si="7"/>
        <v>-461025.63925877219</v>
      </c>
      <c r="AD30" s="34">
        <f t="shared" si="7"/>
        <v>-412306.44451029017</v>
      </c>
      <c r="AE30" s="34">
        <f t="shared" si="7"/>
        <v>-445422.7421942146</v>
      </c>
      <c r="AF30" s="34">
        <f t="shared" si="7"/>
        <v>-445065.6441677789</v>
      </c>
      <c r="AG30" s="34">
        <f t="shared" si="7"/>
        <v>-467024.78626083076</v>
      </c>
      <c r="AH30" s="34">
        <f t="shared" si="7"/>
        <v>-450220.18234948243</v>
      </c>
      <c r="AI30" s="34">
        <f t="shared" si="7"/>
        <v>-398946.9723951036</v>
      </c>
      <c r="AJ30" s="34">
        <f t="shared" si="7"/>
        <v>-428622.81613369886</v>
      </c>
      <c r="AK30" s="34">
        <f t="shared" si="7"/>
        <v>0</v>
      </c>
      <c r="AL30" s="34">
        <f t="shared" si="7"/>
        <v>0</v>
      </c>
      <c r="AM30" s="34">
        <f t="shared" si="7"/>
        <v>0</v>
      </c>
      <c r="AN30" s="31">
        <f t="shared" si="5"/>
        <v>-10461849.865426939</v>
      </c>
    </row>
    <row r="31" spans="1:40" x14ac:dyDescent="0.25">
      <c r="B31" s="1" t="s">
        <v>58</v>
      </c>
      <c r="D31" s="34">
        <f t="shared" ref="D31:AM31" si="8">D12*D22</f>
        <v>0</v>
      </c>
      <c r="E31" s="34">
        <f t="shared" si="8"/>
        <v>0</v>
      </c>
      <c r="F31" s="34">
        <f t="shared" si="8"/>
        <v>0</v>
      </c>
      <c r="G31" s="34">
        <f t="shared" si="8"/>
        <v>0</v>
      </c>
      <c r="H31" s="34">
        <f t="shared" si="8"/>
        <v>0</v>
      </c>
      <c r="I31" s="34">
        <f t="shared" si="8"/>
        <v>0</v>
      </c>
      <c r="J31" s="34">
        <f t="shared" si="8"/>
        <v>0</v>
      </c>
      <c r="K31" s="34">
        <f t="shared" si="8"/>
        <v>0</v>
      </c>
      <c r="L31" s="34">
        <f t="shared" si="8"/>
        <v>0</v>
      </c>
      <c r="M31" s="34">
        <f t="shared" si="8"/>
        <v>-332546.52964398847</v>
      </c>
      <c r="N31" s="34">
        <f t="shared" si="8"/>
        <v>-329855.90267131251</v>
      </c>
      <c r="O31" s="34">
        <f t="shared" si="8"/>
        <v>-335105.27375611843</v>
      </c>
      <c r="P31" s="34">
        <f t="shared" si="8"/>
        <v>-330050.28708553949</v>
      </c>
      <c r="Q31" s="34">
        <f t="shared" si="8"/>
        <v>-343160.5501647233</v>
      </c>
      <c r="R31" s="34">
        <f t="shared" si="8"/>
        <v>-343793.15132716572</v>
      </c>
      <c r="S31" s="34">
        <f t="shared" si="8"/>
        <v>-335084.71237205248</v>
      </c>
      <c r="T31" s="34">
        <f t="shared" si="8"/>
        <v>-338603.55307294731</v>
      </c>
      <c r="U31" s="34">
        <f t="shared" si="8"/>
        <v>-329016.87149647507</v>
      </c>
      <c r="V31" s="34">
        <f t="shared" si="8"/>
        <v>-333153.86371003825</v>
      </c>
      <c r="W31" s="34">
        <f t="shared" si="8"/>
        <v>-333979.74744322669</v>
      </c>
      <c r="X31" s="34">
        <f t="shared" si="8"/>
        <v>-321868.67189483595</v>
      </c>
      <c r="Y31" s="34">
        <f t="shared" si="8"/>
        <v>-333861.22428123845</v>
      </c>
      <c r="Z31" s="34">
        <f t="shared" si="8"/>
        <v>-330733.96512706298</v>
      </c>
      <c r="AA31" s="34">
        <f t="shared" si="8"/>
        <v>-336571.33911028341</v>
      </c>
      <c r="AB31" s="34">
        <f t="shared" si="8"/>
        <v>-333324.32954001025</v>
      </c>
      <c r="AC31" s="34">
        <f t="shared" si="8"/>
        <v>-343649.60915452341</v>
      </c>
      <c r="AD31" s="34">
        <f t="shared" si="8"/>
        <v>-347166.37090179615</v>
      </c>
      <c r="AE31" s="34">
        <f t="shared" si="8"/>
        <v>-336134.2464615652</v>
      </c>
      <c r="AF31" s="34">
        <f t="shared" si="8"/>
        <v>-340455.69121623138</v>
      </c>
      <c r="AG31" s="34">
        <f t="shared" si="8"/>
        <v>-330460.39343376551</v>
      </c>
      <c r="AH31" s="34">
        <f t="shared" si="8"/>
        <v>-334351.4075880794</v>
      </c>
      <c r="AI31" s="34">
        <f t="shared" si="8"/>
        <v>-335744.92448861775</v>
      </c>
      <c r="AJ31" s="34">
        <f t="shared" si="8"/>
        <v>-323466.23116225319</v>
      </c>
      <c r="AK31" s="34">
        <f t="shared" si="8"/>
        <v>0</v>
      </c>
      <c r="AL31" s="34">
        <f t="shared" si="8"/>
        <v>0</v>
      </c>
      <c r="AM31" s="34">
        <f t="shared" si="8"/>
        <v>0</v>
      </c>
      <c r="AN31" s="31">
        <f t="shared" si="5"/>
        <v>-8032138.8471038509</v>
      </c>
    </row>
    <row r="32" spans="1:40" x14ac:dyDescent="0.25">
      <c r="B32" s="1" t="s">
        <v>59</v>
      </c>
      <c r="D32" s="34">
        <f t="shared" ref="D32:AM32" si="9">D13*D23</f>
        <v>0</v>
      </c>
      <c r="E32" s="34">
        <f t="shared" si="9"/>
        <v>0</v>
      </c>
      <c r="F32" s="34">
        <f t="shared" si="9"/>
        <v>0</v>
      </c>
      <c r="G32" s="34">
        <f t="shared" si="9"/>
        <v>0</v>
      </c>
      <c r="H32" s="34">
        <f t="shared" si="9"/>
        <v>0</v>
      </c>
      <c r="I32" s="34">
        <f t="shared" si="9"/>
        <v>0</v>
      </c>
      <c r="J32" s="34">
        <f t="shared" si="9"/>
        <v>0</v>
      </c>
      <c r="K32" s="34">
        <f t="shared" si="9"/>
        <v>0</v>
      </c>
      <c r="L32" s="34">
        <f t="shared" si="9"/>
        <v>0</v>
      </c>
      <c r="M32" s="34">
        <f t="shared" si="9"/>
        <v>-26431.235911033666</v>
      </c>
      <c r="N32" s="34">
        <f t="shared" si="9"/>
        <v>-47810.533996545673</v>
      </c>
      <c r="O32" s="34">
        <f t="shared" si="9"/>
        <v>-65581.327080573596</v>
      </c>
      <c r="P32" s="34">
        <f t="shared" si="9"/>
        <v>-91092.643298165756</v>
      </c>
      <c r="Q32" s="34">
        <f t="shared" si="9"/>
        <v>-90222.118383279871</v>
      </c>
      <c r="R32" s="34">
        <f t="shared" si="9"/>
        <v>-63503.740420866052</v>
      </c>
      <c r="S32" s="34">
        <f t="shared" si="9"/>
        <v>-36147.97455828722</v>
      </c>
      <c r="T32" s="34">
        <f t="shared" si="9"/>
        <v>-16523.022482441127</v>
      </c>
      <c r="U32" s="34">
        <f t="shared" si="9"/>
        <v>-14311.785135202401</v>
      </c>
      <c r="V32" s="34">
        <f t="shared" si="9"/>
        <v>-14198.98231572051</v>
      </c>
      <c r="W32" s="34">
        <f t="shared" si="9"/>
        <v>-12781.332471530914</v>
      </c>
      <c r="X32" s="34">
        <f t="shared" si="9"/>
        <v>-15944.495852526972</v>
      </c>
      <c r="Y32" s="34">
        <f t="shared" si="9"/>
        <v>-25346.896529797054</v>
      </c>
      <c r="Z32" s="34">
        <f t="shared" si="9"/>
        <v>-46460.720644064699</v>
      </c>
      <c r="AA32" s="34">
        <f t="shared" si="9"/>
        <v>-65325.788221041468</v>
      </c>
      <c r="AB32" s="34">
        <f t="shared" si="9"/>
        <v>-90854.666703272815</v>
      </c>
      <c r="AC32" s="34">
        <f t="shared" si="9"/>
        <v>-91651.290970435919</v>
      </c>
      <c r="AD32" s="34">
        <f t="shared" si="9"/>
        <v>-65857.76794109022</v>
      </c>
      <c r="AE32" s="34">
        <f t="shared" si="9"/>
        <v>-38387.490692279272</v>
      </c>
      <c r="AF32" s="34">
        <f t="shared" si="9"/>
        <v>-16960.858802332146</v>
      </c>
      <c r="AG32" s="34">
        <f t="shared" si="9"/>
        <v>-14470.061544187492</v>
      </c>
      <c r="AH32" s="34">
        <f t="shared" si="9"/>
        <v>-14249.567097890551</v>
      </c>
      <c r="AI32" s="34">
        <f t="shared" si="9"/>
        <v>-12854.403766941772</v>
      </c>
      <c r="AJ32" s="34">
        <f t="shared" si="9"/>
        <v>-15665.313881916209</v>
      </c>
      <c r="AK32" s="34">
        <f t="shared" si="9"/>
        <v>0</v>
      </c>
      <c r="AL32" s="34">
        <f t="shared" si="9"/>
        <v>0</v>
      </c>
      <c r="AM32" s="34">
        <f t="shared" si="9"/>
        <v>0</v>
      </c>
      <c r="AN32" s="31">
        <f t="shared" si="5"/>
        <v>-992634.01870142354</v>
      </c>
    </row>
    <row r="33" spans="1:40" x14ac:dyDescent="0.25">
      <c r="B33" s="1" t="s">
        <v>60</v>
      </c>
      <c r="D33" s="34">
        <f t="shared" ref="D33:AM33" si="10">D14*D24</f>
        <v>0</v>
      </c>
      <c r="E33" s="34">
        <f t="shared" si="10"/>
        <v>0</v>
      </c>
      <c r="F33" s="34">
        <f t="shared" si="10"/>
        <v>0</v>
      </c>
      <c r="G33" s="34">
        <f t="shared" si="10"/>
        <v>0</v>
      </c>
      <c r="H33" s="34">
        <f t="shared" si="10"/>
        <v>0</v>
      </c>
      <c r="I33" s="34">
        <f t="shared" si="10"/>
        <v>0</v>
      </c>
      <c r="J33" s="34">
        <f t="shared" si="10"/>
        <v>0</v>
      </c>
      <c r="K33" s="34">
        <f t="shared" si="10"/>
        <v>0</v>
      </c>
      <c r="L33" s="34">
        <f t="shared" si="10"/>
        <v>0</v>
      </c>
      <c r="M33" s="34">
        <f t="shared" si="10"/>
        <v>-6920.6363676931287</v>
      </c>
      <c r="N33" s="34">
        <f t="shared" si="10"/>
        <v>-6595.5721029600809</v>
      </c>
      <c r="O33" s="34">
        <f t="shared" si="10"/>
        <v>-7480.8982172918559</v>
      </c>
      <c r="P33" s="34">
        <f t="shared" si="10"/>
        <v>-7487.3903594255726</v>
      </c>
      <c r="Q33" s="34">
        <f t="shared" si="10"/>
        <v>-7397.8447864984064</v>
      </c>
      <c r="R33" s="34">
        <f t="shared" si="10"/>
        <v>-7366.1252179858702</v>
      </c>
      <c r="S33" s="34">
        <f t="shared" si="10"/>
        <v>-7312.9707652506577</v>
      </c>
      <c r="T33" s="34">
        <f t="shared" si="10"/>
        <v>-7256.0182997130723</v>
      </c>
      <c r="U33" s="34">
        <f t="shared" si="10"/>
        <v>-7266.56133263232</v>
      </c>
      <c r="V33" s="34">
        <f t="shared" si="10"/>
        <v>-7220.09496717616</v>
      </c>
      <c r="W33" s="34">
        <f t="shared" si="10"/>
        <v>-7136.4274053865311</v>
      </c>
      <c r="X33" s="34">
        <f t="shared" si="10"/>
        <v>-7112.2761756976415</v>
      </c>
      <c r="Y33" s="34">
        <f t="shared" si="10"/>
        <v>-7129.3176663248205</v>
      </c>
      <c r="Z33" s="34">
        <f t="shared" si="10"/>
        <v>-7146.0324080310138</v>
      </c>
      <c r="AA33" s="34">
        <f t="shared" si="10"/>
        <v>-7203.8505833300314</v>
      </c>
      <c r="AB33" s="34">
        <f t="shared" si="10"/>
        <v>-7182.527891979018</v>
      </c>
      <c r="AC33" s="34">
        <f t="shared" si="10"/>
        <v>-7143.7423480900843</v>
      </c>
      <c r="AD33" s="34">
        <f t="shared" si="10"/>
        <v>-7132.6099026630491</v>
      </c>
      <c r="AE33" s="34">
        <f t="shared" si="10"/>
        <v>-7106.2240342571986</v>
      </c>
      <c r="AF33" s="34">
        <f t="shared" si="10"/>
        <v>-7081.3484902648052</v>
      </c>
      <c r="AG33" s="34">
        <f t="shared" si="10"/>
        <v>-7081.4891099252409</v>
      </c>
      <c r="AH33" s="34">
        <f t="shared" si="10"/>
        <v>-7074.3538067755462</v>
      </c>
      <c r="AI33" s="34">
        <f t="shared" si="10"/>
        <v>-7052.8730668134313</v>
      </c>
      <c r="AJ33" s="34">
        <f t="shared" si="10"/>
        <v>-7035.4154714409287</v>
      </c>
      <c r="AK33" s="34">
        <f t="shared" si="10"/>
        <v>0</v>
      </c>
      <c r="AL33" s="34">
        <f t="shared" si="10"/>
        <v>0</v>
      </c>
      <c r="AM33" s="34">
        <f t="shared" si="10"/>
        <v>0</v>
      </c>
      <c r="AN33" s="31">
        <f t="shared" si="5"/>
        <v>-171922.60077760648</v>
      </c>
    </row>
    <row r="34" spans="1:40" x14ac:dyDescent="0.25">
      <c r="B34" s="1" t="s">
        <v>0</v>
      </c>
      <c r="D34" s="34">
        <f t="shared" ref="D34:O34" si="11">SUM(D28:D33)</f>
        <v>0</v>
      </c>
      <c r="E34" s="34">
        <f t="shared" si="11"/>
        <v>0</v>
      </c>
      <c r="F34" s="34">
        <f t="shared" si="11"/>
        <v>0</v>
      </c>
      <c r="G34" s="34">
        <f t="shared" si="11"/>
        <v>0</v>
      </c>
      <c r="H34" s="34">
        <f t="shared" si="11"/>
        <v>0</v>
      </c>
      <c r="I34" s="34">
        <f t="shared" si="11"/>
        <v>0</v>
      </c>
      <c r="J34" s="34">
        <f t="shared" si="11"/>
        <v>0</v>
      </c>
      <c r="K34" s="34">
        <f t="shared" si="11"/>
        <v>0</v>
      </c>
      <c r="L34" s="34">
        <f t="shared" si="11"/>
        <v>0</v>
      </c>
      <c r="M34" s="34">
        <f t="shared" si="11"/>
        <v>-1569947.7915744875</v>
      </c>
      <c r="N34" s="34">
        <f t="shared" si="11"/>
        <v>-1540359.8432294962</v>
      </c>
      <c r="O34" s="34">
        <f t="shared" si="11"/>
        <v>-1535923.0402158059</v>
      </c>
      <c r="P34" s="34">
        <f t="shared" ref="P34:AM34" si="12">SUM(P28:P33)</f>
        <v>-1790533.8360621289</v>
      </c>
      <c r="Q34" s="34">
        <f t="shared" si="12"/>
        <v>-1751703.1924013635</v>
      </c>
      <c r="R34" s="34">
        <f t="shared" si="12"/>
        <v>-1564251.9358577335</v>
      </c>
      <c r="S34" s="34">
        <f t="shared" si="12"/>
        <v>-1641317.2778713051</v>
      </c>
      <c r="T34" s="34">
        <f t="shared" si="12"/>
        <v>-1818289.0494863528</v>
      </c>
      <c r="U34" s="34">
        <f t="shared" si="12"/>
        <v>-2077222.0306342135</v>
      </c>
      <c r="V34" s="34">
        <f t="shared" si="12"/>
        <v>-2043376.7792201848</v>
      </c>
      <c r="W34" s="34">
        <f t="shared" si="12"/>
        <v>-1773148.122423423</v>
      </c>
      <c r="X34" s="34">
        <f t="shared" si="12"/>
        <v>-1774740.7096429337</v>
      </c>
      <c r="Y34" s="34">
        <f t="shared" si="12"/>
        <v>-1579312.1965520545</v>
      </c>
      <c r="Z34" s="34">
        <f t="shared" si="12"/>
        <v>-1547506.676706892</v>
      </c>
      <c r="AA34" s="34">
        <f t="shared" si="12"/>
        <v>-1545335.2741832612</v>
      </c>
      <c r="AB34" s="34">
        <f t="shared" si="12"/>
        <v>-1793774.2305592475</v>
      </c>
      <c r="AC34" s="34">
        <f t="shared" si="12"/>
        <v>-1759066.558144511</v>
      </c>
      <c r="AD34" s="34">
        <f t="shared" si="12"/>
        <v>-1564901.590774233</v>
      </c>
      <c r="AE34" s="34">
        <f t="shared" si="12"/>
        <v>-1646375.4235684134</v>
      </c>
      <c r="AF34" s="34">
        <f t="shared" si="12"/>
        <v>-1821668.5681041651</v>
      </c>
      <c r="AG34" s="34">
        <f t="shared" si="12"/>
        <v>-2089438.6944029862</v>
      </c>
      <c r="AH34" s="34">
        <f t="shared" si="12"/>
        <v>-2054329.4889287872</v>
      </c>
      <c r="AI34" s="34">
        <f t="shared" si="12"/>
        <v>-1785904.0110966056</v>
      </c>
      <c r="AJ34" s="34">
        <f t="shared" si="12"/>
        <v>-1786714.9672693042</v>
      </c>
      <c r="AK34" s="34">
        <f t="shared" si="12"/>
        <v>0</v>
      </c>
      <c r="AL34" s="34">
        <f t="shared" si="12"/>
        <v>0</v>
      </c>
      <c r="AM34" s="34">
        <f t="shared" si="12"/>
        <v>0</v>
      </c>
      <c r="AN34" s="31">
        <f t="shared" si="5"/>
        <v>-41855141.288909882</v>
      </c>
    </row>
    <row r="36" spans="1:40" ht="36" customHeight="1" x14ac:dyDescent="0.25">
      <c r="A36" s="1" t="s">
        <v>118</v>
      </c>
      <c r="B36" s="75"/>
      <c r="C36" s="186">
        <f>'CF WA Elec'!E19</f>
        <v>0.95332300000000003</v>
      </c>
      <c r="D36" s="28">
        <f t="shared" ref="D36:O36" si="13">D8</f>
        <v>43662</v>
      </c>
      <c r="E36" s="28">
        <f t="shared" si="13"/>
        <v>43693</v>
      </c>
      <c r="F36" s="28">
        <f t="shared" si="13"/>
        <v>43724</v>
      </c>
      <c r="G36" s="28">
        <f t="shared" si="13"/>
        <v>43754</v>
      </c>
      <c r="H36" s="28">
        <f t="shared" si="13"/>
        <v>43785</v>
      </c>
      <c r="I36" s="28">
        <f t="shared" si="13"/>
        <v>43815</v>
      </c>
      <c r="J36" s="28">
        <f t="shared" si="13"/>
        <v>43846</v>
      </c>
      <c r="K36" s="28">
        <f t="shared" si="13"/>
        <v>43877</v>
      </c>
      <c r="L36" s="28">
        <f t="shared" si="13"/>
        <v>43906</v>
      </c>
      <c r="M36" s="28">
        <f t="shared" si="13"/>
        <v>43937</v>
      </c>
      <c r="N36" s="28">
        <f t="shared" si="13"/>
        <v>43967</v>
      </c>
      <c r="O36" s="28">
        <f t="shared" si="13"/>
        <v>43998</v>
      </c>
      <c r="P36" s="28">
        <f t="shared" ref="P36:AM36" si="14">P8</f>
        <v>44028</v>
      </c>
      <c r="Q36" s="28">
        <f t="shared" si="14"/>
        <v>44059</v>
      </c>
      <c r="R36" s="28">
        <f t="shared" si="14"/>
        <v>44090</v>
      </c>
      <c r="S36" s="28">
        <f t="shared" si="14"/>
        <v>44120</v>
      </c>
      <c r="T36" s="28">
        <f t="shared" si="14"/>
        <v>44151</v>
      </c>
      <c r="U36" s="28">
        <f t="shared" si="14"/>
        <v>44181</v>
      </c>
      <c r="V36" s="28">
        <f t="shared" si="14"/>
        <v>44212</v>
      </c>
      <c r="W36" s="28">
        <f t="shared" si="14"/>
        <v>44243</v>
      </c>
      <c r="X36" s="28">
        <f t="shared" si="14"/>
        <v>44271</v>
      </c>
      <c r="Y36" s="28">
        <f t="shared" si="14"/>
        <v>44302</v>
      </c>
      <c r="Z36" s="28">
        <f t="shared" si="14"/>
        <v>44332</v>
      </c>
      <c r="AA36" s="28">
        <f t="shared" si="14"/>
        <v>44363</v>
      </c>
      <c r="AB36" s="28">
        <f t="shared" si="14"/>
        <v>44393</v>
      </c>
      <c r="AC36" s="28">
        <f t="shared" si="14"/>
        <v>44424</v>
      </c>
      <c r="AD36" s="28">
        <f t="shared" si="14"/>
        <v>44455</v>
      </c>
      <c r="AE36" s="28">
        <f t="shared" si="14"/>
        <v>44485</v>
      </c>
      <c r="AF36" s="28">
        <f t="shared" si="14"/>
        <v>44516</v>
      </c>
      <c r="AG36" s="28">
        <f t="shared" si="14"/>
        <v>44546</v>
      </c>
      <c r="AH36" s="28">
        <f t="shared" si="14"/>
        <v>44577</v>
      </c>
      <c r="AI36" s="28">
        <f t="shared" si="14"/>
        <v>44608</v>
      </c>
      <c r="AJ36" s="28">
        <f t="shared" si="14"/>
        <v>44636</v>
      </c>
      <c r="AK36" s="28">
        <f t="shared" si="14"/>
        <v>44667</v>
      </c>
      <c r="AL36" s="28">
        <f t="shared" si="14"/>
        <v>44697</v>
      </c>
      <c r="AM36" s="28">
        <f t="shared" si="14"/>
        <v>44728</v>
      </c>
    </row>
    <row r="37" spans="1:40" x14ac:dyDescent="0.25">
      <c r="B37" s="1" t="s">
        <v>55</v>
      </c>
      <c r="D37" s="34">
        <f t="shared" ref="D37:AM37" si="15">D28*$C$36</f>
        <v>0</v>
      </c>
      <c r="E37" s="34">
        <f t="shared" si="15"/>
        <v>0</v>
      </c>
      <c r="F37" s="34">
        <f t="shared" si="15"/>
        <v>0</v>
      </c>
      <c r="G37" s="34">
        <f t="shared" si="15"/>
        <v>0</v>
      </c>
      <c r="H37" s="34">
        <f t="shared" si="15"/>
        <v>0</v>
      </c>
      <c r="I37" s="34">
        <f t="shared" si="15"/>
        <v>0</v>
      </c>
      <c r="J37" s="34">
        <f t="shared" si="15"/>
        <v>0</v>
      </c>
      <c r="K37" s="34">
        <f t="shared" si="15"/>
        <v>0</v>
      </c>
      <c r="L37" s="34">
        <f t="shared" si="15"/>
        <v>0</v>
      </c>
      <c r="M37" s="34">
        <f t="shared" si="15"/>
        <v>-599097.25540225103</v>
      </c>
      <c r="N37" s="34">
        <f t="shared" si="15"/>
        <v>-541230.22016798647</v>
      </c>
      <c r="O37" s="34">
        <f t="shared" si="15"/>
        <v>-515039.38665864873</v>
      </c>
      <c r="P37" s="34">
        <f t="shared" si="15"/>
        <v>-643905.37093271664</v>
      </c>
      <c r="Q37" s="34">
        <f t="shared" si="15"/>
        <v>-627626.58257909957</v>
      </c>
      <c r="R37" s="34">
        <f t="shared" si="15"/>
        <v>-538771.7260746765</v>
      </c>
      <c r="S37" s="34">
        <f t="shared" si="15"/>
        <v>-608236.60242172435</v>
      </c>
      <c r="T37" s="34">
        <f t="shared" si="15"/>
        <v>-776774.72837059933</v>
      </c>
      <c r="U37" s="34">
        <f t="shared" si="15"/>
        <v>-986794.13683681376</v>
      </c>
      <c r="V37" s="34">
        <f t="shared" si="15"/>
        <v>-966079.71657922713</v>
      </c>
      <c r="W37" s="34">
        <f t="shared" si="15"/>
        <v>-786940.80143224949</v>
      </c>
      <c r="X37" s="34">
        <f t="shared" si="15"/>
        <v>-761808.16706837039</v>
      </c>
      <c r="Y37" s="34">
        <f t="shared" si="15"/>
        <v>-607308.49000841239</v>
      </c>
      <c r="Z37" s="34">
        <f t="shared" si="15"/>
        <v>-547229.56761881546</v>
      </c>
      <c r="AA37" s="34">
        <f t="shared" si="15"/>
        <v>-518476.87976007315</v>
      </c>
      <c r="AB37" s="34">
        <f t="shared" si="15"/>
        <v>-641618.65883216367</v>
      </c>
      <c r="AC37" s="34">
        <f t="shared" si="15"/>
        <v>-629160.26879765792</v>
      </c>
      <c r="AD37" s="34">
        <f t="shared" si="15"/>
        <v>-535069.37782422593</v>
      </c>
      <c r="AE37" s="34">
        <f t="shared" si="15"/>
        <v>-604127.74955836718</v>
      </c>
      <c r="AF37" s="34">
        <f t="shared" si="15"/>
        <v>-772729.10669207608</v>
      </c>
      <c r="AG37" s="34">
        <f t="shared" si="15"/>
        <v>-992384.86210722069</v>
      </c>
      <c r="AH37" s="34">
        <f t="shared" si="15"/>
        <v>-974933.82087322045</v>
      </c>
      <c r="AI37" s="34">
        <f t="shared" si="15"/>
        <v>-795599.28255713545</v>
      </c>
      <c r="AJ37" s="34">
        <f t="shared" si="15"/>
        <v>-771628.15197378607</v>
      </c>
      <c r="AK37" s="34">
        <f t="shared" si="15"/>
        <v>0</v>
      </c>
      <c r="AL37" s="34">
        <f t="shared" si="15"/>
        <v>0</v>
      </c>
      <c r="AM37" s="34">
        <f t="shared" si="15"/>
        <v>0</v>
      </c>
      <c r="AN37" s="31">
        <f t="shared" ref="AN37:AN42" si="16">SUM(D37:AM37)</f>
        <v>-16742570.911127519</v>
      </c>
    </row>
    <row r="38" spans="1:40" x14ac:dyDescent="0.25">
      <c r="B38" s="1" t="s">
        <v>56</v>
      </c>
      <c r="D38" s="34">
        <f t="shared" ref="D38:AM38" si="17">D29*$C$36</f>
        <v>0</v>
      </c>
      <c r="E38" s="34">
        <f t="shared" si="17"/>
        <v>0</v>
      </c>
      <c r="F38" s="34">
        <f t="shared" si="17"/>
        <v>0</v>
      </c>
      <c r="G38" s="34">
        <f t="shared" si="17"/>
        <v>0</v>
      </c>
      <c r="H38" s="34">
        <f t="shared" si="17"/>
        <v>0</v>
      </c>
      <c r="I38" s="34">
        <f t="shared" si="17"/>
        <v>0</v>
      </c>
      <c r="J38" s="34">
        <f t="shared" si="17"/>
        <v>0</v>
      </c>
      <c r="K38" s="34">
        <f t="shared" si="17"/>
        <v>0</v>
      </c>
      <c r="L38" s="34">
        <f t="shared" si="17"/>
        <v>0</v>
      </c>
      <c r="M38" s="34">
        <f t="shared" si="17"/>
        <v>-164909.17366246748</v>
      </c>
      <c r="N38" s="34">
        <f t="shared" si="17"/>
        <v>-162504.64711191162</v>
      </c>
      <c r="O38" s="34">
        <f t="shared" si="17"/>
        <v>-161127.42818462942</v>
      </c>
      <c r="P38" s="34">
        <f t="shared" si="17"/>
        <v>-192067.45659002976</v>
      </c>
      <c r="Q38" s="34">
        <f t="shared" si="17"/>
        <v>-183687.8470122751</v>
      </c>
      <c r="R38" s="34">
        <f t="shared" si="17"/>
        <v>-161938.60309435151</v>
      </c>
      <c r="S38" s="34">
        <f t="shared" si="17"/>
        <v>-174139.23002260568</v>
      </c>
      <c r="T38" s="34">
        <f t="shared" si="17"/>
        <v>-189765.63468426125</v>
      </c>
      <c r="U38" s="34">
        <f t="shared" si="17"/>
        <v>-215753.02112515626</v>
      </c>
      <c r="V38" s="34">
        <f t="shared" si="17"/>
        <v>-213360.78561471641</v>
      </c>
      <c r="W38" s="34">
        <f t="shared" si="17"/>
        <v>-185297.02786595753</v>
      </c>
      <c r="X38" s="34">
        <f t="shared" si="17"/>
        <v>-190958.44103818474</v>
      </c>
      <c r="Y38" s="34">
        <f t="shared" si="17"/>
        <v>-166855.01459224563</v>
      </c>
      <c r="Z38" s="34">
        <f t="shared" si="17"/>
        <v>-164385.4879810542</v>
      </c>
      <c r="AA38" s="34">
        <f t="shared" si="17"/>
        <v>-163646.4418053905</v>
      </c>
      <c r="AB38" s="34">
        <f t="shared" si="17"/>
        <v>-194214.42060539461</v>
      </c>
      <c r="AC38" s="34">
        <f t="shared" si="17"/>
        <v>-186499.34022091646</v>
      </c>
      <c r="AD38" s="34">
        <f t="shared" si="17"/>
        <v>-163180.99261320138</v>
      </c>
      <c r="AE38" s="34">
        <f t="shared" si="17"/>
        <v>-176953.35066360337</v>
      </c>
      <c r="AF38" s="34">
        <f t="shared" si="17"/>
        <v>-192133.89246359991</v>
      </c>
      <c r="AG38" s="34">
        <f t="shared" si="17"/>
        <v>-218718.54947089512</v>
      </c>
      <c r="AH38" s="34">
        <f t="shared" si="17"/>
        <v>-215227.00441819255</v>
      </c>
      <c r="AI38" s="34">
        <f t="shared" si="17"/>
        <v>-187567.33892764788</v>
      </c>
      <c r="AJ38" s="34">
        <f t="shared" si="17"/>
        <v>-193063.40652363928</v>
      </c>
      <c r="AK38" s="34">
        <f t="shared" si="17"/>
        <v>0</v>
      </c>
      <c r="AL38" s="34">
        <f t="shared" si="17"/>
        <v>0</v>
      </c>
      <c r="AM38" s="34">
        <f t="shared" si="17"/>
        <v>0</v>
      </c>
      <c r="AN38" s="31">
        <f t="shared" si="16"/>
        <v>-4417954.5362923266</v>
      </c>
    </row>
    <row r="39" spans="1:40" x14ac:dyDescent="0.25">
      <c r="B39" s="1" t="s">
        <v>57</v>
      </c>
      <c r="D39" s="34">
        <f t="shared" ref="D39:AM39" si="18">D30*$C$36</f>
        <v>0</v>
      </c>
      <c r="E39" s="34">
        <f t="shared" si="18"/>
        <v>0</v>
      </c>
      <c r="F39" s="34">
        <f t="shared" si="18"/>
        <v>0</v>
      </c>
      <c r="G39" s="34">
        <f t="shared" si="18"/>
        <v>0</v>
      </c>
      <c r="H39" s="34">
        <f t="shared" si="18"/>
        <v>0</v>
      </c>
      <c r="I39" s="34">
        <f t="shared" si="18"/>
        <v>0</v>
      </c>
      <c r="J39" s="34">
        <f t="shared" si="18"/>
        <v>0</v>
      </c>
      <c r="K39" s="34">
        <f t="shared" si="18"/>
        <v>0</v>
      </c>
      <c r="L39" s="34">
        <f t="shared" si="18"/>
        <v>0</v>
      </c>
      <c r="M39" s="34">
        <f t="shared" si="18"/>
        <v>-383841.54722627805</v>
      </c>
      <c r="N39" s="34">
        <f t="shared" si="18"/>
        <v>-398399.78855975217</v>
      </c>
      <c r="O39" s="34">
        <f t="shared" si="18"/>
        <v>-398948.48092373356</v>
      </c>
      <c r="P39" s="34">
        <f t="shared" si="18"/>
        <v>-462361.11741170689</v>
      </c>
      <c r="Q39" s="34">
        <f t="shared" si="18"/>
        <v>-438418.31158468348</v>
      </c>
      <c r="R39" s="34">
        <f t="shared" si="18"/>
        <v>-395219.22775557917</v>
      </c>
      <c r="S39" s="34">
        <f t="shared" si="18"/>
        <v>-421453.39681644278</v>
      </c>
      <c r="T39" s="34">
        <f t="shared" si="18"/>
        <v>-421408.74694689084</v>
      </c>
      <c r="U39" s="34">
        <f t="shared" si="18"/>
        <v>-443485.89497294062</v>
      </c>
      <c r="V39" s="34">
        <f t="shared" si="18"/>
        <v>-430535.03927637293</v>
      </c>
      <c r="W39" s="34">
        <f t="shared" si="18"/>
        <v>-380766.42484389636</v>
      </c>
      <c r="X39" s="34">
        <f t="shared" si="18"/>
        <v>-410309.17045531148</v>
      </c>
      <c r="Y39" s="34">
        <f t="shared" si="18"/>
        <v>-382193.23069138383</v>
      </c>
      <c r="Z39" s="34">
        <f t="shared" si="18"/>
        <v>-397257.80548166466</v>
      </c>
      <c r="AA39" s="34">
        <f t="shared" si="18"/>
        <v>-401074.96645621303</v>
      </c>
      <c r="AB39" s="34">
        <f t="shared" si="18"/>
        <v>-462986.28908867459</v>
      </c>
      <c r="AC39" s="34">
        <f t="shared" si="18"/>
        <v>-439506.34549509047</v>
      </c>
      <c r="AD39" s="34">
        <f t="shared" si="18"/>
        <v>-393061.21659988334</v>
      </c>
      <c r="AE39" s="34">
        <f t="shared" si="18"/>
        <v>-424631.74485681526</v>
      </c>
      <c r="AF39" s="34">
        <f t="shared" si="18"/>
        <v>-424291.31509495951</v>
      </c>
      <c r="AG39" s="34">
        <f t="shared" si="18"/>
        <v>-445225.47031253396</v>
      </c>
      <c r="AH39" s="34">
        <f t="shared" si="18"/>
        <v>-429205.25489795563</v>
      </c>
      <c r="AI39" s="34">
        <f t="shared" si="18"/>
        <v>-380325.32456461736</v>
      </c>
      <c r="AJ39" s="34">
        <f t="shared" si="18"/>
        <v>-408615.98894502618</v>
      </c>
      <c r="AK39" s="34">
        <f t="shared" si="18"/>
        <v>0</v>
      </c>
      <c r="AL39" s="34">
        <f t="shared" si="18"/>
        <v>0</v>
      </c>
      <c r="AM39" s="34">
        <f t="shared" si="18"/>
        <v>0</v>
      </c>
      <c r="AN39" s="31">
        <f t="shared" si="16"/>
        <v>-9973522.0992584061</v>
      </c>
    </row>
    <row r="40" spans="1:40" x14ac:dyDescent="0.25">
      <c r="B40" s="1" t="s">
        <v>58</v>
      </c>
      <c r="D40" s="34">
        <f t="shared" ref="D40:AM40" si="19">D31*$C$36</f>
        <v>0</v>
      </c>
      <c r="E40" s="34">
        <f t="shared" si="19"/>
        <v>0</v>
      </c>
      <c r="F40" s="34">
        <f t="shared" si="19"/>
        <v>0</v>
      </c>
      <c r="G40" s="34">
        <f t="shared" si="19"/>
        <v>0</v>
      </c>
      <c r="H40" s="34">
        <f t="shared" si="19"/>
        <v>0</v>
      </c>
      <c r="I40" s="34">
        <f t="shared" si="19"/>
        <v>0</v>
      </c>
      <c r="J40" s="34">
        <f t="shared" si="19"/>
        <v>0</v>
      </c>
      <c r="K40" s="34">
        <f t="shared" si="19"/>
        <v>0</v>
      </c>
      <c r="L40" s="34">
        <f t="shared" si="19"/>
        <v>0</v>
      </c>
      <c r="M40" s="34">
        <f t="shared" si="19"/>
        <v>-317024.25527979602</v>
      </c>
      <c r="N40" s="34">
        <f t="shared" si="19"/>
        <v>-314459.21870232368</v>
      </c>
      <c r="O40" s="34">
        <f t="shared" si="19"/>
        <v>-319463.56489300408</v>
      </c>
      <c r="P40" s="34">
        <f t="shared" si="19"/>
        <v>-314644.52983524778</v>
      </c>
      <c r="Q40" s="34">
        <f t="shared" si="19"/>
        <v>-327142.84516468452</v>
      </c>
      <c r="R40" s="34">
        <f t="shared" si="19"/>
        <v>-327745.91840266762</v>
      </c>
      <c r="S40" s="34">
        <f t="shared" si="19"/>
        <v>-319443.96325266222</v>
      </c>
      <c r="T40" s="34">
        <f t="shared" si="19"/>
        <v>-322798.55502616137</v>
      </c>
      <c r="U40" s="34">
        <f t="shared" si="19"/>
        <v>-313659.35098563414</v>
      </c>
      <c r="V40" s="34">
        <f t="shared" si="19"/>
        <v>-317603.24081364478</v>
      </c>
      <c r="W40" s="34">
        <f t="shared" si="19"/>
        <v>-318390.57477181923</v>
      </c>
      <c r="X40" s="34">
        <f t="shared" si="19"/>
        <v>-306844.80789680069</v>
      </c>
      <c r="Y40" s="34">
        <f t="shared" si="19"/>
        <v>-318277.58391546307</v>
      </c>
      <c r="Z40" s="34">
        <f t="shared" si="19"/>
        <v>-315296.29583682708</v>
      </c>
      <c r="AA40" s="34">
        <f t="shared" si="19"/>
        <v>-320861.19871463272</v>
      </c>
      <c r="AB40" s="34">
        <f t="shared" si="19"/>
        <v>-317765.7498100712</v>
      </c>
      <c r="AC40" s="34">
        <f t="shared" si="19"/>
        <v>-327609.07634801773</v>
      </c>
      <c r="AD40" s="34">
        <f t="shared" si="19"/>
        <v>-330961.68620721303</v>
      </c>
      <c r="AE40" s="34">
        <f t="shared" si="19"/>
        <v>-320444.50823947875</v>
      </c>
      <c r="AF40" s="34">
        <f t="shared" si="19"/>
        <v>-324564.24091733136</v>
      </c>
      <c r="AG40" s="34">
        <f t="shared" si="19"/>
        <v>-315035.49364945764</v>
      </c>
      <c r="AH40" s="34">
        <f t="shared" si="19"/>
        <v>-318744.88693609065</v>
      </c>
      <c r="AI40" s="34">
        <f t="shared" si="19"/>
        <v>-320073.35864826257</v>
      </c>
      <c r="AJ40" s="34">
        <f t="shared" si="19"/>
        <v>-308367.79789029271</v>
      </c>
      <c r="AK40" s="34">
        <f t="shared" si="19"/>
        <v>0</v>
      </c>
      <c r="AL40" s="34">
        <f t="shared" si="19"/>
        <v>0</v>
      </c>
      <c r="AM40" s="34">
        <f t="shared" si="19"/>
        <v>0</v>
      </c>
      <c r="AN40" s="31">
        <f t="shared" si="16"/>
        <v>-7657222.7021375857</v>
      </c>
    </row>
    <row r="41" spans="1:40" x14ac:dyDescent="0.25">
      <c r="B41" s="1" t="s">
        <v>59</v>
      </c>
      <c r="D41" s="34">
        <f t="shared" ref="D41:AM41" si="20">D32*$C$36</f>
        <v>0</v>
      </c>
      <c r="E41" s="34">
        <f t="shared" si="20"/>
        <v>0</v>
      </c>
      <c r="F41" s="34">
        <f t="shared" si="20"/>
        <v>0</v>
      </c>
      <c r="G41" s="34">
        <f t="shared" si="20"/>
        <v>0</v>
      </c>
      <c r="H41" s="34">
        <f t="shared" si="20"/>
        <v>0</v>
      </c>
      <c r="I41" s="34">
        <f t="shared" si="20"/>
        <v>0</v>
      </c>
      <c r="J41" s="34">
        <f t="shared" si="20"/>
        <v>0</v>
      </c>
      <c r="K41" s="34">
        <f t="shared" si="20"/>
        <v>0</v>
      </c>
      <c r="L41" s="34">
        <f t="shared" si="20"/>
        <v>0</v>
      </c>
      <c r="M41" s="34">
        <f t="shared" si="20"/>
        <v>-25197.505112414347</v>
      </c>
      <c r="N41" s="34">
        <f t="shared" si="20"/>
        <v>-45578.881701188911</v>
      </c>
      <c r="O41" s="34">
        <f t="shared" si="20"/>
        <v>-62520.187476433661</v>
      </c>
      <c r="P41" s="34">
        <f t="shared" si="20"/>
        <v>-86840.711986937269</v>
      </c>
      <c r="Q41" s="34">
        <f t="shared" si="20"/>
        <v>-86010.820563503512</v>
      </c>
      <c r="R41" s="34">
        <f t="shared" si="20"/>
        <v>-60539.576329241288</v>
      </c>
      <c r="S41" s="34">
        <f t="shared" si="20"/>
        <v>-34460.695549830052</v>
      </c>
      <c r="T41" s="34">
        <f t="shared" si="20"/>
        <v>-15751.777362028222</v>
      </c>
      <c r="U41" s="34">
        <f t="shared" si="20"/>
        <v>-13643.753940446559</v>
      </c>
      <c r="V41" s="34">
        <f t="shared" si="20"/>
        <v>-13536.216418169624</v>
      </c>
      <c r="W41" s="34">
        <f t="shared" si="20"/>
        <v>-12184.738215757265</v>
      </c>
      <c r="X41" s="34">
        <f t="shared" si="20"/>
        <v>-15200.25461961857</v>
      </c>
      <c r="Y41" s="34">
        <f t="shared" si="20"/>
        <v>-24163.779440475719</v>
      </c>
      <c r="Z41" s="34">
        <f t="shared" si="20"/>
        <v>-44292.073586561695</v>
      </c>
      <c r="AA41" s="34">
        <f t="shared" si="20"/>
        <v>-62276.57640424792</v>
      </c>
      <c r="AB41" s="34">
        <f t="shared" si="20"/>
        <v>-86613.843425564148</v>
      </c>
      <c r="AC41" s="34">
        <f t="shared" si="20"/>
        <v>-87373.283661808891</v>
      </c>
      <c r="AD41" s="34">
        <f t="shared" si="20"/>
        <v>-62783.724906903954</v>
      </c>
      <c r="AE41" s="34">
        <f t="shared" si="20"/>
        <v>-36595.677789235757</v>
      </c>
      <c r="AF41" s="34">
        <f t="shared" si="20"/>
        <v>-16169.176796015689</v>
      </c>
      <c r="AG41" s="34">
        <f t="shared" si="20"/>
        <v>-13794.642481489453</v>
      </c>
      <c r="AH41" s="34">
        <f t="shared" si="20"/>
        <v>-13584.440054462315</v>
      </c>
      <c r="AI41" s="34">
        <f t="shared" si="20"/>
        <v>-12254.398762312232</v>
      </c>
      <c r="AJ41" s="34">
        <f t="shared" si="20"/>
        <v>-14934.104025850007</v>
      </c>
      <c r="AK41" s="34">
        <f t="shared" si="20"/>
        <v>0</v>
      </c>
      <c r="AL41" s="34">
        <f t="shared" si="20"/>
        <v>0</v>
      </c>
      <c r="AM41" s="34">
        <f t="shared" si="20"/>
        <v>0</v>
      </c>
      <c r="AN41" s="31">
        <f t="shared" si="16"/>
        <v>-946300.84061049682</v>
      </c>
    </row>
    <row r="42" spans="1:40" x14ac:dyDescent="0.25">
      <c r="B42" s="66" t="s">
        <v>60</v>
      </c>
      <c r="D42" s="36">
        <f t="shared" ref="D42:AM42" si="21">D33*$C$36</f>
        <v>0</v>
      </c>
      <c r="E42" s="36">
        <f t="shared" si="21"/>
        <v>0</v>
      </c>
      <c r="F42" s="36">
        <f t="shared" si="21"/>
        <v>0</v>
      </c>
      <c r="G42" s="36">
        <f t="shared" si="21"/>
        <v>0</v>
      </c>
      <c r="H42" s="36">
        <f t="shared" si="21"/>
        <v>0</v>
      </c>
      <c r="I42" s="36">
        <f t="shared" si="21"/>
        <v>0</v>
      </c>
      <c r="J42" s="36">
        <f t="shared" si="21"/>
        <v>0</v>
      </c>
      <c r="K42" s="36">
        <f t="shared" si="21"/>
        <v>0</v>
      </c>
      <c r="L42" s="36">
        <f t="shared" si="21"/>
        <v>0</v>
      </c>
      <c r="M42" s="36">
        <f t="shared" si="21"/>
        <v>-6597.6018239583163</v>
      </c>
      <c r="N42" s="36">
        <f t="shared" si="21"/>
        <v>-6287.7105839102132</v>
      </c>
      <c r="O42" s="36">
        <f t="shared" si="21"/>
        <v>-7131.7123312033245</v>
      </c>
      <c r="P42" s="36">
        <f t="shared" si="21"/>
        <v>-7137.9014396186658</v>
      </c>
      <c r="Q42" s="36">
        <f t="shared" si="21"/>
        <v>-7052.5355853990204</v>
      </c>
      <c r="R42" s="36">
        <f t="shared" si="21"/>
        <v>-7022.2965911859437</v>
      </c>
      <c r="S42" s="36">
        <f t="shared" si="21"/>
        <v>-6971.6232288410529</v>
      </c>
      <c r="T42" s="36">
        <f t="shared" si="21"/>
        <v>-6917.3291335373651</v>
      </c>
      <c r="U42" s="36">
        <f t="shared" si="21"/>
        <v>-6927.3800493090412</v>
      </c>
      <c r="V42" s="36">
        <f t="shared" si="21"/>
        <v>-6883.0825943932787</v>
      </c>
      <c r="W42" s="36">
        <f t="shared" si="21"/>
        <v>-6803.320383385304</v>
      </c>
      <c r="X42" s="36">
        <f t="shared" si="21"/>
        <v>-6780.296460644603</v>
      </c>
      <c r="Y42" s="36">
        <f t="shared" si="21"/>
        <v>-6796.5425056137774</v>
      </c>
      <c r="Z42" s="36">
        <f t="shared" si="21"/>
        <v>-6812.4770533213505</v>
      </c>
      <c r="AA42" s="36">
        <f t="shared" si="21"/>
        <v>-6867.5964496519355</v>
      </c>
      <c r="AB42" s="36">
        <f t="shared" si="21"/>
        <v>-6847.2690375651136</v>
      </c>
      <c r="AC42" s="36">
        <f t="shared" si="21"/>
        <v>-6810.2938865082833</v>
      </c>
      <c r="AD42" s="36">
        <f t="shared" si="21"/>
        <v>-6799.6810702364464</v>
      </c>
      <c r="AE42" s="36">
        <f t="shared" si="21"/>
        <v>-6774.5268150101756</v>
      </c>
      <c r="AF42" s="36">
        <f t="shared" si="21"/>
        <v>-6750.8123867847153</v>
      </c>
      <c r="AG42" s="36">
        <f t="shared" si="21"/>
        <v>-6750.9464427412604</v>
      </c>
      <c r="AH42" s="36">
        <f t="shared" si="21"/>
        <v>-6744.1441941366838</v>
      </c>
      <c r="AI42" s="36">
        <f t="shared" si="21"/>
        <v>-6723.6661106737811</v>
      </c>
      <c r="AJ42" s="36">
        <f t="shared" si="21"/>
        <v>-6707.0233834804803</v>
      </c>
      <c r="AK42" s="36">
        <f t="shared" si="21"/>
        <v>0</v>
      </c>
      <c r="AL42" s="36">
        <f t="shared" si="21"/>
        <v>0</v>
      </c>
      <c r="AM42" s="36">
        <f t="shared" si="21"/>
        <v>0</v>
      </c>
      <c r="AN42" s="31">
        <f t="shared" si="16"/>
        <v>-163897.76954111009</v>
      </c>
    </row>
    <row r="43" spans="1:40" x14ac:dyDescent="0.25">
      <c r="B43" s="1" t="s">
        <v>0</v>
      </c>
      <c r="C43" s="24"/>
      <c r="D43" s="35">
        <f t="shared" ref="D43:O43" si="22">SUM(D37:D42)</f>
        <v>0</v>
      </c>
      <c r="E43" s="35">
        <f t="shared" si="22"/>
        <v>0</v>
      </c>
      <c r="F43" s="35">
        <f t="shared" si="22"/>
        <v>0</v>
      </c>
      <c r="G43" s="35">
        <f t="shared" si="22"/>
        <v>0</v>
      </c>
      <c r="H43" s="35">
        <f t="shared" si="22"/>
        <v>0</v>
      </c>
      <c r="I43" s="35">
        <f t="shared" si="22"/>
        <v>0</v>
      </c>
      <c r="J43" s="35">
        <f t="shared" si="22"/>
        <v>0</v>
      </c>
      <c r="K43" s="35">
        <f t="shared" si="22"/>
        <v>0</v>
      </c>
      <c r="L43" s="35">
        <f t="shared" si="22"/>
        <v>0</v>
      </c>
      <c r="M43" s="35">
        <f t="shared" si="22"/>
        <v>-1496667.3385071652</v>
      </c>
      <c r="N43" s="35">
        <f t="shared" si="22"/>
        <v>-1468460.4668270731</v>
      </c>
      <c r="O43" s="35">
        <f t="shared" si="22"/>
        <v>-1464230.7604676525</v>
      </c>
      <c r="P43" s="35">
        <f t="shared" ref="P43:AM43" si="23">SUM(P37:P42)</f>
        <v>-1706957.0881962571</v>
      </c>
      <c r="Q43" s="35">
        <f t="shared" si="23"/>
        <v>-1669938.9424896452</v>
      </c>
      <c r="R43" s="35">
        <f t="shared" si="23"/>
        <v>-1491237.348247702</v>
      </c>
      <c r="S43" s="35">
        <f t="shared" si="23"/>
        <v>-1564705.511292106</v>
      </c>
      <c r="T43" s="35">
        <f t="shared" si="23"/>
        <v>-1733416.7715234782</v>
      </c>
      <c r="U43" s="35">
        <f t="shared" si="23"/>
        <v>-1980263.5379103003</v>
      </c>
      <c r="V43" s="35">
        <f t="shared" si="23"/>
        <v>-1947998.0812965243</v>
      </c>
      <c r="W43" s="35">
        <f t="shared" si="23"/>
        <v>-1690382.8875130652</v>
      </c>
      <c r="X43" s="35">
        <f t="shared" si="23"/>
        <v>-1691901.1375389304</v>
      </c>
      <c r="Y43" s="35">
        <f t="shared" si="23"/>
        <v>-1505594.6411535942</v>
      </c>
      <c r="Z43" s="35">
        <f t="shared" si="23"/>
        <v>-1475273.7075582445</v>
      </c>
      <c r="AA43" s="35">
        <f t="shared" si="23"/>
        <v>-1473203.6595902094</v>
      </c>
      <c r="AB43" s="35">
        <f t="shared" si="23"/>
        <v>-1710046.2307994335</v>
      </c>
      <c r="AC43" s="35">
        <f t="shared" si="23"/>
        <v>-1676958.6084099996</v>
      </c>
      <c r="AD43" s="35">
        <f t="shared" si="23"/>
        <v>-1491856.6792216641</v>
      </c>
      <c r="AE43" s="35">
        <f t="shared" si="23"/>
        <v>-1569527.5579225107</v>
      </c>
      <c r="AF43" s="35">
        <f t="shared" si="23"/>
        <v>-1736638.544350767</v>
      </c>
      <c r="AG43" s="35">
        <f t="shared" si="23"/>
        <v>-1991909.9644643378</v>
      </c>
      <c r="AH43" s="35">
        <f t="shared" si="23"/>
        <v>-1958439.551374058</v>
      </c>
      <c r="AI43" s="35">
        <f t="shared" si="23"/>
        <v>-1702543.369570649</v>
      </c>
      <c r="AJ43" s="35">
        <f t="shared" si="23"/>
        <v>-1703316.4727420749</v>
      </c>
      <c r="AK43" s="35">
        <f t="shared" si="23"/>
        <v>0</v>
      </c>
      <c r="AL43" s="35">
        <f t="shared" si="23"/>
        <v>0</v>
      </c>
      <c r="AM43" s="35">
        <f t="shared" si="23"/>
        <v>0</v>
      </c>
      <c r="AN43" s="31">
        <f>SUM(AN37:AN42)</f>
        <v>-39901468.858967438</v>
      </c>
    </row>
    <row r="44" spans="1:40" x14ac:dyDescent="0.25">
      <c r="C44" s="64"/>
    </row>
    <row r="45" spans="1:40" x14ac:dyDescent="0.25">
      <c r="C45" s="6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7" spans="1:40" x14ac:dyDescent="0.25"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</sheetData>
  <pageMargins left="0.7" right="0.7" top="0.75" bottom="0.75" header="0.3" footer="0.3"/>
  <pageSetup scale="21" orientation="landscape" r:id="rId1"/>
  <headerFooter>
    <oddFooter>&amp;L&amp;F&amp;RPage: &amp;P of &amp;N</oddFooter>
  </headerFooter>
  <colBreaks count="2" manualBreakCount="2">
    <brk id="15" max="1048575" man="1"/>
    <brk id="27" max="1048575" man="1"/>
  </colBreaks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P56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42578125" style="45" customWidth="1"/>
    <col min="2" max="3" width="15.140625" style="45" hidden="1" customWidth="1"/>
    <col min="4" max="4" width="2.42578125" style="45" customWidth="1"/>
    <col min="5" max="17" width="17.85546875" style="45" customWidth="1"/>
    <col min="18" max="19" width="15.28515625" style="45" bestFit="1" customWidth="1"/>
    <col min="20" max="20" width="14.5703125" style="45" customWidth="1"/>
    <col min="21" max="41" width="15.28515625" style="45" bestFit="1" customWidth="1"/>
    <col min="42" max="42" width="16.7109375" style="45" customWidth="1"/>
    <col min="43" max="16384" width="9.140625" style="45"/>
  </cols>
  <sheetData>
    <row r="3" spans="1:42" x14ac:dyDescent="0.25">
      <c r="A3" s="2" t="s">
        <v>45</v>
      </c>
    </row>
    <row r="4" spans="1:42" x14ac:dyDescent="0.25">
      <c r="A4" s="45" t="s">
        <v>71</v>
      </c>
    </row>
    <row r="6" spans="1:42" x14ac:dyDescent="0.25">
      <c r="B6" s="46">
        <v>43539</v>
      </c>
      <c r="C6" s="46">
        <v>43570</v>
      </c>
      <c r="D6" s="46">
        <v>43600</v>
      </c>
      <c r="E6" s="46">
        <v>43631</v>
      </c>
      <c r="F6" s="46">
        <v>43662</v>
      </c>
      <c r="G6" s="46">
        <v>43693</v>
      </c>
      <c r="H6" s="46">
        <v>43724</v>
      </c>
      <c r="I6" s="46">
        <v>43754</v>
      </c>
      <c r="J6" s="46">
        <v>43785</v>
      </c>
      <c r="K6" s="46">
        <v>43815</v>
      </c>
      <c r="L6" s="46">
        <v>43846</v>
      </c>
      <c r="M6" s="46">
        <v>43877</v>
      </c>
      <c r="N6" s="46">
        <v>43906</v>
      </c>
      <c r="O6" s="46">
        <v>43937</v>
      </c>
      <c r="P6" s="46">
        <v>43967</v>
      </c>
      <c r="Q6" s="46">
        <v>43998</v>
      </c>
      <c r="R6" s="46">
        <v>44028</v>
      </c>
      <c r="S6" s="46">
        <v>44059</v>
      </c>
      <c r="T6" s="46">
        <v>44090</v>
      </c>
      <c r="U6" s="46">
        <v>44120</v>
      </c>
      <c r="V6" s="46">
        <v>44151</v>
      </c>
      <c r="W6" s="46">
        <v>44181</v>
      </c>
      <c r="X6" s="46">
        <v>44212</v>
      </c>
      <c r="Y6" s="46">
        <v>44243</v>
      </c>
      <c r="Z6" s="46">
        <v>44271</v>
      </c>
      <c r="AA6" s="46">
        <v>44302</v>
      </c>
      <c r="AB6" s="46">
        <v>44332</v>
      </c>
      <c r="AC6" s="46">
        <v>44363</v>
      </c>
      <c r="AD6" s="46">
        <v>44393</v>
      </c>
      <c r="AE6" s="46">
        <v>44424</v>
      </c>
      <c r="AF6" s="46">
        <v>44455</v>
      </c>
      <c r="AG6" s="46">
        <v>44485</v>
      </c>
      <c r="AH6" s="46">
        <v>44516</v>
      </c>
      <c r="AI6" s="46">
        <v>44546</v>
      </c>
      <c r="AJ6" s="46">
        <v>44577</v>
      </c>
      <c r="AK6" s="46">
        <v>44608</v>
      </c>
      <c r="AL6" s="46">
        <v>44636</v>
      </c>
      <c r="AM6" s="46">
        <v>44667</v>
      </c>
      <c r="AN6" s="46">
        <v>44697</v>
      </c>
      <c r="AO6" s="46">
        <v>44728</v>
      </c>
      <c r="AP6" s="45" t="s">
        <v>0</v>
      </c>
    </row>
    <row r="7" spans="1:42" x14ac:dyDescent="0.25">
      <c r="A7" s="47" t="s">
        <v>84</v>
      </c>
      <c r="B7" s="70">
        <v>213189988.19073486</v>
      </c>
      <c r="C7" s="70">
        <v>171239526.06262755</v>
      </c>
      <c r="D7" s="70">
        <v>156633831.35472667</v>
      </c>
      <c r="E7" s="70"/>
      <c r="F7" s="71"/>
      <c r="G7" s="71"/>
      <c r="H7" s="71"/>
      <c r="I7" s="71"/>
      <c r="J7" s="71"/>
      <c r="K7" s="71"/>
      <c r="L7" s="71"/>
      <c r="M7" s="71"/>
      <c r="N7" s="71"/>
      <c r="O7" s="71">
        <v>172859652.87680209</v>
      </c>
      <c r="P7" s="71">
        <v>156163072.25753611</v>
      </c>
      <c r="Q7" s="71">
        <v>148606138.3070735</v>
      </c>
      <c r="R7" s="71">
        <v>185788297.14418295</v>
      </c>
      <c r="S7" s="93">
        <v>181091320.68721053</v>
      </c>
      <c r="T7" s="93">
        <v>155453714.2497384</v>
      </c>
      <c r="U7" s="93">
        <v>175496661.04043663</v>
      </c>
      <c r="V7" s="93">
        <v>224125563.41867948</v>
      </c>
      <c r="W7" s="93">
        <v>284723207.15264326</v>
      </c>
      <c r="X7" s="93">
        <v>278746402.11309016</v>
      </c>
      <c r="Y7" s="93">
        <v>227058816.48353809</v>
      </c>
      <c r="Z7" s="93">
        <v>219807208.48025528</v>
      </c>
      <c r="AA7" s="93">
        <v>175228869.47880104</v>
      </c>
      <c r="AB7" s="93">
        <v>157894085.22494042</v>
      </c>
      <c r="AC7" s="93">
        <v>149597970.36592624</v>
      </c>
      <c r="AD7" s="93">
        <v>185128504.00314215</v>
      </c>
      <c r="AE7" s="93">
        <v>181533840.60358691</v>
      </c>
      <c r="AF7" s="93">
        <v>154385462.59672052</v>
      </c>
      <c r="AG7" s="93">
        <v>174311119.17177144</v>
      </c>
      <c r="AH7" s="93">
        <v>222958265.8677153</v>
      </c>
      <c r="AI7" s="93">
        <v>286336318.9151454</v>
      </c>
      <c r="AJ7" s="93">
        <v>281301108.18292022</v>
      </c>
      <c r="AK7" s="93">
        <v>229557078.70756245</v>
      </c>
      <c r="AL7" s="93">
        <v>222640603.50368243</v>
      </c>
      <c r="AM7" s="93"/>
      <c r="AN7" s="93"/>
      <c r="AO7" s="93"/>
      <c r="AP7" s="93">
        <f>SUM(F7:AO7)</f>
        <v>4830793280.8331013</v>
      </c>
    </row>
    <row r="8" spans="1:42" x14ac:dyDescent="0.25">
      <c r="A8" s="47" t="s">
        <v>34</v>
      </c>
      <c r="B8" s="70">
        <v>48272611.324739918</v>
      </c>
      <c r="C8" s="70">
        <v>42495410.712577581</v>
      </c>
      <c r="D8" s="70">
        <v>42493743.40239609</v>
      </c>
      <c r="E8" s="70"/>
      <c r="F8" s="71"/>
      <c r="G8" s="71"/>
      <c r="H8" s="71"/>
      <c r="I8" s="71"/>
      <c r="J8" s="71"/>
      <c r="K8" s="71"/>
      <c r="L8" s="71"/>
      <c r="M8" s="71"/>
      <c r="N8" s="71"/>
      <c r="O8" s="71">
        <v>43192522.765513897</v>
      </c>
      <c r="P8" s="71">
        <v>42908265.478547961</v>
      </c>
      <c r="Q8" s="71">
        <v>42789652.658001512</v>
      </c>
      <c r="R8" s="71">
        <v>51258777.641187169</v>
      </c>
      <c r="S8" s="93">
        <v>48983152.45246198</v>
      </c>
      <c r="T8" s="93">
        <v>42964052.200189017</v>
      </c>
      <c r="U8" s="93">
        <v>45914485.488850452</v>
      </c>
      <c r="V8" s="93">
        <v>49453723.090202801</v>
      </c>
      <c r="W8" s="93">
        <v>55587253.692007422</v>
      </c>
      <c r="X8" s="93">
        <v>54817895.325013615</v>
      </c>
      <c r="Y8" s="93">
        <v>47766496.327739038</v>
      </c>
      <c r="Z8" s="93">
        <v>49533355.203033321</v>
      </c>
      <c r="AA8" s="93">
        <v>43641507.633959375</v>
      </c>
      <c r="AB8" s="93">
        <v>43340545.295355156</v>
      </c>
      <c r="AC8" s="93">
        <v>43407740.903305814</v>
      </c>
      <c r="AD8" s="93">
        <v>51784142.999727905</v>
      </c>
      <c r="AE8" s="93">
        <v>49706190.335021272</v>
      </c>
      <c r="AF8" s="93">
        <v>43280627.404544808</v>
      </c>
      <c r="AG8" s="93">
        <v>46637663.87063203</v>
      </c>
      <c r="AH8" s="93">
        <v>50066230.893681735</v>
      </c>
      <c r="AI8" s="93">
        <v>56320724.653100275</v>
      </c>
      <c r="AJ8" s="93">
        <v>55234330.381361701</v>
      </c>
      <c r="AK8" s="93">
        <v>48291919.654836312</v>
      </c>
      <c r="AL8" s="93">
        <v>50017550.827808365</v>
      </c>
      <c r="AM8" s="93"/>
      <c r="AN8" s="93"/>
      <c r="AO8" s="93"/>
      <c r="AP8" s="93">
        <f t="shared" ref="AP8:AP15" si="0">SUM(F8:AO8)</f>
        <v>1156898807.1760831</v>
      </c>
    </row>
    <row r="9" spans="1:42" x14ac:dyDescent="0.25">
      <c r="A9" s="47" t="s">
        <v>35</v>
      </c>
      <c r="B9" s="70">
        <v>5724182.9146942534</v>
      </c>
      <c r="C9" s="70">
        <v>4651895.7785043996</v>
      </c>
      <c r="D9" s="70">
        <v>4290584.0575502384</v>
      </c>
      <c r="E9" s="70"/>
      <c r="F9" s="71"/>
      <c r="G9" s="71"/>
      <c r="H9" s="71"/>
      <c r="I9" s="71"/>
      <c r="J9" s="71"/>
      <c r="K9" s="71"/>
      <c r="L9" s="71"/>
      <c r="M9" s="71"/>
      <c r="N9" s="71"/>
      <c r="O9" s="71">
        <v>4796679.0498366468</v>
      </c>
      <c r="P9" s="71">
        <v>4381209.8913764777</v>
      </c>
      <c r="Q9" s="71">
        <v>4099046.7236777842</v>
      </c>
      <c r="R9" s="71">
        <v>4633588.6338722771</v>
      </c>
      <c r="S9" s="93">
        <v>4470715.3071432225</v>
      </c>
      <c r="T9" s="93">
        <v>4160702.19035157</v>
      </c>
      <c r="U9" s="93">
        <v>4760698.1163327107</v>
      </c>
      <c r="V9" s="93">
        <v>5768804.184844356</v>
      </c>
      <c r="W9" s="93">
        <v>7197702.6757849315</v>
      </c>
      <c r="X9" s="93">
        <v>7270911.3371515721</v>
      </c>
      <c r="Y9" s="93">
        <v>6155649.23006084</v>
      </c>
      <c r="Z9" s="93">
        <v>6036283.2943538893</v>
      </c>
      <c r="AA9" s="93">
        <v>4913941.3525207676</v>
      </c>
      <c r="AB9" s="93">
        <v>4496261.9788366929</v>
      </c>
      <c r="AC9" s="93">
        <v>4214001.1001850776</v>
      </c>
      <c r="AD9" s="93">
        <v>4732998.0354944924</v>
      </c>
      <c r="AE9" s="93">
        <v>4565832.72786701</v>
      </c>
      <c r="AF9" s="93">
        <v>4205667.0994366147</v>
      </c>
      <c r="AG9" s="93">
        <v>4856439.6307237558</v>
      </c>
      <c r="AH9" s="93">
        <v>5845468.4753089342</v>
      </c>
      <c r="AI9" s="93">
        <v>7327211.8334578667</v>
      </c>
      <c r="AJ9" s="93">
        <v>7397553.1078993715</v>
      </c>
      <c r="AK9" s="93">
        <v>6290895.1265331302</v>
      </c>
      <c r="AL9" s="93">
        <v>6164640.6965109929</v>
      </c>
      <c r="AM9" s="93"/>
      <c r="AN9" s="93"/>
      <c r="AO9" s="93"/>
      <c r="AP9" s="93">
        <f t="shared" si="0"/>
        <v>128742901.79956099</v>
      </c>
    </row>
    <row r="10" spans="1:42" x14ac:dyDescent="0.25">
      <c r="A10" s="47" t="s">
        <v>36</v>
      </c>
      <c r="B10" s="70">
        <v>112945883.74407679</v>
      </c>
      <c r="C10" s="70">
        <v>105471432.77641559</v>
      </c>
      <c r="D10" s="70">
        <v>110218481.38479108</v>
      </c>
      <c r="E10" s="70"/>
      <c r="F10" s="71"/>
      <c r="G10" s="71"/>
      <c r="H10" s="71"/>
      <c r="I10" s="71"/>
      <c r="J10" s="71"/>
      <c r="K10" s="71"/>
      <c r="L10" s="71"/>
      <c r="M10" s="71"/>
      <c r="N10" s="71"/>
      <c r="O10" s="71">
        <v>105706338.70092885</v>
      </c>
      <c r="P10" s="71">
        <v>109879460.04141685</v>
      </c>
      <c r="Q10" s="71">
        <v>110126577.08670281</v>
      </c>
      <c r="R10" s="71">
        <v>127609872.99385585</v>
      </c>
      <c r="S10" s="93">
        <v>120959524.66812661</v>
      </c>
      <c r="T10" s="93">
        <v>109062347.27289423</v>
      </c>
      <c r="U10" s="93">
        <v>116261387.91757993</v>
      </c>
      <c r="V10" s="93">
        <v>115988308.73335259</v>
      </c>
      <c r="W10" s="93">
        <v>121723242.07047112</v>
      </c>
      <c r="X10" s="93">
        <v>118049242.62628974</v>
      </c>
      <c r="Y10" s="93">
        <v>104479783.40816848</v>
      </c>
      <c r="Z10" s="93">
        <v>112782375.10823599</v>
      </c>
      <c r="AA10" s="93">
        <v>105257668.6930249</v>
      </c>
      <c r="AB10" s="93">
        <v>109573404.23060179</v>
      </c>
      <c r="AC10" s="93">
        <v>110727058.25331178</v>
      </c>
      <c r="AD10" s="93">
        <v>127799763.26504761</v>
      </c>
      <c r="AE10" s="93">
        <v>121271569.25325131</v>
      </c>
      <c r="AF10" s="93">
        <v>108478059.9499976</v>
      </c>
      <c r="AG10" s="93">
        <v>117158467.06317498</v>
      </c>
      <c r="AH10" s="93">
        <v>116818699.49322563</v>
      </c>
      <c r="AI10" s="93">
        <v>122229671.83463207</v>
      </c>
      <c r="AJ10" s="93">
        <v>117701713.26138549</v>
      </c>
      <c r="AK10" s="93">
        <v>104365299.82837857</v>
      </c>
      <c r="AL10" s="93">
        <v>112318498.73189825</v>
      </c>
      <c r="AM10" s="93"/>
      <c r="AN10" s="93"/>
      <c r="AO10" s="93"/>
      <c r="AP10" s="93">
        <f t="shared" si="0"/>
        <v>2746328334.4859533</v>
      </c>
    </row>
    <row r="11" spans="1:42" x14ac:dyDescent="0.25">
      <c r="A11" s="47" t="s">
        <v>37</v>
      </c>
      <c r="B11" s="70">
        <v>2778910.7181493258</v>
      </c>
      <c r="C11" s="70">
        <v>2414495.3206309257</v>
      </c>
      <c r="D11" s="70">
        <v>2350597.7023464972</v>
      </c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>
        <v>2391461.0370929707</v>
      </c>
      <c r="P11" s="71">
        <v>2318244.6380467443</v>
      </c>
      <c r="Q11" s="71">
        <v>2225650.8269131207</v>
      </c>
      <c r="R11" s="71">
        <v>2600678.3072905419</v>
      </c>
      <c r="S11" s="93">
        <v>2508232.2477882644</v>
      </c>
      <c r="T11" s="93">
        <v>2239645.0290308963</v>
      </c>
      <c r="U11" s="93">
        <v>2428694.5322907385</v>
      </c>
      <c r="V11" s="93">
        <v>2689199.3803316355</v>
      </c>
      <c r="W11" s="93">
        <v>3171652.2103747632</v>
      </c>
      <c r="X11" s="93">
        <v>3198420.0934080426</v>
      </c>
      <c r="Y11" s="93">
        <v>2751997.6149364612</v>
      </c>
      <c r="Z11" s="93">
        <v>2769260.3493121322</v>
      </c>
      <c r="AA11" s="93">
        <v>2375930.6686139232</v>
      </c>
      <c r="AB11" s="93">
        <v>2302694.1533178263</v>
      </c>
      <c r="AC11" s="93">
        <v>2224032.4173372015</v>
      </c>
      <c r="AD11" s="93">
        <v>2586849.4427575432</v>
      </c>
      <c r="AE11" s="93">
        <v>2502600.7453672551</v>
      </c>
      <c r="AF11" s="93">
        <v>2216191.3206959297</v>
      </c>
      <c r="AG11" s="93">
        <v>2426704.6037141485</v>
      </c>
      <c r="AH11" s="93">
        <v>2670600.039737728</v>
      </c>
      <c r="AI11" s="93">
        <v>3155123.2087743375</v>
      </c>
      <c r="AJ11" s="93">
        <v>3171454.3926487709</v>
      </c>
      <c r="AK11" s="93">
        <v>2742258.1396703203</v>
      </c>
      <c r="AL11" s="93">
        <v>2756301.4347816776</v>
      </c>
      <c r="AM11" s="93"/>
      <c r="AN11" s="93"/>
      <c r="AO11" s="93"/>
      <c r="AP11" s="93">
        <f t="shared" si="0"/>
        <v>62423876.834232979</v>
      </c>
    </row>
    <row r="12" spans="1:42" x14ac:dyDescent="0.25">
      <c r="A12" s="48" t="s">
        <v>38</v>
      </c>
      <c r="B12" s="71">
        <v>92097651.340277776</v>
      </c>
      <c r="C12" s="71">
        <v>95221310.400462955</v>
      </c>
      <c r="D12" s="71">
        <v>95100347.010513127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>
        <v>96541916.046344131</v>
      </c>
      <c r="P12" s="71">
        <v>95760797.43540509</v>
      </c>
      <c r="Q12" s="71">
        <v>97284747.611965299</v>
      </c>
      <c r="R12" s="71">
        <v>95817229.369363651</v>
      </c>
      <c r="S12" s="93">
        <v>99623282.973023415</v>
      </c>
      <c r="T12" s="93">
        <v>99806934.050004169</v>
      </c>
      <c r="U12" s="93">
        <v>97278778.415966108</v>
      </c>
      <c r="V12" s="93">
        <v>98300336.58375074</v>
      </c>
      <c r="W12" s="93">
        <v>95517217.454798639</v>
      </c>
      <c r="X12" s="93">
        <v>96718231.807267666</v>
      </c>
      <c r="Y12" s="93">
        <v>96957994.940922618</v>
      </c>
      <c r="Z12" s="93">
        <v>93442016.469953761</v>
      </c>
      <c r="AA12" s="93">
        <v>96923586.363071978</v>
      </c>
      <c r="AB12" s="93">
        <v>96015708.626260877</v>
      </c>
      <c r="AC12" s="93">
        <v>97710362.513109416</v>
      </c>
      <c r="AD12" s="93">
        <v>96767719.913078144</v>
      </c>
      <c r="AE12" s="93">
        <v>99765262.178115517</v>
      </c>
      <c r="AF12" s="93">
        <v>100786216.80279216</v>
      </c>
      <c r="AG12" s="93">
        <v>97583469.708537981</v>
      </c>
      <c r="AH12" s="93">
        <v>98838032.662932768</v>
      </c>
      <c r="AI12" s="93">
        <v>95936287.754014045</v>
      </c>
      <c r="AJ12" s="93">
        <v>97065891.969770133</v>
      </c>
      <c r="AK12" s="93">
        <v>97470445.256688997</v>
      </c>
      <c r="AL12" s="93">
        <v>93905805.500737414</v>
      </c>
      <c r="AM12" s="93"/>
      <c r="AN12" s="93"/>
      <c r="AO12" s="93"/>
      <c r="AP12" s="93">
        <f t="shared" si="0"/>
        <v>2331818272.4078746</v>
      </c>
    </row>
    <row r="13" spans="1:42" x14ac:dyDescent="0.25">
      <c r="A13" s="47" t="s">
        <v>39</v>
      </c>
      <c r="B13" s="71">
        <v>4601847.4064209629</v>
      </c>
      <c r="C13" s="71">
        <v>7353678.9318030719</v>
      </c>
      <c r="D13" s="71">
        <v>13405805.779335853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>
        <v>7211405.7366264099</v>
      </c>
      <c r="P13" s="71">
        <v>13109324.740183916</v>
      </c>
      <c r="Q13" s="71">
        <v>17860336.485932883</v>
      </c>
      <c r="R13" s="71">
        <v>24623527.140230399</v>
      </c>
      <c r="S13" s="93">
        <v>24512636.127792008</v>
      </c>
      <c r="T13" s="93">
        <v>17353809.551612873</v>
      </c>
      <c r="U13" s="93">
        <v>9902580.4971193224</v>
      </c>
      <c r="V13" s="93">
        <v>4499231.1359566227</v>
      </c>
      <c r="W13" s="93">
        <v>3864021.7914829305</v>
      </c>
      <c r="X13" s="93">
        <v>3820066.1525638103</v>
      </c>
      <c r="Y13" s="93">
        <v>3450119.9261693</v>
      </c>
      <c r="Z13" s="93">
        <v>4344804.0024907924</v>
      </c>
      <c r="AA13" s="93">
        <v>6910363.2302074172</v>
      </c>
      <c r="AB13" s="93">
        <v>12728960.703601185</v>
      </c>
      <c r="AC13" s="93">
        <v>17807979.44251395</v>
      </c>
      <c r="AD13" s="93">
        <v>24569538.434995431</v>
      </c>
      <c r="AE13" s="93">
        <v>24905285.337669779</v>
      </c>
      <c r="AF13" s="93">
        <v>18007578.0146925</v>
      </c>
      <c r="AG13" s="93">
        <v>10536425.363874715</v>
      </c>
      <c r="AH13" s="93">
        <v>4623323.6208379921</v>
      </c>
      <c r="AI13" s="93">
        <v>3911376.1991855027</v>
      </c>
      <c r="AJ13" s="93">
        <v>3834994.7553463187</v>
      </c>
      <c r="AK13" s="93">
        <v>3470408.3687838069</v>
      </c>
      <c r="AL13" s="93">
        <v>4266361.436529927</v>
      </c>
      <c r="AM13" s="93"/>
      <c r="AN13" s="93"/>
      <c r="AO13" s="93"/>
      <c r="AP13" s="93">
        <f t="shared" si="0"/>
        <v>270124458.19639975</v>
      </c>
    </row>
    <row r="14" spans="1:42" x14ac:dyDescent="0.25">
      <c r="A14" s="47" t="s">
        <v>40</v>
      </c>
      <c r="B14" s="71">
        <v>278375.15504453034</v>
      </c>
      <c r="C14" s="71">
        <v>458730.60320466821</v>
      </c>
      <c r="D14" s="71">
        <v>761795.99607833149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>
        <v>448163.84318300179</v>
      </c>
      <c r="P14" s="71">
        <v>745801.55913196434</v>
      </c>
      <c r="Q14" s="71">
        <v>1144629.4415286554</v>
      </c>
      <c r="R14" s="71">
        <v>1774422.6907797332</v>
      </c>
      <c r="S14" s="93">
        <v>1633042.2551870984</v>
      </c>
      <c r="T14" s="93">
        <v>1049087.6859214315</v>
      </c>
      <c r="U14" s="93">
        <v>572825.46688250464</v>
      </c>
      <c r="V14" s="93">
        <v>289014.13562302158</v>
      </c>
      <c r="W14" s="93">
        <v>283423.84531392128</v>
      </c>
      <c r="X14" s="93">
        <v>294690.09174574015</v>
      </c>
      <c r="Y14" s="93">
        <v>253812.25913954066</v>
      </c>
      <c r="Z14" s="93">
        <v>275788.68596653518</v>
      </c>
      <c r="AA14" s="93">
        <v>434973.10804395628</v>
      </c>
      <c r="AB14" s="93">
        <v>735000.0320655196</v>
      </c>
      <c r="AC14" s="93">
        <v>1122933.2820811109</v>
      </c>
      <c r="AD14" s="93">
        <v>1759447.6028313588</v>
      </c>
      <c r="AE14" s="93">
        <v>1654556.3069034712</v>
      </c>
      <c r="AF14" s="93">
        <v>1077498.355313479</v>
      </c>
      <c r="AG14" s="93">
        <v>587975.21056290634</v>
      </c>
      <c r="AH14" s="93">
        <v>291803.260366762</v>
      </c>
      <c r="AI14" s="93">
        <v>281936.72779574757</v>
      </c>
      <c r="AJ14" s="93">
        <v>294420.57111947675</v>
      </c>
      <c r="AK14" s="93">
        <v>254699.31786633254</v>
      </c>
      <c r="AL14" s="93">
        <v>273326.45668743335</v>
      </c>
      <c r="AM14" s="93"/>
      <c r="AN14" s="93"/>
      <c r="AO14" s="93"/>
      <c r="AP14" s="93">
        <f t="shared" si="0"/>
        <v>17533272.1920407</v>
      </c>
    </row>
    <row r="15" spans="1:42" x14ac:dyDescent="0.25">
      <c r="A15" s="49" t="s">
        <v>41</v>
      </c>
      <c r="B15" s="71">
        <v>1244744.6911135332</v>
      </c>
      <c r="C15" s="71">
        <v>1228321.4036251963</v>
      </c>
      <c r="D15" s="71">
        <v>1181518.1785057436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>
        <v>999104.97892103519</v>
      </c>
      <c r="P15" s="71">
        <v>952176.73300420039</v>
      </c>
      <c r="Q15" s="71">
        <v>1079987.7725968692</v>
      </c>
      <c r="R15" s="71">
        <v>1080925.017553119</v>
      </c>
      <c r="S15" s="93">
        <v>1067997.6763378645</v>
      </c>
      <c r="T15" s="93">
        <v>1063418.4473267808</v>
      </c>
      <c r="U15" s="93">
        <v>1055744.748614985</v>
      </c>
      <c r="V15" s="93">
        <v>1047522.745773446</v>
      </c>
      <c r="W15" s="93">
        <v>1049044.8018565718</v>
      </c>
      <c r="X15" s="93">
        <v>1042336.635928893</v>
      </c>
      <c r="Y15" s="93">
        <v>1030257.8799999689</v>
      </c>
      <c r="Z15" s="93">
        <v>1026771.2622169747</v>
      </c>
      <c r="AA15" s="93">
        <v>1029231.4750108924</v>
      </c>
      <c r="AB15" s="93">
        <v>1031644.516351714</v>
      </c>
      <c r="AC15" s="93">
        <v>1039991.49829734</v>
      </c>
      <c r="AD15" s="93">
        <v>1036913.2254390458</v>
      </c>
      <c r="AE15" s="93">
        <v>1031313.9094295397</v>
      </c>
      <c r="AF15" s="93">
        <v>1029706.7621871792</v>
      </c>
      <c r="AG15" s="93">
        <v>1025897.5384255459</v>
      </c>
      <c r="AH15" s="93">
        <v>1022306.3542430927</v>
      </c>
      <c r="AI15" s="93">
        <v>1022326.6549488965</v>
      </c>
      <c r="AJ15" s="93">
        <v>1021296.559373257</v>
      </c>
      <c r="AK15" s="93">
        <v>1018195.4696602873</v>
      </c>
      <c r="AL15" s="93">
        <v>1015675.1854653137</v>
      </c>
      <c r="AM15" s="93"/>
      <c r="AN15" s="93"/>
      <c r="AO15" s="93"/>
      <c r="AP15" s="93">
        <f t="shared" si="0"/>
        <v>24819787.84896281</v>
      </c>
    </row>
    <row r="16" spans="1:42" x14ac:dyDescent="0.25">
      <c r="A16" s="50" t="s">
        <v>0</v>
      </c>
      <c r="B16" s="53">
        <f>SUM(B7:B15)</f>
        <v>481134195.48525196</v>
      </c>
      <c r="C16" s="53">
        <f t="shared" ref="C16:AO16" si="1">SUM(C7:C15)</f>
        <v>430534801.98985189</v>
      </c>
      <c r="D16" s="53">
        <f t="shared" si="1"/>
        <v>426436704.8662436</v>
      </c>
      <c r="E16" s="53">
        <f t="shared" si="1"/>
        <v>0</v>
      </c>
      <c r="F16" s="53">
        <f t="shared" si="1"/>
        <v>0</v>
      </c>
      <c r="G16" s="53">
        <f t="shared" si="1"/>
        <v>0</v>
      </c>
      <c r="H16" s="53">
        <f t="shared" si="1"/>
        <v>0</v>
      </c>
      <c r="I16" s="53">
        <f t="shared" si="1"/>
        <v>0</v>
      </c>
      <c r="J16" s="53">
        <f t="shared" si="1"/>
        <v>0</v>
      </c>
      <c r="K16" s="53">
        <f t="shared" si="1"/>
        <v>0</v>
      </c>
      <c r="L16" s="53">
        <f t="shared" si="1"/>
        <v>0</v>
      </c>
      <c r="M16" s="53">
        <f t="shared" si="1"/>
        <v>0</v>
      </c>
      <c r="N16" s="53">
        <f t="shared" si="1"/>
        <v>0</v>
      </c>
      <c r="O16" s="53">
        <f t="shared" si="1"/>
        <v>434147245.03524905</v>
      </c>
      <c r="P16" s="53">
        <f t="shared" si="1"/>
        <v>426218352.77464926</v>
      </c>
      <c r="Q16" s="53">
        <f t="shared" si="1"/>
        <v>425216766.91439247</v>
      </c>
      <c r="R16" s="53">
        <f t="shared" si="1"/>
        <v>495187318.93831569</v>
      </c>
      <c r="S16" s="53">
        <f t="shared" si="1"/>
        <v>484849904.39507091</v>
      </c>
      <c r="T16" s="53">
        <f t="shared" si="1"/>
        <v>433153710.67706937</v>
      </c>
      <c r="U16" s="53">
        <f t="shared" si="1"/>
        <v>453671856.22407335</v>
      </c>
      <c r="V16" s="53">
        <f t="shared" si="1"/>
        <v>502161703.40851474</v>
      </c>
      <c r="W16" s="53">
        <f t="shared" si="1"/>
        <v>573116765.6947335</v>
      </c>
      <c r="X16" s="53">
        <f t="shared" si="1"/>
        <v>563958196.18245924</v>
      </c>
      <c r="Y16" s="53">
        <f t="shared" si="1"/>
        <v>489904928.07067436</v>
      </c>
      <c r="Z16" s="53">
        <f t="shared" si="1"/>
        <v>490017862.85581875</v>
      </c>
      <c r="AA16" s="53">
        <f t="shared" si="1"/>
        <v>436716072.00325429</v>
      </c>
      <c r="AB16" s="53">
        <f t="shared" si="1"/>
        <v>428118304.76133114</v>
      </c>
      <c r="AC16" s="53">
        <f t="shared" si="1"/>
        <v>427852069.77606785</v>
      </c>
      <c r="AD16" s="53">
        <f t="shared" si="1"/>
        <v>496165876.92251372</v>
      </c>
      <c r="AE16" s="53">
        <f t="shared" si="1"/>
        <v>486936451.39721209</v>
      </c>
      <c r="AF16" s="53">
        <f t="shared" si="1"/>
        <v>433467008.30638081</v>
      </c>
      <c r="AG16" s="53">
        <f t="shared" si="1"/>
        <v>455124162.16141754</v>
      </c>
      <c r="AH16" s="53">
        <f t="shared" si="1"/>
        <v>503134730.66804987</v>
      </c>
      <c r="AI16" s="53">
        <f t="shared" si="1"/>
        <v>576520977.78105414</v>
      </c>
      <c r="AJ16" s="53">
        <f t="shared" si="1"/>
        <v>567022763.18182468</v>
      </c>
      <c r="AK16" s="53">
        <f t="shared" si="1"/>
        <v>493461199.86998022</v>
      </c>
      <c r="AL16" s="53">
        <f t="shared" si="1"/>
        <v>493358763.77410185</v>
      </c>
      <c r="AM16" s="53">
        <f t="shared" si="1"/>
        <v>0</v>
      </c>
      <c r="AN16" s="53">
        <f t="shared" si="1"/>
        <v>0</v>
      </c>
      <c r="AO16" s="53">
        <f t="shared" si="1"/>
        <v>0</v>
      </c>
      <c r="AP16" s="52">
        <f>SUM(AP7:AP15)</f>
        <v>11569482991.774208</v>
      </c>
    </row>
    <row r="17" spans="1:42" x14ac:dyDescent="0.25">
      <c r="A17" s="51"/>
      <c r="B17" s="51"/>
      <c r="F17" s="51"/>
      <c r="R17" s="52"/>
    </row>
    <row r="18" spans="1:42" x14ac:dyDescent="0.25">
      <c r="A18" s="50" t="s">
        <v>84</v>
      </c>
      <c r="B18" s="53">
        <f>B7</f>
        <v>213189988.19073486</v>
      </c>
      <c r="C18" s="52">
        <f>C7</f>
        <v>171239526.06262755</v>
      </c>
      <c r="D18" s="52">
        <f>D7</f>
        <v>156633831.35472667</v>
      </c>
      <c r="E18" s="52">
        <f>E7</f>
        <v>0</v>
      </c>
      <c r="F18" s="53">
        <f t="shared" ref="F18:Q18" si="2">F7</f>
        <v>0</v>
      </c>
      <c r="G18" s="52">
        <f t="shared" si="2"/>
        <v>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 t="shared" si="2"/>
        <v>0</v>
      </c>
      <c r="L18" s="52">
        <f t="shared" si="2"/>
        <v>0</v>
      </c>
      <c r="M18" s="52">
        <f t="shared" si="2"/>
        <v>0</v>
      </c>
      <c r="N18" s="52">
        <f t="shared" si="2"/>
        <v>0</v>
      </c>
      <c r="O18" s="52">
        <f t="shared" si="2"/>
        <v>172859652.87680209</v>
      </c>
      <c r="P18" s="52">
        <f t="shared" si="2"/>
        <v>156163072.25753611</v>
      </c>
      <c r="Q18" s="52">
        <f t="shared" si="2"/>
        <v>148606138.3070735</v>
      </c>
      <c r="R18" s="52">
        <f t="shared" ref="R18:AN18" si="3">R7</f>
        <v>185788297.14418295</v>
      </c>
      <c r="S18" s="52">
        <f t="shared" si="3"/>
        <v>181091320.68721053</v>
      </c>
      <c r="T18" s="52">
        <f t="shared" si="3"/>
        <v>155453714.2497384</v>
      </c>
      <c r="U18" s="52">
        <f t="shared" si="3"/>
        <v>175496661.04043663</v>
      </c>
      <c r="V18" s="52">
        <f t="shared" si="3"/>
        <v>224125563.41867948</v>
      </c>
      <c r="W18" s="52">
        <f t="shared" si="3"/>
        <v>284723207.15264326</v>
      </c>
      <c r="X18" s="52">
        <f t="shared" si="3"/>
        <v>278746402.11309016</v>
      </c>
      <c r="Y18" s="52">
        <f t="shared" si="3"/>
        <v>227058816.48353809</v>
      </c>
      <c r="Z18" s="52">
        <f t="shared" si="3"/>
        <v>219807208.48025528</v>
      </c>
      <c r="AA18" s="52">
        <f t="shared" si="3"/>
        <v>175228869.47880104</v>
      </c>
      <c r="AB18" s="52">
        <f t="shared" si="3"/>
        <v>157894085.22494042</v>
      </c>
      <c r="AC18" s="52">
        <f t="shared" si="3"/>
        <v>149597970.36592624</v>
      </c>
      <c r="AD18" s="52">
        <f t="shared" si="3"/>
        <v>185128504.00314215</v>
      </c>
      <c r="AE18" s="52">
        <f t="shared" si="3"/>
        <v>181533840.60358691</v>
      </c>
      <c r="AF18" s="52">
        <f t="shared" si="3"/>
        <v>154385462.59672052</v>
      </c>
      <c r="AG18" s="52">
        <f t="shared" si="3"/>
        <v>174311119.17177144</v>
      </c>
      <c r="AH18" s="52">
        <f t="shared" si="3"/>
        <v>222958265.8677153</v>
      </c>
      <c r="AI18" s="52">
        <f t="shared" si="3"/>
        <v>286336318.9151454</v>
      </c>
      <c r="AJ18" s="52">
        <f t="shared" si="3"/>
        <v>281301108.18292022</v>
      </c>
      <c r="AK18" s="52">
        <f t="shared" si="3"/>
        <v>229557078.70756245</v>
      </c>
      <c r="AL18" s="52">
        <f t="shared" si="3"/>
        <v>222640603.50368243</v>
      </c>
      <c r="AM18" s="52">
        <f t="shared" si="3"/>
        <v>0</v>
      </c>
      <c r="AN18" s="52">
        <f t="shared" si="3"/>
        <v>0</v>
      </c>
      <c r="AO18" s="52">
        <f>AO7</f>
        <v>0</v>
      </c>
      <c r="AP18" s="52">
        <f>SUM(F18:AO18)</f>
        <v>4830793280.8331013</v>
      </c>
    </row>
    <row r="19" spans="1:42" x14ac:dyDescent="0.25">
      <c r="A19" s="50" t="s">
        <v>42</v>
      </c>
      <c r="B19" s="53">
        <f>B8+B9</f>
        <v>53996794.239434168</v>
      </c>
      <c r="C19" s="52">
        <f>C8+C9</f>
        <v>47147306.491081983</v>
      </c>
      <c r="D19" s="52">
        <f>D8+D9</f>
        <v>46784327.459946327</v>
      </c>
      <c r="E19" s="52">
        <f>E8+E9</f>
        <v>0</v>
      </c>
      <c r="F19" s="53">
        <f t="shared" ref="F19:Q19" si="4">F8+F9</f>
        <v>0</v>
      </c>
      <c r="G19" s="52">
        <f t="shared" si="4"/>
        <v>0</v>
      </c>
      <c r="H19" s="52">
        <f t="shared" si="4"/>
        <v>0</v>
      </c>
      <c r="I19" s="52">
        <f t="shared" si="4"/>
        <v>0</v>
      </c>
      <c r="J19" s="52">
        <f t="shared" si="4"/>
        <v>0</v>
      </c>
      <c r="K19" s="52">
        <f t="shared" si="4"/>
        <v>0</v>
      </c>
      <c r="L19" s="52">
        <f t="shared" si="4"/>
        <v>0</v>
      </c>
      <c r="M19" s="52">
        <f t="shared" si="4"/>
        <v>0</v>
      </c>
      <c r="N19" s="52">
        <f t="shared" si="4"/>
        <v>0</v>
      </c>
      <c r="O19" s="52">
        <f t="shared" si="4"/>
        <v>47989201.815350547</v>
      </c>
      <c r="P19" s="52">
        <f t="shared" si="4"/>
        <v>47289475.369924441</v>
      </c>
      <c r="Q19" s="52">
        <f t="shared" si="4"/>
        <v>46888699.381679296</v>
      </c>
      <c r="R19" s="52">
        <f t="shared" ref="R19:AN19" si="5">R8+R9</f>
        <v>55892366.275059447</v>
      </c>
      <c r="S19" s="52">
        <f t="shared" si="5"/>
        <v>53453867.759605199</v>
      </c>
      <c r="T19" s="52">
        <f t="shared" si="5"/>
        <v>47124754.390540585</v>
      </c>
      <c r="U19" s="52">
        <f t="shared" si="5"/>
        <v>50675183.605183162</v>
      </c>
      <c r="V19" s="52">
        <f t="shared" si="5"/>
        <v>55222527.275047153</v>
      </c>
      <c r="W19" s="52">
        <f t="shared" si="5"/>
        <v>62784956.367792353</v>
      </c>
      <c r="X19" s="52">
        <f t="shared" si="5"/>
        <v>62088806.662165187</v>
      </c>
      <c r="Y19" s="52">
        <f t="shared" si="5"/>
        <v>53922145.557799876</v>
      </c>
      <c r="Z19" s="52">
        <f t="shared" si="5"/>
        <v>55569638.497387208</v>
      </c>
      <c r="AA19" s="52">
        <f t="shared" si="5"/>
        <v>48555448.986480147</v>
      </c>
      <c r="AB19" s="52">
        <f t="shared" si="5"/>
        <v>47836807.274191849</v>
      </c>
      <c r="AC19" s="52">
        <f t="shared" si="5"/>
        <v>47621742.003490895</v>
      </c>
      <c r="AD19" s="52">
        <f t="shared" si="5"/>
        <v>56517141.035222396</v>
      </c>
      <c r="AE19" s="52">
        <f t="shared" si="5"/>
        <v>54272023.06288828</v>
      </c>
      <c r="AF19" s="52">
        <f t="shared" si="5"/>
        <v>47486294.503981426</v>
      </c>
      <c r="AG19" s="52">
        <f t="shared" si="5"/>
        <v>51494103.501355782</v>
      </c>
      <c r="AH19" s="52">
        <f t="shared" si="5"/>
        <v>55911699.368990667</v>
      </c>
      <c r="AI19" s="52">
        <f t="shared" si="5"/>
        <v>63647936.486558139</v>
      </c>
      <c r="AJ19" s="52">
        <f t="shared" si="5"/>
        <v>62631883.489261076</v>
      </c>
      <c r="AK19" s="52">
        <f t="shared" si="5"/>
        <v>54582814.78136944</v>
      </c>
      <c r="AL19" s="52">
        <f t="shared" si="5"/>
        <v>56182191.524319358</v>
      </c>
      <c r="AM19" s="52">
        <f t="shared" si="5"/>
        <v>0</v>
      </c>
      <c r="AN19" s="52">
        <f t="shared" si="5"/>
        <v>0</v>
      </c>
      <c r="AO19" s="52">
        <f>AO8+AO9</f>
        <v>0</v>
      </c>
      <c r="AP19" s="52">
        <f t="shared" ref="AP19:AP23" si="6">SUM(F19:AO19)</f>
        <v>1285641708.9756439</v>
      </c>
    </row>
    <row r="20" spans="1:42" x14ac:dyDescent="0.25">
      <c r="A20" s="50" t="s">
        <v>43</v>
      </c>
      <c r="B20" s="53">
        <f>B10+B11</f>
        <v>115724794.46222611</v>
      </c>
      <c r="C20" s="52">
        <f>C10+C11</f>
        <v>107885928.09704651</v>
      </c>
      <c r="D20" s="52">
        <f>D10+D11</f>
        <v>112569079.08713758</v>
      </c>
      <c r="E20" s="52">
        <f>E10+E11</f>
        <v>0</v>
      </c>
      <c r="F20" s="53">
        <f t="shared" ref="F20:Q20" si="7">F10+F11</f>
        <v>0</v>
      </c>
      <c r="G20" s="52">
        <f t="shared" si="7"/>
        <v>0</v>
      </c>
      <c r="H20" s="52">
        <f t="shared" si="7"/>
        <v>0</v>
      </c>
      <c r="I20" s="52">
        <f t="shared" si="7"/>
        <v>0</v>
      </c>
      <c r="J20" s="52">
        <f t="shared" si="7"/>
        <v>0</v>
      </c>
      <c r="K20" s="52">
        <f t="shared" si="7"/>
        <v>0</v>
      </c>
      <c r="L20" s="52">
        <f t="shared" si="7"/>
        <v>0</v>
      </c>
      <c r="M20" s="52">
        <f t="shared" si="7"/>
        <v>0</v>
      </c>
      <c r="N20" s="52">
        <f t="shared" si="7"/>
        <v>0</v>
      </c>
      <c r="O20" s="52">
        <f t="shared" si="7"/>
        <v>108097799.73802182</v>
      </c>
      <c r="P20" s="52">
        <f t="shared" si="7"/>
        <v>112197704.6794636</v>
      </c>
      <c r="Q20" s="52">
        <f t="shared" si="7"/>
        <v>112352227.91361593</v>
      </c>
      <c r="R20" s="52">
        <f t="shared" ref="R20:AO20" si="8">R10+R11</f>
        <v>130210551.30114639</v>
      </c>
      <c r="S20" s="52">
        <f t="shared" si="8"/>
        <v>123467756.91591488</v>
      </c>
      <c r="T20" s="52">
        <f t="shared" si="8"/>
        <v>111301992.30192512</v>
      </c>
      <c r="U20" s="52">
        <f t="shared" si="8"/>
        <v>118690082.44987068</v>
      </c>
      <c r="V20" s="52">
        <f t="shared" si="8"/>
        <v>118677508.11368422</v>
      </c>
      <c r="W20" s="52">
        <f t="shared" si="8"/>
        <v>124894894.28084588</v>
      </c>
      <c r="X20" s="52">
        <f t="shared" si="8"/>
        <v>121247662.71969779</v>
      </c>
      <c r="Y20" s="52">
        <f t="shared" si="8"/>
        <v>107231781.02310494</v>
      </c>
      <c r="Z20" s="52">
        <f t="shared" si="8"/>
        <v>115551635.45754811</v>
      </c>
      <c r="AA20" s="52">
        <f t="shared" si="8"/>
        <v>107633599.36163883</v>
      </c>
      <c r="AB20" s="52">
        <f t="shared" si="8"/>
        <v>111876098.38391961</v>
      </c>
      <c r="AC20" s="52">
        <f t="shared" si="8"/>
        <v>112951090.67064899</v>
      </c>
      <c r="AD20" s="52">
        <f t="shared" si="8"/>
        <v>130386612.70780516</v>
      </c>
      <c r="AE20" s="52">
        <f t="shared" si="8"/>
        <v>123774169.99861857</v>
      </c>
      <c r="AF20" s="52">
        <f t="shared" si="8"/>
        <v>110694251.27069354</v>
      </c>
      <c r="AG20" s="52">
        <f t="shared" si="8"/>
        <v>119585171.66688913</v>
      </c>
      <c r="AH20" s="52">
        <f t="shared" si="8"/>
        <v>119489299.53296337</v>
      </c>
      <c r="AI20" s="52">
        <f t="shared" si="8"/>
        <v>125384795.04340641</v>
      </c>
      <c r="AJ20" s="52">
        <f t="shared" si="8"/>
        <v>120873167.65403426</v>
      </c>
      <c r="AK20" s="52">
        <f t="shared" si="8"/>
        <v>107107557.9680489</v>
      </c>
      <c r="AL20" s="52">
        <f t="shared" si="8"/>
        <v>115074800.16667992</v>
      </c>
      <c r="AM20" s="52">
        <f t="shared" si="8"/>
        <v>0</v>
      </c>
      <c r="AN20" s="52">
        <f t="shared" si="8"/>
        <v>0</v>
      </c>
      <c r="AO20" s="52">
        <f t="shared" si="8"/>
        <v>0</v>
      </c>
      <c r="AP20" s="52">
        <f t="shared" si="6"/>
        <v>2808752211.3201861</v>
      </c>
    </row>
    <row r="21" spans="1:42" x14ac:dyDescent="0.25">
      <c r="A21" s="50" t="s">
        <v>38</v>
      </c>
      <c r="B21" s="53">
        <f>B12</f>
        <v>92097651.340277776</v>
      </c>
      <c r="C21" s="52">
        <f>C12</f>
        <v>95221310.400462955</v>
      </c>
      <c r="D21" s="52">
        <f>D12</f>
        <v>95100347.010513127</v>
      </c>
      <c r="E21" s="52">
        <f>E12</f>
        <v>0</v>
      </c>
      <c r="F21" s="53">
        <f t="shared" ref="F21:Q21" si="9">F12</f>
        <v>0</v>
      </c>
      <c r="G21" s="52">
        <f t="shared" si="9"/>
        <v>0</v>
      </c>
      <c r="H21" s="52">
        <f t="shared" si="9"/>
        <v>0</v>
      </c>
      <c r="I21" s="52">
        <f t="shared" si="9"/>
        <v>0</v>
      </c>
      <c r="J21" s="52">
        <f t="shared" si="9"/>
        <v>0</v>
      </c>
      <c r="K21" s="52">
        <f t="shared" si="9"/>
        <v>0</v>
      </c>
      <c r="L21" s="52">
        <f t="shared" si="9"/>
        <v>0</v>
      </c>
      <c r="M21" s="52">
        <f t="shared" si="9"/>
        <v>0</v>
      </c>
      <c r="N21" s="52">
        <f t="shared" si="9"/>
        <v>0</v>
      </c>
      <c r="O21" s="52">
        <f t="shared" si="9"/>
        <v>96541916.046344131</v>
      </c>
      <c r="P21" s="52">
        <f t="shared" si="9"/>
        <v>95760797.43540509</v>
      </c>
      <c r="Q21" s="52">
        <f t="shared" si="9"/>
        <v>97284747.611965299</v>
      </c>
      <c r="R21" s="52">
        <f t="shared" ref="R21:AO21" si="10">R12</f>
        <v>95817229.369363651</v>
      </c>
      <c r="S21" s="52">
        <f t="shared" si="10"/>
        <v>99623282.973023415</v>
      </c>
      <c r="T21" s="52">
        <f t="shared" si="10"/>
        <v>99806934.050004169</v>
      </c>
      <c r="U21" s="52">
        <f t="shared" si="10"/>
        <v>97278778.415966108</v>
      </c>
      <c r="V21" s="52">
        <f t="shared" si="10"/>
        <v>98300336.58375074</v>
      </c>
      <c r="W21" s="52">
        <f t="shared" si="10"/>
        <v>95517217.454798639</v>
      </c>
      <c r="X21" s="52">
        <f t="shared" si="10"/>
        <v>96718231.807267666</v>
      </c>
      <c r="Y21" s="52">
        <f t="shared" si="10"/>
        <v>96957994.940922618</v>
      </c>
      <c r="Z21" s="52">
        <f t="shared" si="10"/>
        <v>93442016.469953761</v>
      </c>
      <c r="AA21" s="52">
        <f t="shared" si="10"/>
        <v>96923586.363071978</v>
      </c>
      <c r="AB21" s="52">
        <f t="shared" si="10"/>
        <v>96015708.626260877</v>
      </c>
      <c r="AC21" s="52">
        <f t="shared" si="10"/>
        <v>97710362.513109416</v>
      </c>
      <c r="AD21" s="52">
        <f t="shared" si="10"/>
        <v>96767719.913078144</v>
      </c>
      <c r="AE21" s="52">
        <f t="shared" si="10"/>
        <v>99765262.178115517</v>
      </c>
      <c r="AF21" s="52">
        <f t="shared" si="10"/>
        <v>100786216.80279216</v>
      </c>
      <c r="AG21" s="52">
        <f t="shared" si="10"/>
        <v>97583469.708537981</v>
      </c>
      <c r="AH21" s="52">
        <f t="shared" si="10"/>
        <v>98838032.662932768</v>
      </c>
      <c r="AI21" s="52">
        <f t="shared" si="10"/>
        <v>95936287.754014045</v>
      </c>
      <c r="AJ21" s="52">
        <f t="shared" si="10"/>
        <v>97065891.969770133</v>
      </c>
      <c r="AK21" s="52">
        <f t="shared" si="10"/>
        <v>97470445.256688997</v>
      </c>
      <c r="AL21" s="52">
        <f t="shared" si="10"/>
        <v>93905805.500737414</v>
      </c>
      <c r="AM21" s="52">
        <f t="shared" si="10"/>
        <v>0</v>
      </c>
      <c r="AN21" s="52">
        <f t="shared" si="10"/>
        <v>0</v>
      </c>
      <c r="AO21" s="52">
        <f t="shared" si="10"/>
        <v>0</v>
      </c>
      <c r="AP21" s="52">
        <f t="shared" si="6"/>
        <v>2331818272.4078746</v>
      </c>
    </row>
    <row r="22" spans="1:42" x14ac:dyDescent="0.25">
      <c r="A22" s="50" t="s">
        <v>44</v>
      </c>
      <c r="B22" s="53">
        <f>B13+B14</f>
        <v>4880222.5614654934</v>
      </c>
      <c r="C22" s="52">
        <f>C13+C14</f>
        <v>7812409.5350077404</v>
      </c>
      <c r="D22" s="52">
        <f>D13+D14</f>
        <v>14167601.775414184</v>
      </c>
      <c r="E22" s="52">
        <f>E13+E14</f>
        <v>0</v>
      </c>
      <c r="F22" s="53">
        <f>F13+F14</f>
        <v>0</v>
      </c>
      <c r="G22" s="52">
        <f t="shared" ref="G22:Q22" si="11">G13+G14</f>
        <v>0</v>
      </c>
      <c r="H22" s="52">
        <f t="shared" si="11"/>
        <v>0</v>
      </c>
      <c r="I22" s="52">
        <f t="shared" si="11"/>
        <v>0</v>
      </c>
      <c r="J22" s="52">
        <f t="shared" si="11"/>
        <v>0</v>
      </c>
      <c r="K22" s="52">
        <f t="shared" si="11"/>
        <v>0</v>
      </c>
      <c r="L22" s="52">
        <f t="shared" si="11"/>
        <v>0</v>
      </c>
      <c r="M22" s="52">
        <f t="shared" si="11"/>
        <v>0</v>
      </c>
      <c r="N22" s="52">
        <f t="shared" si="11"/>
        <v>0</v>
      </c>
      <c r="O22" s="52">
        <f t="shared" si="11"/>
        <v>7659569.5798094114</v>
      </c>
      <c r="P22" s="52">
        <f t="shared" si="11"/>
        <v>13855126.299315881</v>
      </c>
      <c r="Q22" s="52">
        <f t="shared" si="11"/>
        <v>19004965.927461538</v>
      </c>
      <c r="R22" s="52">
        <f t="shared" ref="R22:AO22" si="12">R13+R14</f>
        <v>26397949.831010133</v>
      </c>
      <c r="S22" s="52">
        <f t="shared" si="12"/>
        <v>26145678.382979106</v>
      </c>
      <c r="T22" s="52">
        <f t="shared" si="12"/>
        <v>18402897.237534303</v>
      </c>
      <c r="U22" s="52">
        <f t="shared" si="12"/>
        <v>10475405.964001827</v>
      </c>
      <c r="V22" s="52">
        <f t="shared" si="12"/>
        <v>4788245.2715796446</v>
      </c>
      <c r="W22" s="52">
        <f t="shared" si="12"/>
        <v>4147445.6367968516</v>
      </c>
      <c r="X22" s="52">
        <f t="shared" si="12"/>
        <v>4114756.2443095506</v>
      </c>
      <c r="Y22" s="52">
        <f t="shared" si="12"/>
        <v>3703932.1853088406</v>
      </c>
      <c r="Z22" s="52">
        <f t="shared" si="12"/>
        <v>4620592.6884573279</v>
      </c>
      <c r="AA22" s="52">
        <f t="shared" si="12"/>
        <v>7345336.3382513737</v>
      </c>
      <c r="AB22" s="52">
        <f t="shared" si="12"/>
        <v>13463960.735666705</v>
      </c>
      <c r="AC22" s="52">
        <f t="shared" si="12"/>
        <v>18930912.724595062</v>
      </c>
      <c r="AD22" s="52">
        <f t="shared" si="12"/>
        <v>26328986.037826791</v>
      </c>
      <c r="AE22" s="52">
        <f t="shared" si="12"/>
        <v>26559841.644573249</v>
      </c>
      <c r="AF22" s="52">
        <f t="shared" si="12"/>
        <v>19085076.37000598</v>
      </c>
      <c r="AG22" s="52">
        <f t="shared" si="12"/>
        <v>11124400.574437622</v>
      </c>
      <c r="AH22" s="52">
        <f t="shared" si="12"/>
        <v>4915126.8812047541</v>
      </c>
      <c r="AI22" s="52">
        <f t="shared" si="12"/>
        <v>4193312.9269812503</v>
      </c>
      <c r="AJ22" s="52">
        <f t="shared" si="12"/>
        <v>4129415.3264657953</v>
      </c>
      <c r="AK22" s="52">
        <f t="shared" si="12"/>
        <v>3725107.6866501393</v>
      </c>
      <c r="AL22" s="52">
        <f t="shared" si="12"/>
        <v>4539687.8932173606</v>
      </c>
      <c r="AM22" s="52">
        <f t="shared" si="12"/>
        <v>0</v>
      </c>
      <c r="AN22" s="52">
        <f t="shared" si="12"/>
        <v>0</v>
      </c>
      <c r="AO22" s="52">
        <f t="shared" si="12"/>
        <v>0</v>
      </c>
      <c r="AP22" s="52">
        <f t="shared" si="6"/>
        <v>287657730.38844055</v>
      </c>
    </row>
    <row r="23" spans="1:42" x14ac:dyDescent="0.25">
      <c r="A23" s="50" t="s">
        <v>41</v>
      </c>
      <c r="B23" s="53">
        <f>B15</f>
        <v>1244744.6911135332</v>
      </c>
      <c r="C23" s="52">
        <f>C15</f>
        <v>1228321.4036251963</v>
      </c>
      <c r="D23" s="52">
        <f>D15</f>
        <v>1181518.1785057436</v>
      </c>
      <c r="E23" s="52">
        <f>E15</f>
        <v>0</v>
      </c>
      <c r="F23" s="53">
        <f>F15</f>
        <v>0</v>
      </c>
      <c r="G23" s="52">
        <f t="shared" ref="G23:Q23" si="13">G15</f>
        <v>0</v>
      </c>
      <c r="H23" s="52">
        <f t="shared" si="13"/>
        <v>0</v>
      </c>
      <c r="I23" s="52">
        <f t="shared" si="13"/>
        <v>0</v>
      </c>
      <c r="J23" s="52">
        <f t="shared" si="13"/>
        <v>0</v>
      </c>
      <c r="K23" s="52">
        <f t="shared" si="13"/>
        <v>0</v>
      </c>
      <c r="L23" s="52">
        <f t="shared" si="13"/>
        <v>0</v>
      </c>
      <c r="M23" s="52">
        <f t="shared" si="13"/>
        <v>0</v>
      </c>
      <c r="N23" s="52">
        <f t="shared" si="13"/>
        <v>0</v>
      </c>
      <c r="O23" s="52">
        <f t="shared" si="13"/>
        <v>999104.97892103519</v>
      </c>
      <c r="P23" s="52">
        <f t="shared" si="13"/>
        <v>952176.73300420039</v>
      </c>
      <c r="Q23" s="52">
        <f t="shared" si="13"/>
        <v>1079987.7725968692</v>
      </c>
      <c r="R23" s="52">
        <f t="shared" ref="R23:AO23" si="14">R15</f>
        <v>1080925.017553119</v>
      </c>
      <c r="S23" s="52">
        <f t="shared" si="14"/>
        <v>1067997.6763378645</v>
      </c>
      <c r="T23" s="52">
        <f t="shared" si="14"/>
        <v>1063418.4473267808</v>
      </c>
      <c r="U23" s="52">
        <f t="shared" si="14"/>
        <v>1055744.748614985</v>
      </c>
      <c r="V23" s="52">
        <f t="shared" si="14"/>
        <v>1047522.745773446</v>
      </c>
      <c r="W23" s="52">
        <f t="shared" si="14"/>
        <v>1049044.8018565718</v>
      </c>
      <c r="X23" s="52">
        <f t="shared" si="14"/>
        <v>1042336.635928893</v>
      </c>
      <c r="Y23" s="52">
        <f t="shared" si="14"/>
        <v>1030257.8799999689</v>
      </c>
      <c r="Z23" s="52">
        <f t="shared" si="14"/>
        <v>1026771.2622169747</v>
      </c>
      <c r="AA23" s="52">
        <f t="shared" si="14"/>
        <v>1029231.4750108924</v>
      </c>
      <c r="AB23" s="52">
        <f t="shared" si="14"/>
        <v>1031644.516351714</v>
      </c>
      <c r="AC23" s="52">
        <f t="shared" si="14"/>
        <v>1039991.49829734</v>
      </c>
      <c r="AD23" s="52">
        <f t="shared" si="14"/>
        <v>1036913.2254390458</v>
      </c>
      <c r="AE23" s="52">
        <f t="shared" si="14"/>
        <v>1031313.9094295397</v>
      </c>
      <c r="AF23" s="52">
        <f t="shared" si="14"/>
        <v>1029706.7621871792</v>
      </c>
      <c r="AG23" s="52">
        <f t="shared" si="14"/>
        <v>1025897.5384255459</v>
      </c>
      <c r="AH23" s="52">
        <f t="shared" si="14"/>
        <v>1022306.3542430927</v>
      </c>
      <c r="AI23" s="52">
        <f t="shared" si="14"/>
        <v>1022326.6549488965</v>
      </c>
      <c r="AJ23" s="52">
        <f t="shared" si="14"/>
        <v>1021296.559373257</v>
      </c>
      <c r="AK23" s="52">
        <f t="shared" si="14"/>
        <v>1018195.4696602873</v>
      </c>
      <c r="AL23" s="52">
        <f t="shared" si="14"/>
        <v>1015675.1854653137</v>
      </c>
      <c r="AM23" s="52">
        <f t="shared" si="14"/>
        <v>0</v>
      </c>
      <c r="AN23" s="52">
        <f t="shared" si="14"/>
        <v>0</v>
      </c>
      <c r="AO23" s="52">
        <f t="shared" si="14"/>
        <v>0</v>
      </c>
      <c r="AP23" s="52">
        <f t="shared" si="6"/>
        <v>24819787.84896281</v>
      </c>
    </row>
    <row r="24" spans="1:42" x14ac:dyDescent="0.25">
      <c r="A24" s="50" t="s">
        <v>0</v>
      </c>
      <c r="B24" s="53">
        <f>SUM(B18:B23)</f>
        <v>481134195.48525196</v>
      </c>
      <c r="C24" s="52">
        <f>SUM(C18:C23)</f>
        <v>430534801.98985189</v>
      </c>
      <c r="D24" s="52">
        <f>SUM(D18:D23)</f>
        <v>426436704.8662436</v>
      </c>
      <c r="E24" s="52">
        <f>SUM(E18:E23)</f>
        <v>0</v>
      </c>
      <c r="F24" s="53">
        <f>SUM(F18:F23)</f>
        <v>0</v>
      </c>
      <c r="G24" s="52">
        <f t="shared" ref="G24:Q24" si="15">SUM(G18:G23)</f>
        <v>0</v>
      </c>
      <c r="H24" s="52">
        <f t="shared" si="15"/>
        <v>0</v>
      </c>
      <c r="I24" s="52">
        <f t="shared" si="15"/>
        <v>0</v>
      </c>
      <c r="J24" s="52">
        <f t="shared" si="15"/>
        <v>0</v>
      </c>
      <c r="K24" s="52">
        <f t="shared" si="15"/>
        <v>0</v>
      </c>
      <c r="L24" s="52">
        <f t="shared" si="15"/>
        <v>0</v>
      </c>
      <c r="M24" s="52">
        <f t="shared" si="15"/>
        <v>0</v>
      </c>
      <c r="N24" s="52">
        <f t="shared" si="15"/>
        <v>0</v>
      </c>
      <c r="O24" s="52">
        <f t="shared" si="15"/>
        <v>434147245.03524911</v>
      </c>
      <c r="P24" s="52">
        <f t="shared" si="15"/>
        <v>426218352.77464926</v>
      </c>
      <c r="Q24" s="52">
        <f t="shared" si="15"/>
        <v>425216766.91439247</v>
      </c>
      <c r="R24" s="52">
        <f t="shared" ref="R24:AP24" si="16">SUM(R18:R23)</f>
        <v>495187318.93831563</v>
      </c>
      <c r="S24" s="52">
        <f t="shared" si="16"/>
        <v>484849904.39507097</v>
      </c>
      <c r="T24" s="52">
        <f t="shared" si="16"/>
        <v>433153710.67706937</v>
      </c>
      <c r="U24" s="52">
        <f t="shared" si="16"/>
        <v>453671856.22407335</v>
      </c>
      <c r="V24" s="52">
        <f t="shared" si="16"/>
        <v>502161703.40851468</v>
      </c>
      <c r="W24" s="52">
        <f t="shared" si="16"/>
        <v>573116765.6947335</v>
      </c>
      <c r="X24" s="52">
        <f t="shared" si="16"/>
        <v>563958196.18245924</v>
      </c>
      <c r="Y24" s="52">
        <f t="shared" si="16"/>
        <v>489904928.0706743</v>
      </c>
      <c r="Z24" s="52">
        <f t="shared" si="16"/>
        <v>490017862.85581863</v>
      </c>
      <c r="AA24" s="52">
        <f t="shared" si="16"/>
        <v>436716072.00325423</v>
      </c>
      <c r="AB24" s="52">
        <f t="shared" si="16"/>
        <v>428118304.76133114</v>
      </c>
      <c r="AC24" s="52">
        <f t="shared" si="16"/>
        <v>427852069.77606797</v>
      </c>
      <c r="AD24" s="52">
        <f t="shared" si="16"/>
        <v>496165876.92251366</v>
      </c>
      <c r="AE24" s="52">
        <f t="shared" si="16"/>
        <v>486936451.39721209</v>
      </c>
      <c r="AF24" s="52">
        <f t="shared" si="16"/>
        <v>433467008.30638081</v>
      </c>
      <c r="AG24" s="52">
        <f t="shared" si="16"/>
        <v>455124162.16141754</v>
      </c>
      <c r="AH24" s="52">
        <f t="shared" si="16"/>
        <v>503134730.66804987</v>
      </c>
      <c r="AI24" s="52">
        <f t="shared" si="16"/>
        <v>576520977.78105414</v>
      </c>
      <c r="AJ24" s="52">
        <f t="shared" si="16"/>
        <v>567022763.1818248</v>
      </c>
      <c r="AK24" s="52">
        <f t="shared" si="16"/>
        <v>493461199.86998028</v>
      </c>
      <c r="AL24" s="52">
        <f t="shared" si="16"/>
        <v>493358763.77410185</v>
      </c>
      <c r="AM24" s="52">
        <f t="shared" si="16"/>
        <v>0</v>
      </c>
      <c r="AN24" s="52">
        <f t="shared" si="16"/>
        <v>0</v>
      </c>
      <c r="AO24" s="52">
        <f t="shared" si="16"/>
        <v>0</v>
      </c>
      <c r="AP24" s="52">
        <f t="shared" si="16"/>
        <v>11569482991.77421</v>
      </c>
    </row>
    <row r="25" spans="1:42" x14ac:dyDescent="0.25">
      <c r="A25" s="51"/>
      <c r="B25" s="51"/>
      <c r="F25" s="51"/>
    </row>
    <row r="26" spans="1:42" x14ac:dyDescent="0.25">
      <c r="A26" s="50" t="s">
        <v>80</v>
      </c>
      <c r="B26" s="52">
        <f>SUM(B7:B15)-SUM(B18:B23)</f>
        <v>0</v>
      </c>
      <c r="C26" s="52">
        <f>SUM(C7:C15)-SUM(C18:C23)</f>
        <v>0</v>
      </c>
      <c r="D26" s="52">
        <f>SUM(D7:D15)-SUM(D18:D23)</f>
        <v>0</v>
      </c>
      <c r="E26" s="52">
        <f>SUM(E7:E15)-SUM(E18:E23)</f>
        <v>0</v>
      </c>
      <c r="F26" s="52">
        <f t="shared" ref="F26:Q26" si="17">SUM(F7:F15)-SUM(F18:F23)</f>
        <v>0</v>
      </c>
      <c r="G26" s="52">
        <f t="shared" si="17"/>
        <v>0</v>
      </c>
      <c r="H26" s="52">
        <f t="shared" si="17"/>
        <v>0</v>
      </c>
      <c r="I26" s="52">
        <f t="shared" si="17"/>
        <v>0</v>
      </c>
      <c r="J26" s="52">
        <f t="shared" si="17"/>
        <v>0</v>
      </c>
      <c r="K26" s="52">
        <f t="shared" si="17"/>
        <v>0</v>
      </c>
      <c r="L26" s="52">
        <f t="shared" si="17"/>
        <v>0</v>
      </c>
      <c r="M26" s="52">
        <f t="shared" si="17"/>
        <v>0</v>
      </c>
      <c r="N26" s="52">
        <f t="shared" si="17"/>
        <v>0</v>
      </c>
      <c r="O26" s="52">
        <f t="shared" si="17"/>
        <v>0</v>
      </c>
      <c r="P26" s="52">
        <f t="shared" si="17"/>
        <v>0</v>
      </c>
      <c r="Q26" s="52">
        <f t="shared" si="17"/>
        <v>0</v>
      </c>
      <c r="R26" s="52">
        <f t="shared" ref="R26:AP26" si="18">SUM(R7:R15)-SUM(R18:R23)</f>
        <v>0</v>
      </c>
      <c r="S26" s="52">
        <f t="shared" si="18"/>
        <v>0</v>
      </c>
      <c r="T26" s="52">
        <f t="shared" si="18"/>
        <v>0</v>
      </c>
      <c r="U26" s="52">
        <f t="shared" si="18"/>
        <v>0</v>
      </c>
      <c r="V26" s="52">
        <f t="shared" si="18"/>
        <v>0</v>
      </c>
      <c r="W26" s="52">
        <f t="shared" si="18"/>
        <v>0</v>
      </c>
      <c r="X26" s="52">
        <f t="shared" si="18"/>
        <v>0</v>
      </c>
      <c r="Y26" s="52">
        <f t="shared" si="18"/>
        <v>0</v>
      </c>
      <c r="Z26" s="52">
        <f t="shared" si="18"/>
        <v>0</v>
      </c>
      <c r="AA26" s="52">
        <f t="shared" si="18"/>
        <v>0</v>
      </c>
      <c r="AB26" s="52">
        <f t="shared" si="18"/>
        <v>0</v>
      </c>
      <c r="AC26" s="52">
        <f t="shared" si="18"/>
        <v>0</v>
      </c>
      <c r="AD26" s="52">
        <f t="shared" si="18"/>
        <v>0</v>
      </c>
      <c r="AE26" s="52">
        <f t="shared" si="18"/>
        <v>0</v>
      </c>
      <c r="AF26" s="52">
        <f t="shared" si="18"/>
        <v>0</v>
      </c>
      <c r="AG26" s="52">
        <f t="shared" si="18"/>
        <v>0</v>
      </c>
      <c r="AH26" s="52">
        <f t="shared" si="18"/>
        <v>0</v>
      </c>
      <c r="AI26" s="52">
        <f t="shared" si="18"/>
        <v>0</v>
      </c>
      <c r="AJ26" s="52">
        <f t="shared" si="18"/>
        <v>0</v>
      </c>
      <c r="AK26" s="52">
        <f t="shared" si="18"/>
        <v>0</v>
      </c>
      <c r="AL26" s="52">
        <f t="shared" si="18"/>
        <v>0</v>
      </c>
      <c r="AM26" s="52">
        <f t="shared" si="18"/>
        <v>0</v>
      </c>
      <c r="AN26" s="52">
        <f t="shared" si="18"/>
        <v>0</v>
      </c>
      <c r="AO26" s="52">
        <f t="shared" si="18"/>
        <v>0</v>
      </c>
      <c r="AP26" s="52">
        <f t="shared" si="18"/>
        <v>0</v>
      </c>
    </row>
    <row r="29" spans="1:42" hidden="1" x14ac:dyDescent="0.25">
      <c r="A29" s="2" t="s">
        <v>46</v>
      </c>
    </row>
    <row r="30" spans="1:42" hidden="1" x14ac:dyDescent="0.25">
      <c r="A30" s="45" t="s">
        <v>72</v>
      </c>
      <c r="F30" s="68"/>
    </row>
    <row r="31" spans="1:42" hidden="1" x14ac:dyDescent="0.25"/>
    <row r="32" spans="1:42" hidden="1" x14ac:dyDescent="0.25">
      <c r="B32" s="46">
        <f>B6</f>
        <v>43539</v>
      </c>
      <c r="C32" s="46">
        <f>C6</f>
        <v>43570</v>
      </c>
      <c r="D32" s="46">
        <f>D6</f>
        <v>43600</v>
      </c>
      <c r="E32" s="46">
        <f>E6</f>
        <v>43631</v>
      </c>
      <c r="F32" s="46">
        <f t="shared" ref="F32:AO32" si="19">F6</f>
        <v>43662</v>
      </c>
      <c r="G32" s="46">
        <f t="shared" si="19"/>
        <v>43693</v>
      </c>
      <c r="H32" s="46">
        <f t="shared" si="19"/>
        <v>43724</v>
      </c>
      <c r="I32" s="46">
        <f t="shared" si="19"/>
        <v>43754</v>
      </c>
      <c r="J32" s="46">
        <f t="shared" si="19"/>
        <v>43785</v>
      </c>
      <c r="K32" s="46">
        <f t="shared" si="19"/>
        <v>43815</v>
      </c>
      <c r="L32" s="46">
        <f t="shared" si="19"/>
        <v>43846</v>
      </c>
      <c r="M32" s="46">
        <f t="shared" si="19"/>
        <v>43877</v>
      </c>
      <c r="N32" s="46">
        <f t="shared" si="19"/>
        <v>43906</v>
      </c>
      <c r="O32" s="46">
        <f t="shared" si="19"/>
        <v>43937</v>
      </c>
      <c r="P32" s="46">
        <f t="shared" si="19"/>
        <v>43967</v>
      </c>
      <c r="Q32" s="46">
        <f t="shared" si="19"/>
        <v>43998</v>
      </c>
      <c r="R32" s="46">
        <f t="shared" si="19"/>
        <v>44028</v>
      </c>
      <c r="S32" s="46">
        <f t="shared" si="19"/>
        <v>44059</v>
      </c>
      <c r="T32" s="46">
        <f t="shared" si="19"/>
        <v>44090</v>
      </c>
      <c r="U32" s="46">
        <f t="shared" si="19"/>
        <v>44120</v>
      </c>
      <c r="V32" s="46">
        <f t="shared" si="19"/>
        <v>44151</v>
      </c>
      <c r="W32" s="46">
        <f t="shared" si="19"/>
        <v>44181</v>
      </c>
      <c r="X32" s="46">
        <f t="shared" si="19"/>
        <v>44212</v>
      </c>
      <c r="Y32" s="46">
        <f t="shared" si="19"/>
        <v>44243</v>
      </c>
      <c r="Z32" s="46">
        <f t="shared" si="19"/>
        <v>44271</v>
      </c>
      <c r="AA32" s="46">
        <f t="shared" si="19"/>
        <v>44302</v>
      </c>
      <c r="AB32" s="46">
        <f t="shared" si="19"/>
        <v>44332</v>
      </c>
      <c r="AC32" s="46">
        <f t="shared" si="19"/>
        <v>44363</v>
      </c>
      <c r="AD32" s="46">
        <f t="shared" si="19"/>
        <v>44393</v>
      </c>
      <c r="AE32" s="46">
        <f t="shared" si="19"/>
        <v>44424</v>
      </c>
      <c r="AF32" s="46">
        <f t="shared" si="19"/>
        <v>44455</v>
      </c>
      <c r="AG32" s="46">
        <f t="shared" si="19"/>
        <v>44485</v>
      </c>
      <c r="AH32" s="46">
        <f t="shared" si="19"/>
        <v>44516</v>
      </c>
      <c r="AI32" s="46">
        <f t="shared" si="19"/>
        <v>44546</v>
      </c>
      <c r="AJ32" s="46">
        <f t="shared" si="19"/>
        <v>44577</v>
      </c>
      <c r="AK32" s="46">
        <f t="shared" si="19"/>
        <v>44608</v>
      </c>
      <c r="AL32" s="46">
        <f t="shared" si="19"/>
        <v>44636</v>
      </c>
      <c r="AM32" s="46">
        <f t="shared" si="19"/>
        <v>44667</v>
      </c>
      <c r="AN32" s="46">
        <f t="shared" si="19"/>
        <v>44697</v>
      </c>
      <c r="AO32" s="46">
        <f t="shared" si="19"/>
        <v>44728</v>
      </c>
    </row>
    <row r="33" spans="1:42" hidden="1" x14ac:dyDescent="0.25">
      <c r="A33" s="47" t="s">
        <v>33</v>
      </c>
      <c r="B33" s="72">
        <v>217768</v>
      </c>
      <c r="C33" s="72">
        <v>216936</v>
      </c>
      <c r="D33" s="72">
        <v>217365</v>
      </c>
      <c r="E33" s="72">
        <v>216228</v>
      </c>
      <c r="F33" s="72">
        <v>217064</v>
      </c>
      <c r="G33" s="72">
        <v>216842</v>
      </c>
      <c r="H33" s="72">
        <v>217510</v>
      </c>
      <c r="I33" s="72">
        <v>218588</v>
      </c>
      <c r="J33" s="72">
        <v>218524</v>
      </c>
      <c r="K33" s="72">
        <v>219540</v>
      </c>
      <c r="L33" s="72">
        <v>218232</v>
      </c>
      <c r="M33" s="72">
        <v>218666</v>
      </c>
      <c r="N33" s="72">
        <v>218348</v>
      </c>
      <c r="O33" s="72">
        <v>218086</v>
      </c>
      <c r="P33" s="72">
        <v>218090</v>
      </c>
      <c r="Q33" s="72">
        <v>217185</v>
      </c>
      <c r="R33" s="71">
        <v>218045</v>
      </c>
      <c r="S33" s="93">
        <v>217588</v>
      </c>
      <c r="T33" s="93">
        <v>218667</v>
      </c>
      <c r="U33" s="93">
        <v>219268</v>
      </c>
      <c r="V33" s="93">
        <v>219678</v>
      </c>
      <c r="W33" s="93">
        <v>220333</v>
      </c>
      <c r="X33" s="93">
        <v>220232</v>
      </c>
      <c r="Y33" s="93">
        <v>220667</v>
      </c>
      <c r="Z33" s="93">
        <v>220173</v>
      </c>
      <c r="AA33" s="93">
        <v>220240</v>
      </c>
      <c r="AB33" s="93">
        <v>219854</v>
      </c>
      <c r="AC33" s="93">
        <v>219346</v>
      </c>
      <c r="AD33" s="93">
        <v>219883</v>
      </c>
      <c r="AE33" s="93">
        <v>219595</v>
      </c>
      <c r="AF33" s="93">
        <v>220645</v>
      </c>
      <c r="AG33" s="93">
        <v>221099</v>
      </c>
      <c r="AH33" s="93">
        <v>221756</v>
      </c>
      <c r="AI33" s="93">
        <v>222077</v>
      </c>
      <c r="AJ33" s="93">
        <v>222291</v>
      </c>
      <c r="AK33" s="93">
        <v>222450</v>
      </c>
      <c r="AL33" s="93">
        <v>222104</v>
      </c>
      <c r="AM33" s="93">
        <v>222134</v>
      </c>
      <c r="AN33" s="93">
        <v>221636</v>
      </c>
      <c r="AO33" s="93">
        <v>221322</v>
      </c>
      <c r="AP33" s="52">
        <f>SUM(F33:AO33)</f>
        <v>7907758</v>
      </c>
    </row>
    <row r="34" spans="1:42" hidden="1" x14ac:dyDescent="0.25">
      <c r="A34" s="47" t="s">
        <v>34</v>
      </c>
      <c r="B34" s="72">
        <v>22969.358042038632</v>
      </c>
      <c r="C34" s="72">
        <v>22928.471212208518</v>
      </c>
      <c r="D34" s="72">
        <v>22975.468813225893</v>
      </c>
      <c r="E34" s="72">
        <v>22962.469686550274</v>
      </c>
      <c r="F34" s="72">
        <v>22966.467449781314</v>
      </c>
      <c r="G34" s="72">
        <v>23005.461578505376</v>
      </c>
      <c r="H34" s="72">
        <v>23002.465371393297</v>
      </c>
      <c r="I34" s="72">
        <v>23083.46659102292</v>
      </c>
      <c r="J34" s="72">
        <v>23073.464782178358</v>
      </c>
      <c r="K34" s="72">
        <v>23167.466376088712</v>
      </c>
      <c r="L34" s="72">
        <v>23152.465007996772</v>
      </c>
      <c r="M34" s="72">
        <v>23234.446284277787</v>
      </c>
      <c r="N34" s="72">
        <v>23203.455932938989</v>
      </c>
      <c r="O34" s="72">
        <v>23204.464090514019</v>
      </c>
      <c r="P34" s="72">
        <v>23227.463497039476</v>
      </c>
      <c r="Q34" s="72">
        <v>23225.463054023941</v>
      </c>
      <c r="R34" s="71">
        <v>23228.462501313414</v>
      </c>
      <c r="S34" s="93">
        <v>23251.462088941087</v>
      </c>
      <c r="T34" s="93">
        <v>23272.462131477398</v>
      </c>
      <c r="U34" s="93">
        <v>23326.461861484408</v>
      </c>
      <c r="V34" s="93">
        <v>23346.461467356195</v>
      </c>
      <c r="W34" s="93">
        <v>23421.461191121016</v>
      </c>
      <c r="X34" s="93">
        <v>23417.460759040376</v>
      </c>
      <c r="Y34" s="93">
        <v>23496.460404960675</v>
      </c>
      <c r="Z34" s="93">
        <v>23457.461581684249</v>
      </c>
      <c r="AA34" s="93">
        <v>23476.462052413022</v>
      </c>
      <c r="AB34" s="93">
        <v>23476.461882571271</v>
      </c>
      <c r="AC34" s="93">
        <v>23498.461748032256</v>
      </c>
      <c r="AD34" s="93">
        <v>23483.461639199613</v>
      </c>
      <c r="AE34" s="93">
        <v>23515.461567356797</v>
      </c>
      <c r="AF34" s="93">
        <v>23535.461523891441</v>
      </c>
      <c r="AG34" s="93">
        <v>23580.461473259274</v>
      </c>
      <c r="AH34" s="93">
        <v>23614.461440907184</v>
      </c>
      <c r="AI34" s="93">
        <v>23670.461438703096</v>
      </c>
      <c r="AJ34" s="93">
        <v>23684.461459334936</v>
      </c>
      <c r="AK34" s="93">
        <v>23747.461517692816</v>
      </c>
      <c r="AL34" s="93">
        <v>23717.461610420498</v>
      </c>
      <c r="AM34" s="93">
        <v>23734.461612815183</v>
      </c>
      <c r="AN34" s="93">
        <v>23727.461576182031</v>
      </c>
      <c r="AO34" s="93">
        <v>23760.461550649594</v>
      </c>
      <c r="AP34" s="52">
        <f t="shared" ref="AP34:AP41" si="20">SUM(F34:AO34)</f>
        <v>841987.62809656886</v>
      </c>
    </row>
    <row r="35" spans="1:42" hidden="1" x14ac:dyDescent="0.25">
      <c r="A35" s="47" t="s">
        <v>35</v>
      </c>
      <c r="B35" s="72">
        <v>9678</v>
      </c>
      <c r="C35" s="72">
        <v>9685</v>
      </c>
      <c r="D35" s="72">
        <v>9697</v>
      </c>
      <c r="E35" s="72">
        <v>9712</v>
      </c>
      <c r="F35" s="72">
        <v>9726</v>
      </c>
      <c r="G35" s="72">
        <v>9757</v>
      </c>
      <c r="H35" s="72">
        <v>9773</v>
      </c>
      <c r="I35" s="72">
        <v>9807</v>
      </c>
      <c r="J35" s="72">
        <v>9816</v>
      </c>
      <c r="K35" s="72">
        <v>9850</v>
      </c>
      <c r="L35" s="72">
        <v>9860</v>
      </c>
      <c r="M35" s="72">
        <v>9877</v>
      </c>
      <c r="N35" s="72">
        <v>9883</v>
      </c>
      <c r="O35" s="72">
        <v>9892</v>
      </c>
      <c r="P35" s="72">
        <v>9902</v>
      </c>
      <c r="Q35" s="72">
        <v>9914</v>
      </c>
      <c r="R35" s="71">
        <v>9929</v>
      </c>
      <c r="S35" s="93">
        <v>9960</v>
      </c>
      <c r="T35" s="93">
        <v>9976</v>
      </c>
      <c r="U35" s="93">
        <v>10008</v>
      </c>
      <c r="V35" s="93">
        <v>10018</v>
      </c>
      <c r="W35" s="93">
        <v>10052</v>
      </c>
      <c r="X35" s="93">
        <v>10062</v>
      </c>
      <c r="Y35" s="93">
        <v>10079</v>
      </c>
      <c r="Z35" s="93">
        <v>10085</v>
      </c>
      <c r="AA35" s="93">
        <v>10094</v>
      </c>
      <c r="AB35" s="93">
        <v>10104</v>
      </c>
      <c r="AC35" s="93">
        <v>10116</v>
      </c>
      <c r="AD35" s="93">
        <v>10131</v>
      </c>
      <c r="AE35" s="93">
        <v>10161</v>
      </c>
      <c r="AF35" s="93">
        <v>10177</v>
      </c>
      <c r="AG35" s="93">
        <v>10209</v>
      </c>
      <c r="AH35" s="93">
        <v>10218</v>
      </c>
      <c r="AI35" s="93">
        <v>10251</v>
      </c>
      <c r="AJ35" s="93">
        <v>10261</v>
      </c>
      <c r="AK35" s="93">
        <v>10278</v>
      </c>
      <c r="AL35" s="93">
        <v>10283</v>
      </c>
      <c r="AM35" s="93">
        <v>10292</v>
      </c>
      <c r="AN35" s="93">
        <v>10301</v>
      </c>
      <c r="AO35" s="93">
        <v>10313</v>
      </c>
      <c r="AP35" s="52">
        <f t="shared" si="20"/>
        <v>361415</v>
      </c>
    </row>
    <row r="36" spans="1:42" hidden="1" x14ac:dyDescent="0.25">
      <c r="A36" s="47" t="s">
        <v>36</v>
      </c>
      <c r="B36" s="72">
        <v>1859.6319464693654</v>
      </c>
      <c r="C36" s="72">
        <v>1858.6846086751459</v>
      </c>
      <c r="D36" s="72">
        <v>1858.8736038425193</v>
      </c>
      <c r="E36" s="72">
        <v>1859.0615661997665</v>
      </c>
      <c r="F36" s="72">
        <v>1859.1636778120926</v>
      </c>
      <c r="G36" s="72">
        <v>1859.2823804834193</v>
      </c>
      <c r="H36" s="72">
        <v>1859.3433413929386</v>
      </c>
      <c r="I36" s="72">
        <v>1859.4125014784652</v>
      </c>
      <c r="J36" s="72">
        <v>1858.4560817074616</v>
      </c>
      <c r="K36" s="72">
        <v>1860.4346162699128</v>
      </c>
      <c r="L36" s="72">
        <v>1859.371683803138</v>
      </c>
      <c r="M36" s="72">
        <v>1859.2813555344703</v>
      </c>
      <c r="N36" s="72">
        <v>1859.2497803057247</v>
      </c>
      <c r="O36" s="72">
        <v>1859.2179331254213</v>
      </c>
      <c r="P36" s="72">
        <v>1859.262376829611</v>
      </c>
      <c r="Q36" s="72">
        <v>1859.294774578535</v>
      </c>
      <c r="R36" s="71">
        <v>1859.3142086100993</v>
      </c>
      <c r="S36" s="93">
        <v>1859.3267528432661</v>
      </c>
      <c r="T36" s="93">
        <v>1859.3304505399199</v>
      </c>
      <c r="U36" s="93">
        <v>1859.3293763021686</v>
      </c>
      <c r="V36" s="93">
        <v>1858.3224492041443</v>
      </c>
      <c r="W36" s="93">
        <v>1860.3113131622008</v>
      </c>
      <c r="X36" s="93">
        <v>1859.3010379032248</v>
      </c>
      <c r="Y36" s="93">
        <v>1859.2951507448988</v>
      </c>
      <c r="Z36" s="93">
        <v>1859.2963003457678</v>
      </c>
      <c r="AA36" s="93">
        <v>1859.3001770157716</v>
      </c>
      <c r="AB36" s="93">
        <v>1859.3070306733007</v>
      </c>
      <c r="AC36" s="93">
        <v>1859.3107518269412</v>
      </c>
      <c r="AD36" s="93">
        <v>1859.3120832643087</v>
      </c>
      <c r="AE36" s="93">
        <v>1859.3119061521597</v>
      </c>
      <c r="AF36" s="93">
        <v>1859.3106689279009</v>
      </c>
      <c r="AG36" s="93">
        <v>1859.3090204602324</v>
      </c>
      <c r="AH36" s="93">
        <v>1858.3073241400712</v>
      </c>
      <c r="AI36" s="93">
        <v>1860.3060637180645</v>
      </c>
      <c r="AJ36" s="93">
        <v>1859.3056262643868</v>
      </c>
      <c r="AK36" s="93">
        <v>1859.3060086278169</v>
      </c>
      <c r="AL36" s="93">
        <v>1859.3069134513937</v>
      </c>
      <c r="AM36" s="93">
        <v>1859.3077978768627</v>
      </c>
      <c r="AN36" s="93">
        <v>1859.3084329486201</v>
      </c>
      <c r="AO36" s="93">
        <v>1859.3085498048965</v>
      </c>
      <c r="AP36" s="52">
        <f t="shared" si="20"/>
        <v>66935.215898129623</v>
      </c>
    </row>
    <row r="37" spans="1:42" hidden="1" x14ac:dyDescent="0.25">
      <c r="A37" s="47" t="s">
        <v>37</v>
      </c>
      <c r="B37" s="72">
        <v>46.618000000000002</v>
      </c>
      <c r="C37" s="72">
        <v>46.5989</v>
      </c>
      <c r="D37" s="72">
        <v>46.579799999999999</v>
      </c>
      <c r="E37" s="72">
        <v>46.560699999999997</v>
      </c>
      <c r="F37" s="72">
        <v>46.541499999999999</v>
      </c>
      <c r="G37" s="72">
        <v>46.522399999999998</v>
      </c>
      <c r="H37" s="72">
        <v>46.503300000000003</v>
      </c>
      <c r="I37" s="72">
        <v>46.484200000000001</v>
      </c>
      <c r="J37" s="72">
        <v>46.4651</v>
      </c>
      <c r="K37" s="72">
        <v>46.445999999999998</v>
      </c>
      <c r="L37" s="72">
        <v>46.4268</v>
      </c>
      <c r="M37" s="72">
        <v>46.407699999999998</v>
      </c>
      <c r="N37" s="72">
        <v>46.388599999999997</v>
      </c>
      <c r="O37" s="72">
        <v>46.369500000000002</v>
      </c>
      <c r="P37" s="72">
        <v>46.3504</v>
      </c>
      <c r="Q37" s="72">
        <v>46.331200000000003</v>
      </c>
      <c r="R37" s="71">
        <v>46.312100000000001</v>
      </c>
      <c r="S37" s="93">
        <v>46.292999999999999</v>
      </c>
      <c r="T37" s="93">
        <v>46.273899999999998</v>
      </c>
      <c r="U37" s="93">
        <v>46.254800000000003</v>
      </c>
      <c r="V37" s="93">
        <v>46.235599999999998</v>
      </c>
      <c r="W37" s="93">
        <v>46.216500000000003</v>
      </c>
      <c r="X37" s="93">
        <v>46.197400000000002</v>
      </c>
      <c r="Y37" s="93">
        <v>46.1783</v>
      </c>
      <c r="Z37" s="93">
        <v>46.159199999999998</v>
      </c>
      <c r="AA37" s="93">
        <v>46.140099999999997</v>
      </c>
      <c r="AB37" s="93">
        <v>46.120899999999999</v>
      </c>
      <c r="AC37" s="93">
        <v>46.101799999999997</v>
      </c>
      <c r="AD37" s="93">
        <v>46.082700000000003</v>
      </c>
      <c r="AE37" s="93">
        <v>46.063600000000001</v>
      </c>
      <c r="AF37" s="93">
        <v>46.044499999999999</v>
      </c>
      <c r="AG37" s="93">
        <v>46.025300000000001</v>
      </c>
      <c r="AH37" s="93">
        <v>46.0062</v>
      </c>
      <c r="AI37" s="93">
        <v>45.987099999999998</v>
      </c>
      <c r="AJ37" s="93">
        <v>45.968000000000004</v>
      </c>
      <c r="AK37" s="93">
        <v>45.948900000000002</v>
      </c>
      <c r="AL37" s="93">
        <v>45.929699999999997</v>
      </c>
      <c r="AM37" s="93">
        <v>45.910600000000002</v>
      </c>
      <c r="AN37" s="93">
        <v>45.891500000000001</v>
      </c>
      <c r="AO37" s="93">
        <v>45.872399999999999</v>
      </c>
      <c r="AP37" s="52">
        <f t="shared" si="20"/>
        <v>1663.4507999999998</v>
      </c>
    </row>
    <row r="38" spans="1:42" hidden="1" x14ac:dyDescent="0.25">
      <c r="A38" s="48" t="s">
        <v>38</v>
      </c>
      <c r="B38" s="72">
        <v>22.993055555555557</v>
      </c>
      <c r="C38" s="72">
        <v>22.992476851851848</v>
      </c>
      <c r="D38" s="72">
        <v>22.991849922839506</v>
      </c>
      <c r="E38" s="72">
        <v>22.9911707497428</v>
      </c>
      <c r="F38" s="72">
        <v>22.990434978888032</v>
      </c>
      <c r="G38" s="72">
        <v>22.989637893795368</v>
      </c>
      <c r="H38" s="72">
        <v>22.988774384944982</v>
      </c>
      <c r="I38" s="72">
        <v>22.98783891702373</v>
      </c>
      <c r="J38" s="72">
        <v>22.986825493442375</v>
      </c>
      <c r="K38" s="72">
        <v>22.985727617895904</v>
      </c>
      <c r="L38" s="72">
        <v>22.984538252720562</v>
      </c>
      <c r="M38" s="72">
        <v>22.983249773780614</v>
      </c>
      <c r="N38" s="72">
        <v>22.988798366040108</v>
      </c>
      <c r="O38" s="72">
        <v>22.988443600247152</v>
      </c>
      <c r="P38" s="72">
        <v>22.988107495946764</v>
      </c>
      <c r="Q38" s="72">
        <v>22.987795627039034</v>
      </c>
      <c r="R38" s="71">
        <v>22.98751436681372</v>
      </c>
      <c r="S38" s="93">
        <v>22.987270982474193</v>
      </c>
      <c r="T38" s="93">
        <v>22.987073739864094</v>
      </c>
      <c r="U38" s="93">
        <v>22.986932019440687</v>
      </c>
      <c r="V38" s="93">
        <v>22.9868564446421</v>
      </c>
      <c r="W38" s="93">
        <v>22.986859023908742</v>
      </c>
      <c r="X38" s="93">
        <v>22.98695330774315</v>
      </c>
      <c r="Y38" s="93">
        <v>22.987154562328364</v>
      </c>
      <c r="Z38" s="93">
        <v>22.987479961374007</v>
      </c>
      <c r="AA38" s="93">
        <v>22.9873700943185</v>
      </c>
      <c r="AB38" s="93">
        <v>22.987280635491111</v>
      </c>
      <c r="AC38" s="93">
        <v>22.98721173045314</v>
      </c>
      <c r="AD38" s="93">
        <v>22.987163072404314</v>
      </c>
      <c r="AE38" s="93">
        <v>22.9871337978702</v>
      </c>
      <c r="AF38" s="93">
        <v>22.987122365819864</v>
      </c>
      <c r="AG38" s="93">
        <v>22.98712641798285</v>
      </c>
      <c r="AH38" s="93">
        <v>22.987142617861359</v>
      </c>
      <c r="AI38" s="93">
        <v>22.987166465629635</v>
      </c>
      <c r="AJ38" s="93">
        <v>22.987192085773039</v>
      </c>
      <c r="AK38" s="93">
        <v>22.987211983942203</v>
      </c>
      <c r="AL38" s="93">
        <v>22.987216769076689</v>
      </c>
      <c r="AM38" s="93">
        <v>22.987194836385243</v>
      </c>
      <c r="AN38" s="93">
        <v>22.987180231557474</v>
      </c>
      <c r="AO38" s="93">
        <v>22.987171864563003</v>
      </c>
      <c r="AP38" s="52">
        <f t="shared" si="20"/>
        <v>827.54215177948231</v>
      </c>
    </row>
    <row r="39" spans="1:42" hidden="1" x14ac:dyDescent="0.25">
      <c r="A39" s="47" t="s">
        <v>39</v>
      </c>
      <c r="B39" s="71">
        <v>1248.8870194422775</v>
      </c>
      <c r="C39" s="71">
        <v>1245.9801377291342</v>
      </c>
      <c r="D39" s="71">
        <v>1256.4279436510064</v>
      </c>
      <c r="E39" s="71">
        <v>1274.835484325627</v>
      </c>
      <c r="F39" s="71">
        <v>1260.6512377262195</v>
      </c>
      <c r="G39" s="71">
        <v>1263.0359216635384</v>
      </c>
      <c r="H39" s="71">
        <v>1261.4409519673113</v>
      </c>
      <c r="I39" s="71">
        <v>1270.4021309212721</v>
      </c>
      <c r="J39" s="71">
        <v>1271.050778923342</v>
      </c>
      <c r="K39" s="71">
        <v>1253.6527888776927</v>
      </c>
      <c r="L39" s="71">
        <v>1259.9299867485786</v>
      </c>
      <c r="M39" s="71">
        <v>1260.7407544807393</v>
      </c>
      <c r="N39" s="71">
        <v>1267.0468363713949</v>
      </c>
      <c r="O39" s="71">
        <v>1261.9348461154882</v>
      </c>
      <c r="P39" s="71">
        <v>1259.8528301476842</v>
      </c>
      <c r="Q39" s="71">
        <v>1277.5896290224073</v>
      </c>
      <c r="R39" s="71">
        <v>1276.332582747139</v>
      </c>
      <c r="S39" s="93">
        <v>1279.2347948322158</v>
      </c>
      <c r="T39" s="93">
        <v>1269.105542596272</v>
      </c>
      <c r="U39" s="93">
        <v>1271.3363168153523</v>
      </c>
      <c r="V39" s="93">
        <v>1281.015015639859</v>
      </c>
      <c r="W39" s="93">
        <v>1272.7463103662353</v>
      </c>
      <c r="X39" s="93">
        <v>1270.9602788236139</v>
      </c>
      <c r="Y39" s="93">
        <v>1263.8899531632001</v>
      </c>
      <c r="Z39" s="93">
        <v>1272.6318113867383</v>
      </c>
      <c r="AA39" s="93">
        <v>1278.203167638017</v>
      </c>
      <c r="AB39" s="93">
        <v>1275.1409610982278</v>
      </c>
      <c r="AC39" s="93">
        <v>1281.9101220107732</v>
      </c>
      <c r="AD39" s="93">
        <v>1280.6219714264703</v>
      </c>
      <c r="AE39" s="93">
        <v>1291.2633038164145</v>
      </c>
      <c r="AF39" s="93">
        <v>1286.4557795650978</v>
      </c>
      <c r="AG39" s="93">
        <v>1280.3631576458333</v>
      </c>
      <c r="AH39" s="93">
        <v>1283.3729443817069</v>
      </c>
      <c r="AI39" s="93">
        <v>1282.2404217768608</v>
      </c>
      <c r="AJ39" s="93">
        <v>1286.7145393944129</v>
      </c>
      <c r="AK39" s="93">
        <v>1276.9072527753128</v>
      </c>
      <c r="AL39" s="93">
        <v>1276.4725277429889</v>
      </c>
      <c r="AM39" s="93">
        <v>1283.8800457726763</v>
      </c>
      <c r="AN39" s="93">
        <v>1289.8905106172313</v>
      </c>
      <c r="AO39" s="93">
        <v>1296.3137564104816</v>
      </c>
      <c r="AP39" s="52">
        <f t="shared" si="20"/>
        <v>45874.331761408816</v>
      </c>
    </row>
    <row r="40" spans="1:42" hidden="1" x14ac:dyDescent="0.25">
      <c r="A40" s="47" t="s">
        <v>40</v>
      </c>
      <c r="B40" s="71">
        <v>1215.0198</v>
      </c>
      <c r="C40" s="71">
        <v>1208.0163</v>
      </c>
      <c r="D40" s="71">
        <v>1214.0134</v>
      </c>
      <c r="E40" s="71">
        <v>1216.0110999999999</v>
      </c>
      <c r="F40" s="71">
        <v>1201.0092</v>
      </c>
      <c r="G40" s="71">
        <v>1217.0077000000001</v>
      </c>
      <c r="H40" s="71">
        <v>1225.0065</v>
      </c>
      <c r="I40" s="71">
        <v>1212.0055</v>
      </c>
      <c r="J40" s="71">
        <v>1222.0047</v>
      </c>
      <c r="K40" s="71">
        <v>1215.0041000000001</v>
      </c>
      <c r="L40" s="71">
        <v>1211.0036</v>
      </c>
      <c r="M40" s="71">
        <v>1218.0030999999999</v>
      </c>
      <c r="N40" s="71">
        <v>1207.0028</v>
      </c>
      <c r="O40" s="71">
        <v>1211.0025000000001</v>
      </c>
      <c r="P40" s="71">
        <v>1212.0023000000001</v>
      </c>
      <c r="Q40" s="71">
        <v>1207.0021999999999</v>
      </c>
      <c r="R40" s="71">
        <v>1223.002</v>
      </c>
      <c r="S40" s="93">
        <v>1216.0019</v>
      </c>
      <c r="T40" s="93">
        <v>1215.0018</v>
      </c>
      <c r="U40" s="93">
        <v>1226.0017</v>
      </c>
      <c r="V40" s="93">
        <v>1213.0017</v>
      </c>
      <c r="W40" s="93">
        <v>1214.0016000000001</v>
      </c>
      <c r="X40" s="93">
        <v>1218.0016000000001</v>
      </c>
      <c r="Y40" s="93">
        <v>1208.0016000000001</v>
      </c>
      <c r="Z40" s="93">
        <v>1214.0015000000001</v>
      </c>
      <c r="AA40" s="93">
        <v>1211.0015000000001</v>
      </c>
      <c r="AB40" s="93">
        <v>1211.0015000000001</v>
      </c>
      <c r="AC40" s="93">
        <v>1220.0015000000001</v>
      </c>
      <c r="AD40" s="93">
        <v>1212.0015000000001</v>
      </c>
      <c r="AE40" s="93">
        <v>1215.0015000000001</v>
      </c>
      <c r="AF40" s="93">
        <v>1227.0015000000001</v>
      </c>
      <c r="AG40" s="93">
        <v>1215.0015000000001</v>
      </c>
      <c r="AH40" s="93">
        <v>1217.0015000000001</v>
      </c>
      <c r="AI40" s="93">
        <v>1217.0015000000001</v>
      </c>
      <c r="AJ40" s="93">
        <v>1211.0014000000001</v>
      </c>
      <c r="AK40" s="93">
        <v>1218.0014000000001</v>
      </c>
      <c r="AL40" s="93">
        <v>1211.0014000000001</v>
      </c>
      <c r="AM40" s="93">
        <v>1211.0014000000001</v>
      </c>
      <c r="AN40" s="93">
        <v>1218.0014000000001</v>
      </c>
      <c r="AO40" s="93">
        <v>1210.0014000000001</v>
      </c>
      <c r="AP40" s="52">
        <f t="shared" si="20"/>
        <v>43729.091499999995</v>
      </c>
    </row>
    <row r="41" spans="1:42" hidden="1" x14ac:dyDescent="0.25">
      <c r="A41" s="49" t="s">
        <v>41</v>
      </c>
      <c r="B41" s="71">
        <v>433.19310000000002</v>
      </c>
      <c r="C41" s="71">
        <v>434.83139999999997</v>
      </c>
      <c r="D41" s="71">
        <v>435.1918</v>
      </c>
      <c r="E41" s="71">
        <v>435.30489999999998</v>
      </c>
      <c r="F41" s="71">
        <v>434.69720000000001</v>
      </c>
      <c r="G41" s="71">
        <v>435.41129999999998</v>
      </c>
      <c r="H41" s="71">
        <v>436.93970000000002</v>
      </c>
      <c r="I41" s="71">
        <v>435.97230000000002</v>
      </c>
      <c r="J41" s="71">
        <v>435.4674</v>
      </c>
      <c r="K41" s="71">
        <v>436.74290000000002</v>
      </c>
      <c r="L41" s="71">
        <v>437.09710000000001</v>
      </c>
      <c r="M41" s="71">
        <v>436.96460000000002</v>
      </c>
      <c r="N41" s="71">
        <v>436.69200000000001</v>
      </c>
      <c r="O41" s="71">
        <v>436.85879999999997</v>
      </c>
      <c r="P41" s="71">
        <v>438.00020000000001</v>
      </c>
      <c r="Q41" s="71">
        <v>437.75119999999998</v>
      </c>
      <c r="R41" s="71">
        <v>436.95929999999998</v>
      </c>
      <c r="S41" s="93">
        <v>437.7432</v>
      </c>
      <c r="T41" s="93">
        <v>438.26830000000001</v>
      </c>
      <c r="U41" s="93">
        <v>438.01940000000002</v>
      </c>
      <c r="V41" s="93">
        <v>437.8492</v>
      </c>
      <c r="W41" s="93">
        <v>437.85919999999999</v>
      </c>
      <c r="X41" s="93">
        <v>438.53469999999999</v>
      </c>
      <c r="Y41" s="93">
        <v>438.67809999999997</v>
      </c>
      <c r="Z41" s="93">
        <v>437.97640000000001</v>
      </c>
      <c r="AA41" s="93">
        <v>438.27800000000002</v>
      </c>
      <c r="AB41" s="93">
        <v>438.88470000000001</v>
      </c>
      <c r="AC41" s="93">
        <v>438.69729999999998</v>
      </c>
      <c r="AD41" s="93">
        <v>438.49900000000002</v>
      </c>
      <c r="AE41" s="93">
        <v>438.50990000000002</v>
      </c>
      <c r="AF41" s="93">
        <v>438.86349999999999</v>
      </c>
      <c r="AG41" s="93">
        <v>439.1207</v>
      </c>
      <c r="AH41" s="93">
        <v>438.6583</v>
      </c>
      <c r="AI41" s="93">
        <v>438.62740000000002</v>
      </c>
      <c r="AJ41" s="93">
        <v>439.16079999999999</v>
      </c>
      <c r="AK41" s="93">
        <v>439.12299999999999</v>
      </c>
      <c r="AL41" s="93">
        <v>438.88060000000002</v>
      </c>
      <c r="AM41" s="93">
        <v>438.89510000000001</v>
      </c>
      <c r="AN41" s="93">
        <v>439.09089999999998</v>
      </c>
      <c r="AO41" s="93">
        <v>439.31470000000002</v>
      </c>
      <c r="AP41" s="52">
        <f t="shared" si="20"/>
        <v>15763.086399999997</v>
      </c>
    </row>
    <row r="42" spans="1:42" hidden="1" x14ac:dyDescent="0.25">
      <c r="A42" s="50" t="s">
        <v>0</v>
      </c>
      <c r="B42" s="53">
        <f>SUM(B33:B41)</f>
        <v>255241.70096350583</v>
      </c>
      <c r="C42" s="53">
        <f t="shared" ref="C42:P42" si="21">SUM(C33:C41)</f>
        <v>254366.57503546463</v>
      </c>
      <c r="D42" s="53">
        <f t="shared" si="21"/>
        <v>254871.54721064225</v>
      </c>
      <c r="E42" s="53">
        <f t="shared" si="21"/>
        <v>253757.23460782538</v>
      </c>
      <c r="F42" s="53">
        <f t="shared" si="21"/>
        <v>254581.52070029848</v>
      </c>
      <c r="G42" s="53">
        <f t="shared" si="21"/>
        <v>254448.71091854613</v>
      </c>
      <c r="H42" s="53">
        <f t="shared" si="21"/>
        <v>255137.6879391385</v>
      </c>
      <c r="I42" s="53">
        <f t="shared" si="21"/>
        <v>256325.73106233968</v>
      </c>
      <c r="J42" s="53">
        <f t="shared" si="21"/>
        <v>256269.8956683026</v>
      </c>
      <c r="K42" s="53">
        <f t="shared" si="21"/>
        <v>257392.73250885421</v>
      </c>
      <c r="L42" s="53">
        <f t="shared" si="21"/>
        <v>256081.2787168012</v>
      </c>
      <c r="M42" s="53">
        <f t="shared" si="21"/>
        <v>256621.82704406677</v>
      </c>
      <c r="N42" s="53">
        <f t="shared" si="21"/>
        <v>256273.82474798214</v>
      </c>
      <c r="O42" s="53">
        <f t="shared" si="21"/>
        <v>256020.83611335518</v>
      </c>
      <c r="P42" s="53">
        <f t="shared" si="21"/>
        <v>256057.91971151272</v>
      </c>
      <c r="Q42" s="53">
        <f>SUM(Q33:Q41)</f>
        <v>255175.41985325189</v>
      </c>
      <c r="R42" s="53">
        <f t="shared" ref="R42:AO42" si="22">SUM(R33:R41)</f>
        <v>256067.37020703746</v>
      </c>
      <c r="S42" s="53">
        <f t="shared" si="22"/>
        <v>255661.04900759904</v>
      </c>
      <c r="T42" s="53">
        <f t="shared" si="22"/>
        <v>256766.42919835346</v>
      </c>
      <c r="U42" s="53">
        <f t="shared" si="22"/>
        <v>257466.39038662132</v>
      </c>
      <c r="V42" s="53">
        <f t="shared" si="22"/>
        <v>257901.87228864484</v>
      </c>
      <c r="W42" s="53">
        <f t="shared" si="22"/>
        <v>258660.58297367339</v>
      </c>
      <c r="X42" s="53">
        <f t="shared" si="22"/>
        <v>258567.44272907494</v>
      </c>
      <c r="Y42" s="53">
        <f t="shared" si="22"/>
        <v>259081.49066343106</v>
      </c>
      <c r="Z42" s="53">
        <f t="shared" si="22"/>
        <v>258568.51427337812</v>
      </c>
      <c r="AA42" s="53">
        <f t="shared" si="22"/>
        <v>258666.37236716112</v>
      </c>
      <c r="AB42" s="53">
        <f t="shared" si="22"/>
        <v>258287.90425497832</v>
      </c>
      <c r="AC42" s="53">
        <f t="shared" si="22"/>
        <v>257829.47043360042</v>
      </c>
      <c r="AD42" s="53">
        <f t="shared" si="22"/>
        <v>258356.96605696282</v>
      </c>
      <c r="AE42" s="53">
        <f t="shared" si="22"/>
        <v>258144.59891112326</v>
      </c>
      <c r="AF42" s="53">
        <f t="shared" si="22"/>
        <v>259238.12459475026</v>
      </c>
      <c r="AG42" s="53">
        <f t="shared" si="22"/>
        <v>259751.26827778333</v>
      </c>
      <c r="AH42" s="53">
        <f t="shared" si="22"/>
        <v>260454.79485204685</v>
      </c>
      <c r="AI42" s="53">
        <f t="shared" si="22"/>
        <v>260865.61109066367</v>
      </c>
      <c r="AJ42" s="53">
        <f t="shared" si="22"/>
        <v>261101.59901707954</v>
      </c>
      <c r="AK42" s="53">
        <f t="shared" si="22"/>
        <v>261337.73529107985</v>
      </c>
      <c r="AL42" s="53">
        <f t="shared" si="22"/>
        <v>260959.03996838399</v>
      </c>
      <c r="AM42" s="53">
        <f t="shared" si="22"/>
        <v>261022.44375130109</v>
      </c>
      <c r="AN42" s="53">
        <f t="shared" si="22"/>
        <v>260539.63149997947</v>
      </c>
      <c r="AO42" s="53">
        <f t="shared" si="22"/>
        <v>260269.25952872954</v>
      </c>
      <c r="AP42" s="52">
        <f>SUM(AP33:AP41)</f>
        <v>9285953.3466078863</v>
      </c>
    </row>
    <row r="43" spans="1:42" hidden="1" x14ac:dyDescent="0.25">
      <c r="A43" s="51"/>
      <c r="R43" s="52"/>
    </row>
    <row r="44" spans="1:42" hidden="1" x14ac:dyDescent="0.25">
      <c r="A44" s="50" t="s">
        <v>33</v>
      </c>
      <c r="B44" s="52">
        <f>B33</f>
        <v>217768</v>
      </c>
      <c r="C44" s="52">
        <f>C33</f>
        <v>216936</v>
      </c>
      <c r="D44" s="52">
        <f>D33</f>
        <v>217365</v>
      </c>
      <c r="E44" s="52">
        <f>E33</f>
        <v>216228</v>
      </c>
      <c r="F44" s="52">
        <f t="shared" ref="F44:Q44" si="23">F33</f>
        <v>217064</v>
      </c>
      <c r="G44" s="52">
        <f t="shared" si="23"/>
        <v>216842</v>
      </c>
      <c r="H44" s="52">
        <f t="shared" si="23"/>
        <v>217510</v>
      </c>
      <c r="I44" s="52">
        <f t="shared" si="23"/>
        <v>218588</v>
      </c>
      <c r="J44" s="52">
        <f t="shared" si="23"/>
        <v>218524</v>
      </c>
      <c r="K44" s="52">
        <f t="shared" si="23"/>
        <v>219540</v>
      </c>
      <c r="L44" s="52">
        <f t="shared" si="23"/>
        <v>218232</v>
      </c>
      <c r="M44" s="52">
        <f t="shared" si="23"/>
        <v>218666</v>
      </c>
      <c r="N44" s="52">
        <f t="shared" si="23"/>
        <v>218348</v>
      </c>
      <c r="O44" s="52">
        <f t="shared" si="23"/>
        <v>218086</v>
      </c>
      <c r="P44" s="52">
        <f t="shared" si="23"/>
        <v>218090</v>
      </c>
      <c r="Q44" s="52">
        <f t="shared" si="23"/>
        <v>217185</v>
      </c>
      <c r="R44" s="52">
        <f t="shared" ref="R44:AO44" si="24">R33</f>
        <v>218045</v>
      </c>
      <c r="S44" s="52">
        <f t="shared" si="24"/>
        <v>217588</v>
      </c>
      <c r="T44" s="52">
        <f t="shared" si="24"/>
        <v>218667</v>
      </c>
      <c r="U44" s="52">
        <f t="shared" si="24"/>
        <v>219268</v>
      </c>
      <c r="V44" s="52">
        <f t="shared" si="24"/>
        <v>219678</v>
      </c>
      <c r="W44" s="52">
        <f t="shared" si="24"/>
        <v>220333</v>
      </c>
      <c r="X44" s="52">
        <f t="shared" si="24"/>
        <v>220232</v>
      </c>
      <c r="Y44" s="52">
        <f t="shared" si="24"/>
        <v>220667</v>
      </c>
      <c r="Z44" s="52">
        <f t="shared" si="24"/>
        <v>220173</v>
      </c>
      <c r="AA44" s="52">
        <f t="shared" si="24"/>
        <v>220240</v>
      </c>
      <c r="AB44" s="52">
        <f t="shared" si="24"/>
        <v>219854</v>
      </c>
      <c r="AC44" s="52">
        <f t="shared" si="24"/>
        <v>219346</v>
      </c>
      <c r="AD44" s="52">
        <f t="shared" si="24"/>
        <v>219883</v>
      </c>
      <c r="AE44" s="52">
        <f t="shared" si="24"/>
        <v>219595</v>
      </c>
      <c r="AF44" s="52">
        <f t="shared" si="24"/>
        <v>220645</v>
      </c>
      <c r="AG44" s="52">
        <f t="shared" si="24"/>
        <v>221099</v>
      </c>
      <c r="AH44" s="52">
        <f t="shared" si="24"/>
        <v>221756</v>
      </c>
      <c r="AI44" s="52">
        <f t="shared" si="24"/>
        <v>222077</v>
      </c>
      <c r="AJ44" s="52">
        <f t="shared" si="24"/>
        <v>222291</v>
      </c>
      <c r="AK44" s="52">
        <f t="shared" si="24"/>
        <v>222450</v>
      </c>
      <c r="AL44" s="52">
        <f t="shared" si="24"/>
        <v>222104</v>
      </c>
      <c r="AM44" s="52">
        <f t="shared" si="24"/>
        <v>222134</v>
      </c>
      <c r="AN44" s="52">
        <f t="shared" si="24"/>
        <v>221636</v>
      </c>
      <c r="AO44" s="52">
        <f t="shared" si="24"/>
        <v>221322</v>
      </c>
      <c r="AP44" s="52">
        <f>AP33</f>
        <v>7907758</v>
      </c>
    </row>
    <row r="45" spans="1:42" hidden="1" x14ac:dyDescent="0.25">
      <c r="A45" s="50" t="s">
        <v>42</v>
      </c>
      <c r="B45" s="52">
        <f>B34+B35</f>
        <v>32647.358042038632</v>
      </c>
      <c r="C45" s="52">
        <f>C34+C35</f>
        <v>32613.471212208518</v>
      </c>
      <c r="D45" s="52">
        <f>D34+D35</f>
        <v>32672.468813225893</v>
      </c>
      <c r="E45" s="52">
        <f>E34+E35</f>
        <v>32674.469686550274</v>
      </c>
      <c r="F45" s="52">
        <f t="shared" ref="F45:Q45" si="25">F34+F35</f>
        <v>32692.467449781314</v>
      </c>
      <c r="G45" s="52">
        <f t="shared" si="25"/>
        <v>32762.461578505376</v>
      </c>
      <c r="H45" s="52">
        <f t="shared" si="25"/>
        <v>32775.465371393293</v>
      </c>
      <c r="I45" s="52">
        <f t="shared" si="25"/>
        <v>32890.466591022923</v>
      </c>
      <c r="J45" s="52">
        <f t="shared" si="25"/>
        <v>32889.464782178358</v>
      </c>
      <c r="K45" s="52">
        <f t="shared" si="25"/>
        <v>33017.466376088712</v>
      </c>
      <c r="L45" s="52">
        <f t="shared" si="25"/>
        <v>33012.465007996769</v>
      </c>
      <c r="M45" s="52">
        <f t="shared" si="25"/>
        <v>33111.446284277787</v>
      </c>
      <c r="N45" s="52">
        <f t="shared" si="25"/>
        <v>33086.455932938989</v>
      </c>
      <c r="O45" s="52">
        <f t="shared" si="25"/>
        <v>33096.464090514019</v>
      </c>
      <c r="P45" s="52">
        <f t="shared" si="25"/>
        <v>33129.463497039476</v>
      </c>
      <c r="Q45" s="52">
        <f t="shared" si="25"/>
        <v>33139.463054023945</v>
      </c>
      <c r="R45" s="52">
        <f t="shared" ref="R45:AO45" si="26">R34+R35</f>
        <v>33157.462501313414</v>
      </c>
      <c r="S45" s="52">
        <f t="shared" si="26"/>
        <v>33211.462088941087</v>
      </c>
      <c r="T45" s="52">
        <f t="shared" si="26"/>
        <v>33248.462131477398</v>
      </c>
      <c r="U45" s="52">
        <f t="shared" si="26"/>
        <v>33334.461861484408</v>
      </c>
      <c r="V45" s="52">
        <f t="shared" si="26"/>
        <v>33364.461467356195</v>
      </c>
      <c r="W45" s="52">
        <f t="shared" si="26"/>
        <v>33473.461191121016</v>
      </c>
      <c r="X45" s="52">
        <f t="shared" si="26"/>
        <v>33479.460759040376</v>
      </c>
      <c r="Y45" s="52">
        <f t="shared" si="26"/>
        <v>33575.460404960671</v>
      </c>
      <c r="Z45" s="52">
        <f t="shared" si="26"/>
        <v>33542.461581684249</v>
      </c>
      <c r="AA45" s="52">
        <f t="shared" si="26"/>
        <v>33570.462052413022</v>
      </c>
      <c r="AB45" s="52">
        <f t="shared" si="26"/>
        <v>33580.461882571268</v>
      </c>
      <c r="AC45" s="52">
        <f t="shared" si="26"/>
        <v>33614.461748032256</v>
      </c>
      <c r="AD45" s="52">
        <f t="shared" si="26"/>
        <v>33614.46163919961</v>
      </c>
      <c r="AE45" s="52">
        <f t="shared" si="26"/>
        <v>33676.461567356797</v>
      </c>
      <c r="AF45" s="52">
        <f t="shared" si="26"/>
        <v>33712.461523891441</v>
      </c>
      <c r="AG45" s="52">
        <f t="shared" si="26"/>
        <v>33789.461473259274</v>
      </c>
      <c r="AH45" s="52">
        <f t="shared" si="26"/>
        <v>33832.46144090718</v>
      </c>
      <c r="AI45" s="52">
        <f t="shared" si="26"/>
        <v>33921.461438703096</v>
      </c>
      <c r="AJ45" s="52">
        <f t="shared" si="26"/>
        <v>33945.46145933494</v>
      </c>
      <c r="AK45" s="52">
        <f t="shared" si="26"/>
        <v>34025.46151769282</v>
      </c>
      <c r="AL45" s="52">
        <f t="shared" si="26"/>
        <v>34000.461610420498</v>
      </c>
      <c r="AM45" s="52">
        <f t="shared" si="26"/>
        <v>34026.461612815183</v>
      </c>
      <c r="AN45" s="52">
        <f t="shared" si="26"/>
        <v>34028.461576182031</v>
      </c>
      <c r="AO45" s="52">
        <f t="shared" si="26"/>
        <v>34073.46155064959</v>
      </c>
      <c r="AP45" s="52">
        <f t="shared" ref="AP45" si="27">AP34+AP35</f>
        <v>1203402.6280965689</v>
      </c>
    </row>
    <row r="46" spans="1:42" hidden="1" x14ac:dyDescent="0.25">
      <c r="A46" s="50" t="s">
        <v>43</v>
      </c>
      <c r="B46" s="52">
        <f>B36+B37</f>
        <v>1906.2499464693653</v>
      </c>
      <c r="C46" s="52">
        <f>C36+C37</f>
        <v>1905.2835086751459</v>
      </c>
      <c r="D46" s="52">
        <f>D36+D37</f>
        <v>1905.4534038425193</v>
      </c>
      <c r="E46" s="52">
        <f>E36+E37</f>
        <v>1905.6222661997665</v>
      </c>
      <c r="F46" s="52">
        <f t="shared" ref="F46:Q46" si="28">F36+F37</f>
        <v>1905.7051778120926</v>
      </c>
      <c r="G46" s="52">
        <f t="shared" si="28"/>
        <v>1905.8047804834193</v>
      </c>
      <c r="H46" s="52">
        <f t="shared" si="28"/>
        <v>1905.8466413929386</v>
      </c>
      <c r="I46" s="52">
        <f t="shared" si="28"/>
        <v>1905.8967014784653</v>
      </c>
      <c r="J46" s="52">
        <f t="shared" si="28"/>
        <v>1904.9211817074615</v>
      </c>
      <c r="K46" s="52">
        <f t="shared" si="28"/>
        <v>1906.8806162699127</v>
      </c>
      <c r="L46" s="52">
        <f t="shared" si="28"/>
        <v>1905.798483803138</v>
      </c>
      <c r="M46" s="52">
        <f t="shared" si="28"/>
        <v>1905.6890555344703</v>
      </c>
      <c r="N46" s="52">
        <f t="shared" si="28"/>
        <v>1905.6383803057247</v>
      </c>
      <c r="O46" s="52">
        <f t="shared" si="28"/>
        <v>1905.5874331254213</v>
      </c>
      <c r="P46" s="52">
        <f t="shared" si="28"/>
        <v>1905.612776829611</v>
      </c>
      <c r="Q46" s="52">
        <f t="shared" si="28"/>
        <v>1905.6259745785351</v>
      </c>
      <c r="R46" s="52">
        <f t="shared" ref="R46:AO46" si="29">R36+R37</f>
        <v>1905.6263086100994</v>
      </c>
      <c r="S46" s="52">
        <f t="shared" si="29"/>
        <v>1905.619752843266</v>
      </c>
      <c r="T46" s="52">
        <f t="shared" si="29"/>
        <v>1905.6043505399198</v>
      </c>
      <c r="U46" s="52">
        <f t="shared" si="29"/>
        <v>1905.5841763021685</v>
      </c>
      <c r="V46" s="52">
        <f t="shared" si="29"/>
        <v>1904.5580492041443</v>
      </c>
      <c r="W46" s="52">
        <f t="shared" si="29"/>
        <v>1906.5278131622008</v>
      </c>
      <c r="X46" s="52">
        <f t="shared" si="29"/>
        <v>1905.4984379032248</v>
      </c>
      <c r="Y46" s="52">
        <f t="shared" si="29"/>
        <v>1905.4734507448989</v>
      </c>
      <c r="Z46" s="52">
        <f t="shared" si="29"/>
        <v>1905.4555003457679</v>
      </c>
      <c r="AA46" s="52">
        <f t="shared" si="29"/>
        <v>1905.4402770157717</v>
      </c>
      <c r="AB46" s="52">
        <f t="shared" si="29"/>
        <v>1905.4279306733006</v>
      </c>
      <c r="AC46" s="52">
        <f t="shared" si="29"/>
        <v>1905.4125518269411</v>
      </c>
      <c r="AD46" s="52">
        <f t="shared" si="29"/>
        <v>1905.3947832643087</v>
      </c>
      <c r="AE46" s="52">
        <f t="shared" si="29"/>
        <v>1905.3755061521597</v>
      </c>
      <c r="AF46" s="52">
        <f t="shared" si="29"/>
        <v>1905.3551689279009</v>
      </c>
      <c r="AG46" s="52">
        <f t="shared" si="29"/>
        <v>1905.3343204602324</v>
      </c>
      <c r="AH46" s="52">
        <f t="shared" si="29"/>
        <v>1904.3135241400712</v>
      </c>
      <c r="AI46" s="52">
        <f t="shared" si="29"/>
        <v>1906.2931637180645</v>
      </c>
      <c r="AJ46" s="52">
        <f t="shared" si="29"/>
        <v>1905.2736262643868</v>
      </c>
      <c r="AK46" s="52">
        <f t="shared" si="29"/>
        <v>1905.254908627817</v>
      </c>
      <c r="AL46" s="52">
        <f t="shared" si="29"/>
        <v>1905.2366134513936</v>
      </c>
      <c r="AM46" s="52">
        <f t="shared" si="29"/>
        <v>1905.2183978768626</v>
      </c>
      <c r="AN46" s="52">
        <f t="shared" si="29"/>
        <v>1905.19993294862</v>
      </c>
      <c r="AO46" s="52">
        <f t="shared" si="29"/>
        <v>1905.1809498048965</v>
      </c>
      <c r="AP46" s="52">
        <f t="shared" ref="AP46" si="30">AP36+AP37</f>
        <v>68598.666698129629</v>
      </c>
    </row>
    <row r="47" spans="1:42" hidden="1" x14ac:dyDescent="0.25">
      <c r="A47" s="50" t="s">
        <v>38</v>
      </c>
      <c r="B47" s="52">
        <f>B38</f>
        <v>22.993055555555557</v>
      </c>
      <c r="C47" s="52">
        <f>C38</f>
        <v>22.992476851851848</v>
      </c>
      <c r="D47" s="52">
        <f>D38</f>
        <v>22.991849922839506</v>
      </c>
      <c r="E47" s="52">
        <f>E38</f>
        <v>22.9911707497428</v>
      </c>
      <c r="F47" s="52">
        <f t="shared" ref="F47:Q47" si="31">F38</f>
        <v>22.990434978888032</v>
      </c>
      <c r="G47" s="52">
        <f t="shared" si="31"/>
        <v>22.989637893795368</v>
      </c>
      <c r="H47" s="52">
        <f t="shared" si="31"/>
        <v>22.988774384944982</v>
      </c>
      <c r="I47" s="52">
        <f t="shared" si="31"/>
        <v>22.98783891702373</v>
      </c>
      <c r="J47" s="52">
        <f t="shared" si="31"/>
        <v>22.986825493442375</v>
      </c>
      <c r="K47" s="52">
        <f t="shared" si="31"/>
        <v>22.985727617895904</v>
      </c>
      <c r="L47" s="52">
        <f t="shared" si="31"/>
        <v>22.984538252720562</v>
      </c>
      <c r="M47" s="52">
        <f t="shared" si="31"/>
        <v>22.983249773780614</v>
      </c>
      <c r="N47" s="52">
        <f t="shared" si="31"/>
        <v>22.988798366040108</v>
      </c>
      <c r="O47" s="52">
        <f t="shared" si="31"/>
        <v>22.988443600247152</v>
      </c>
      <c r="P47" s="52">
        <f t="shared" si="31"/>
        <v>22.988107495946764</v>
      </c>
      <c r="Q47" s="52">
        <f t="shared" si="31"/>
        <v>22.987795627039034</v>
      </c>
      <c r="R47" s="52">
        <f t="shared" ref="R47:AO47" si="32">R38</f>
        <v>22.98751436681372</v>
      </c>
      <c r="S47" s="52">
        <f t="shared" si="32"/>
        <v>22.987270982474193</v>
      </c>
      <c r="T47" s="52">
        <f t="shared" si="32"/>
        <v>22.987073739864094</v>
      </c>
      <c r="U47" s="52">
        <f t="shared" si="32"/>
        <v>22.986932019440687</v>
      </c>
      <c r="V47" s="52">
        <f t="shared" si="32"/>
        <v>22.9868564446421</v>
      </c>
      <c r="W47" s="52">
        <f t="shared" si="32"/>
        <v>22.986859023908742</v>
      </c>
      <c r="X47" s="52">
        <f t="shared" si="32"/>
        <v>22.98695330774315</v>
      </c>
      <c r="Y47" s="52">
        <f t="shared" si="32"/>
        <v>22.987154562328364</v>
      </c>
      <c r="Z47" s="52">
        <f t="shared" si="32"/>
        <v>22.987479961374007</v>
      </c>
      <c r="AA47" s="52">
        <f t="shared" si="32"/>
        <v>22.9873700943185</v>
      </c>
      <c r="AB47" s="52">
        <f t="shared" si="32"/>
        <v>22.987280635491111</v>
      </c>
      <c r="AC47" s="52">
        <f t="shared" si="32"/>
        <v>22.98721173045314</v>
      </c>
      <c r="AD47" s="52">
        <f t="shared" si="32"/>
        <v>22.987163072404314</v>
      </c>
      <c r="AE47" s="52">
        <f t="shared" si="32"/>
        <v>22.9871337978702</v>
      </c>
      <c r="AF47" s="52">
        <f t="shared" si="32"/>
        <v>22.987122365819864</v>
      </c>
      <c r="AG47" s="52">
        <f t="shared" si="32"/>
        <v>22.98712641798285</v>
      </c>
      <c r="AH47" s="52">
        <f t="shared" si="32"/>
        <v>22.987142617861359</v>
      </c>
      <c r="AI47" s="52">
        <f t="shared" si="32"/>
        <v>22.987166465629635</v>
      </c>
      <c r="AJ47" s="52">
        <f t="shared" si="32"/>
        <v>22.987192085773039</v>
      </c>
      <c r="AK47" s="52">
        <f t="shared" si="32"/>
        <v>22.987211983942203</v>
      </c>
      <c r="AL47" s="52">
        <f t="shared" si="32"/>
        <v>22.987216769076689</v>
      </c>
      <c r="AM47" s="52">
        <f t="shared" si="32"/>
        <v>22.987194836385243</v>
      </c>
      <c r="AN47" s="52">
        <f t="shared" si="32"/>
        <v>22.987180231557474</v>
      </c>
      <c r="AO47" s="52">
        <f t="shared" si="32"/>
        <v>22.987171864563003</v>
      </c>
      <c r="AP47" s="52">
        <f t="shared" ref="AP47" si="33">AP38</f>
        <v>827.54215177948231</v>
      </c>
    </row>
    <row r="48" spans="1:42" hidden="1" x14ac:dyDescent="0.25">
      <c r="A48" s="50" t="s">
        <v>44</v>
      </c>
      <c r="B48" s="52">
        <f>B39+B40</f>
        <v>2463.9068194422775</v>
      </c>
      <c r="C48" s="52">
        <f>C39+C40</f>
        <v>2453.9964377291344</v>
      </c>
      <c r="D48" s="52">
        <f>D39+D40</f>
        <v>2470.4413436510067</v>
      </c>
      <c r="E48" s="52">
        <f>E39+E40</f>
        <v>2490.8465843256272</v>
      </c>
      <c r="F48" s="52">
        <f>F39+F40</f>
        <v>2461.6604377262192</v>
      </c>
      <c r="G48" s="52">
        <f t="shared" ref="G48:Q48" si="34">G39+G40</f>
        <v>2480.0436216635385</v>
      </c>
      <c r="H48" s="52">
        <f t="shared" si="34"/>
        <v>2486.4474519673113</v>
      </c>
      <c r="I48" s="52">
        <f t="shared" si="34"/>
        <v>2482.4076309212724</v>
      </c>
      <c r="J48" s="52">
        <f t="shared" si="34"/>
        <v>2493.055478923342</v>
      </c>
      <c r="K48" s="52">
        <f t="shared" si="34"/>
        <v>2468.6568888776928</v>
      </c>
      <c r="L48" s="52">
        <f t="shared" si="34"/>
        <v>2470.9335867485788</v>
      </c>
      <c r="M48" s="52">
        <f t="shared" si="34"/>
        <v>2478.7438544807392</v>
      </c>
      <c r="N48" s="52">
        <f t="shared" si="34"/>
        <v>2474.0496363713946</v>
      </c>
      <c r="O48" s="52">
        <f t="shared" si="34"/>
        <v>2472.9373461154883</v>
      </c>
      <c r="P48" s="52">
        <f t="shared" si="34"/>
        <v>2471.8551301476846</v>
      </c>
      <c r="Q48" s="52">
        <f t="shared" si="34"/>
        <v>2484.5918290224072</v>
      </c>
      <c r="R48" s="52">
        <f t="shared" ref="R48:AO48" si="35">R39+R40</f>
        <v>2499.3345827471389</v>
      </c>
      <c r="S48" s="52">
        <f t="shared" si="35"/>
        <v>2495.236694832216</v>
      </c>
      <c r="T48" s="52">
        <f t="shared" si="35"/>
        <v>2484.1073425962722</v>
      </c>
      <c r="U48" s="52">
        <f t="shared" si="35"/>
        <v>2497.3380168153526</v>
      </c>
      <c r="V48" s="52">
        <f t="shared" si="35"/>
        <v>2494.0167156398593</v>
      </c>
      <c r="W48" s="52">
        <f t="shared" si="35"/>
        <v>2486.7479103662354</v>
      </c>
      <c r="X48" s="52">
        <f t="shared" si="35"/>
        <v>2488.9618788236139</v>
      </c>
      <c r="Y48" s="52">
        <f t="shared" si="35"/>
        <v>2471.8915531632001</v>
      </c>
      <c r="Z48" s="52">
        <f t="shared" si="35"/>
        <v>2486.6333113867386</v>
      </c>
      <c r="AA48" s="52">
        <f t="shared" si="35"/>
        <v>2489.2046676380169</v>
      </c>
      <c r="AB48" s="52">
        <f t="shared" si="35"/>
        <v>2486.1424610982276</v>
      </c>
      <c r="AC48" s="52">
        <f t="shared" si="35"/>
        <v>2501.9116220107735</v>
      </c>
      <c r="AD48" s="52">
        <f t="shared" si="35"/>
        <v>2492.6234714264701</v>
      </c>
      <c r="AE48" s="52">
        <f t="shared" si="35"/>
        <v>2506.2648038164143</v>
      </c>
      <c r="AF48" s="52">
        <f t="shared" si="35"/>
        <v>2513.4572795650979</v>
      </c>
      <c r="AG48" s="52">
        <f t="shared" si="35"/>
        <v>2495.3646576458332</v>
      </c>
      <c r="AH48" s="52">
        <f t="shared" si="35"/>
        <v>2500.3744443817068</v>
      </c>
      <c r="AI48" s="52">
        <f t="shared" si="35"/>
        <v>2499.2419217768611</v>
      </c>
      <c r="AJ48" s="52">
        <f t="shared" si="35"/>
        <v>2497.715939394413</v>
      </c>
      <c r="AK48" s="52">
        <f t="shared" si="35"/>
        <v>2494.9086527753129</v>
      </c>
      <c r="AL48" s="52">
        <f t="shared" si="35"/>
        <v>2487.473927742989</v>
      </c>
      <c r="AM48" s="52">
        <f t="shared" si="35"/>
        <v>2494.8814457726767</v>
      </c>
      <c r="AN48" s="52">
        <f t="shared" si="35"/>
        <v>2507.8919106172316</v>
      </c>
      <c r="AO48" s="52">
        <f t="shared" si="35"/>
        <v>2506.3151564104819</v>
      </c>
      <c r="AP48" s="52">
        <f t="shared" ref="AP48" si="36">AP39+AP40</f>
        <v>89603.423261408811</v>
      </c>
    </row>
    <row r="49" spans="1:42" hidden="1" x14ac:dyDescent="0.25">
      <c r="A49" s="50" t="s">
        <v>41</v>
      </c>
      <c r="B49" s="52">
        <f>B41</f>
        <v>433.19310000000002</v>
      </c>
      <c r="C49" s="52">
        <f>C41</f>
        <v>434.83139999999997</v>
      </c>
      <c r="D49" s="52">
        <f>D41</f>
        <v>435.1918</v>
      </c>
      <c r="E49" s="52">
        <f>E41</f>
        <v>435.30489999999998</v>
      </c>
      <c r="F49" s="52">
        <f>F41</f>
        <v>434.69720000000001</v>
      </c>
      <c r="G49" s="52">
        <f t="shared" ref="G49:Q49" si="37">G41</f>
        <v>435.41129999999998</v>
      </c>
      <c r="H49" s="52">
        <f t="shared" si="37"/>
        <v>436.93970000000002</v>
      </c>
      <c r="I49" s="52">
        <f t="shared" si="37"/>
        <v>435.97230000000002</v>
      </c>
      <c r="J49" s="52">
        <f t="shared" si="37"/>
        <v>435.4674</v>
      </c>
      <c r="K49" s="52">
        <f t="shared" si="37"/>
        <v>436.74290000000002</v>
      </c>
      <c r="L49" s="52">
        <f t="shared" si="37"/>
        <v>437.09710000000001</v>
      </c>
      <c r="M49" s="52">
        <f t="shared" si="37"/>
        <v>436.96460000000002</v>
      </c>
      <c r="N49" s="52">
        <f t="shared" si="37"/>
        <v>436.69200000000001</v>
      </c>
      <c r="O49" s="52">
        <f t="shared" si="37"/>
        <v>436.85879999999997</v>
      </c>
      <c r="P49" s="52">
        <f t="shared" si="37"/>
        <v>438.00020000000001</v>
      </c>
      <c r="Q49" s="52">
        <f t="shared" si="37"/>
        <v>437.75119999999998</v>
      </c>
      <c r="R49" s="52">
        <f t="shared" ref="R49:AO49" si="38">R41</f>
        <v>436.95929999999998</v>
      </c>
      <c r="S49" s="52">
        <f t="shared" si="38"/>
        <v>437.7432</v>
      </c>
      <c r="T49" s="52">
        <f t="shared" si="38"/>
        <v>438.26830000000001</v>
      </c>
      <c r="U49" s="52">
        <f t="shared" si="38"/>
        <v>438.01940000000002</v>
      </c>
      <c r="V49" s="52">
        <f t="shared" si="38"/>
        <v>437.8492</v>
      </c>
      <c r="W49" s="52">
        <f t="shared" si="38"/>
        <v>437.85919999999999</v>
      </c>
      <c r="X49" s="52">
        <f t="shared" si="38"/>
        <v>438.53469999999999</v>
      </c>
      <c r="Y49" s="52">
        <f t="shared" si="38"/>
        <v>438.67809999999997</v>
      </c>
      <c r="Z49" s="52">
        <f t="shared" si="38"/>
        <v>437.97640000000001</v>
      </c>
      <c r="AA49" s="52">
        <f t="shared" si="38"/>
        <v>438.27800000000002</v>
      </c>
      <c r="AB49" s="52">
        <f t="shared" si="38"/>
        <v>438.88470000000001</v>
      </c>
      <c r="AC49" s="52">
        <f t="shared" si="38"/>
        <v>438.69729999999998</v>
      </c>
      <c r="AD49" s="52">
        <f t="shared" si="38"/>
        <v>438.49900000000002</v>
      </c>
      <c r="AE49" s="52">
        <f t="shared" si="38"/>
        <v>438.50990000000002</v>
      </c>
      <c r="AF49" s="52">
        <f t="shared" si="38"/>
        <v>438.86349999999999</v>
      </c>
      <c r="AG49" s="52">
        <f t="shared" si="38"/>
        <v>439.1207</v>
      </c>
      <c r="AH49" s="52">
        <f t="shared" si="38"/>
        <v>438.6583</v>
      </c>
      <c r="AI49" s="52">
        <f t="shared" si="38"/>
        <v>438.62740000000002</v>
      </c>
      <c r="AJ49" s="52">
        <f t="shared" si="38"/>
        <v>439.16079999999999</v>
      </c>
      <c r="AK49" s="52">
        <f t="shared" si="38"/>
        <v>439.12299999999999</v>
      </c>
      <c r="AL49" s="52">
        <f t="shared" si="38"/>
        <v>438.88060000000002</v>
      </c>
      <c r="AM49" s="52">
        <f t="shared" si="38"/>
        <v>438.89510000000001</v>
      </c>
      <c r="AN49" s="52">
        <f t="shared" si="38"/>
        <v>439.09089999999998</v>
      </c>
      <c r="AO49" s="52">
        <f t="shared" si="38"/>
        <v>439.31470000000002</v>
      </c>
      <c r="AP49" s="52">
        <f t="shared" ref="AP49" si="39">AP41</f>
        <v>15763.086399999997</v>
      </c>
    </row>
    <row r="50" spans="1:42" hidden="1" x14ac:dyDescent="0.25">
      <c r="A50" s="50" t="s">
        <v>0</v>
      </c>
      <c r="B50" s="52">
        <f>SUM(B44:B49)</f>
        <v>255241.70096350583</v>
      </c>
      <c r="C50" s="52">
        <f>SUM(C44:C49)</f>
        <v>254366.57503546463</v>
      </c>
      <c r="D50" s="52">
        <f>SUM(D44:D49)</f>
        <v>254871.54721064225</v>
      </c>
      <c r="E50" s="52">
        <f>SUM(E44:E49)</f>
        <v>253757.23460782538</v>
      </c>
      <c r="F50" s="52">
        <f t="shared" ref="F50:Q50" si="40">SUM(F44:F49)</f>
        <v>254581.52070029848</v>
      </c>
      <c r="G50" s="52">
        <f t="shared" si="40"/>
        <v>254448.71091854613</v>
      </c>
      <c r="H50" s="52">
        <f t="shared" si="40"/>
        <v>255137.6879391385</v>
      </c>
      <c r="I50" s="52">
        <f t="shared" si="40"/>
        <v>256325.73106233968</v>
      </c>
      <c r="J50" s="52">
        <f t="shared" si="40"/>
        <v>256269.8956683026</v>
      </c>
      <c r="K50" s="52">
        <f t="shared" si="40"/>
        <v>257392.73250885421</v>
      </c>
      <c r="L50" s="52">
        <f t="shared" si="40"/>
        <v>256081.27871680123</v>
      </c>
      <c r="M50" s="52">
        <f t="shared" si="40"/>
        <v>256621.82704406674</v>
      </c>
      <c r="N50" s="52">
        <f t="shared" si="40"/>
        <v>256273.82474798217</v>
      </c>
      <c r="O50" s="52">
        <f t="shared" si="40"/>
        <v>256020.83611335515</v>
      </c>
      <c r="P50" s="52">
        <f t="shared" si="40"/>
        <v>256057.91971151272</v>
      </c>
      <c r="Q50" s="52">
        <f t="shared" si="40"/>
        <v>255175.41985325189</v>
      </c>
      <c r="R50" s="52">
        <f t="shared" ref="R50:AO50" si="41">SUM(R44:R49)</f>
        <v>256067.37020703746</v>
      </c>
      <c r="S50" s="52">
        <f t="shared" si="41"/>
        <v>255661.04900759901</v>
      </c>
      <c r="T50" s="52">
        <f t="shared" si="41"/>
        <v>256766.42919835346</v>
      </c>
      <c r="U50" s="52">
        <f t="shared" si="41"/>
        <v>257466.39038662135</v>
      </c>
      <c r="V50" s="52">
        <f t="shared" si="41"/>
        <v>257901.87228864484</v>
      </c>
      <c r="W50" s="52">
        <f t="shared" si="41"/>
        <v>258660.58297367339</v>
      </c>
      <c r="X50" s="52">
        <f t="shared" si="41"/>
        <v>258567.44272907494</v>
      </c>
      <c r="Y50" s="52">
        <f t="shared" si="41"/>
        <v>259081.49066343109</v>
      </c>
      <c r="Z50" s="52">
        <f t="shared" si="41"/>
        <v>258568.51427337812</v>
      </c>
      <c r="AA50" s="52">
        <f t="shared" si="41"/>
        <v>258666.37236716112</v>
      </c>
      <c r="AB50" s="52">
        <f t="shared" si="41"/>
        <v>258287.90425497829</v>
      </c>
      <c r="AC50" s="52">
        <f t="shared" si="41"/>
        <v>257829.47043360042</v>
      </c>
      <c r="AD50" s="52">
        <f t="shared" si="41"/>
        <v>258356.96605696279</v>
      </c>
      <c r="AE50" s="52">
        <f t="shared" si="41"/>
        <v>258144.59891112326</v>
      </c>
      <c r="AF50" s="52">
        <f t="shared" si="41"/>
        <v>259238.12459475026</v>
      </c>
      <c r="AG50" s="52">
        <f t="shared" si="41"/>
        <v>259751.26827778333</v>
      </c>
      <c r="AH50" s="52">
        <f t="shared" si="41"/>
        <v>260454.79485204685</v>
      </c>
      <c r="AI50" s="52">
        <f t="shared" si="41"/>
        <v>260865.61109066365</v>
      </c>
      <c r="AJ50" s="52">
        <f t="shared" si="41"/>
        <v>261101.59901707951</v>
      </c>
      <c r="AK50" s="52">
        <f t="shared" si="41"/>
        <v>261337.73529107991</v>
      </c>
      <c r="AL50" s="52">
        <f t="shared" si="41"/>
        <v>260959.03996838394</v>
      </c>
      <c r="AM50" s="52">
        <f t="shared" si="41"/>
        <v>261022.44375130109</v>
      </c>
      <c r="AN50" s="52">
        <f t="shared" si="41"/>
        <v>260539.63149997947</v>
      </c>
      <c r="AO50" s="52">
        <f t="shared" si="41"/>
        <v>260269.25952872954</v>
      </c>
      <c r="AP50" s="52">
        <f t="shared" ref="AP50" si="42">SUM(AP44:AP49)</f>
        <v>9285953.3466078881</v>
      </c>
    </row>
    <row r="51" spans="1:42" hidden="1" x14ac:dyDescent="0.25"/>
    <row r="52" spans="1:42" hidden="1" x14ac:dyDescent="0.25">
      <c r="A52" s="50" t="s">
        <v>80</v>
      </c>
      <c r="B52" s="52">
        <f>SUM(B33:B41)-SUM(B44:B49)</f>
        <v>0</v>
      </c>
      <c r="C52" s="52">
        <f>SUM(C33:C41)-SUM(C44:C49)</f>
        <v>0</v>
      </c>
      <c r="D52" s="52">
        <f>SUM(D33:D41)-SUM(D44:D49)</f>
        <v>0</v>
      </c>
      <c r="E52" s="52">
        <f>SUM(E33:E41)-SUM(E44:E49)</f>
        <v>0</v>
      </c>
      <c r="F52" s="52">
        <f t="shared" ref="F52:Q52" si="43">SUM(F33:F41)-SUM(F44:F49)</f>
        <v>0</v>
      </c>
      <c r="G52" s="52">
        <f t="shared" si="43"/>
        <v>0</v>
      </c>
      <c r="H52" s="52">
        <f t="shared" si="43"/>
        <v>0</v>
      </c>
      <c r="I52" s="52">
        <f t="shared" si="43"/>
        <v>0</v>
      </c>
      <c r="J52" s="52">
        <f t="shared" si="43"/>
        <v>0</v>
      </c>
      <c r="K52" s="52">
        <f t="shared" si="43"/>
        <v>0</v>
      </c>
      <c r="L52" s="52">
        <f t="shared" si="43"/>
        <v>0</v>
      </c>
      <c r="M52" s="52">
        <f t="shared" si="43"/>
        <v>0</v>
      </c>
      <c r="N52" s="52">
        <f t="shared" si="43"/>
        <v>0</v>
      </c>
      <c r="O52" s="52">
        <f t="shared" si="43"/>
        <v>0</v>
      </c>
      <c r="P52" s="52">
        <f t="shared" si="43"/>
        <v>0</v>
      </c>
      <c r="Q52" s="52">
        <f t="shared" si="43"/>
        <v>0</v>
      </c>
      <c r="R52" s="52">
        <f t="shared" ref="R52:AP52" si="44">SUM(R33:R41)-SUM(R44:R49)</f>
        <v>0</v>
      </c>
      <c r="S52" s="52">
        <f t="shared" si="44"/>
        <v>0</v>
      </c>
      <c r="T52" s="52">
        <f t="shared" si="44"/>
        <v>0</v>
      </c>
      <c r="U52" s="52">
        <f t="shared" si="44"/>
        <v>0</v>
      </c>
      <c r="V52" s="52">
        <f t="shared" si="44"/>
        <v>0</v>
      </c>
      <c r="W52" s="52">
        <f t="shared" si="44"/>
        <v>0</v>
      </c>
      <c r="X52" s="52">
        <f t="shared" si="44"/>
        <v>0</v>
      </c>
      <c r="Y52" s="52">
        <f t="shared" si="44"/>
        <v>0</v>
      </c>
      <c r="Z52" s="52">
        <f t="shared" si="44"/>
        <v>0</v>
      </c>
      <c r="AA52" s="52">
        <f t="shared" si="44"/>
        <v>0</v>
      </c>
      <c r="AB52" s="52">
        <f t="shared" si="44"/>
        <v>0</v>
      </c>
      <c r="AC52" s="52">
        <f t="shared" si="44"/>
        <v>0</v>
      </c>
      <c r="AD52" s="52">
        <f t="shared" si="44"/>
        <v>0</v>
      </c>
      <c r="AE52" s="52">
        <f t="shared" si="44"/>
        <v>0</v>
      </c>
      <c r="AF52" s="52">
        <f t="shared" si="44"/>
        <v>0</v>
      </c>
      <c r="AG52" s="52">
        <f t="shared" si="44"/>
        <v>0</v>
      </c>
      <c r="AH52" s="52">
        <f t="shared" si="44"/>
        <v>0</v>
      </c>
      <c r="AI52" s="52">
        <f t="shared" si="44"/>
        <v>0</v>
      </c>
      <c r="AJ52" s="52">
        <f t="shared" si="44"/>
        <v>0</v>
      </c>
      <c r="AK52" s="52">
        <f t="shared" si="44"/>
        <v>0</v>
      </c>
      <c r="AL52" s="52">
        <f t="shared" si="44"/>
        <v>0</v>
      </c>
      <c r="AM52" s="52">
        <f t="shared" si="44"/>
        <v>0</v>
      </c>
      <c r="AN52" s="52">
        <f t="shared" si="44"/>
        <v>0</v>
      </c>
      <c r="AO52" s="52">
        <f t="shared" si="44"/>
        <v>0</v>
      </c>
      <c r="AP52" s="52">
        <f t="shared" si="44"/>
        <v>0</v>
      </c>
    </row>
    <row r="53" spans="1:42" hidden="1" x14ac:dyDescent="0.25"/>
    <row r="54" spans="1:42" hidden="1" x14ac:dyDescent="0.25"/>
    <row r="55" spans="1:42" hidden="1" x14ac:dyDescent="0.25"/>
    <row r="56" spans="1:42" hidden="1" x14ac:dyDescent="0.25"/>
  </sheetData>
  <pageMargins left="0.7" right="0.7" top="0.75" bottom="0.75" header="0.3" footer="0.3"/>
  <pageSetup scale="19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selection activeCell="D25" sqref="D25"/>
    </sheetView>
  </sheetViews>
  <sheetFormatPr defaultRowHeight="15" x14ac:dyDescent="0.25"/>
  <cols>
    <col min="1" max="1" width="30.85546875" style="59" customWidth="1"/>
    <col min="2" max="2" width="9.140625" style="59" customWidth="1"/>
    <col min="3" max="3" width="9.7109375" style="59" customWidth="1"/>
    <col min="4" max="4" width="15.140625" style="59" customWidth="1"/>
    <col min="5" max="5" width="12" style="59" customWidth="1"/>
    <col min="6" max="9" width="9.140625" style="59"/>
    <col min="10" max="10" width="9.42578125" style="59" customWidth="1"/>
    <col min="11" max="256" width="9.140625" style="59"/>
    <col min="257" max="257" width="30.85546875" style="59" customWidth="1"/>
    <col min="258" max="258" width="9.140625" style="59" customWidth="1"/>
    <col min="259" max="259" width="9.7109375" style="59" customWidth="1"/>
    <col min="260" max="260" width="15.140625" style="59" customWidth="1"/>
    <col min="261" max="261" width="12" style="59" customWidth="1"/>
    <col min="262" max="265" width="9.140625" style="59"/>
    <col min="266" max="266" width="9.42578125" style="59" customWidth="1"/>
    <col min="267" max="512" width="9.140625" style="59"/>
    <col min="513" max="513" width="30.85546875" style="59" customWidth="1"/>
    <col min="514" max="514" width="9.140625" style="59" customWidth="1"/>
    <col min="515" max="515" width="9.7109375" style="59" customWidth="1"/>
    <col min="516" max="516" width="15.140625" style="59" customWidth="1"/>
    <col min="517" max="517" width="12" style="59" customWidth="1"/>
    <col min="518" max="521" width="9.140625" style="59"/>
    <col min="522" max="522" width="9.42578125" style="59" customWidth="1"/>
    <col min="523" max="768" width="9.140625" style="59"/>
    <col min="769" max="769" width="30.85546875" style="59" customWidth="1"/>
    <col min="770" max="770" width="9.140625" style="59" customWidth="1"/>
    <col min="771" max="771" width="9.7109375" style="59" customWidth="1"/>
    <col min="772" max="772" width="15.140625" style="59" customWidth="1"/>
    <col min="773" max="773" width="12" style="59" customWidth="1"/>
    <col min="774" max="777" width="9.140625" style="59"/>
    <col min="778" max="778" width="9.42578125" style="59" customWidth="1"/>
    <col min="779" max="1024" width="9.140625" style="59"/>
    <col min="1025" max="1025" width="30.85546875" style="59" customWidth="1"/>
    <col min="1026" max="1026" width="9.140625" style="59" customWidth="1"/>
    <col min="1027" max="1027" width="9.7109375" style="59" customWidth="1"/>
    <col min="1028" max="1028" width="15.140625" style="59" customWidth="1"/>
    <col min="1029" max="1029" width="12" style="59" customWidth="1"/>
    <col min="1030" max="1033" width="9.140625" style="59"/>
    <col min="1034" max="1034" width="9.42578125" style="59" customWidth="1"/>
    <col min="1035" max="1280" width="9.140625" style="59"/>
    <col min="1281" max="1281" width="30.85546875" style="59" customWidth="1"/>
    <col min="1282" max="1282" width="9.140625" style="59" customWidth="1"/>
    <col min="1283" max="1283" width="9.7109375" style="59" customWidth="1"/>
    <col min="1284" max="1284" width="15.140625" style="59" customWidth="1"/>
    <col min="1285" max="1285" width="12" style="59" customWidth="1"/>
    <col min="1286" max="1289" width="9.140625" style="59"/>
    <col min="1290" max="1290" width="9.42578125" style="59" customWidth="1"/>
    <col min="1291" max="1536" width="9.140625" style="59"/>
    <col min="1537" max="1537" width="30.85546875" style="59" customWidth="1"/>
    <col min="1538" max="1538" width="9.140625" style="59" customWidth="1"/>
    <col min="1539" max="1539" width="9.7109375" style="59" customWidth="1"/>
    <col min="1540" max="1540" width="15.140625" style="59" customWidth="1"/>
    <col min="1541" max="1541" width="12" style="59" customWidth="1"/>
    <col min="1542" max="1545" width="9.140625" style="59"/>
    <col min="1546" max="1546" width="9.42578125" style="59" customWidth="1"/>
    <col min="1547" max="1792" width="9.140625" style="59"/>
    <col min="1793" max="1793" width="30.85546875" style="59" customWidth="1"/>
    <col min="1794" max="1794" width="9.140625" style="59" customWidth="1"/>
    <col min="1795" max="1795" width="9.7109375" style="59" customWidth="1"/>
    <col min="1796" max="1796" width="15.140625" style="59" customWidth="1"/>
    <col min="1797" max="1797" width="12" style="59" customWidth="1"/>
    <col min="1798" max="1801" width="9.140625" style="59"/>
    <col min="1802" max="1802" width="9.42578125" style="59" customWidth="1"/>
    <col min="1803" max="2048" width="9.140625" style="59"/>
    <col min="2049" max="2049" width="30.85546875" style="59" customWidth="1"/>
    <col min="2050" max="2050" width="9.140625" style="59" customWidth="1"/>
    <col min="2051" max="2051" width="9.7109375" style="59" customWidth="1"/>
    <col min="2052" max="2052" width="15.140625" style="59" customWidth="1"/>
    <col min="2053" max="2053" width="12" style="59" customWidth="1"/>
    <col min="2054" max="2057" width="9.140625" style="59"/>
    <col min="2058" max="2058" width="9.42578125" style="59" customWidth="1"/>
    <col min="2059" max="2304" width="9.140625" style="59"/>
    <col min="2305" max="2305" width="30.85546875" style="59" customWidth="1"/>
    <col min="2306" max="2306" width="9.140625" style="59" customWidth="1"/>
    <col min="2307" max="2307" width="9.7109375" style="59" customWidth="1"/>
    <col min="2308" max="2308" width="15.140625" style="59" customWidth="1"/>
    <col min="2309" max="2309" width="12" style="59" customWidth="1"/>
    <col min="2310" max="2313" width="9.140625" style="59"/>
    <col min="2314" max="2314" width="9.42578125" style="59" customWidth="1"/>
    <col min="2315" max="2560" width="9.140625" style="59"/>
    <col min="2561" max="2561" width="30.85546875" style="59" customWidth="1"/>
    <col min="2562" max="2562" width="9.140625" style="59" customWidth="1"/>
    <col min="2563" max="2563" width="9.7109375" style="59" customWidth="1"/>
    <col min="2564" max="2564" width="15.140625" style="59" customWidth="1"/>
    <col min="2565" max="2565" width="12" style="59" customWidth="1"/>
    <col min="2566" max="2569" width="9.140625" style="59"/>
    <col min="2570" max="2570" width="9.42578125" style="59" customWidth="1"/>
    <col min="2571" max="2816" width="9.140625" style="59"/>
    <col min="2817" max="2817" width="30.85546875" style="59" customWidth="1"/>
    <col min="2818" max="2818" width="9.140625" style="59" customWidth="1"/>
    <col min="2819" max="2819" width="9.7109375" style="59" customWidth="1"/>
    <col min="2820" max="2820" width="15.140625" style="59" customWidth="1"/>
    <col min="2821" max="2821" width="12" style="59" customWidth="1"/>
    <col min="2822" max="2825" width="9.140625" style="59"/>
    <col min="2826" max="2826" width="9.42578125" style="59" customWidth="1"/>
    <col min="2827" max="3072" width="9.140625" style="59"/>
    <col min="3073" max="3073" width="30.85546875" style="59" customWidth="1"/>
    <col min="3074" max="3074" width="9.140625" style="59" customWidth="1"/>
    <col min="3075" max="3075" width="9.7109375" style="59" customWidth="1"/>
    <col min="3076" max="3076" width="15.140625" style="59" customWidth="1"/>
    <col min="3077" max="3077" width="12" style="59" customWidth="1"/>
    <col min="3078" max="3081" width="9.140625" style="59"/>
    <col min="3082" max="3082" width="9.42578125" style="59" customWidth="1"/>
    <col min="3083" max="3328" width="9.140625" style="59"/>
    <col min="3329" max="3329" width="30.85546875" style="59" customWidth="1"/>
    <col min="3330" max="3330" width="9.140625" style="59" customWidth="1"/>
    <col min="3331" max="3331" width="9.7109375" style="59" customWidth="1"/>
    <col min="3332" max="3332" width="15.140625" style="59" customWidth="1"/>
    <col min="3333" max="3333" width="12" style="59" customWidth="1"/>
    <col min="3334" max="3337" width="9.140625" style="59"/>
    <col min="3338" max="3338" width="9.42578125" style="59" customWidth="1"/>
    <col min="3339" max="3584" width="9.140625" style="59"/>
    <col min="3585" max="3585" width="30.85546875" style="59" customWidth="1"/>
    <col min="3586" max="3586" width="9.140625" style="59" customWidth="1"/>
    <col min="3587" max="3587" width="9.7109375" style="59" customWidth="1"/>
    <col min="3588" max="3588" width="15.140625" style="59" customWidth="1"/>
    <col min="3589" max="3589" width="12" style="59" customWidth="1"/>
    <col min="3590" max="3593" width="9.140625" style="59"/>
    <col min="3594" max="3594" width="9.42578125" style="59" customWidth="1"/>
    <col min="3595" max="3840" width="9.140625" style="59"/>
    <col min="3841" max="3841" width="30.85546875" style="59" customWidth="1"/>
    <col min="3842" max="3842" width="9.140625" style="59" customWidth="1"/>
    <col min="3843" max="3843" width="9.7109375" style="59" customWidth="1"/>
    <col min="3844" max="3844" width="15.140625" style="59" customWidth="1"/>
    <col min="3845" max="3845" width="12" style="59" customWidth="1"/>
    <col min="3846" max="3849" width="9.140625" style="59"/>
    <col min="3850" max="3850" width="9.42578125" style="59" customWidth="1"/>
    <col min="3851" max="4096" width="9.140625" style="59"/>
    <col min="4097" max="4097" width="30.85546875" style="59" customWidth="1"/>
    <col min="4098" max="4098" width="9.140625" style="59" customWidth="1"/>
    <col min="4099" max="4099" width="9.7109375" style="59" customWidth="1"/>
    <col min="4100" max="4100" width="15.140625" style="59" customWidth="1"/>
    <col min="4101" max="4101" width="12" style="59" customWidth="1"/>
    <col min="4102" max="4105" width="9.140625" style="59"/>
    <col min="4106" max="4106" width="9.42578125" style="59" customWidth="1"/>
    <col min="4107" max="4352" width="9.140625" style="59"/>
    <col min="4353" max="4353" width="30.85546875" style="59" customWidth="1"/>
    <col min="4354" max="4354" width="9.140625" style="59" customWidth="1"/>
    <col min="4355" max="4355" width="9.7109375" style="59" customWidth="1"/>
    <col min="4356" max="4356" width="15.140625" style="59" customWidth="1"/>
    <col min="4357" max="4357" width="12" style="59" customWidth="1"/>
    <col min="4358" max="4361" width="9.140625" style="59"/>
    <col min="4362" max="4362" width="9.42578125" style="59" customWidth="1"/>
    <col min="4363" max="4608" width="9.140625" style="59"/>
    <col min="4609" max="4609" width="30.85546875" style="59" customWidth="1"/>
    <col min="4610" max="4610" width="9.140625" style="59" customWidth="1"/>
    <col min="4611" max="4611" width="9.7109375" style="59" customWidth="1"/>
    <col min="4612" max="4612" width="15.140625" style="59" customWidth="1"/>
    <col min="4613" max="4613" width="12" style="59" customWidth="1"/>
    <col min="4614" max="4617" width="9.140625" style="59"/>
    <col min="4618" max="4618" width="9.42578125" style="59" customWidth="1"/>
    <col min="4619" max="4864" width="9.140625" style="59"/>
    <col min="4865" max="4865" width="30.85546875" style="59" customWidth="1"/>
    <col min="4866" max="4866" width="9.140625" style="59" customWidth="1"/>
    <col min="4867" max="4867" width="9.7109375" style="59" customWidth="1"/>
    <col min="4868" max="4868" width="15.140625" style="59" customWidth="1"/>
    <col min="4869" max="4869" width="12" style="59" customWidth="1"/>
    <col min="4870" max="4873" width="9.140625" style="59"/>
    <col min="4874" max="4874" width="9.42578125" style="59" customWidth="1"/>
    <col min="4875" max="5120" width="9.140625" style="59"/>
    <col min="5121" max="5121" width="30.85546875" style="59" customWidth="1"/>
    <col min="5122" max="5122" width="9.140625" style="59" customWidth="1"/>
    <col min="5123" max="5123" width="9.7109375" style="59" customWidth="1"/>
    <col min="5124" max="5124" width="15.140625" style="59" customWidth="1"/>
    <col min="5125" max="5125" width="12" style="59" customWidth="1"/>
    <col min="5126" max="5129" width="9.140625" style="59"/>
    <col min="5130" max="5130" width="9.42578125" style="59" customWidth="1"/>
    <col min="5131" max="5376" width="9.140625" style="59"/>
    <col min="5377" max="5377" width="30.85546875" style="59" customWidth="1"/>
    <col min="5378" max="5378" width="9.140625" style="59" customWidth="1"/>
    <col min="5379" max="5379" width="9.7109375" style="59" customWidth="1"/>
    <col min="5380" max="5380" width="15.140625" style="59" customWidth="1"/>
    <col min="5381" max="5381" width="12" style="59" customWidth="1"/>
    <col min="5382" max="5385" width="9.140625" style="59"/>
    <col min="5386" max="5386" width="9.42578125" style="59" customWidth="1"/>
    <col min="5387" max="5632" width="9.140625" style="59"/>
    <col min="5633" max="5633" width="30.85546875" style="59" customWidth="1"/>
    <col min="5634" max="5634" width="9.140625" style="59" customWidth="1"/>
    <col min="5635" max="5635" width="9.7109375" style="59" customWidth="1"/>
    <col min="5636" max="5636" width="15.140625" style="59" customWidth="1"/>
    <col min="5637" max="5637" width="12" style="59" customWidth="1"/>
    <col min="5638" max="5641" width="9.140625" style="59"/>
    <col min="5642" max="5642" width="9.42578125" style="59" customWidth="1"/>
    <col min="5643" max="5888" width="9.140625" style="59"/>
    <col min="5889" max="5889" width="30.85546875" style="59" customWidth="1"/>
    <col min="5890" max="5890" width="9.140625" style="59" customWidth="1"/>
    <col min="5891" max="5891" width="9.7109375" style="59" customWidth="1"/>
    <col min="5892" max="5892" width="15.140625" style="59" customWidth="1"/>
    <col min="5893" max="5893" width="12" style="59" customWidth="1"/>
    <col min="5894" max="5897" width="9.140625" style="59"/>
    <col min="5898" max="5898" width="9.42578125" style="59" customWidth="1"/>
    <col min="5899" max="6144" width="9.140625" style="59"/>
    <col min="6145" max="6145" width="30.85546875" style="59" customWidth="1"/>
    <col min="6146" max="6146" width="9.140625" style="59" customWidth="1"/>
    <col min="6147" max="6147" width="9.7109375" style="59" customWidth="1"/>
    <col min="6148" max="6148" width="15.140625" style="59" customWidth="1"/>
    <col min="6149" max="6149" width="12" style="59" customWidth="1"/>
    <col min="6150" max="6153" width="9.140625" style="59"/>
    <col min="6154" max="6154" width="9.42578125" style="59" customWidth="1"/>
    <col min="6155" max="6400" width="9.140625" style="59"/>
    <col min="6401" max="6401" width="30.85546875" style="59" customWidth="1"/>
    <col min="6402" max="6402" width="9.140625" style="59" customWidth="1"/>
    <col min="6403" max="6403" width="9.7109375" style="59" customWidth="1"/>
    <col min="6404" max="6404" width="15.140625" style="59" customWidth="1"/>
    <col min="6405" max="6405" width="12" style="59" customWidth="1"/>
    <col min="6406" max="6409" width="9.140625" style="59"/>
    <col min="6410" max="6410" width="9.42578125" style="59" customWidth="1"/>
    <col min="6411" max="6656" width="9.140625" style="59"/>
    <col min="6657" max="6657" width="30.85546875" style="59" customWidth="1"/>
    <col min="6658" max="6658" width="9.140625" style="59" customWidth="1"/>
    <col min="6659" max="6659" width="9.7109375" style="59" customWidth="1"/>
    <col min="6660" max="6660" width="15.140625" style="59" customWidth="1"/>
    <col min="6661" max="6661" width="12" style="59" customWidth="1"/>
    <col min="6662" max="6665" width="9.140625" style="59"/>
    <col min="6666" max="6666" width="9.42578125" style="59" customWidth="1"/>
    <col min="6667" max="6912" width="9.140625" style="59"/>
    <col min="6913" max="6913" width="30.85546875" style="59" customWidth="1"/>
    <col min="6914" max="6914" width="9.140625" style="59" customWidth="1"/>
    <col min="6915" max="6915" width="9.7109375" style="59" customWidth="1"/>
    <col min="6916" max="6916" width="15.140625" style="59" customWidth="1"/>
    <col min="6917" max="6917" width="12" style="59" customWidth="1"/>
    <col min="6918" max="6921" width="9.140625" style="59"/>
    <col min="6922" max="6922" width="9.42578125" style="59" customWidth="1"/>
    <col min="6923" max="7168" width="9.140625" style="59"/>
    <col min="7169" max="7169" width="30.85546875" style="59" customWidth="1"/>
    <col min="7170" max="7170" width="9.140625" style="59" customWidth="1"/>
    <col min="7171" max="7171" width="9.7109375" style="59" customWidth="1"/>
    <col min="7172" max="7172" width="15.140625" style="59" customWidth="1"/>
    <col min="7173" max="7173" width="12" style="59" customWidth="1"/>
    <col min="7174" max="7177" width="9.140625" style="59"/>
    <col min="7178" max="7178" width="9.42578125" style="59" customWidth="1"/>
    <col min="7179" max="7424" width="9.140625" style="59"/>
    <col min="7425" max="7425" width="30.85546875" style="59" customWidth="1"/>
    <col min="7426" max="7426" width="9.140625" style="59" customWidth="1"/>
    <col min="7427" max="7427" width="9.7109375" style="59" customWidth="1"/>
    <col min="7428" max="7428" width="15.140625" style="59" customWidth="1"/>
    <col min="7429" max="7429" width="12" style="59" customWidth="1"/>
    <col min="7430" max="7433" width="9.140625" style="59"/>
    <col min="7434" max="7434" width="9.42578125" style="59" customWidth="1"/>
    <col min="7435" max="7680" width="9.140625" style="59"/>
    <col min="7681" max="7681" width="30.85546875" style="59" customWidth="1"/>
    <col min="7682" max="7682" width="9.140625" style="59" customWidth="1"/>
    <col min="7683" max="7683" width="9.7109375" style="59" customWidth="1"/>
    <col min="7684" max="7684" width="15.140625" style="59" customWidth="1"/>
    <col min="7685" max="7685" width="12" style="59" customWidth="1"/>
    <col min="7686" max="7689" width="9.140625" style="59"/>
    <col min="7690" max="7690" width="9.42578125" style="59" customWidth="1"/>
    <col min="7691" max="7936" width="9.140625" style="59"/>
    <col min="7937" max="7937" width="30.85546875" style="59" customWidth="1"/>
    <col min="7938" max="7938" width="9.140625" style="59" customWidth="1"/>
    <col min="7939" max="7939" width="9.7109375" style="59" customWidth="1"/>
    <col min="7940" max="7940" width="15.140625" style="59" customWidth="1"/>
    <col min="7941" max="7941" width="12" style="59" customWidth="1"/>
    <col min="7942" max="7945" width="9.140625" style="59"/>
    <col min="7946" max="7946" width="9.42578125" style="59" customWidth="1"/>
    <col min="7947" max="8192" width="9.140625" style="59"/>
    <col min="8193" max="8193" width="30.85546875" style="59" customWidth="1"/>
    <col min="8194" max="8194" width="9.140625" style="59" customWidth="1"/>
    <col min="8195" max="8195" width="9.7109375" style="59" customWidth="1"/>
    <col min="8196" max="8196" width="15.140625" style="59" customWidth="1"/>
    <col min="8197" max="8197" width="12" style="59" customWidth="1"/>
    <col min="8198" max="8201" width="9.140625" style="59"/>
    <col min="8202" max="8202" width="9.42578125" style="59" customWidth="1"/>
    <col min="8203" max="8448" width="9.140625" style="59"/>
    <col min="8449" max="8449" width="30.85546875" style="59" customWidth="1"/>
    <col min="8450" max="8450" width="9.140625" style="59" customWidth="1"/>
    <col min="8451" max="8451" width="9.7109375" style="59" customWidth="1"/>
    <col min="8452" max="8452" width="15.140625" style="59" customWidth="1"/>
    <col min="8453" max="8453" width="12" style="59" customWidth="1"/>
    <col min="8454" max="8457" width="9.140625" style="59"/>
    <col min="8458" max="8458" width="9.42578125" style="59" customWidth="1"/>
    <col min="8459" max="8704" width="9.140625" style="59"/>
    <col min="8705" max="8705" width="30.85546875" style="59" customWidth="1"/>
    <col min="8706" max="8706" width="9.140625" style="59" customWidth="1"/>
    <col min="8707" max="8707" width="9.7109375" style="59" customWidth="1"/>
    <col min="8708" max="8708" width="15.140625" style="59" customWidth="1"/>
    <col min="8709" max="8709" width="12" style="59" customWidth="1"/>
    <col min="8710" max="8713" width="9.140625" style="59"/>
    <col min="8714" max="8714" width="9.42578125" style="59" customWidth="1"/>
    <col min="8715" max="8960" width="9.140625" style="59"/>
    <col min="8961" max="8961" width="30.85546875" style="59" customWidth="1"/>
    <col min="8962" max="8962" width="9.140625" style="59" customWidth="1"/>
    <col min="8963" max="8963" width="9.7109375" style="59" customWidth="1"/>
    <col min="8964" max="8964" width="15.140625" style="59" customWidth="1"/>
    <col min="8965" max="8965" width="12" style="59" customWidth="1"/>
    <col min="8966" max="8969" width="9.140625" style="59"/>
    <col min="8970" max="8970" width="9.42578125" style="59" customWidth="1"/>
    <col min="8971" max="9216" width="9.140625" style="59"/>
    <col min="9217" max="9217" width="30.85546875" style="59" customWidth="1"/>
    <col min="9218" max="9218" width="9.140625" style="59" customWidth="1"/>
    <col min="9219" max="9219" width="9.7109375" style="59" customWidth="1"/>
    <col min="9220" max="9220" width="15.140625" style="59" customWidth="1"/>
    <col min="9221" max="9221" width="12" style="59" customWidth="1"/>
    <col min="9222" max="9225" width="9.140625" style="59"/>
    <col min="9226" max="9226" width="9.42578125" style="59" customWidth="1"/>
    <col min="9227" max="9472" width="9.140625" style="59"/>
    <col min="9473" max="9473" width="30.85546875" style="59" customWidth="1"/>
    <col min="9474" max="9474" width="9.140625" style="59" customWidth="1"/>
    <col min="9475" max="9475" width="9.7109375" style="59" customWidth="1"/>
    <col min="9476" max="9476" width="15.140625" style="59" customWidth="1"/>
    <col min="9477" max="9477" width="12" style="59" customWidth="1"/>
    <col min="9478" max="9481" width="9.140625" style="59"/>
    <col min="9482" max="9482" width="9.42578125" style="59" customWidth="1"/>
    <col min="9483" max="9728" width="9.140625" style="59"/>
    <col min="9729" max="9729" width="30.85546875" style="59" customWidth="1"/>
    <col min="9730" max="9730" width="9.140625" style="59" customWidth="1"/>
    <col min="9731" max="9731" width="9.7109375" style="59" customWidth="1"/>
    <col min="9732" max="9732" width="15.140625" style="59" customWidth="1"/>
    <col min="9733" max="9733" width="12" style="59" customWidth="1"/>
    <col min="9734" max="9737" width="9.140625" style="59"/>
    <col min="9738" max="9738" width="9.42578125" style="59" customWidth="1"/>
    <col min="9739" max="9984" width="9.140625" style="59"/>
    <col min="9985" max="9985" width="30.85546875" style="59" customWidth="1"/>
    <col min="9986" max="9986" width="9.140625" style="59" customWidth="1"/>
    <col min="9987" max="9987" width="9.7109375" style="59" customWidth="1"/>
    <col min="9988" max="9988" width="15.140625" style="59" customWidth="1"/>
    <col min="9989" max="9989" width="12" style="59" customWidth="1"/>
    <col min="9990" max="9993" width="9.140625" style="59"/>
    <col min="9994" max="9994" width="9.42578125" style="59" customWidth="1"/>
    <col min="9995" max="10240" width="9.140625" style="59"/>
    <col min="10241" max="10241" width="30.85546875" style="59" customWidth="1"/>
    <col min="10242" max="10242" width="9.140625" style="59" customWidth="1"/>
    <col min="10243" max="10243" width="9.7109375" style="59" customWidth="1"/>
    <col min="10244" max="10244" width="15.140625" style="59" customWidth="1"/>
    <col min="10245" max="10245" width="12" style="59" customWidth="1"/>
    <col min="10246" max="10249" width="9.140625" style="59"/>
    <col min="10250" max="10250" width="9.42578125" style="59" customWidth="1"/>
    <col min="10251" max="10496" width="9.140625" style="59"/>
    <col min="10497" max="10497" width="30.85546875" style="59" customWidth="1"/>
    <col min="10498" max="10498" width="9.140625" style="59" customWidth="1"/>
    <col min="10499" max="10499" width="9.7109375" style="59" customWidth="1"/>
    <col min="10500" max="10500" width="15.140625" style="59" customWidth="1"/>
    <col min="10501" max="10501" width="12" style="59" customWidth="1"/>
    <col min="10502" max="10505" width="9.140625" style="59"/>
    <col min="10506" max="10506" width="9.42578125" style="59" customWidth="1"/>
    <col min="10507" max="10752" width="9.140625" style="59"/>
    <col min="10753" max="10753" width="30.85546875" style="59" customWidth="1"/>
    <col min="10754" max="10754" width="9.140625" style="59" customWidth="1"/>
    <col min="10755" max="10755" width="9.7109375" style="59" customWidth="1"/>
    <col min="10756" max="10756" width="15.140625" style="59" customWidth="1"/>
    <col min="10757" max="10757" width="12" style="59" customWidth="1"/>
    <col min="10758" max="10761" width="9.140625" style="59"/>
    <col min="10762" max="10762" width="9.42578125" style="59" customWidth="1"/>
    <col min="10763" max="11008" width="9.140625" style="59"/>
    <col min="11009" max="11009" width="30.85546875" style="59" customWidth="1"/>
    <col min="11010" max="11010" width="9.140625" style="59" customWidth="1"/>
    <col min="11011" max="11011" width="9.7109375" style="59" customWidth="1"/>
    <col min="11012" max="11012" width="15.140625" style="59" customWidth="1"/>
    <col min="11013" max="11013" width="12" style="59" customWidth="1"/>
    <col min="11014" max="11017" width="9.140625" style="59"/>
    <col min="11018" max="11018" width="9.42578125" style="59" customWidth="1"/>
    <col min="11019" max="11264" width="9.140625" style="59"/>
    <col min="11265" max="11265" width="30.85546875" style="59" customWidth="1"/>
    <col min="11266" max="11266" width="9.140625" style="59" customWidth="1"/>
    <col min="11267" max="11267" width="9.7109375" style="59" customWidth="1"/>
    <col min="11268" max="11268" width="15.140625" style="59" customWidth="1"/>
    <col min="11269" max="11269" width="12" style="59" customWidth="1"/>
    <col min="11270" max="11273" width="9.140625" style="59"/>
    <col min="11274" max="11274" width="9.42578125" style="59" customWidth="1"/>
    <col min="11275" max="11520" width="9.140625" style="59"/>
    <col min="11521" max="11521" width="30.85546875" style="59" customWidth="1"/>
    <col min="11522" max="11522" width="9.140625" style="59" customWidth="1"/>
    <col min="11523" max="11523" width="9.7109375" style="59" customWidth="1"/>
    <col min="11524" max="11524" width="15.140625" style="59" customWidth="1"/>
    <col min="11525" max="11525" width="12" style="59" customWidth="1"/>
    <col min="11526" max="11529" width="9.140625" style="59"/>
    <col min="11530" max="11530" width="9.42578125" style="59" customWidth="1"/>
    <col min="11531" max="11776" width="9.140625" style="59"/>
    <col min="11777" max="11777" width="30.85546875" style="59" customWidth="1"/>
    <col min="11778" max="11778" width="9.140625" style="59" customWidth="1"/>
    <col min="11779" max="11779" width="9.7109375" style="59" customWidth="1"/>
    <col min="11780" max="11780" width="15.140625" style="59" customWidth="1"/>
    <col min="11781" max="11781" width="12" style="59" customWidth="1"/>
    <col min="11782" max="11785" width="9.140625" style="59"/>
    <col min="11786" max="11786" width="9.42578125" style="59" customWidth="1"/>
    <col min="11787" max="12032" width="9.140625" style="59"/>
    <col min="12033" max="12033" width="30.85546875" style="59" customWidth="1"/>
    <col min="12034" max="12034" width="9.140625" style="59" customWidth="1"/>
    <col min="12035" max="12035" width="9.7109375" style="59" customWidth="1"/>
    <col min="12036" max="12036" width="15.140625" style="59" customWidth="1"/>
    <col min="12037" max="12037" width="12" style="59" customWidth="1"/>
    <col min="12038" max="12041" width="9.140625" style="59"/>
    <col min="12042" max="12042" width="9.42578125" style="59" customWidth="1"/>
    <col min="12043" max="12288" width="9.140625" style="59"/>
    <col min="12289" max="12289" width="30.85546875" style="59" customWidth="1"/>
    <col min="12290" max="12290" width="9.140625" style="59" customWidth="1"/>
    <col min="12291" max="12291" width="9.7109375" style="59" customWidth="1"/>
    <col min="12292" max="12292" width="15.140625" style="59" customWidth="1"/>
    <col min="12293" max="12293" width="12" style="59" customWidth="1"/>
    <col min="12294" max="12297" width="9.140625" style="59"/>
    <col min="12298" max="12298" width="9.42578125" style="59" customWidth="1"/>
    <col min="12299" max="12544" width="9.140625" style="59"/>
    <col min="12545" max="12545" width="30.85546875" style="59" customWidth="1"/>
    <col min="12546" max="12546" width="9.140625" style="59" customWidth="1"/>
    <col min="12547" max="12547" width="9.7109375" style="59" customWidth="1"/>
    <col min="12548" max="12548" width="15.140625" style="59" customWidth="1"/>
    <col min="12549" max="12549" width="12" style="59" customWidth="1"/>
    <col min="12550" max="12553" width="9.140625" style="59"/>
    <col min="12554" max="12554" width="9.42578125" style="59" customWidth="1"/>
    <col min="12555" max="12800" width="9.140625" style="59"/>
    <col min="12801" max="12801" width="30.85546875" style="59" customWidth="1"/>
    <col min="12802" max="12802" width="9.140625" style="59" customWidth="1"/>
    <col min="12803" max="12803" width="9.7109375" style="59" customWidth="1"/>
    <col min="12804" max="12804" width="15.140625" style="59" customWidth="1"/>
    <col min="12805" max="12805" width="12" style="59" customWidth="1"/>
    <col min="12806" max="12809" width="9.140625" style="59"/>
    <col min="12810" max="12810" width="9.42578125" style="59" customWidth="1"/>
    <col min="12811" max="13056" width="9.140625" style="59"/>
    <col min="13057" max="13057" width="30.85546875" style="59" customWidth="1"/>
    <col min="13058" max="13058" width="9.140625" style="59" customWidth="1"/>
    <col min="13059" max="13059" width="9.7109375" style="59" customWidth="1"/>
    <col min="13060" max="13060" width="15.140625" style="59" customWidth="1"/>
    <col min="13061" max="13061" width="12" style="59" customWidth="1"/>
    <col min="13062" max="13065" width="9.140625" style="59"/>
    <col min="13066" max="13066" width="9.42578125" style="59" customWidth="1"/>
    <col min="13067" max="13312" width="9.140625" style="59"/>
    <col min="13313" max="13313" width="30.85546875" style="59" customWidth="1"/>
    <col min="13314" max="13314" width="9.140625" style="59" customWidth="1"/>
    <col min="13315" max="13315" width="9.7109375" style="59" customWidth="1"/>
    <col min="13316" max="13316" width="15.140625" style="59" customWidth="1"/>
    <col min="13317" max="13317" width="12" style="59" customWidth="1"/>
    <col min="13318" max="13321" width="9.140625" style="59"/>
    <col min="13322" max="13322" width="9.42578125" style="59" customWidth="1"/>
    <col min="13323" max="13568" width="9.140625" style="59"/>
    <col min="13569" max="13569" width="30.85546875" style="59" customWidth="1"/>
    <col min="13570" max="13570" width="9.140625" style="59" customWidth="1"/>
    <col min="13571" max="13571" width="9.7109375" style="59" customWidth="1"/>
    <col min="13572" max="13572" width="15.140625" style="59" customWidth="1"/>
    <col min="13573" max="13573" width="12" style="59" customWidth="1"/>
    <col min="13574" max="13577" width="9.140625" style="59"/>
    <col min="13578" max="13578" width="9.42578125" style="59" customWidth="1"/>
    <col min="13579" max="13824" width="9.140625" style="59"/>
    <col min="13825" max="13825" width="30.85546875" style="59" customWidth="1"/>
    <col min="13826" max="13826" width="9.140625" style="59" customWidth="1"/>
    <col min="13827" max="13827" width="9.7109375" style="59" customWidth="1"/>
    <col min="13828" max="13828" width="15.140625" style="59" customWidth="1"/>
    <col min="13829" max="13829" width="12" style="59" customWidth="1"/>
    <col min="13830" max="13833" width="9.140625" style="59"/>
    <col min="13834" max="13834" width="9.42578125" style="59" customWidth="1"/>
    <col min="13835" max="14080" width="9.140625" style="59"/>
    <col min="14081" max="14081" width="30.85546875" style="59" customWidth="1"/>
    <col min="14082" max="14082" width="9.140625" style="59" customWidth="1"/>
    <col min="14083" max="14083" width="9.7109375" style="59" customWidth="1"/>
    <col min="14084" max="14084" width="15.140625" style="59" customWidth="1"/>
    <col min="14085" max="14085" width="12" style="59" customWidth="1"/>
    <col min="14086" max="14089" width="9.140625" style="59"/>
    <col min="14090" max="14090" width="9.42578125" style="59" customWidth="1"/>
    <col min="14091" max="14336" width="9.140625" style="59"/>
    <col min="14337" max="14337" width="30.85546875" style="59" customWidth="1"/>
    <col min="14338" max="14338" width="9.140625" style="59" customWidth="1"/>
    <col min="14339" max="14339" width="9.7109375" style="59" customWidth="1"/>
    <col min="14340" max="14340" width="15.140625" style="59" customWidth="1"/>
    <col min="14341" max="14341" width="12" style="59" customWidth="1"/>
    <col min="14342" max="14345" width="9.140625" style="59"/>
    <col min="14346" max="14346" width="9.42578125" style="59" customWidth="1"/>
    <col min="14347" max="14592" width="9.140625" style="59"/>
    <col min="14593" max="14593" width="30.85546875" style="59" customWidth="1"/>
    <col min="14594" max="14594" width="9.140625" style="59" customWidth="1"/>
    <col min="14595" max="14595" width="9.7109375" style="59" customWidth="1"/>
    <col min="14596" max="14596" width="15.140625" style="59" customWidth="1"/>
    <col min="14597" max="14597" width="12" style="59" customWidth="1"/>
    <col min="14598" max="14601" width="9.140625" style="59"/>
    <col min="14602" max="14602" width="9.42578125" style="59" customWidth="1"/>
    <col min="14603" max="14848" width="9.140625" style="59"/>
    <col min="14849" max="14849" width="30.85546875" style="59" customWidth="1"/>
    <col min="14850" max="14850" width="9.140625" style="59" customWidth="1"/>
    <col min="14851" max="14851" width="9.7109375" style="59" customWidth="1"/>
    <col min="14852" max="14852" width="15.140625" style="59" customWidth="1"/>
    <col min="14853" max="14853" width="12" style="59" customWidth="1"/>
    <col min="14854" max="14857" width="9.140625" style="59"/>
    <col min="14858" max="14858" width="9.42578125" style="59" customWidth="1"/>
    <col min="14859" max="15104" width="9.140625" style="59"/>
    <col min="15105" max="15105" width="30.85546875" style="59" customWidth="1"/>
    <col min="15106" max="15106" width="9.140625" style="59" customWidth="1"/>
    <col min="15107" max="15107" width="9.7109375" style="59" customWidth="1"/>
    <col min="15108" max="15108" width="15.140625" style="59" customWidth="1"/>
    <col min="15109" max="15109" width="12" style="59" customWidth="1"/>
    <col min="15110" max="15113" width="9.140625" style="59"/>
    <col min="15114" max="15114" width="9.42578125" style="59" customWidth="1"/>
    <col min="15115" max="15360" width="9.140625" style="59"/>
    <col min="15361" max="15361" width="30.85546875" style="59" customWidth="1"/>
    <col min="15362" max="15362" width="9.140625" style="59" customWidth="1"/>
    <col min="15363" max="15363" width="9.7109375" style="59" customWidth="1"/>
    <col min="15364" max="15364" width="15.140625" style="59" customWidth="1"/>
    <col min="15365" max="15365" width="12" style="59" customWidth="1"/>
    <col min="15366" max="15369" width="9.140625" style="59"/>
    <col min="15370" max="15370" width="9.42578125" style="59" customWidth="1"/>
    <col min="15371" max="15616" width="9.140625" style="59"/>
    <col min="15617" max="15617" width="30.85546875" style="59" customWidth="1"/>
    <col min="15618" max="15618" width="9.140625" style="59" customWidth="1"/>
    <col min="15619" max="15619" width="9.7109375" style="59" customWidth="1"/>
    <col min="15620" max="15620" width="15.140625" style="59" customWidth="1"/>
    <col min="15621" max="15621" width="12" style="59" customWidth="1"/>
    <col min="15622" max="15625" width="9.140625" style="59"/>
    <col min="15626" max="15626" width="9.42578125" style="59" customWidth="1"/>
    <col min="15627" max="15872" width="9.140625" style="59"/>
    <col min="15873" max="15873" width="30.85546875" style="59" customWidth="1"/>
    <col min="15874" max="15874" width="9.140625" style="59" customWidth="1"/>
    <col min="15875" max="15875" width="9.7109375" style="59" customWidth="1"/>
    <col min="15876" max="15876" width="15.140625" style="59" customWidth="1"/>
    <col min="15877" max="15877" width="12" style="59" customWidth="1"/>
    <col min="15878" max="15881" width="9.140625" style="59"/>
    <col min="15882" max="15882" width="9.42578125" style="59" customWidth="1"/>
    <col min="15883" max="16128" width="9.140625" style="59"/>
    <col min="16129" max="16129" width="30.85546875" style="59" customWidth="1"/>
    <col min="16130" max="16130" width="9.140625" style="59" customWidth="1"/>
    <col min="16131" max="16131" width="9.7109375" style="59" customWidth="1"/>
    <col min="16132" max="16132" width="15.140625" style="59" customWidth="1"/>
    <col min="16133" max="16133" width="12" style="59" customWidth="1"/>
    <col min="16134" max="16137" width="9.140625" style="59"/>
    <col min="16138" max="16138" width="9.42578125" style="59" customWidth="1"/>
    <col min="16139" max="16384" width="9.140625" style="59"/>
  </cols>
  <sheetData>
    <row r="1" spans="1:6" s="56" customFormat="1" x14ac:dyDescent="0.25">
      <c r="A1" s="54" t="str">
        <f>[2]SharedInputs!B4</f>
        <v>AVISTA UTILITIES</v>
      </c>
      <c r="B1" s="54"/>
      <c r="C1" s="54"/>
      <c r="D1" s="54"/>
      <c r="E1" s="55"/>
      <c r="F1" s="54"/>
    </row>
    <row r="2" spans="1:6" s="56" customFormat="1" x14ac:dyDescent="0.25">
      <c r="A2" s="54" t="s">
        <v>74</v>
      </c>
      <c r="B2" s="54"/>
      <c r="C2" s="54"/>
      <c r="D2" s="54"/>
      <c r="E2" s="57"/>
      <c r="F2" s="54"/>
    </row>
    <row r="3" spans="1:6" s="56" customFormat="1" x14ac:dyDescent="0.25">
      <c r="A3" s="54" t="s">
        <v>105</v>
      </c>
      <c r="B3" s="54"/>
      <c r="C3" s="54"/>
      <c r="D3" s="54"/>
      <c r="E3" s="54"/>
      <c r="F3" s="54"/>
    </row>
    <row r="4" spans="1:6" x14ac:dyDescent="0.25">
      <c r="A4" s="187" t="s">
        <v>106</v>
      </c>
      <c r="B4" s="58"/>
      <c r="C4" s="58"/>
      <c r="E4" s="58"/>
      <c r="F4" s="58"/>
    </row>
    <row r="5" spans="1:6" x14ac:dyDescent="0.25">
      <c r="A5" s="58"/>
      <c r="B5" s="58"/>
      <c r="C5" s="58"/>
      <c r="E5" s="58"/>
      <c r="F5" s="58"/>
    </row>
    <row r="6" spans="1:6" x14ac:dyDescent="0.25">
      <c r="A6" s="58" t="s">
        <v>75</v>
      </c>
      <c r="B6" s="58"/>
      <c r="C6" s="58"/>
      <c r="E6" s="58">
        <v>1</v>
      </c>
      <c r="F6" s="58"/>
    </row>
    <row r="7" spans="1:6" x14ac:dyDescent="0.25">
      <c r="A7" s="58"/>
      <c r="B7" s="58"/>
      <c r="C7" s="58"/>
      <c r="E7" s="58"/>
      <c r="F7" s="58"/>
    </row>
    <row r="8" spans="1:6" x14ac:dyDescent="0.25">
      <c r="A8" s="58" t="s">
        <v>48</v>
      </c>
      <c r="B8" s="58"/>
      <c r="C8" s="58"/>
      <c r="E8" s="58"/>
      <c r="F8" s="58"/>
    </row>
    <row r="9" spans="1:6" x14ac:dyDescent="0.25">
      <c r="A9" s="58"/>
      <c r="B9" s="58"/>
      <c r="C9" s="58"/>
      <c r="E9" s="58"/>
      <c r="F9" s="58"/>
    </row>
    <row r="10" spans="1:6" x14ac:dyDescent="0.25">
      <c r="A10" s="58" t="s">
        <v>76</v>
      </c>
      <c r="B10" s="58"/>
      <c r="C10" s="58"/>
      <c r="E10" s="58">
        <v>6.1824999999999996E-3</v>
      </c>
      <c r="F10" s="58"/>
    </row>
    <row r="11" spans="1:6" x14ac:dyDescent="0.25">
      <c r="A11" s="58"/>
      <c r="B11" s="58"/>
      <c r="C11" s="58"/>
      <c r="E11" s="58"/>
      <c r="F11" s="58"/>
    </row>
    <row r="12" spans="1:6" x14ac:dyDescent="0.25">
      <c r="A12" s="58" t="s">
        <v>77</v>
      </c>
      <c r="B12" s="58"/>
      <c r="C12" s="58"/>
      <c r="E12" s="58">
        <v>2E-3</v>
      </c>
      <c r="F12" s="58"/>
    </row>
    <row r="13" spans="1:6" x14ac:dyDescent="0.25">
      <c r="A13" s="58"/>
      <c r="B13" s="58"/>
      <c r="C13" s="58"/>
      <c r="E13" s="58"/>
      <c r="F13" s="58"/>
    </row>
    <row r="14" spans="1:6" x14ac:dyDescent="0.25">
      <c r="A14" s="58" t="s">
        <v>78</v>
      </c>
      <c r="B14" s="58"/>
      <c r="C14" s="58"/>
      <c r="E14" s="58">
        <v>3.8494500000000001E-2</v>
      </c>
      <c r="F14" s="58"/>
    </row>
    <row r="15" spans="1:6" x14ac:dyDescent="0.25">
      <c r="A15" s="58"/>
      <c r="B15" s="58"/>
      <c r="C15" s="58"/>
      <c r="E15" s="58"/>
      <c r="F15" s="58"/>
    </row>
    <row r="16" spans="1:6" x14ac:dyDescent="0.25">
      <c r="A16" s="58"/>
      <c r="B16" s="58"/>
      <c r="C16" s="58"/>
      <c r="E16" s="58"/>
    </row>
    <row r="17" spans="1:11" x14ac:dyDescent="0.25">
      <c r="A17" s="58" t="s">
        <v>49</v>
      </c>
      <c r="B17" s="58"/>
      <c r="C17" s="58"/>
      <c r="E17" s="60">
        <f>SUM(E9:E15)</f>
        <v>4.6676999999999996E-2</v>
      </c>
      <c r="F17" s="58"/>
      <c r="K17" s="61"/>
    </row>
    <row r="18" spans="1:11" ht="15.75" thickBot="1" x14ac:dyDescent="0.3">
      <c r="A18" s="58"/>
      <c r="B18" s="58"/>
      <c r="C18" s="58"/>
      <c r="E18" s="58"/>
    </row>
    <row r="19" spans="1:11" ht="15.75" thickBot="1" x14ac:dyDescent="0.3">
      <c r="A19" s="58" t="s">
        <v>50</v>
      </c>
      <c r="B19" s="58"/>
      <c r="C19" s="58"/>
      <c r="E19" s="188">
        <f>E6-E17</f>
        <v>0.95332300000000003</v>
      </c>
      <c r="F19" s="58"/>
    </row>
    <row r="20" spans="1:11" x14ac:dyDescent="0.25">
      <c r="A20" s="58"/>
      <c r="B20" s="58"/>
      <c r="C20" s="58"/>
      <c r="E20" s="58"/>
      <c r="F20" s="58"/>
    </row>
    <row r="21" spans="1:11" x14ac:dyDescent="0.25">
      <c r="A21" s="58" t="s">
        <v>79</v>
      </c>
      <c r="B21" s="76">
        <v>0.21</v>
      </c>
      <c r="C21" s="62"/>
      <c r="E21" s="58">
        <f>E19*$B$21</f>
        <v>0.20019782999999999</v>
      </c>
      <c r="F21" s="58"/>
    </row>
    <row r="22" spans="1:11" x14ac:dyDescent="0.25">
      <c r="A22" s="58"/>
      <c r="B22" s="58"/>
      <c r="C22" s="58"/>
      <c r="E22" s="58"/>
      <c r="F22" s="58"/>
    </row>
    <row r="23" spans="1:11" x14ac:dyDescent="0.25">
      <c r="A23" s="58" t="s">
        <v>47</v>
      </c>
      <c r="B23" s="58"/>
      <c r="C23" s="58"/>
      <c r="E23" s="60">
        <f>E19-E21</f>
        <v>0.75312517000000001</v>
      </c>
      <c r="F23" s="58"/>
    </row>
    <row r="24" spans="1:11" x14ac:dyDescent="0.25">
      <c r="A24" s="58"/>
      <c r="B24" s="58"/>
      <c r="C24" s="58"/>
      <c r="E24" s="58"/>
      <c r="F24" s="58"/>
    </row>
    <row r="25" spans="1:11" x14ac:dyDescent="0.25">
      <c r="A25" s="58"/>
      <c r="B25" s="58"/>
      <c r="C25" s="58"/>
      <c r="E25" s="58"/>
      <c r="F25" s="58"/>
    </row>
    <row r="26" spans="1:11" x14ac:dyDescent="0.25">
      <c r="A26" s="58"/>
      <c r="B26" s="58"/>
      <c r="C26" s="58"/>
      <c r="D26" s="58"/>
      <c r="E26" s="58"/>
      <c r="F26" s="58"/>
    </row>
    <row r="31" spans="1:11" x14ac:dyDescent="0.25">
      <c r="G31" s="69"/>
    </row>
    <row r="39" spans="2:3" x14ac:dyDescent="0.25">
      <c r="B39" s="67"/>
    </row>
    <row r="40" spans="2:3" x14ac:dyDescent="0.25">
      <c r="C40" s="63"/>
    </row>
    <row r="41" spans="2:3" x14ac:dyDescent="0.25">
      <c r="C41" s="65"/>
    </row>
    <row r="42" spans="2:3" x14ac:dyDescent="0.25">
      <c r="C42" s="65"/>
    </row>
    <row r="47" spans="2:3" x14ac:dyDescent="0.25">
      <c r="B47" s="59" t="s">
        <v>81</v>
      </c>
    </row>
  </sheetData>
  <pageMargins left="0.7" right="0.7" top="0.75" bottom="0.75" header="0.3" footer="0.3"/>
  <pageSetup scale="99" orientation="portrait" r:id="rId1"/>
  <headerFooter>
    <oddFooter>&amp;L&amp;F&amp;RPage: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workbookViewId="0">
      <selection activeCell="H16" sqref="H16"/>
    </sheetView>
  </sheetViews>
  <sheetFormatPr defaultColWidth="9.140625" defaultRowHeight="12.75" x14ac:dyDescent="0.2"/>
  <cols>
    <col min="1" max="1" width="34.85546875" style="120" customWidth="1"/>
    <col min="2" max="4" width="17.85546875" style="120" customWidth="1"/>
    <col min="5" max="5" width="9.140625" style="120"/>
    <col min="6" max="6" width="12.28515625" style="120" customWidth="1"/>
    <col min="7" max="7" width="32" style="120" customWidth="1"/>
    <col min="8" max="8" width="15.42578125" style="120" customWidth="1"/>
    <col min="9" max="9" width="18.5703125" style="120" customWidth="1"/>
    <col min="10" max="10" width="16.42578125" style="120" customWidth="1"/>
    <col min="11" max="11" width="9.140625" style="120"/>
    <col min="12" max="12" width="20.140625" style="120" customWidth="1"/>
    <col min="13" max="15" width="10.42578125" style="120" customWidth="1"/>
    <col min="16" max="16384" width="9.140625" style="120"/>
  </cols>
  <sheetData>
    <row r="2" spans="1:9" ht="45" x14ac:dyDescent="0.25">
      <c r="A2" s="152" t="s">
        <v>154</v>
      </c>
      <c r="B2" s="141" t="s">
        <v>86</v>
      </c>
      <c r="C2" s="141" t="s">
        <v>143</v>
      </c>
      <c r="D2" s="151" t="s">
        <v>87</v>
      </c>
      <c r="E2" s="118"/>
      <c r="F2" s="116" t="s">
        <v>91</v>
      </c>
      <c r="G2" s="119" t="s">
        <v>96</v>
      </c>
      <c r="H2" s="117" t="s">
        <v>152</v>
      </c>
    </row>
    <row r="3" spans="1:9" ht="15" x14ac:dyDescent="0.25">
      <c r="A3" s="153" t="s">
        <v>67</v>
      </c>
      <c r="B3" s="157">
        <v>9</v>
      </c>
      <c r="C3" s="160">
        <v>0</v>
      </c>
      <c r="D3" s="154">
        <f>B3</f>
        <v>9</v>
      </c>
      <c r="E3" s="118"/>
      <c r="F3" s="121" t="s">
        <v>92</v>
      </c>
      <c r="G3" s="122" t="s">
        <v>97</v>
      </c>
      <c r="H3" s="123">
        <f>'Rate Design'!D24</f>
        <v>-7.8872256813996469E-2</v>
      </c>
    </row>
    <row r="4" spans="1:9" ht="15" x14ac:dyDescent="0.25">
      <c r="A4" s="153" t="s">
        <v>88</v>
      </c>
      <c r="B4" s="167">
        <v>7.8170000000000003E-2</v>
      </c>
      <c r="C4" s="158">
        <f>'Rate Design'!D17</f>
        <v>-3.6354955923989011E-3</v>
      </c>
      <c r="D4" s="155">
        <f>B4+C4</f>
        <v>7.4534504407601107E-2</v>
      </c>
      <c r="E4" s="118"/>
      <c r="F4" s="124" t="s">
        <v>93</v>
      </c>
      <c r="G4" s="122" t="s">
        <v>98</v>
      </c>
      <c r="H4" s="123">
        <f>'Rate Design'!E24</f>
        <v>-5.74614789416132E-2</v>
      </c>
    </row>
    <row r="5" spans="1:9" ht="15" x14ac:dyDescent="0.25">
      <c r="A5" s="153" t="s">
        <v>89</v>
      </c>
      <c r="B5" s="167">
        <v>9.0490000000000001E-2</v>
      </c>
      <c r="C5" s="158">
        <f>C4</f>
        <v>-3.6354955923989011E-3</v>
      </c>
      <c r="D5" s="155">
        <f>B5+C5</f>
        <v>8.6854504407601105E-2</v>
      </c>
      <c r="E5" s="118"/>
      <c r="F5" s="124" t="s">
        <v>94</v>
      </c>
      <c r="G5" s="122" t="s">
        <v>99</v>
      </c>
      <c r="H5" s="123">
        <f>'Rate Design'!F24</f>
        <v>-7.6667178658832311E-2</v>
      </c>
    </row>
    <row r="6" spans="1:9" ht="15" x14ac:dyDescent="0.25">
      <c r="A6" s="115" t="s">
        <v>90</v>
      </c>
      <c r="B6" s="168">
        <v>0.1056</v>
      </c>
      <c r="C6" s="159">
        <f>C5</f>
        <v>-3.6354955923989011E-3</v>
      </c>
      <c r="D6" s="156">
        <f>C6+B6</f>
        <v>0.1019645044076011</v>
      </c>
      <c r="E6" s="118"/>
      <c r="F6" s="124" t="s">
        <v>144</v>
      </c>
      <c r="G6" s="122" t="s">
        <v>101</v>
      </c>
      <c r="H6" s="123">
        <f>'Rate Design'!G24</f>
        <v>-0.115872110779207</v>
      </c>
    </row>
    <row r="7" spans="1:9" ht="15" x14ac:dyDescent="0.25">
      <c r="A7" s="118"/>
      <c r="B7" s="118"/>
      <c r="C7" s="118"/>
      <c r="D7" s="118"/>
      <c r="E7" s="118"/>
      <c r="F7" s="124" t="s">
        <v>95</v>
      </c>
      <c r="G7" s="122" t="s">
        <v>100</v>
      </c>
      <c r="H7" s="123">
        <f>'Rate Design'!H24</f>
        <v>-7.5930086338363303E-2</v>
      </c>
    </row>
    <row r="8" spans="1:9" ht="15" x14ac:dyDescent="0.25">
      <c r="E8" s="118"/>
      <c r="F8" s="124" t="s">
        <v>102</v>
      </c>
      <c r="G8" s="122" t="s">
        <v>103</v>
      </c>
      <c r="H8" s="123">
        <f>'Rate Design'!I24</f>
        <v>-2.5454930526740666E-2</v>
      </c>
    </row>
    <row r="9" spans="1:9" ht="15" x14ac:dyDescent="0.25">
      <c r="E9" s="118"/>
      <c r="F9" s="125"/>
      <c r="G9" s="126" t="s">
        <v>104</v>
      </c>
      <c r="H9" s="127">
        <f>'Rate Design'!C24</f>
        <v>-7.9132918065253272E-2</v>
      </c>
    </row>
    <row r="10" spans="1:9" ht="15" x14ac:dyDescent="0.25">
      <c r="E10" s="118"/>
      <c r="F10" s="118"/>
      <c r="G10" s="118"/>
      <c r="H10" s="118"/>
    </row>
    <row r="11" spans="1:9" ht="15" x14ac:dyDescent="0.25">
      <c r="E11" s="118"/>
      <c r="F11" s="161" t="s">
        <v>146</v>
      </c>
    </row>
    <row r="12" spans="1:9" ht="45" x14ac:dyDescent="0.25">
      <c r="E12" s="118"/>
      <c r="F12" s="141" t="s">
        <v>91</v>
      </c>
      <c r="G12" s="142" t="s">
        <v>96</v>
      </c>
      <c r="H12" s="141" t="s">
        <v>151</v>
      </c>
      <c r="I12" s="151" t="s">
        <v>153</v>
      </c>
    </row>
    <row r="13" spans="1:9" ht="15" x14ac:dyDescent="0.25">
      <c r="D13" s="118"/>
      <c r="E13" s="118"/>
      <c r="F13" s="146" t="s">
        <v>92</v>
      </c>
      <c r="G13" s="148" t="s">
        <v>97</v>
      </c>
      <c r="H13" s="149">
        <f>'Rate Design'!D26</f>
        <v>-3.9348018969908416E-2</v>
      </c>
      <c r="I13" s="140">
        <f>'Rate Design'!D25</f>
        <v>-8761544.687991567</v>
      </c>
    </row>
    <row r="14" spans="1:9" ht="15" x14ac:dyDescent="0.25">
      <c r="D14" s="118"/>
      <c r="E14" s="118"/>
      <c r="F14" s="147" t="s">
        <v>93</v>
      </c>
      <c r="G14" s="148" t="s">
        <v>98</v>
      </c>
      <c r="H14" s="149">
        <f>'Rate Design'!E26</f>
        <v>-2.8666548350019552E-2</v>
      </c>
      <c r="I14" s="140">
        <f>'Rate Design'!E25</f>
        <v>-2311957.1244290769</v>
      </c>
    </row>
    <row r="15" spans="1:9" ht="15" x14ac:dyDescent="0.25">
      <c r="A15" s="128" t="s">
        <v>145</v>
      </c>
      <c r="B15" s="129"/>
      <c r="D15" s="118"/>
      <c r="E15" s="118"/>
      <c r="F15" s="147" t="s">
        <v>94</v>
      </c>
      <c r="G15" s="148" t="s">
        <v>99</v>
      </c>
      <c r="H15" s="149">
        <f>'Rate Design'!F26</f>
        <v>-3.8247943219772998E-2</v>
      </c>
      <c r="I15" s="140">
        <f>'Rate Design'!F25</f>
        <v>-5219237.8358837841</v>
      </c>
    </row>
    <row r="16" spans="1:9" ht="15" x14ac:dyDescent="0.25">
      <c r="A16" s="130" t="s">
        <v>120</v>
      </c>
      <c r="B16" s="185">
        <f>ROUND((ROUND('Rate Design'!D15,5)-ROUND('Rate Design'!D16,5))*918,2)</f>
        <v>-3.34</v>
      </c>
      <c r="D16" s="118"/>
      <c r="E16" s="118"/>
      <c r="F16" s="147" t="s">
        <v>144</v>
      </c>
      <c r="G16" s="148" t="s">
        <v>101</v>
      </c>
      <c r="H16" s="149">
        <f>'Rate Design'!G26</f>
        <v>-5.7806612834419076E-2</v>
      </c>
      <c r="I16" s="140">
        <f>'Rate Design'!G25</f>
        <v>-4007096.595069096</v>
      </c>
    </row>
    <row r="17" spans="1:15" ht="15" x14ac:dyDescent="0.25">
      <c r="A17" s="130" t="s">
        <v>51</v>
      </c>
      <c r="B17" s="132">
        <f>B16/B23</f>
        <v>-4.0625773136438614E-2</v>
      </c>
      <c r="D17" s="118"/>
      <c r="E17" s="118"/>
      <c r="F17" s="147" t="s">
        <v>95</v>
      </c>
      <c r="G17" s="148" t="s">
        <v>100</v>
      </c>
      <c r="H17" s="149">
        <f>'Rate Design'!H26</f>
        <v>-3.7880220476948667E-2</v>
      </c>
      <c r="I17" s="140">
        <f>'Rate Design'!H25</f>
        <v>-495208.12229514989</v>
      </c>
    </row>
    <row r="18" spans="1:15" ht="15" x14ac:dyDescent="0.25">
      <c r="A18" s="130"/>
      <c r="B18" s="133"/>
      <c r="D18" s="118"/>
      <c r="F18" s="147" t="s">
        <v>102</v>
      </c>
      <c r="G18" s="148" t="s">
        <v>103</v>
      </c>
      <c r="H18" s="149">
        <f>'Rate Design'!I26</f>
        <v>-1.2699029160607851E-2</v>
      </c>
      <c r="I18" s="140">
        <f>'Rate Design'!I25</f>
        <v>-85769.242950745422</v>
      </c>
    </row>
    <row r="19" spans="1:15" ht="15" x14ac:dyDescent="0.25">
      <c r="A19" s="134" t="s">
        <v>66</v>
      </c>
      <c r="B19" s="133"/>
      <c r="D19" s="118"/>
      <c r="F19" s="143"/>
      <c r="G19" s="144" t="s">
        <v>104</v>
      </c>
      <c r="H19" s="145">
        <f>'Rate Design'!C26</f>
        <v>-3.9478058406758332E-2</v>
      </c>
      <c r="I19" s="150">
        <f>SUM(I13:I18)</f>
        <v>-20880813.608619418</v>
      </c>
    </row>
    <row r="20" spans="1:15" ht="15" x14ac:dyDescent="0.25">
      <c r="A20" s="130" t="s">
        <v>67</v>
      </c>
      <c r="B20" s="135">
        <v>9</v>
      </c>
      <c r="D20" s="118"/>
    </row>
    <row r="21" spans="1:15" ht="15" x14ac:dyDescent="0.25">
      <c r="A21" s="130" t="s">
        <v>68</v>
      </c>
      <c r="B21" s="131">
        <f>B4</f>
        <v>7.8170000000000003E-2</v>
      </c>
      <c r="F21" s="170"/>
      <c r="G21" s="171"/>
      <c r="H21" s="171"/>
      <c r="I21" s="171"/>
      <c r="J21" s="171"/>
      <c r="K21" s="171"/>
      <c r="L21" s="171"/>
      <c r="M21" s="171"/>
      <c r="N21" s="171"/>
      <c r="O21" s="171"/>
    </row>
    <row r="22" spans="1:15" ht="27.75" customHeight="1" x14ac:dyDescent="0.25">
      <c r="A22" s="130" t="s">
        <v>69</v>
      </c>
      <c r="B22" s="131">
        <f>B5</f>
        <v>9.0490000000000001E-2</v>
      </c>
      <c r="F22" s="172"/>
      <c r="G22" s="172"/>
      <c r="H22" s="172"/>
      <c r="I22" s="173"/>
      <c r="J22" s="173"/>
      <c r="K22" s="171"/>
      <c r="L22" s="174"/>
      <c r="M22" s="174"/>
      <c r="N22" s="174"/>
      <c r="O22" s="174"/>
    </row>
    <row r="23" spans="1:15" ht="15" x14ac:dyDescent="0.25">
      <c r="A23" s="130" t="s">
        <v>132</v>
      </c>
      <c r="B23" s="135">
        <f>B20+(800*B21)+((918-800)*B22)</f>
        <v>82.213819999999998</v>
      </c>
      <c r="F23" s="175"/>
      <c r="G23" s="169"/>
      <c r="H23" s="176"/>
      <c r="I23" s="176"/>
      <c r="J23" s="176"/>
      <c r="K23" s="171"/>
      <c r="L23" s="177"/>
      <c r="M23" s="178"/>
      <c r="N23" s="179"/>
      <c r="O23" s="178"/>
    </row>
    <row r="24" spans="1:15" ht="15" x14ac:dyDescent="0.25">
      <c r="A24" s="130"/>
      <c r="B24" s="133"/>
      <c r="F24" s="175"/>
      <c r="G24" s="169"/>
      <c r="H24" s="176"/>
      <c r="I24" s="176"/>
      <c r="J24" s="176"/>
      <c r="K24" s="171"/>
      <c r="L24" s="177"/>
      <c r="M24" s="180"/>
      <c r="N24" s="180"/>
      <c r="O24" s="180"/>
    </row>
    <row r="25" spans="1:15" ht="15" x14ac:dyDescent="0.25">
      <c r="A25" s="130" t="s">
        <v>70</v>
      </c>
      <c r="B25" s="136">
        <f>B16</f>
        <v>-3.34</v>
      </c>
      <c r="F25" s="175"/>
      <c r="G25" s="169"/>
      <c r="H25" s="176"/>
      <c r="I25" s="176"/>
      <c r="J25" s="176"/>
      <c r="K25" s="171"/>
      <c r="L25" s="177"/>
      <c r="M25" s="180"/>
      <c r="N25" s="180"/>
      <c r="O25" s="180"/>
    </row>
    <row r="26" spans="1:15" ht="15" x14ac:dyDescent="0.25">
      <c r="A26" s="130"/>
      <c r="B26" s="133"/>
      <c r="F26" s="175"/>
      <c r="G26" s="169"/>
      <c r="H26" s="176"/>
      <c r="I26" s="176"/>
      <c r="J26" s="176"/>
      <c r="K26" s="171"/>
      <c r="L26" s="177"/>
      <c r="M26" s="180"/>
      <c r="N26" s="180"/>
      <c r="O26" s="180"/>
    </row>
    <row r="27" spans="1:15" ht="15" x14ac:dyDescent="0.25">
      <c r="A27" s="137" t="s">
        <v>81</v>
      </c>
      <c r="B27" s="138">
        <f>SUM(B23:B26)</f>
        <v>78.873819999999995</v>
      </c>
      <c r="F27" s="175"/>
      <c r="G27" s="169"/>
      <c r="H27" s="176"/>
      <c r="I27" s="176"/>
      <c r="J27" s="176"/>
      <c r="K27" s="171"/>
      <c r="L27" s="171"/>
      <c r="M27" s="171"/>
      <c r="N27" s="171"/>
      <c r="O27" s="171"/>
    </row>
    <row r="28" spans="1:15" ht="15" x14ac:dyDescent="0.25">
      <c r="A28" s="139"/>
      <c r="B28" s="139"/>
      <c r="F28" s="181"/>
      <c r="G28" s="169"/>
      <c r="H28" s="176"/>
      <c r="I28" s="176"/>
      <c r="J28" s="176"/>
      <c r="K28" s="171"/>
      <c r="L28" s="171"/>
      <c r="M28" s="171"/>
      <c r="N28" s="171"/>
      <c r="O28" s="171"/>
    </row>
    <row r="29" spans="1:15" ht="15" x14ac:dyDescent="0.25">
      <c r="F29" s="182"/>
      <c r="G29" s="183"/>
      <c r="H29" s="184"/>
      <c r="I29" s="176"/>
      <c r="J29" s="176"/>
      <c r="K29" s="171"/>
      <c r="L29" s="182"/>
      <c r="M29" s="171"/>
      <c r="N29" s="171"/>
      <c r="O29" s="171"/>
    </row>
    <row r="30" spans="1:15" x14ac:dyDescent="0.2">
      <c r="F30" s="171"/>
      <c r="G30" s="171"/>
      <c r="H30" s="171"/>
      <c r="I30" s="171"/>
      <c r="J30" s="171"/>
      <c r="K30" s="171"/>
      <c r="L30" s="171"/>
      <c r="M30" s="171"/>
      <c r="N30" s="171"/>
      <c r="O30" s="171"/>
    </row>
    <row r="31" spans="1:15" x14ac:dyDescent="0.2">
      <c r="F31" s="171"/>
      <c r="G31" s="171"/>
      <c r="H31" s="171"/>
      <c r="I31" s="171"/>
      <c r="J31" s="171"/>
      <c r="K31" s="171"/>
      <c r="L31" s="171"/>
      <c r="M31" s="171"/>
      <c r="N31" s="171"/>
      <c r="O31" s="171"/>
    </row>
    <row r="32" spans="1:15" x14ac:dyDescent="0.2">
      <c r="F32" s="171"/>
      <c r="G32" s="171"/>
      <c r="H32" s="171"/>
      <c r="I32" s="171"/>
      <c r="J32" s="171"/>
      <c r="K32" s="171"/>
      <c r="L32" s="171"/>
      <c r="M32" s="171"/>
      <c r="N32" s="171"/>
      <c r="O32" s="171"/>
    </row>
  </sheetData>
  <pageMargins left="0.7" right="0.7" top="0.75" bottom="0.75" header="0.3" footer="0.3"/>
  <pageSetup orientation="portrait" r:id="rId1"/>
  <ignoredErrors>
    <ignoredError sqref="F6 F1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iCMCtii8CBwIDAh4AAERjb20uZXhjZWw0YXBwcy53YW5kLm9yYWNsZS5n
bHdhbmQuY2FsY3VsYXRpb25zLmdldGJhbGFuY2UuR2V0QmFsYW5jZQIBAAkxNjU5
OTEyODACAgABMAIDAAYyMDE3MDECBAADWVREAgUAA1VTRAIGAAVUb3RhbAIHAAFB
AggAAAIJAAMwMDECCgAUMTg2MzIyLDE4NjMyMywxODYzMjQCCwABJQILAgwAAkRM
AggCCAIIAggCCAIIAggCCAIIAggCCAIIAggCCAIIAggCCAIBAgMCDXNyAg4AFGph
dmEubWF0aC5CaWdEZWNpbWFsVMcVV/mBKE8DAAJJAg8ABXNjYWxlTAIQAAZpbnRW
YWx0ABZMamF2YS9tYXRoL0JpZ0ludGVnZXI7eHICEQAQamF2YS5sYW5nLk51bWJl
coaslR0LlOCLAgAAeHAAAAACc3ICEgAUamF2YS5tYXRoLkJpZ0ludGVnZXKM/J8f
qTv7HQMABkkCEwAIYml0Q291bnRJAhQACWJpdExlbmd0aEkCFQATZmlyc3ROb256
ZXJvQnl0ZU51bUkCFgAMbG93ZXN0U2V0Qml0SQIXAAZzaWdudW1bAhgACW1hZ25p
dHVkZXQAAltCeHEAfgAC///////////////+/////gAAAAF1cgIZAAJbQqzzF/gG
CFTgAgAAeHAAAAADTp3SeHh3TQIeAAIBAgICGgAGMjAxNzAyAgQCBQIGAgcCCAIJ
AgoCCwILAgwCCAIIAggCCAIIAggCCAIIAggCCAIIAggCCAIIAggCCAIIAgECAwIb
c3EAfgAAAAAAAnNxAH4ABP///////////////v////4AAAABdXEAfgAHAAAABAFn
+x54eHdNAh4AAgECAgIcAAYyMDE2MTICBAIFAgYCBwIIAgkCCgILAgsCDAIIAggC
CAIIAggCCAIIAggCCAIIAggCCAIIAggCCAIIAggCAQIDAh1zcQB+AAAAAAACc3EA
fgAE///////////////+/////gAAAAF1cQB+AAcAAAAEAtAGNnh4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A92EDB-1E1F-4518-94D6-F337E804A242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E2C2CD4B-256B-4D88-8B43-AE35745195EC}"/>
</file>

<file path=customXml/itemProps3.xml><?xml version="1.0" encoding="utf-8"?>
<ds:datastoreItem xmlns:ds="http://schemas.openxmlformats.org/officeDocument/2006/customXml" ds:itemID="{680F683A-D69E-4EBD-B58F-47072A833BB0}"/>
</file>

<file path=customXml/itemProps4.xml><?xml version="1.0" encoding="utf-8"?>
<ds:datastoreItem xmlns:ds="http://schemas.openxmlformats.org/officeDocument/2006/customXml" ds:itemID="{6C0672F4-89E6-49DB-B288-874B02134362}"/>
</file>

<file path=customXml/itemProps5.xml><?xml version="1.0" encoding="utf-8"?>
<ds:datastoreItem xmlns:ds="http://schemas.openxmlformats.org/officeDocument/2006/customXml" ds:itemID="{66683B5C-0572-47F0-824B-165010213E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Rate Design</vt:lpstr>
      <vt:lpstr>Forecast Balance</vt:lpstr>
      <vt:lpstr>Forecasted Revenue</vt:lpstr>
      <vt:lpstr>kWh Forecast</vt:lpstr>
      <vt:lpstr>CF WA Elec</vt:lpstr>
      <vt:lpstr>Summary Info</vt:lpstr>
      <vt:lpstr>'Forecast Balance'!Print_Area</vt:lpstr>
      <vt:lpstr>'Forecasted Revenue'!Print_Area</vt:lpstr>
      <vt:lpstr>'kWh Forecast'!Print_Area</vt:lpstr>
      <vt:lpstr>'Rate Design'!Print_Area</vt:lpstr>
      <vt:lpstr>'Forecasted Revenue'!Print_Titles</vt:lpstr>
      <vt:lpstr>'kWh Forecast'!Print_Titles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Miller, Joe</cp:lastModifiedBy>
  <cp:lastPrinted>2020-02-21T18:44:41Z</cp:lastPrinted>
  <dcterms:created xsi:type="dcterms:W3CDTF">2016-02-09T19:01:57Z</dcterms:created>
  <dcterms:modified xsi:type="dcterms:W3CDTF">2020-02-21T20:24:04Z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