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Bench Request\"/>
    </mc:Choice>
  </mc:AlternateContent>
  <bookViews>
    <workbookView xWindow="315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Design'!$A$1:$J$47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D27" i="2" l="1"/>
  <c r="C27" i="2"/>
  <c r="H27" i="2" s="1"/>
  <c r="F27" i="2" l="1"/>
  <c r="G27" i="2"/>
  <c r="I27" i="2"/>
  <c r="E27" i="2"/>
  <c r="Q13" i="5"/>
  <c r="Q17" i="5" l="1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T7" i="5" l="1"/>
  <c r="B21" i="5"/>
  <c r="C21" i="5" s="1"/>
  <c r="C6" i="10"/>
  <c r="D5" i="10"/>
  <c r="C24" i="2"/>
  <c r="H9" i="10" s="1"/>
  <c r="AN43" i="6"/>
  <c r="C20" i="5" l="1"/>
  <c r="C23" i="5" s="1"/>
  <c r="C25" i="2"/>
  <c r="B23" i="5"/>
  <c r="B26" i="5" s="1"/>
  <c r="D6" i="10"/>
  <c r="E48" i="3"/>
  <c r="D49" i="3"/>
  <c r="C49" i="3"/>
  <c r="D48" i="3"/>
  <c r="E49" i="3"/>
  <c r="E50" i="3" s="1"/>
  <c r="C48" i="3"/>
  <c r="D25" i="2" l="1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9" i="5" s="1"/>
  <c r="S9" i="5"/>
  <c r="R11" i="5"/>
  <c r="T8" i="5" l="1"/>
  <c r="S11" i="5"/>
  <c r="T11" i="5"/>
  <c r="U9" i="5" s="1"/>
  <c r="U8" i="5" l="1"/>
  <c r="V9" i="5" s="1"/>
  <c r="U11" i="5"/>
  <c r="V8" i="5" l="1"/>
  <c r="W8" i="5" s="1"/>
  <c r="V11" i="5"/>
  <c r="W9" i="5" l="1"/>
  <c r="W11" i="5" s="1"/>
  <c r="X9" i="5"/>
  <c r="X8" i="5"/>
  <c r="X11" i="5" l="1"/>
  <c r="Y9" i="5"/>
  <c r="Y8" i="5"/>
  <c r="Y11" i="5" l="1"/>
  <c r="Z9" i="5"/>
  <c r="Z8" i="5"/>
  <c r="Z11" i="5" l="1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<sst xmlns="http://schemas.openxmlformats.org/spreadsheetml/2006/main" count="284" uniqueCount="171">
  <si>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</si>
  <si>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</si>
  <si>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</si>
  <si>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</si>
  <si>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</si>
  <si>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</si>
  <si>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</si>
  <si>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</si>
  <si>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</si>
  <si>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</si>
  <si>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</si>
  <si>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</si>
  <si>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</si>
  <si>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</si>
  <si>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</si>
  <si>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</si>
  <si>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</si>
  <si>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</si>
  <si>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</si>
  <si>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</si>
  <si>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</si>
  <si>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</si>
  <si>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</si>
  <si>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</si>
  <si>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</si>
  <si>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</si>
  <si>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</si>
  <si>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</si>
  <si>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</si>
  <si>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</si>
  <si>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</si>
  <si>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</si>
  <si>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</si>
  <si>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</si>
  <si>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</si>
  <si>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</si>
  <si>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</si>
  <si>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</si>
  <si>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</si>
  <si>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</si>
  <si>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</si>
  <si>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</si>
  <si>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</si>
  <si>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</si>
  <si>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</si>
  <si>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</si>
  <si>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</si>
  <si>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</si>
  <si>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</si>
  <si>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</si>
  <si>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</si>
  <si>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</si>
  <si>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</si>
  <si>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</si>
  <si>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</si>
  <si>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</si>
  <si>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</si>
  <si>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</si>
  <si>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</si>
  <si>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</si>
  <si>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</si>
  <si>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</si>
  <si>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</si>
  <si>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</si>
  <si>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</si>
  <si>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</si>
  <si>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</si>
  <si>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</si>
  <si>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</si>
  <si>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</si>
  <si>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</si>
  <si>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</si>
  <si>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</si>
  <si>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</si>
  <si>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</si>
  <si>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</si>
  <si>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</si>
  <si>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</si>
  <si>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</si>
  <si>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</si>
  <si>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</si>
  <si>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</si>
  <si>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</si>
  <si>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</si>
  <si>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</si>
  <si>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</si>
  <si>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</si>
  <si>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</si>
  <si>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</si>
  <si>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</si>
  <si>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</si>
  <si>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</si>
  <si>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</si>
  <si>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</si>
  <si>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</si>
  <si>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</si>
  <si>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</si>
  <si>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</si>
  <si>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</si>
  <si>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</si>
  <si>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</si>
  <si>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</si>
  <si>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</si>
  <si>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</si>
  <si>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</si>
  <si>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</si>
  <si>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</si>
  <si>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</si>
  <si>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</si>
  <si>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</si>
  <si>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</si>
  <si>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</si>
  <si>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</si>
  <si>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</si>
  <si>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</si>
  <si>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</si>
  <si>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</si>
  <si>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</si>
  <si>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</si>
  <si>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</si>
  <si>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</si>
  <si>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</si>
  <si>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</si>
  <si>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</si>
  <si>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</si>
  <si>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</si>
  <si>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</si>
  <si>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</si>
  <si>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</si>
  <si>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</si>
  <si>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</si>
  <si>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</si>
  <si>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</si>
  <si>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</si>
  <si>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</si>
  <si>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</si>
  <si>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</si>
  <si>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</si>
  <si>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</si>
  <si>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</si>
  <si>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</si>
  <si>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</si>
  <si>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</si>
  <si>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</si>
  <si>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</si>
  <si>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</si>
  <si>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</si>
  <si>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</si>
  <si>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</si>
  <si>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</si>
  <si>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</si>
  <si>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</si>
  <si>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</si>
  <si>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</si>
  <si>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</si>
  <si>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</si>
  <si>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</si>
  <si>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</si>
  <si>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</si>
  <si>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</si>
  <si>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</si>
  <si>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</si>
  <si>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</si>
  <si>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</si>
  <si>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</si>
  <si>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</si>
  <si>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</si>
  <si>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</si>
  <si>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B (Adjusted for ERM Sharing)</t>
  </si>
  <si>
    <t>Year Two Annual Rebate</t>
  </si>
  <si>
    <r>
      <t xml:space="preserve">ERM Revenues Rebate Allocation - Additional $0.209M </t>
    </r>
    <r>
      <rPr>
        <b/>
        <u/>
        <sz val="14"/>
        <color theme="1"/>
        <rFont val="Calibri"/>
        <family val="2"/>
        <scheme val="minor"/>
      </rPr>
      <t>(After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</si>
</sst>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0" fontId="32" fillId="0" borderId="0" xfId="0" applyFont="1"/>
    <xf numFmtId="0" fontId="14" fillId="0" borderId="0" xfId="0" applyFont="1" applyFill="1" applyAlignment="1">
      <alignment horizontal="left" vertical="top" wrapText="1"/>
    </xf>
    <xf numFmtId="164" fontId="10" fillId="0" borderId="3" xfId="2" applyNumberFormat="1" applyFont="1" applyBorder="1"/>
    <xf numFmtId="164" fontId="10" fillId="0" borderId="14" xfId="2" applyNumberFormat="1" applyFont="1" applyBorder="1"/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H2" sqref="H2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 ht="18.75" x14ac:dyDescent="0.3">
      <c r="C1" s="195" t="s">
        <v>170</v>
      </c>
      <c r="D1" s="2"/>
    </row>
    <row r="2" spans="1:10" x14ac:dyDescent="0.25">
      <c r="C2" s="2"/>
      <c r="D2" s="2"/>
    </row>
    <row r="3" spans="1:10" x14ac:dyDescent="0.25">
      <c r="C3" s="2"/>
      <c r="D3" s="2"/>
    </row>
    <row r="5" spans="1:10" x14ac:dyDescent="0.2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2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2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30" x14ac:dyDescent="0.2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2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.75" thickBot="1" x14ac:dyDescent="0.3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.75" thickBot="1" x14ac:dyDescent="0.3">
      <c r="A11" s="14">
        <f t="shared" ref="A11:A18" si="0">A10+1</f>
        <v>3</v>
      </c>
      <c r="B11" s="7" t="s">
        <v>155</v>
      </c>
      <c r="C11" s="17">
        <v>-39443759.315033346</v>
      </c>
      <c r="D11" s="40">
        <f>$C$11*D10</f>
        <v>-16550516.966369178</v>
      </c>
      <c r="E11" s="40">
        <f t="shared" ref="E11:I11" si="1">$C$11*E10</f>
        <v>-4367276.2025428778</v>
      </c>
      <c r="F11" s="40">
        <f t="shared" si="1"/>
        <v>-9859115.8785850909</v>
      </c>
      <c r="G11" s="40">
        <f t="shared" si="1"/>
        <v>-7569386.739928145</v>
      </c>
      <c r="H11" s="40">
        <f t="shared" si="1"/>
        <v>-935445.82853785367</v>
      </c>
      <c r="I11" s="40">
        <f t="shared" si="1"/>
        <v>-162017.69907018004</v>
      </c>
      <c r="J11" s="7"/>
    </row>
    <row r="12" spans="1:10" x14ac:dyDescent="0.2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25">
      <c r="A13" s="14">
        <f t="shared" si="0"/>
        <v>5</v>
      </c>
      <c r="B13" s="7" t="s">
        <v>28</v>
      </c>
      <c r="C13" s="19"/>
      <c r="D13" s="73">
        <f>D11/D12</f>
        <v>-3.4260453727208411E-3</v>
      </c>
      <c r="E13" s="73">
        <f t="shared" ref="E13:I13" si="2">E11/E12</f>
        <v>-3.3969621334256311E-3</v>
      </c>
      <c r="F13" s="73">
        <f t="shared" si="2"/>
        <v>-3.5101408514605324E-3</v>
      </c>
      <c r="G13" s="73">
        <f t="shared" si="2"/>
        <v>-3.246130639551027E-3</v>
      </c>
      <c r="H13" s="73">
        <f t="shared" si="2"/>
        <v>-3.251940517206571E-3</v>
      </c>
      <c r="I13" s="73">
        <f t="shared" si="2"/>
        <v>-6.5277632530993035E-3</v>
      </c>
      <c r="J13" s="7"/>
    </row>
    <row r="14" spans="1:10" x14ac:dyDescent="0.2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25">
      <c r="A15" s="14">
        <f t="shared" si="0"/>
        <v>7</v>
      </c>
      <c r="B15" s="20" t="s">
        <v>29</v>
      </c>
      <c r="C15" s="6"/>
      <c r="D15" s="21">
        <f t="shared" ref="D15:I15" si="3">D13</f>
        <v>-3.4260453727208411E-3</v>
      </c>
      <c r="E15" s="21">
        <f t="shared" si="3"/>
        <v>-3.3969621334256311E-3</v>
      </c>
      <c r="F15" s="21">
        <f t="shared" si="3"/>
        <v>-3.5101408514605324E-3</v>
      </c>
      <c r="G15" s="21">
        <f t="shared" si="3"/>
        <v>-3.246130639551027E-3</v>
      </c>
      <c r="H15" s="21">
        <f t="shared" si="3"/>
        <v>-3.251940517206571E-3</v>
      </c>
      <c r="I15" s="21">
        <f t="shared" si="3"/>
        <v>-6.5277632530993035E-3</v>
      </c>
      <c r="J15" s="7"/>
    </row>
    <row r="16" spans="1:10" x14ac:dyDescent="0.2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25">
      <c r="A17" s="14">
        <f t="shared" si="0"/>
        <v>9</v>
      </c>
      <c r="B17" s="20" t="s">
        <v>31</v>
      </c>
      <c r="C17" s="6"/>
      <c r="D17" s="21">
        <f t="shared" ref="D17:I17" si="4">D15-D16</f>
        <v>-3.4260453727208411E-3</v>
      </c>
      <c r="E17" s="21">
        <f t="shared" si="4"/>
        <v>-3.3969621334256311E-3</v>
      </c>
      <c r="F17" s="21">
        <f t="shared" si="4"/>
        <v>-3.5101408514605324E-3</v>
      </c>
      <c r="G17" s="21">
        <f t="shared" si="4"/>
        <v>-3.246130639551027E-3</v>
      </c>
      <c r="H17" s="21">
        <f t="shared" si="4"/>
        <v>-3.251940517206571E-3</v>
      </c>
      <c r="I17" s="21">
        <f t="shared" si="4"/>
        <v>-6.5277632530993035E-3</v>
      </c>
      <c r="J17" s="7"/>
    </row>
    <row r="18" spans="1:10" x14ac:dyDescent="0.25">
      <c r="A18" s="38">
        <f t="shared" si="0"/>
        <v>10</v>
      </c>
      <c r="B18" s="39" t="s">
        <v>32</v>
      </c>
      <c r="C18" s="22">
        <f>SUM(D18:I18)</f>
        <v>-39443759.315033324</v>
      </c>
      <c r="D18" s="23">
        <f t="shared" ref="D18:I18" si="5">D17*D12</f>
        <v>-16550516.966369178</v>
      </c>
      <c r="E18" s="23">
        <f t="shared" si="5"/>
        <v>-4367276.2025428778</v>
      </c>
      <c r="F18" s="23">
        <f t="shared" si="5"/>
        <v>-9859115.8785850909</v>
      </c>
      <c r="G18" s="23">
        <f t="shared" si="5"/>
        <v>-7569386.739928145</v>
      </c>
      <c r="H18" s="23">
        <f t="shared" si="5"/>
        <v>-935445.82853785367</v>
      </c>
      <c r="I18" s="23">
        <f t="shared" si="5"/>
        <v>-162017.69907018004</v>
      </c>
      <c r="J18" s="7"/>
    </row>
    <row r="19" spans="1:10" x14ac:dyDescent="0.2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2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2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2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25">
      <c r="A24" s="98">
        <f>A23+1</f>
        <v>12</v>
      </c>
      <c r="B24" s="105" t="s">
        <v>162</v>
      </c>
      <c r="C24" s="106">
        <f>C18/C23</f>
        <v>-7.4573867819892767E-2</v>
      </c>
      <c r="D24" s="106">
        <f>D18/D23</f>
        <v>-7.4328223931454801E-2</v>
      </c>
      <c r="E24" s="106">
        <f t="shared" ref="E24:I24" si="6">E18/E23</f>
        <v>-5.4150975852980503E-2</v>
      </c>
      <c r="F24" s="106">
        <f t="shared" si="6"/>
        <v>-7.2250185980925197E-2</v>
      </c>
      <c r="G24" s="106">
        <f t="shared" si="6"/>
        <v>-0.10919642147070997</v>
      </c>
      <c r="H24" s="106">
        <f t="shared" si="6"/>
        <v>-7.1555559438373259E-2</v>
      </c>
      <c r="I24" s="111">
        <f t="shared" si="6"/>
        <v>-2.3988406732333437E-2</v>
      </c>
      <c r="J24" s="20"/>
    </row>
    <row r="25" spans="1:10" x14ac:dyDescent="0.25">
      <c r="A25" s="109">
        <v>13</v>
      </c>
      <c r="B25" s="4" t="s">
        <v>148</v>
      </c>
      <c r="C25" s="197">
        <f>SUM('Forecast Balance'!B20/'Forecast Balance'!B25)</f>
        <v>-19677816.41436452</v>
      </c>
      <c r="D25" s="165">
        <f t="shared" ref="D25:I25" si="7">$C$25*D10</f>
        <v>-8256769.6406896748</v>
      </c>
      <c r="E25" s="165">
        <f t="shared" si="7"/>
        <v>-2178759.3484201124</v>
      </c>
      <c r="F25" s="165">
        <f t="shared" si="7"/>
        <v>-4918544.1660678983</v>
      </c>
      <c r="G25" s="165">
        <f t="shared" si="7"/>
        <v>-3776237.489129534</v>
      </c>
      <c r="H25" s="165">
        <f t="shared" si="7"/>
        <v>-466677.91303896497</v>
      </c>
      <c r="I25" s="166">
        <f t="shared" si="7"/>
        <v>-80827.857018325507</v>
      </c>
      <c r="J25" s="20"/>
    </row>
    <row r="26" spans="1:10" x14ac:dyDescent="0.25">
      <c r="A26" s="98">
        <v>14</v>
      </c>
      <c r="B26" s="105" t="s">
        <v>150</v>
      </c>
      <c r="C26" s="106">
        <f t="shared" ref="C26:I26" si="8">C25/C23</f>
        <v>-3.720362627072521E-2</v>
      </c>
      <c r="D26" s="106">
        <f t="shared" si="8"/>
        <v>-3.7081078739152798E-2</v>
      </c>
      <c r="E26" s="106">
        <f t="shared" si="8"/>
        <v>-2.701499502070815E-2</v>
      </c>
      <c r="F26" s="106">
        <f t="shared" si="8"/>
        <v>-3.6044381172726396E-2</v>
      </c>
      <c r="G26" s="106">
        <f t="shared" si="8"/>
        <v>-5.447622569756537E-2</v>
      </c>
      <c r="H26" s="106">
        <f t="shared" si="8"/>
        <v>-3.5697843879672987E-2</v>
      </c>
      <c r="I26" s="111">
        <f t="shared" si="8"/>
        <v>-1.1967405540172565E-2</v>
      </c>
      <c r="J26" s="97"/>
    </row>
    <row r="27" spans="1:10" x14ac:dyDescent="0.25">
      <c r="A27" s="192">
        <v>15</v>
      </c>
      <c r="B27" s="193" t="s">
        <v>169</v>
      </c>
      <c r="C27" s="198">
        <f>SUM('Forecast Balance'!B21/'Forecast Balance'!B25)</f>
        <v>-19765942.900668804</v>
      </c>
      <c r="D27" s="194">
        <f>$C$27*D10</f>
        <v>-8293747.3256794941</v>
      </c>
      <c r="E27" s="194">
        <f t="shared" ref="E27:I27" si="9">$C$27*E10</f>
        <v>-2188516.854122763</v>
      </c>
      <c r="F27" s="194">
        <f t="shared" si="9"/>
        <v>-4940571.7125171879</v>
      </c>
      <c r="G27" s="194">
        <f t="shared" si="9"/>
        <v>-3793149.2507986063</v>
      </c>
      <c r="H27" s="194">
        <f t="shared" si="9"/>
        <v>-468767.91549888818</v>
      </c>
      <c r="I27" s="194">
        <f t="shared" si="9"/>
        <v>-81189.842051854444</v>
      </c>
      <c r="J27" s="97"/>
    </row>
    <row r="28" spans="1:10" x14ac:dyDescent="0.2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25">
      <c r="A29" s="25" t="s">
        <v>26</v>
      </c>
      <c r="B29" s="7" t="s">
        <v>107</v>
      </c>
      <c r="C29" s="37"/>
    </row>
    <row r="30" spans="1:10" x14ac:dyDescent="0.25">
      <c r="A30" s="25"/>
      <c r="B30" s="7" t="s">
        <v>82</v>
      </c>
      <c r="C30" s="37"/>
      <c r="G30" s="68"/>
    </row>
    <row r="31" spans="1:10" x14ac:dyDescent="0.25">
      <c r="A31" s="25" t="s">
        <v>27</v>
      </c>
      <c r="B31" s="7" t="s">
        <v>161</v>
      </c>
      <c r="C31" s="37"/>
      <c r="G31" s="26"/>
    </row>
    <row r="33" spans="1:4" x14ac:dyDescent="0.25">
      <c r="A33" s="25"/>
      <c r="D33" s="163"/>
    </row>
    <row r="34" spans="1:4" x14ac:dyDescent="0.25">
      <c r="D34" s="164"/>
    </row>
  </sheetData>
  <pageMargins left="0.7" right="0.7" top="0.75" bottom="0.75" header="0.3" footer="0.3"/>
  <pageSetup scale="71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29 A31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L26" sqref="L26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6" width="12.140625" style="44" hidden="1" customWidth="1"/>
    <col min="7" max="7" width="14.42578125" style="44" hidden="1" customWidth="1"/>
    <col min="8" max="8" width="12.140625" style="44" hidden="1" customWidth="1"/>
    <col min="9" max="9" width="15.5703125" style="44" customWidth="1"/>
    <col min="10" max="19" width="12.140625" style="44" customWidth="1"/>
    <col min="20" max="20" width="12.28515625" style="44" customWidth="1"/>
    <col min="21" max="21" width="13.140625" style="44" customWidth="1"/>
    <col min="22" max="44" width="12.5703125" style="44" customWidth="1"/>
    <col min="45" max="45" width="3" style="44" customWidth="1"/>
    <col min="46" max="46" width="12.5703125" style="44" bestFit="1" customWidth="1"/>
    <col min="47" max="47" width="14.85546875" style="44" customWidth="1"/>
    <col min="48" max="49" width="12.5703125" style="44" bestFit="1" customWidth="1"/>
    <col min="50" max="16384" width="9.140625" style="44"/>
  </cols>
  <sheetData>
    <row r="1" spans="1:49" x14ac:dyDescent="0.2">
      <c r="A1" s="44" t="s">
        <v>140</v>
      </c>
    </row>
    <row r="2" spans="1:49" x14ac:dyDescent="0.2">
      <c r="A2" s="44" t="s">
        <v>141</v>
      </c>
    </row>
    <row r="3" spans="1:49" x14ac:dyDescent="0.2">
      <c r="A3" s="103" t="s">
        <v>163</v>
      </c>
    </row>
    <row r="5" spans="1:49" s="95" customFormat="1" x14ac:dyDescent="0.2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2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2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-1410440.496837842</v>
      </c>
      <c r="S7" s="79">
        <f>'Forecasted Revenue'!N43</f>
        <v>-1383858.6953358508</v>
      </c>
      <c r="T7" s="79">
        <f>'Forecasted Revenue'!O43</f>
        <v>-1379872.6732014937</v>
      </c>
      <c r="U7" s="79">
        <f>'Forecasted Revenue'!P43</f>
        <v>-1608614.91502701</v>
      </c>
      <c r="V7" s="79">
        <f>'Forecasted Revenue'!Q43</f>
        <v>-1573729.4795804613</v>
      </c>
      <c r="W7" s="79">
        <f>'Forecasted Revenue'!R43</f>
        <v>-1405323.3422355233</v>
      </c>
      <c r="X7" s="79">
        <f>'Forecasted Revenue'!S43</f>
        <v>-1474558.8160913703</v>
      </c>
      <c r="Y7" s="79">
        <f>'Forecasted Revenue'!T43</f>
        <v>-1633550.1881755788</v>
      </c>
      <c r="Z7" s="79">
        <f>'Forecasted Revenue'!U43</f>
        <v>-1866175.4796265936</v>
      </c>
      <c r="AA7" s="79">
        <f>'Forecasted Revenue'!V43</f>
        <v>-1835768.9186720222</v>
      </c>
      <c r="AB7" s="79">
        <f>'Forecasted Revenue'!W43</f>
        <v>-1592995.5965286132</v>
      </c>
      <c r="AC7" s="79">
        <f>'Forecasted Revenue'!X43</f>
        <v>-1594426.3762788691</v>
      </c>
      <c r="AD7" s="79">
        <f>'Forecasted Revenue'!Y43</f>
        <v>-1418853.4746961081</v>
      </c>
      <c r="AE7" s="79">
        <f>'Forecasted Revenue'!Z43</f>
        <v>-1390279.4078046179</v>
      </c>
      <c r="AF7" s="79">
        <f>'Forecasted Revenue'!AA43</f>
        <v>-1388328.6206060236</v>
      </c>
      <c r="AG7" s="79">
        <f>'Forecasted Revenue'!AB43</f>
        <v>-1611526.084206644</v>
      </c>
      <c r="AH7" s="79">
        <f>'Forecasted Revenue'!AC43</f>
        <v>-1580344.7245541483</v>
      </c>
      <c r="AI7" s="79">
        <f>'Forecasted Revenue'!AD43</f>
        <v>-1405906.9919645893</v>
      </c>
      <c r="AJ7" s="79">
        <f>'Forecasted Revenue'!AE43</f>
        <v>-1479103.0522553977</v>
      </c>
      <c r="AK7" s="79">
        <f>'Forecasted Revenue'!AF43</f>
        <v>-1636586.3464121528</v>
      </c>
      <c r="AL7" s="79">
        <f>'Forecasted Revenue'!AG43</f>
        <v>-1877150.9256944198</v>
      </c>
      <c r="AM7" s="79">
        <f>'Forecasted Revenue'!AH43</f>
        <v>-1845608.8288945332</v>
      </c>
      <c r="AN7" s="79">
        <f>'Forecasted Revenue'!AI43</f>
        <v>-1604455.4820447853</v>
      </c>
      <c r="AO7" s="79">
        <f>'Forecasted Revenue'!AJ43</f>
        <v>-1605184.0447608666</v>
      </c>
      <c r="AP7" s="79"/>
      <c r="AQ7" s="79"/>
      <c r="AR7" s="79"/>
      <c r="AS7" s="43"/>
      <c r="AT7" s="79">
        <f>SUM(R7:AC7)</f>
        <v>-18759314.977591228</v>
      </c>
      <c r="AU7" s="79">
        <f>SUM(AD7:AO7)</f>
        <v>-18843327.983894285</v>
      </c>
      <c r="AV7" s="79"/>
      <c r="AW7" s="79">
        <f>SUM(AT7:AV7)</f>
        <v>-37602642.961485513</v>
      </c>
    </row>
    <row r="8" spans="1:49" x14ac:dyDescent="0.2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34501741.503162161</v>
      </c>
      <c r="S8" s="41">
        <f>R8+S7</f>
        <v>33117882.80782631</v>
      </c>
      <c r="T8" s="41">
        <f t="shared" ref="T8" si="0">S8+T7</f>
        <v>31738010.134624816</v>
      </c>
      <c r="U8" s="41">
        <f>T11+U7</f>
        <v>30551542.584548172</v>
      </c>
      <c r="V8" s="41">
        <f>U8</f>
        <v>30551542.584548172</v>
      </c>
      <c r="W8" s="41">
        <f>V8+W7</f>
        <v>29146219.242312647</v>
      </c>
      <c r="X8" s="41">
        <f t="shared" ref="X8" si="1">W8+X7</f>
        <v>27671660.426221278</v>
      </c>
      <c r="Y8" s="41">
        <f t="shared" ref="Y8" si="2">X8+Y7</f>
        <v>26038110.2380457</v>
      </c>
      <c r="Z8" s="41">
        <f t="shared" ref="Z8" si="3">Y8+Z7</f>
        <v>24171934.758419108</v>
      </c>
      <c r="AA8" s="41">
        <f>Z11+AA7</f>
        <v>21363986.416970376</v>
      </c>
      <c r="AB8" s="41">
        <f>AA8</f>
        <v>21363986.416970376</v>
      </c>
      <c r="AC8" s="41">
        <f>AB8+AC7</f>
        <v>19769560.040691506</v>
      </c>
      <c r="AD8" s="41">
        <f t="shared" ref="AD8" si="4">AC8+AD7</f>
        <v>18350706.565995399</v>
      </c>
      <c r="AE8" s="41">
        <f t="shared" ref="AE8" si="5">AD8+AE7</f>
        <v>16960427.158190779</v>
      </c>
      <c r="AF8" s="41">
        <f t="shared" ref="AF8" si="6">AE8+AF7</f>
        <v>15572098.537584756</v>
      </c>
      <c r="AG8" s="41">
        <f>AF11+AG7</f>
        <v>12776237.961188994</v>
      </c>
      <c r="AH8" s="41">
        <f>AG8</f>
        <v>12776237.961188994</v>
      </c>
      <c r="AI8" s="41">
        <f>AH8+AI7</f>
        <v>11370330.969224405</v>
      </c>
      <c r="AJ8" s="41">
        <f t="shared" ref="AJ8" si="7">AI8+AJ7</f>
        <v>9891227.9169690069</v>
      </c>
      <c r="AK8" s="41">
        <f t="shared" ref="AK8" si="8">AJ8+AK7</f>
        <v>8254641.5705568539</v>
      </c>
      <c r="AL8" s="41">
        <f t="shared" ref="AL8" si="9">AK8+AL7</f>
        <v>6377490.6448624339</v>
      </c>
      <c r="AM8" s="41">
        <f>AL11+AM7</f>
        <v>3178555.3186697671</v>
      </c>
      <c r="AN8" s="41">
        <f>AM8</f>
        <v>3178555.3186697671</v>
      </c>
      <c r="AO8" s="41">
        <f>AN8+AO7</f>
        <v>1573371.2739089006</v>
      </c>
      <c r="AP8" s="41"/>
      <c r="AQ8" s="41"/>
      <c r="AR8" s="41"/>
      <c r="AT8" s="41"/>
      <c r="AU8" s="41"/>
      <c r="AV8" s="41"/>
      <c r="AW8" s="41"/>
    </row>
    <row r="9" spans="1:49" x14ac:dyDescent="0.2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123607.82862227809</v>
      </c>
      <c r="S9" s="78">
        <f>(R8+(0.5*S7))*$D$16</f>
        <v>118702.58774829008</v>
      </c>
      <c r="T9" s="78">
        <f>(S8+(0.5*T7))*$D$16</f>
        <v>113851.00703293856</v>
      </c>
      <c r="U9" s="78">
        <f>(T11+(0.5*U7))*$D$16</f>
        <v>110086.992613924</v>
      </c>
      <c r="V9" s="78">
        <f>(U8+(0.5*V7))*$D$16</f>
        <v>104500.55940617861</v>
      </c>
      <c r="W9" s="78">
        <f t="shared" ref="W9:Z9" si="10">(V8+(0.5*W7))*$D$16</f>
        <v>104796.18725828856</v>
      </c>
      <c r="X9" s="78">
        <f t="shared" si="10"/>
        <v>99740.710122962584</v>
      </c>
      <c r="Y9" s="78">
        <f t="shared" si="10"/>
        <v>94284.593121876358</v>
      </c>
      <c r="Z9" s="78">
        <f t="shared" si="10"/>
        <v>88141.014280523319</v>
      </c>
      <c r="AA9" s="78">
        <f>(Z11+(0.5*AA7))*$D$16</f>
        <v>78229.234777366786</v>
      </c>
      <c r="AB9" s="78">
        <f>(AA8+(0.5*AB7))*$D$16</f>
        <v>72210.224395676647</v>
      </c>
      <c r="AC9" s="78">
        <f t="shared" ref="AC9:AF9" si="11">(AB8+(0.5*AC7))*$D$16</f>
        <v>72207.712739325638</v>
      </c>
      <c r="AD9" s="78">
        <f t="shared" si="11"/>
        <v>66918.063180264333</v>
      </c>
      <c r="AE9" s="78">
        <f t="shared" si="11"/>
        <v>61986.782566398782</v>
      </c>
      <c r="AF9" s="78">
        <f t="shared" si="11"/>
        <v>57109.086680458764</v>
      </c>
      <c r="AG9" s="78">
        <f>(AF11+(0.5*AG7))*$D$16</f>
        <v>47684.9341391173</v>
      </c>
      <c r="AH9" s="78">
        <f>(AG8+(0.5*AH7))*$D$16</f>
        <v>42081.777827339873</v>
      </c>
      <c r="AI9" s="78">
        <f t="shared" ref="AI9:AL9" si="12">(AH8+(0.5*AI7))*$D$16</f>
        <v>42387.993818190327</v>
      </c>
      <c r="AJ9" s="78">
        <f t="shared" si="12"/>
        <v>37323.514956939529</v>
      </c>
      <c r="AK9" s="78">
        <f t="shared" si="12"/>
        <v>31854.090984087743</v>
      </c>
      <c r="AL9" s="78">
        <f t="shared" si="12"/>
        <v>25685.915530340226</v>
      </c>
      <c r="AM9" s="78">
        <f>(AL11+(0.5*AM7))*$D$16</f>
        <v>14399.429709002818</v>
      </c>
      <c r="AN9" s="78">
        <f>(AM8+(0.5*AN7))*$D$16</f>
        <v>8343.0286896323541</v>
      </c>
      <c r="AO9" s="78">
        <f t="shared" ref="AO9" si="13">(AN8+(0.5*AO7))*$D$16</f>
        <v>8341.7497372480866</v>
      </c>
      <c r="AP9" s="78"/>
      <c r="AQ9" s="78"/>
      <c r="AR9" s="78"/>
      <c r="AS9" s="42"/>
      <c r="AT9" s="78">
        <f>SUM(R9:AC9)</f>
        <v>1180358.6521196291</v>
      </c>
      <c r="AU9" s="78">
        <f>SUM(U9:AF9)</f>
        <v>1010211.1611432442</v>
      </c>
      <c r="AV9" s="78"/>
      <c r="AW9" s="78">
        <f>SUM(AT9:AV9)</f>
        <v>2190569.8132628733</v>
      </c>
    </row>
    <row r="10" spans="1:49" x14ac:dyDescent="0.2">
      <c r="A10" s="44" t="s">
        <v>167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-312265.40000000002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2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35978167.941546857</v>
      </c>
      <c r="R11" s="41">
        <f>Q11+R9+R7</f>
        <v>34691335.273331299</v>
      </c>
      <c r="S11" s="41">
        <f t="shared" ref="S11" si="15">R11+S9+S7</f>
        <v>33426179.165743738</v>
      </c>
      <c r="T11" s="41">
        <f>S11+T9+T7</f>
        <v>32160157.499575183</v>
      </c>
      <c r="U11" s="41">
        <f>T11+U9+U7</f>
        <v>30661629.577162094</v>
      </c>
      <c r="V11" s="41">
        <f t="shared" ref="V11" si="16">U11+V9+V7</f>
        <v>29192400.656987812</v>
      </c>
      <c r="W11" s="41">
        <f t="shared" ref="W11" si="17">V11+W9+W7</f>
        <v>27891873.502010576</v>
      </c>
      <c r="X11" s="41">
        <f t="shared" ref="X11" si="18">W11+X9+X7</f>
        <v>26517055.396042168</v>
      </c>
      <c r="Y11" s="41">
        <f t="shared" ref="Y11" si="19">X11+Y9+Y7</f>
        <v>24977789.800988466</v>
      </c>
      <c r="Z11" s="41">
        <f t="shared" ref="Z11" si="20">Y11+Z9+Z7</f>
        <v>23199755.335642397</v>
      </c>
      <c r="AA11" s="41">
        <f>Z11+AA9+AA7</f>
        <v>21442215.651747745</v>
      </c>
      <c r="AB11" s="41">
        <f t="shared" ref="AB11" si="21">AA11+AB9+AB7</f>
        <v>19921430.27961481</v>
      </c>
      <c r="AC11" s="41">
        <f t="shared" ref="AC11" si="22">AB11+AC9+AC7</f>
        <v>18399211.616075266</v>
      </c>
      <c r="AD11" s="41">
        <f t="shared" ref="AD11" si="23">AC11+AD9+AD7</f>
        <v>17047276.204559423</v>
      </c>
      <c r="AE11" s="41">
        <f t="shared" ref="AE11" si="24">AD11+AE9+AE7</f>
        <v>15718983.579321204</v>
      </c>
      <c r="AF11" s="41">
        <f t="shared" ref="AF11" si="25">AE11+AF9+AF7</f>
        <v>14387764.045395639</v>
      </c>
      <c r="AG11" s="41">
        <f>AF11+AG9+AG7</f>
        <v>12823922.895328112</v>
      </c>
      <c r="AH11" s="41">
        <f t="shared" ref="AH11" si="26">AG11+AH9+AH7</f>
        <v>11285659.948601304</v>
      </c>
      <c r="AI11" s="41">
        <f t="shared" ref="AI11" si="27">AH11+AI9+AI7</f>
        <v>9922140.9504549038</v>
      </c>
      <c r="AJ11" s="41">
        <f t="shared" ref="AJ11" si="28">AI11+AJ9+AJ7</f>
        <v>8480361.4131564461</v>
      </c>
      <c r="AK11" s="41">
        <f t="shared" ref="AK11" si="29">AJ11+AK9+AK7</f>
        <v>6875629.1577283805</v>
      </c>
      <c r="AL11" s="41">
        <f t="shared" ref="AL11" si="30">AK11+AL9+AL7</f>
        <v>5024164.1475643003</v>
      </c>
      <c r="AM11" s="41">
        <f>AL11+AM9+AM7</f>
        <v>3192954.7483787695</v>
      </c>
      <c r="AN11" s="41">
        <f t="shared" ref="AN11" si="31">AM11+AN9+AN7</f>
        <v>1596842.2950236164</v>
      </c>
      <c r="AO11" s="41">
        <f t="shared" ref="AO11" si="32">AN11+AO9+AO7</f>
        <v>-2.0954757928848267E-9</v>
      </c>
      <c r="AP11" s="41"/>
      <c r="AQ11" s="41"/>
      <c r="AR11" s="41"/>
      <c r="AT11" s="43">
        <f>H11+AT7+AT9</f>
        <v>-17578956.325471599</v>
      </c>
      <c r="AU11" s="43">
        <f>AT11+AU7+AU9</f>
        <v>-35412073.14822264</v>
      </c>
      <c r="AV11" s="43"/>
    </row>
    <row r="12" spans="1:49" x14ac:dyDescent="0.2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2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f>-208594*0.9</f>
        <v>-187734.6</v>
      </c>
      <c r="R13" s="191" t="s">
        <v>168</v>
      </c>
      <c r="S13" s="41"/>
      <c r="T13" s="41"/>
      <c r="AS13" s="43"/>
      <c r="AT13" s="43"/>
      <c r="AU13" s="43"/>
    </row>
    <row r="14" spans="1:49" x14ac:dyDescent="0.2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5.5" x14ac:dyDescent="0.2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6" t="s">
        <v>165</v>
      </c>
      <c r="S15" s="196"/>
      <c r="T15" s="196"/>
    </row>
    <row r="16" spans="1:49" x14ac:dyDescent="0.2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2">
      <c r="A17" s="86"/>
      <c r="B17" s="41"/>
      <c r="L17" s="43"/>
      <c r="M17" s="43"/>
      <c r="N17" s="43"/>
      <c r="O17" s="43"/>
      <c r="P17" s="43"/>
      <c r="Q17" s="43">
        <f>SUM(Q13:Q16)</f>
        <v>312265.40000000002</v>
      </c>
      <c r="U17" s="43"/>
    </row>
    <row r="18" spans="1:21" x14ac:dyDescent="0.2">
      <c r="A18" s="86"/>
      <c r="B18" s="41"/>
      <c r="M18" s="43"/>
    </row>
    <row r="19" spans="1:21" x14ac:dyDescent="0.2">
      <c r="A19" s="86"/>
      <c r="B19" s="41"/>
      <c r="C19" s="95" t="s">
        <v>149</v>
      </c>
    </row>
    <row r="20" spans="1:21" x14ac:dyDescent="0.2">
      <c r="A20" s="87" t="s">
        <v>135</v>
      </c>
      <c r="B20" s="41">
        <f>SUM(R7:AC7)</f>
        <v>-18759314.977591228</v>
      </c>
      <c r="C20" s="43">
        <f>B20/$B$25</f>
        <v>-19677816.41436452</v>
      </c>
    </row>
    <row r="21" spans="1:21" x14ac:dyDescent="0.2">
      <c r="A21" s="87" t="s">
        <v>136</v>
      </c>
      <c r="B21" s="41">
        <f>SUM(AD7:AO7)</f>
        <v>-18843327.983894285</v>
      </c>
      <c r="C21" s="43">
        <f t="shared" ref="C21" si="33">B21/$B$25</f>
        <v>-19765942.900668804</v>
      </c>
    </row>
    <row r="22" spans="1:21" x14ac:dyDescent="0.2">
      <c r="A22" s="87" t="s">
        <v>137</v>
      </c>
      <c r="B22" s="79"/>
      <c r="C22" s="112"/>
    </row>
    <row r="23" spans="1:21" x14ac:dyDescent="0.2">
      <c r="A23" s="87"/>
      <c r="B23" s="41">
        <f>SUM(B20:B22)</f>
        <v>-37602642.961485513</v>
      </c>
      <c r="C23" s="43">
        <f>SUM(C20:C22)</f>
        <v>-39443759.315033324</v>
      </c>
    </row>
    <row r="24" spans="1:21" x14ac:dyDescent="0.2">
      <c r="A24" s="87"/>
      <c r="B24" s="42"/>
    </row>
    <row r="25" spans="1:21" x14ac:dyDescent="0.2">
      <c r="A25" s="86" t="s">
        <v>138</v>
      </c>
      <c r="B25" s="100">
        <f>'CF WA Elec'!E19</f>
        <v>0.95332300000000003</v>
      </c>
      <c r="G25" s="88"/>
    </row>
    <row r="26" spans="1:21" x14ac:dyDescent="0.2">
      <c r="A26" s="86" t="s">
        <v>139</v>
      </c>
      <c r="B26" s="43">
        <f>B23/B25</f>
        <v>-39443759.315033324</v>
      </c>
    </row>
    <row r="29" spans="1:21" x14ac:dyDescent="0.2">
      <c r="B29" s="89"/>
    </row>
    <row r="34" spans="2:3" x14ac:dyDescent="0.2">
      <c r="C34" s="90"/>
    </row>
    <row r="35" spans="2:3" x14ac:dyDescent="0.2">
      <c r="C35" s="92"/>
    </row>
    <row r="36" spans="2:3" x14ac:dyDescent="0.2">
      <c r="C36" s="92"/>
    </row>
    <row r="38" spans="2:3" x14ac:dyDescent="0.2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5" width="13.42578125" style="1" bestFit="1" customWidth="1"/>
    <col min="16" max="16" width="14.28515625" style="1" bestFit="1" customWidth="1"/>
    <col min="17" max="17" width="12.5703125" style="1" bestFit="1" customWidth="1"/>
    <col min="18" max="39" width="14.42578125" style="1" customWidth="1"/>
    <col min="40" max="40" width="15" style="1" customWidth="1"/>
    <col min="41" max="16384" width="9.140625" style="1"/>
  </cols>
  <sheetData>
    <row r="1" spans="1:40" x14ac:dyDescent="0.25">
      <c r="B1" s="44" t="s">
        <v>140</v>
      </c>
    </row>
    <row r="2" spans="1:40" x14ac:dyDescent="0.25">
      <c r="B2" s="44" t="s">
        <v>141</v>
      </c>
    </row>
    <row r="3" spans="1:40" x14ac:dyDescent="0.25">
      <c r="B3" s="103" t="s">
        <v>142</v>
      </c>
    </row>
    <row r="5" spans="1:40" x14ac:dyDescent="0.25">
      <c r="A5" s="27" t="s">
        <v>73</v>
      </c>
      <c r="B5" s="27"/>
    </row>
    <row r="8" spans="1:40" x14ac:dyDescent="0.2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2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2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2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2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2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2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2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2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25">
      <c r="A18" s="1" t="s">
        <v>116</v>
      </c>
    </row>
    <row r="19" spans="1:40" x14ac:dyDescent="0.2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-3.4260453727208411E-3</v>
      </c>
      <c r="N19" s="32">
        <f>'Rate Design'!$D$15</f>
        <v>-3.4260453727208411E-3</v>
      </c>
      <c r="O19" s="32">
        <f>'Rate Design'!$D$15</f>
        <v>-3.4260453727208411E-3</v>
      </c>
      <c r="P19" s="32">
        <f>'Rate Design'!$D$15</f>
        <v>-3.4260453727208411E-3</v>
      </c>
      <c r="Q19" s="32">
        <f>'Rate Design'!$D$15</f>
        <v>-3.4260453727208411E-3</v>
      </c>
      <c r="R19" s="32">
        <f>'Rate Design'!$D$15</f>
        <v>-3.4260453727208411E-3</v>
      </c>
      <c r="S19" s="32">
        <f>'Rate Design'!$D$15</f>
        <v>-3.4260453727208411E-3</v>
      </c>
      <c r="T19" s="32">
        <f>'Rate Design'!$D$15</f>
        <v>-3.4260453727208411E-3</v>
      </c>
      <c r="U19" s="32">
        <f>'Rate Design'!$D$15</f>
        <v>-3.4260453727208411E-3</v>
      </c>
      <c r="V19" s="32">
        <f>'Rate Design'!$D$15</f>
        <v>-3.4260453727208411E-3</v>
      </c>
      <c r="W19" s="32">
        <f>'Rate Design'!$D$15</f>
        <v>-3.4260453727208411E-3</v>
      </c>
      <c r="X19" s="32">
        <f>'Rate Design'!$D$15</f>
        <v>-3.4260453727208411E-3</v>
      </c>
      <c r="Y19" s="32">
        <f>'Rate Design'!$D$15</f>
        <v>-3.4260453727208411E-3</v>
      </c>
      <c r="Z19" s="32">
        <f>'Rate Design'!$D$15</f>
        <v>-3.4260453727208411E-3</v>
      </c>
      <c r="AA19" s="32">
        <f>'Rate Design'!$D$15</f>
        <v>-3.4260453727208411E-3</v>
      </c>
      <c r="AB19" s="32">
        <f>'Rate Design'!$D$15</f>
        <v>-3.4260453727208411E-3</v>
      </c>
      <c r="AC19" s="32">
        <f>'Rate Design'!$D$15</f>
        <v>-3.4260453727208411E-3</v>
      </c>
      <c r="AD19" s="32">
        <f>'Rate Design'!$D$15</f>
        <v>-3.4260453727208411E-3</v>
      </c>
      <c r="AE19" s="32">
        <f>'Rate Design'!$D$15</f>
        <v>-3.4260453727208411E-3</v>
      </c>
      <c r="AF19" s="32">
        <f>'Rate Design'!$D$15</f>
        <v>-3.4260453727208411E-3</v>
      </c>
      <c r="AG19" s="32">
        <f>'Rate Design'!$D$15</f>
        <v>-3.4260453727208411E-3</v>
      </c>
      <c r="AH19" s="32">
        <f>'Rate Design'!$D$15</f>
        <v>-3.4260453727208411E-3</v>
      </c>
      <c r="AI19" s="32">
        <f>'Rate Design'!$D$15</f>
        <v>-3.4260453727208411E-3</v>
      </c>
      <c r="AJ19" s="32">
        <f>'Rate Design'!$D$15</f>
        <v>-3.4260453727208411E-3</v>
      </c>
      <c r="AK19" s="32"/>
      <c r="AL19" s="32"/>
      <c r="AM19" s="32"/>
    </row>
    <row r="20" spans="1:40" x14ac:dyDescent="0.2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-3.3969621334256311E-3</v>
      </c>
      <c r="N20" s="32">
        <f>'Rate Design'!$E$15</f>
        <v>-3.3969621334256311E-3</v>
      </c>
      <c r="O20" s="32">
        <f>'Rate Design'!$E$15</f>
        <v>-3.3969621334256311E-3</v>
      </c>
      <c r="P20" s="32">
        <f>'Rate Design'!$E$15</f>
        <v>-3.3969621334256311E-3</v>
      </c>
      <c r="Q20" s="32">
        <f>'Rate Design'!$E$15</f>
        <v>-3.3969621334256311E-3</v>
      </c>
      <c r="R20" s="32">
        <f>'Rate Design'!$E$15</f>
        <v>-3.3969621334256311E-3</v>
      </c>
      <c r="S20" s="32">
        <f>'Rate Design'!$E$15</f>
        <v>-3.3969621334256311E-3</v>
      </c>
      <c r="T20" s="32">
        <f>'Rate Design'!$E$15</f>
        <v>-3.3969621334256311E-3</v>
      </c>
      <c r="U20" s="32">
        <f>'Rate Design'!$E$15</f>
        <v>-3.3969621334256311E-3</v>
      </c>
      <c r="V20" s="32">
        <f>'Rate Design'!$E$15</f>
        <v>-3.3969621334256311E-3</v>
      </c>
      <c r="W20" s="32">
        <f>'Rate Design'!$E$15</f>
        <v>-3.3969621334256311E-3</v>
      </c>
      <c r="X20" s="32">
        <f>'Rate Design'!$E$15</f>
        <v>-3.3969621334256311E-3</v>
      </c>
      <c r="Y20" s="32">
        <f>'Rate Design'!$E$15</f>
        <v>-3.3969621334256311E-3</v>
      </c>
      <c r="Z20" s="32">
        <f>'Rate Design'!$E$15</f>
        <v>-3.3969621334256311E-3</v>
      </c>
      <c r="AA20" s="32">
        <f>'Rate Design'!$E$15</f>
        <v>-3.3969621334256311E-3</v>
      </c>
      <c r="AB20" s="32">
        <f>'Rate Design'!$E$15</f>
        <v>-3.3969621334256311E-3</v>
      </c>
      <c r="AC20" s="32">
        <f>'Rate Design'!$E$15</f>
        <v>-3.3969621334256311E-3</v>
      </c>
      <c r="AD20" s="32">
        <f>'Rate Design'!$E$15</f>
        <v>-3.3969621334256311E-3</v>
      </c>
      <c r="AE20" s="32">
        <f>'Rate Design'!$E$15</f>
        <v>-3.3969621334256311E-3</v>
      </c>
      <c r="AF20" s="32">
        <f>'Rate Design'!$E$15</f>
        <v>-3.3969621334256311E-3</v>
      </c>
      <c r="AG20" s="32">
        <f>'Rate Design'!$E$15</f>
        <v>-3.3969621334256311E-3</v>
      </c>
      <c r="AH20" s="32">
        <f>'Rate Design'!$E$15</f>
        <v>-3.3969621334256311E-3</v>
      </c>
      <c r="AI20" s="32">
        <f>'Rate Design'!$E$15</f>
        <v>-3.3969621334256311E-3</v>
      </c>
      <c r="AJ20" s="32">
        <f>'Rate Design'!$E$15</f>
        <v>-3.3969621334256311E-3</v>
      </c>
      <c r="AK20" s="32"/>
      <c r="AL20" s="32"/>
      <c r="AM20" s="32"/>
    </row>
    <row r="21" spans="1:40" x14ac:dyDescent="0.2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-3.5101408514605324E-3</v>
      </c>
      <c r="N21" s="32">
        <f>'Rate Design'!$F$15</f>
        <v>-3.5101408514605324E-3</v>
      </c>
      <c r="O21" s="32">
        <f>'Rate Design'!$F$15</f>
        <v>-3.5101408514605324E-3</v>
      </c>
      <c r="P21" s="32">
        <f>'Rate Design'!$F$15</f>
        <v>-3.5101408514605324E-3</v>
      </c>
      <c r="Q21" s="32">
        <f>'Rate Design'!$F$15</f>
        <v>-3.5101408514605324E-3</v>
      </c>
      <c r="R21" s="32">
        <f>'Rate Design'!$F$15</f>
        <v>-3.5101408514605324E-3</v>
      </c>
      <c r="S21" s="32">
        <f>'Rate Design'!$F$15</f>
        <v>-3.5101408514605324E-3</v>
      </c>
      <c r="T21" s="32">
        <f>'Rate Design'!$F$15</f>
        <v>-3.5101408514605324E-3</v>
      </c>
      <c r="U21" s="32">
        <f>'Rate Design'!$F$15</f>
        <v>-3.5101408514605324E-3</v>
      </c>
      <c r="V21" s="32">
        <f>'Rate Design'!$F$15</f>
        <v>-3.5101408514605324E-3</v>
      </c>
      <c r="W21" s="32">
        <f>'Rate Design'!$F$15</f>
        <v>-3.5101408514605324E-3</v>
      </c>
      <c r="X21" s="32">
        <f>'Rate Design'!$F$15</f>
        <v>-3.5101408514605324E-3</v>
      </c>
      <c r="Y21" s="32">
        <f>'Rate Design'!$F$15</f>
        <v>-3.5101408514605324E-3</v>
      </c>
      <c r="Z21" s="32">
        <f>'Rate Design'!$F$15</f>
        <v>-3.5101408514605324E-3</v>
      </c>
      <c r="AA21" s="32">
        <f>'Rate Design'!$F$15</f>
        <v>-3.5101408514605324E-3</v>
      </c>
      <c r="AB21" s="32">
        <f>'Rate Design'!$F$15</f>
        <v>-3.5101408514605324E-3</v>
      </c>
      <c r="AC21" s="32">
        <f>'Rate Design'!$F$15</f>
        <v>-3.5101408514605324E-3</v>
      </c>
      <c r="AD21" s="32">
        <f>'Rate Design'!$F$15</f>
        <v>-3.5101408514605324E-3</v>
      </c>
      <c r="AE21" s="32">
        <f>'Rate Design'!$F$15</f>
        <v>-3.5101408514605324E-3</v>
      </c>
      <c r="AF21" s="32">
        <f>'Rate Design'!$F$15</f>
        <v>-3.5101408514605324E-3</v>
      </c>
      <c r="AG21" s="32">
        <f>'Rate Design'!$F$15</f>
        <v>-3.5101408514605324E-3</v>
      </c>
      <c r="AH21" s="32">
        <f>'Rate Design'!$F$15</f>
        <v>-3.5101408514605324E-3</v>
      </c>
      <c r="AI21" s="32">
        <f>'Rate Design'!$F$15</f>
        <v>-3.5101408514605324E-3</v>
      </c>
      <c r="AJ21" s="32">
        <f>'Rate Design'!$F$15</f>
        <v>-3.5101408514605324E-3</v>
      </c>
      <c r="AK21" s="32"/>
      <c r="AL21" s="32"/>
      <c r="AM21" s="32"/>
    </row>
    <row r="22" spans="1:40" x14ac:dyDescent="0.2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-3.246130639551027E-3</v>
      </c>
      <c r="N22" s="32">
        <f>'Rate Design'!$G$15</f>
        <v>-3.246130639551027E-3</v>
      </c>
      <c r="O22" s="32">
        <f>'Rate Design'!$G$15</f>
        <v>-3.246130639551027E-3</v>
      </c>
      <c r="P22" s="32">
        <f>'Rate Design'!$G$15</f>
        <v>-3.246130639551027E-3</v>
      </c>
      <c r="Q22" s="32">
        <f>'Rate Design'!$G$15</f>
        <v>-3.246130639551027E-3</v>
      </c>
      <c r="R22" s="32">
        <f>'Rate Design'!$G$15</f>
        <v>-3.246130639551027E-3</v>
      </c>
      <c r="S22" s="32">
        <f>'Rate Design'!$G$15</f>
        <v>-3.246130639551027E-3</v>
      </c>
      <c r="T22" s="32">
        <f>'Rate Design'!$G$15</f>
        <v>-3.246130639551027E-3</v>
      </c>
      <c r="U22" s="32">
        <f>'Rate Design'!$G$15</f>
        <v>-3.246130639551027E-3</v>
      </c>
      <c r="V22" s="32">
        <f>'Rate Design'!$G$15</f>
        <v>-3.246130639551027E-3</v>
      </c>
      <c r="W22" s="32">
        <f>'Rate Design'!$G$15</f>
        <v>-3.246130639551027E-3</v>
      </c>
      <c r="X22" s="32">
        <f>'Rate Design'!$G$15</f>
        <v>-3.246130639551027E-3</v>
      </c>
      <c r="Y22" s="32">
        <f>'Rate Design'!$G$15</f>
        <v>-3.246130639551027E-3</v>
      </c>
      <c r="Z22" s="32">
        <f>'Rate Design'!$G$15</f>
        <v>-3.246130639551027E-3</v>
      </c>
      <c r="AA22" s="32">
        <f>'Rate Design'!$G$15</f>
        <v>-3.246130639551027E-3</v>
      </c>
      <c r="AB22" s="32">
        <f>'Rate Design'!$G$15</f>
        <v>-3.246130639551027E-3</v>
      </c>
      <c r="AC22" s="32">
        <f>'Rate Design'!$G$15</f>
        <v>-3.246130639551027E-3</v>
      </c>
      <c r="AD22" s="32">
        <f>'Rate Design'!$G$15</f>
        <v>-3.246130639551027E-3</v>
      </c>
      <c r="AE22" s="32">
        <f>'Rate Design'!$G$15</f>
        <v>-3.246130639551027E-3</v>
      </c>
      <c r="AF22" s="32">
        <f>'Rate Design'!$G$15</f>
        <v>-3.246130639551027E-3</v>
      </c>
      <c r="AG22" s="32">
        <f>'Rate Design'!$G$15</f>
        <v>-3.246130639551027E-3</v>
      </c>
      <c r="AH22" s="32">
        <f>'Rate Design'!$G$15</f>
        <v>-3.246130639551027E-3</v>
      </c>
      <c r="AI22" s="32">
        <f>'Rate Design'!$G$15</f>
        <v>-3.246130639551027E-3</v>
      </c>
      <c r="AJ22" s="32">
        <f>'Rate Design'!$G$15</f>
        <v>-3.246130639551027E-3</v>
      </c>
      <c r="AK22" s="32"/>
      <c r="AL22" s="32"/>
      <c r="AM22" s="32"/>
    </row>
    <row r="23" spans="1:40" x14ac:dyDescent="0.2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-3.251940517206571E-3</v>
      </c>
      <c r="N23" s="32">
        <f>'Rate Design'!$H$15</f>
        <v>-3.251940517206571E-3</v>
      </c>
      <c r="O23" s="32">
        <f>'Rate Design'!$H$15</f>
        <v>-3.251940517206571E-3</v>
      </c>
      <c r="P23" s="32">
        <f>'Rate Design'!$H$15</f>
        <v>-3.251940517206571E-3</v>
      </c>
      <c r="Q23" s="32">
        <f>'Rate Design'!$H$15</f>
        <v>-3.251940517206571E-3</v>
      </c>
      <c r="R23" s="32">
        <f>'Rate Design'!$H$15</f>
        <v>-3.251940517206571E-3</v>
      </c>
      <c r="S23" s="32">
        <f>'Rate Design'!$H$15</f>
        <v>-3.251940517206571E-3</v>
      </c>
      <c r="T23" s="32">
        <f>'Rate Design'!$H$15</f>
        <v>-3.251940517206571E-3</v>
      </c>
      <c r="U23" s="32">
        <f>'Rate Design'!$H$15</f>
        <v>-3.251940517206571E-3</v>
      </c>
      <c r="V23" s="32">
        <f>'Rate Design'!$H$15</f>
        <v>-3.251940517206571E-3</v>
      </c>
      <c r="W23" s="32">
        <f>'Rate Design'!$H$15</f>
        <v>-3.251940517206571E-3</v>
      </c>
      <c r="X23" s="32">
        <f>'Rate Design'!$H$15</f>
        <v>-3.251940517206571E-3</v>
      </c>
      <c r="Y23" s="32">
        <f>'Rate Design'!$H$15</f>
        <v>-3.251940517206571E-3</v>
      </c>
      <c r="Z23" s="32">
        <f>'Rate Design'!$H$15</f>
        <v>-3.251940517206571E-3</v>
      </c>
      <c r="AA23" s="32">
        <f>'Rate Design'!$H$15</f>
        <v>-3.251940517206571E-3</v>
      </c>
      <c r="AB23" s="32">
        <f>'Rate Design'!$H$15</f>
        <v>-3.251940517206571E-3</v>
      </c>
      <c r="AC23" s="32">
        <f>'Rate Design'!$H$15</f>
        <v>-3.251940517206571E-3</v>
      </c>
      <c r="AD23" s="32">
        <f>'Rate Design'!$H$15</f>
        <v>-3.251940517206571E-3</v>
      </c>
      <c r="AE23" s="32">
        <f>'Rate Design'!$H$15</f>
        <v>-3.251940517206571E-3</v>
      </c>
      <c r="AF23" s="32">
        <f>'Rate Design'!$H$15</f>
        <v>-3.251940517206571E-3</v>
      </c>
      <c r="AG23" s="32">
        <f>'Rate Design'!$H$15</f>
        <v>-3.251940517206571E-3</v>
      </c>
      <c r="AH23" s="32">
        <f>'Rate Design'!$H$15</f>
        <v>-3.251940517206571E-3</v>
      </c>
      <c r="AI23" s="32">
        <f>'Rate Design'!$H$15</f>
        <v>-3.251940517206571E-3</v>
      </c>
      <c r="AJ23" s="32">
        <f>'Rate Design'!$H$15</f>
        <v>-3.251940517206571E-3</v>
      </c>
      <c r="AK23" s="32"/>
      <c r="AL23" s="32"/>
      <c r="AM23" s="32"/>
    </row>
    <row r="24" spans="1:40" x14ac:dyDescent="0.2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-6.5277632530993035E-3</v>
      </c>
      <c r="N24" s="32">
        <f>'Rate Design'!$I$15</f>
        <v>-6.5277632530993035E-3</v>
      </c>
      <c r="O24" s="32">
        <f>'Rate Design'!$I$15</f>
        <v>-6.5277632530993035E-3</v>
      </c>
      <c r="P24" s="32">
        <f>'Rate Design'!$I$15</f>
        <v>-6.5277632530993035E-3</v>
      </c>
      <c r="Q24" s="32">
        <f>'Rate Design'!$I$15</f>
        <v>-6.5277632530993035E-3</v>
      </c>
      <c r="R24" s="32">
        <f>'Rate Design'!$I$15</f>
        <v>-6.5277632530993035E-3</v>
      </c>
      <c r="S24" s="32">
        <f>'Rate Design'!$I$15</f>
        <v>-6.5277632530993035E-3</v>
      </c>
      <c r="T24" s="32">
        <f>'Rate Design'!$I$15</f>
        <v>-6.5277632530993035E-3</v>
      </c>
      <c r="U24" s="32">
        <f>'Rate Design'!$I$15</f>
        <v>-6.5277632530993035E-3</v>
      </c>
      <c r="V24" s="32">
        <f>'Rate Design'!$I$15</f>
        <v>-6.5277632530993035E-3</v>
      </c>
      <c r="W24" s="32">
        <f>'Rate Design'!$I$15</f>
        <v>-6.5277632530993035E-3</v>
      </c>
      <c r="X24" s="32">
        <f>'Rate Design'!$I$15</f>
        <v>-6.5277632530993035E-3</v>
      </c>
      <c r="Y24" s="32">
        <f>'Rate Design'!$I$15</f>
        <v>-6.5277632530993035E-3</v>
      </c>
      <c r="Z24" s="32">
        <f>'Rate Design'!$I$15</f>
        <v>-6.5277632530993035E-3</v>
      </c>
      <c r="AA24" s="32">
        <f>'Rate Design'!$I$15</f>
        <v>-6.5277632530993035E-3</v>
      </c>
      <c r="AB24" s="32">
        <f>'Rate Design'!$I$15</f>
        <v>-6.5277632530993035E-3</v>
      </c>
      <c r="AC24" s="32">
        <f>'Rate Design'!$I$15</f>
        <v>-6.5277632530993035E-3</v>
      </c>
      <c r="AD24" s="32">
        <f>'Rate Design'!$I$15</f>
        <v>-6.5277632530993035E-3</v>
      </c>
      <c r="AE24" s="32">
        <f>'Rate Design'!$I$15</f>
        <v>-6.5277632530993035E-3</v>
      </c>
      <c r="AF24" s="32">
        <f>'Rate Design'!$I$15</f>
        <v>-6.5277632530993035E-3</v>
      </c>
      <c r="AG24" s="32">
        <f>'Rate Design'!$I$15</f>
        <v>-6.5277632530993035E-3</v>
      </c>
      <c r="AH24" s="32">
        <f>'Rate Design'!$I$15</f>
        <v>-6.5277632530993035E-3</v>
      </c>
      <c r="AI24" s="32">
        <f>'Rate Design'!$I$15</f>
        <v>-6.5277632530993035E-3</v>
      </c>
      <c r="AJ24" s="32">
        <f>'Rate Design'!$I$15</f>
        <v>-6.5277632530993035E-3</v>
      </c>
      <c r="AK24" s="32"/>
      <c r="AL24" s="32"/>
      <c r="AM24" s="32"/>
    </row>
    <row r="25" spans="1:40" x14ac:dyDescent="0.2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2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2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-592225.01386869862</v>
      </c>
      <c r="N28" s="34">
        <f t="shared" si="4"/>
        <v>-535021.77109780197</v>
      </c>
      <c r="O28" s="34">
        <f t="shared" si="4"/>
        <v>-509131.37250486249</v>
      </c>
      <c r="P28" s="34">
        <f t="shared" si="4"/>
        <v>-636519.1357365126</v>
      </c>
      <c r="Q28" s="34">
        <f t="shared" si="4"/>
        <v>-620427.08128032356</v>
      </c>
      <c r="R28" s="34">
        <f t="shared" si="4"/>
        <v>-532591.47837758414</v>
      </c>
      <c r="S28" s="34">
        <f t="shared" si="4"/>
        <v>-601259.52348554577</v>
      </c>
      <c r="T28" s="34">
        <f t="shared" si="4"/>
        <v>-767864.34945901821</v>
      </c>
      <c r="U28" s="34">
        <f t="shared" si="4"/>
        <v>-975474.62637155096</v>
      </c>
      <c r="V28" s="34">
        <f t="shared" si="4"/>
        <v>-954997.82112213538</v>
      </c>
      <c r="W28" s="34">
        <f t="shared" si="4"/>
        <v>-777913.80754889629</v>
      </c>
      <c r="X28" s="34">
        <f t="shared" si="4"/>
        <v>-753069.46950446384</v>
      </c>
      <c r="Y28" s="34">
        <f t="shared" si="4"/>
        <v>-600342.05744495057</v>
      </c>
      <c r="Z28" s="34">
        <f t="shared" si="4"/>
        <v>-540952.30006489728</v>
      </c>
      <c r="AA28" s="34">
        <f t="shared" si="4"/>
        <v>-512529.43414061109</v>
      </c>
      <c r="AB28" s="34">
        <f t="shared" si="4"/>
        <v>-634258.65449869691</v>
      </c>
      <c r="AC28" s="34">
        <f t="shared" si="4"/>
        <v>-621943.17459216167</v>
      </c>
      <c r="AD28" s="34">
        <f t="shared" si="4"/>
        <v>-528931.59974486078</v>
      </c>
      <c r="AE28" s="34">
        <f t="shared" si="4"/>
        <v>-597197.80325223866</v>
      </c>
      <c r="AF28" s="34">
        <f t="shared" si="4"/>
        <v>-763865.13508594909</v>
      </c>
      <c r="AG28" s="34">
        <f t="shared" si="4"/>
        <v>-981001.22046115296</v>
      </c>
      <c r="AH28" s="34">
        <f t="shared" si="4"/>
        <v>-963750.36003133853</v>
      </c>
      <c r="AI28" s="34">
        <f t="shared" si="4"/>
        <v>-786472.9672813582</v>
      </c>
      <c r="AJ28" s="34">
        <f t="shared" si="4"/>
        <v>-762776.80941356672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-16550516.966369176</v>
      </c>
    </row>
    <row r="29" spans="1:40" x14ac:dyDescent="0.2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-163017.50138006636</v>
      </c>
      <c r="N29" s="34">
        <f t="shared" si="6"/>
        <v>-160640.55714119738</v>
      </c>
      <c r="O29" s="34">
        <f t="shared" si="6"/>
        <v>-159279.13628514236</v>
      </c>
      <c r="P29" s="34">
        <f t="shared" si="6"/>
        <v>-189864.25178393273</v>
      </c>
      <c r="Q29" s="34">
        <f t="shared" si="6"/>
        <v>-181580.76466452004</v>
      </c>
      <c r="R29" s="34">
        <f t="shared" si="6"/>
        <v>-160081.00621164963</v>
      </c>
      <c r="S29" s="34">
        <f t="shared" si="6"/>
        <v>-172141.67981119856</v>
      </c>
      <c r="T29" s="34">
        <f t="shared" si="6"/>
        <v>-187588.83406539928</v>
      </c>
      <c r="U29" s="34">
        <f t="shared" si="6"/>
        <v>-213278.11933017109</v>
      </c>
      <c r="V29" s="34">
        <f t="shared" si="6"/>
        <v>-210913.32514096019</v>
      </c>
      <c r="W29" s="34">
        <f t="shared" si="6"/>
        <v>-183171.48661291128</v>
      </c>
      <c r="X29" s="34">
        <f t="shared" si="6"/>
        <v>-188767.95774377554</v>
      </c>
      <c r="Y29" s="34">
        <f t="shared" si="6"/>
        <v>-164941.02157855299</v>
      </c>
      <c r="Z29" s="34">
        <f t="shared" si="6"/>
        <v>-162499.8228944095</v>
      </c>
      <c r="AA29" s="34">
        <f t="shared" si="6"/>
        <v>-161769.25431362342</v>
      </c>
      <c r="AB29" s="34">
        <f t="shared" si="6"/>
        <v>-191986.58798612637</v>
      </c>
      <c r="AC29" s="34">
        <f t="shared" si="6"/>
        <v>-184360.00724903404</v>
      </c>
      <c r="AD29" s="34">
        <f t="shared" si="6"/>
        <v>-161309.14428672256</v>
      </c>
      <c r="AE29" s="34">
        <f t="shared" si="6"/>
        <v>-174923.5196888058</v>
      </c>
      <c r="AF29" s="34">
        <f t="shared" si="6"/>
        <v>-189929.92557193906</v>
      </c>
      <c r="AG29" s="34">
        <f t="shared" si="6"/>
        <v>-216209.63011551762</v>
      </c>
      <c r="AH29" s="34">
        <f t="shared" si="6"/>
        <v>-212758.13655814587</v>
      </c>
      <c r="AI29" s="34">
        <f t="shared" si="6"/>
        <v>-185415.75494809682</v>
      </c>
      <c r="AJ29" s="34">
        <f t="shared" si="6"/>
        <v>-190848.77718097929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-4367276.2025428768</v>
      </c>
    </row>
    <row r="30" spans="1:40" x14ac:dyDescent="0.2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-379438.50281343004</v>
      </c>
      <c r="N30" s="34">
        <f t="shared" si="7"/>
        <v>-393829.74663548969</v>
      </c>
      <c r="O30" s="34">
        <f t="shared" si="7"/>
        <v>-394372.14495218761</v>
      </c>
      <c r="P30" s="34">
        <f t="shared" si="7"/>
        <v>-457057.37541335134</v>
      </c>
      <c r="Q30" s="34">
        <f t="shared" si="7"/>
        <v>-433389.21738875151</v>
      </c>
      <c r="R30" s="34">
        <f t="shared" si="7"/>
        <v>-390685.67002793308</v>
      </c>
      <c r="S30" s="34">
        <f t="shared" si="7"/>
        <v>-416618.90707050986</v>
      </c>
      <c r="T30" s="34">
        <f t="shared" si="7"/>
        <v>-416574.76937938179</v>
      </c>
      <c r="U30" s="34">
        <f t="shared" si="7"/>
        <v>-438398.67055404151</v>
      </c>
      <c r="V30" s="34">
        <f t="shared" si="7"/>
        <v>-425596.37405651947</v>
      </c>
      <c r="W30" s="34">
        <f t="shared" si="7"/>
        <v>-376398.65514407092</v>
      </c>
      <c r="X30" s="34">
        <f t="shared" si="7"/>
        <v>-405602.51607261499</v>
      </c>
      <c r="Y30" s="34">
        <f t="shared" si="7"/>
        <v>-377809.09410902474</v>
      </c>
      <c r="Z30" s="34">
        <f t="shared" si="7"/>
        <v>-392700.86323941388</v>
      </c>
      <c r="AA30" s="34">
        <f t="shared" si="7"/>
        <v>-396474.23758006765</v>
      </c>
      <c r="AB30" s="34">
        <f t="shared" si="7"/>
        <v>-457675.37574922986</v>
      </c>
      <c r="AC30" s="34">
        <f t="shared" si="7"/>
        <v>-434464.77046777168</v>
      </c>
      <c r="AD30" s="34">
        <f t="shared" si="7"/>
        <v>-388552.41340709833</v>
      </c>
      <c r="AE30" s="34">
        <f t="shared" si="7"/>
        <v>-419760.79629686812</v>
      </c>
      <c r="AF30" s="34">
        <f t="shared" si="7"/>
        <v>-419424.27160305862</v>
      </c>
      <c r="AG30" s="34">
        <f t="shared" si="7"/>
        <v>-440118.29123386694</v>
      </c>
      <c r="AH30" s="34">
        <f t="shared" si="7"/>
        <v>-424281.84362786351</v>
      </c>
      <c r="AI30" s="34">
        <f t="shared" si="7"/>
        <v>-375962.61472382548</v>
      </c>
      <c r="AJ30" s="34">
        <f t="shared" si="7"/>
        <v>-403928.75703872048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-9859115.8785850909</v>
      </c>
    </row>
    <row r="31" spans="1:40" x14ac:dyDescent="0.2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-313387.6716790006</v>
      </c>
      <c r="N31" s="34">
        <f t="shared" si="8"/>
        <v>-310852.05862290785</v>
      </c>
      <c r="O31" s="34">
        <f t="shared" si="8"/>
        <v>-315798.99998418917</v>
      </c>
      <c r="P31" s="34">
        <f t="shared" si="8"/>
        <v>-311035.24405277986</v>
      </c>
      <c r="Q31" s="34">
        <f t="shared" si="8"/>
        <v>-323390.19127139344</v>
      </c>
      <c r="R31" s="34">
        <f t="shared" si="8"/>
        <v>-323986.34665936721</v>
      </c>
      <c r="S31" s="34">
        <f t="shared" si="8"/>
        <v>-315779.62319416273</v>
      </c>
      <c r="T31" s="34">
        <f t="shared" si="8"/>
        <v>-319095.73446269199</v>
      </c>
      <c r="U31" s="34">
        <f t="shared" si="8"/>
        <v>-310061.36618468002</v>
      </c>
      <c r="V31" s="34">
        <f t="shared" si="8"/>
        <v>-313960.01567277027</v>
      </c>
      <c r="W31" s="34">
        <f t="shared" si="8"/>
        <v>-314738.31812716241</v>
      </c>
      <c r="X31" s="34">
        <f t="shared" si="8"/>
        <v>-303324.9926845486</v>
      </c>
      <c r="Y31" s="34">
        <f t="shared" si="8"/>
        <v>-314626.62338833802</v>
      </c>
      <c r="Z31" s="34">
        <f t="shared" si="8"/>
        <v>-311679.53364990925</v>
      </c>
      <c r="AA31" s="34">
        <f t="shared" si="8"/>
        <v>-317180.60155544255</v>
      </c>
      <c r="AB31" s="34">
        <f t="shared" si="8"/>
        <v>-314120.66052933503</v>
      </c>
      <c r="AC31" s="34">
        <f t="shared" si="8"/>
        <v>-323851.07431922201</v>
      </c>
      <c r="AD31" s="34">
        <f t="shared" si="8"/>
        <v>-327165.22640797618</v>
      </c>
      <c r="AE31" s="34">
        <f t="shared" si="8"/>
        <v>-316768.69093458465</v>
      </c>
      <c r="AF31" s="34">
        <f t="shared" si="8"/>
        <v>-320841.16618009127</v>
      </c>
      <c r="AG31" s="34">
        <f t="shared" si="8"/>
        <v>-311421.72312308894</v>
      </c>
      <c r="AH31" s="34">
        <f t="shared" si="8"/>
        <v>-315088.56597842084</v>
      </c>
      <c r="AI31" s="34">
        <f t="shared" si="8"/>
        <v>-316401.79879841924</v>
      </c>
      <c r="AJ31" s="34">
        <f t="shared" si="8"/>
        <v>-304830.51246766309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-7569386.739928144</v>
      </c>
    </row>
    <row r="32" spans="1:40" x14ac:dyDescent="0.2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-24908.464660945134</v>
      </c>
      <c r="N32" s="34">
        <f t="shared" si="9"/>
        <v>-45056.046583759649</v>
      </c>
      <c r="O32" s="34">
        <f t="shared" si="9"/>
        <v>-61803.018727642535</v>
      </c>
      <c r="P32" s="34">
        <f t="shared" si="9"/>
        <v>-85844.5626266482</v>
      </c>
      <c r="Q32" s="34">
        <f t="shared" si="9"/>
        <v>-85024.190883461735</v>
      </c>
      <c r="R32" s="34">
        <f t="shared" si="9"/>
        <v>-59845.127160726675</v>
      </c>
      <c r="S32" s="34">
        <f t="shared" si="9"/>
        <v>-34065.3970885249</v>
      </c>
      <c r="T32" s="34">
        <f t="shared" si="9"/>
        <v>-15571.088804972627</v>
      </c>
      <c r="U32" s="34">
        <f t="shared" si="9"/>
        <v>-13487.246509211291</v>
      </c>
      <c r="V32" s="34">
        <f t="shared" si="9"/>
        <v>-13380.942549298969</v>
      </c>
      <c r="W32" s="34">
        <f t="shared" si="9"/>
        <v>-12044.967146391296</v>
      </c>
      <c r="X32" s="34">
        <f t="shared" si="9"/>
        <v>-15025.892577102823</v>
      </c>
      <c r="Y32" s="34">
        <f t="shared" si="9"/>
        <v>-23886.596850869391</v>
      </c>
      <c r="Z32" s="34">
        <f t="shared" si="9"/>
        <v>-43783.999438392952</v>
      </c>
      <c r="AA32" s="34">
        <f t="shared" si="9"/>
        <v>-61562.202116812121</v>
      </c>
      <c r="AB32" s="34">
        <f t="shared" si="9"/>
        <v>-85620.296473375041</v>
      </c>
      <c r="AC32" s="34">
        <f t="shared" si="9"/>
        <v>-86371.025174578157</v>
      </c>
      <c r="AD32" s="34">
        <f t="shared" si="9"/>
        <v>-62063.533121604152</v>
      </c>
      <c r="AE32" s="34">
        <f t="shared" si="9"/>
        <v>-36175.888957649753</v>
      </c>
      <c r="AF32" s="34">
        <f t="shared" si="9"/>
        <v>-15983.700252200908</v>
      </c>
      <c r="AG32" s="34">
        <f t="shared" si="9"/>
        <v>-13636.404208576407</v>
      </c>
      <c r="AH32" s="34">
        <f t="shared" si="9"/>
        <v>-13428.61301250792</v>
      </c>
      <c r="AI32" s="34">
        <f t="shared" si="9"/>
        <v>-12113.828617175228</v>
      </c>
      <c r="AJ32" s="34">
        <f t="shared" si="9"/>
        <v>-14762.794995425673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-935445.82853785355</v>
      </c>
    </row>
    <row r="33" spans="1:40" x14ac:dyDescent="0.2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-6521.9207673892879</v>
      </c>
      <c r="N33" s="34">
        <f t="shared" si="10"/>
        <v>-6215.584288160966</v>
      </c>
      <c r="O33" s="34">
        <f t="shared" si="10"/>
        <v>-7049.9044957544093</v>
      </c>
      <c r="P33" s="34">
        <f t="shared" si="10"/>
        <v>-7056.0226089389698</v>
      </c>
      <c r="Q33" s="34">
        <f t="shared" si="10"/>
        <v>-6971.6359859937556</v>
      </c>
      <c r="R33" s="34">
        <f t="shared" si="10"/>
        <v>-6941.7438631276764</v>
      </c>
      <c r="S33" s="34">
        <f t="shared" si="10"/>
        <v>-6891.6517746614609</v>
      </c>
      <c r="T33" s="34">
        <f t="shared" si="10"/>
        <v>-6837.9804866455852</v>
      </c>
      <c r="U33" s="34">
        <f t="shared" si="10"/>
        <v>-6847.9161084141697</v>
      </c>
      <c r="V33" s="34">
        <f t="shared" si="10"/>
        <v>-6804.1267893757749</v>
      </c>
      <c r="W33" s="34">
        <f t="shared" si="10"/>
        <v>-6725.2795302797886</v>
      </c>
      <c r="X33" s="34">
        <f t="shared" si="10"/>
        <v>-6702.5197148383568</v>
      </c>
      <c r="Y33" s="34">
        <f t="shared" si="10"/>
        <v>-6718.579401509297</v>
      </c>
      <c r="Z33" s="34">
        <f t="shared" si="10"/>
        <v>-6734.3311641021228</v>
      </c>
      <c r="AA33" s="34">
        <f t="shared" si="10"/>
        <v>-6788.8182861210626</v>
      </c>
      <c r="AB33" s="34">
        <f t="shared" si="10"/>
        <v>-6768.7240496736767</v>
      </c>
      <c r="AC33" s="34">
        <f t="shared" si="10"/>
        <v>-6732.1730403843321</v>
      </c>
      <c r="AD33" s="34">
        <f t="shared" si="10"/>
        <v>-6721.6819636733317</v>
      </c>
      <c r="AE33" s="34">
        <f t="shared" si="10"/>
        <v>-6696.8162527793093</v>
      </c>
      <c r="AF33" s="34">
        <f t="shared" si="10"/>
        <v>-6673.3738526379793</v>
      </c>
      <c r="AG33" s="34">
        <f t="shared" si="10"/>
        <v>-6673.5063708393382</v>
      </c>
      <c r="AH33" s="34">
        <f t="shared" si="10"/>
        <v>-6666.7821507934977</v>
      </c>
      <c r="AI33" s="34">
        <f t="shared" si="10"/>
        <v>-6646.5389713206096</v>
      </c>
      <c r="AJ33" s="34">
        <f t="shared" si="10"/>
        <v>-6630.0871527652944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-162017.69907018007</v>
      </c>
    </row>
    <row r="34" spans="1:40" x14ac:dyDescent="0.2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-1479499.07516953</v>
      </c>
      <c r="N34" s="34">
        <f t="shared" si="11"/>
        <v>-1451615.7643693176</v>
      </c>
      <c r="O34" s="34">
        <f t="shared" si="11"/>
        <v>-1447434.5769497787</v>
      </c>
      <c r="P34" s="34">
        <f t="shared" ref="P34:AM34" si="12">SUM(P28:P33)</f>
        <v>-1687376.5922221637</v>
      </c>
      <c r="Q34" s="34">
        <f t="shared" si="12"/>
        <v>-1650783.0814744444</v>
      </c>
      <c r="R34" s="34">
        <f t="shared" si="12"/>
        <v>-1474131.3723003883</v>
      </c>
      <c r="S34" s="34">
        <f t="shared" si="12"/>
        <v>-1546756.7824246031</v>
      </c>
      <c r="T34" s="34">
        <f t="shared" si="12"/>
        <v>-1713532.7566581094</v>
      </c>
      <c r="U34" s="34">
        <f t="shared" si="12"/>
        <v>-1957547.9450580692</v>
      </c>
      <c r="V34" s="34">
        <f t="shared" si="12"/>
        <v>-1925652.60533106</v>
      </c>
      <c r="W34" s="34">
        <f t="shared" si="12"/>
        <v>-1670992.5141097119</v>
      </c>
      <c r="X34" s="34">
        <f t="shared" si="12"/>
        <v>-1672493.3482973441</v>
      </c>
      <c r="Y34" s="34">
        <f t="shared" si="12"/>
        <v>-1488323.9727732453</v>
      </c>
      <c r="Z34" s="34">
        <f t="shared" si="12"/>
        <v>-1458350.8504511251</v>
      </c>
      <c r="AA34" s="34">
        <f t="shared" si="12"/>
        <v>-1456304.5479926781</v>
      </c>
      <c r="AB34" s="34">
        <f t="shared" si="12"/>
        <v>-1690430.299286437</v>
      </c>
      <c r="AC34" s="34">
        <f t="shared" si="12"/>
        <v>-1657722.2248431519</v>
      </c>
      <c r="AD34" s="34">
        <f t="shared" si="12"/>
        <v>-1474743.5989319354</v>
      </c>
      <c r="AE34" s="34">
        <f t="shared" si="12"/>
        <v>-1551523.5153829262</v>
      </c>
      <c r="AF34" s="34">
        <f t="shared" si="12"/>
        <v>-1716717.572545877</v>
      </c>
      <c r="AG34" s="34">
        <f t="shared" si="12"/>
        <v>-1969060.7755130422</v>
      </c>
      <c r="AH34" s="34">
        <f t="shared" si="12"/>
        <v>-1935974.3013590705</v>
      </c>
      <c r="AI34" s="34">
        <f t="shared" si="12"/>
        <v>-1683013.5033401959</v>
      </c>
      <c r="AJ34" s="34">
        <f t="shared" si="12"/>
        <v>-1683777.7382491205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-39443759.315033332</v>
      </c>
    </row>
    <row r="36" spans="1:40" ht="36" customHeight="1" x14ac:dyDescent="0.2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2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-564581.72689634934</v>
      </c>
      <c r="N37" s="34">
        <f t="shared" si="15"/>
        <v>-510048.55988826987</v>
      </c>
      <c r="O37" s="34">
        <f t="shared" si="15"/>
        <v>-485366.64743045304</v>
      </c>
      <c r="P37" s="34">
        <f t="shared" si="15"/>
        <v>-606808.33203773946</v>
      </c>
      <c r="Q37" s="34">
        <f t="shared" si="15"/>
        <v>-591467.4064074019</v>
      </c>
      <c r="R37" s="34">
        <f t="shared" si="15"/>
        <v>-507731.70594135363</v>
      </c>
      <c r="S37" s="34">
        <f t="shared" si="15"/>
        <v>-573194.53270781098</v>
      </c>
      <c r="T37" s="34">
        <f t="shared" si="15"/>
        <v>-732022.74521931959</v>
      </c>
      <c r="U37" s="34">
        <f t="shared" si="15"/>
        <v>-929942.3972364061</v>
      </c>
      <c r="V37" s="34">
        <f t="shared" si="15"/>
        <v>-910421.38782561745</v>
      </c>
      <c r="W37" s="34">
        <f t="shared" si="15"/>
        <v>-741603.12475393654</v>
      </c>
      <c r="X37" s="34">
        <f t="shared" si="15"/>
        <v>-717918.44587640394</v>
      </c>
      <c r="Y37" s="34">
        <f t="shared" si="15"/>
        <v>-572319.89122959261</v>
      </c>
      <c r="Z37" s="34">
        <f t="shared" si="15"/>
        <v>-515702.26955476811</v>
      </c>
      <c r="AA37" s="34">
        <f t="shared" si="15"/>
        <v>-488606.09774322982</v>
      </c>
      <c r="AB37" s="34">
        <f t="shared" si="15"/>
        <v>-604653.3632826613</v>
      </c>
      <c r="AC37" s="34">
        <f t="shared" si="15"/>
        <v>-592912.7330317233</v>
      </c>
      <c r="AD37" s="34">
        <f t="shared" si="15"/>
        <v>-504242.65946356993</v>
      </c>
      <c r="AE37" s="34">
        <f t="shared" si="15"/>
        <v>-569322.40138983389</v>
      </c>
      <c r="AF37" s="34">
        <f t="shared" si="15"/>
        <v>-728210.20217554225</v>
      </c>
      <c r="AG37" s="34">
        <f t="shared" si="15"/>
        <v>-935211.02649368776</v>
      </c>
      <c r="AH37" s="34">
        <f t="shared" si="15"/>
        <v>-918765.38447615574</v>
      </c>
      <c r="AI37" s="34">
        <f t="shared" si="15"/>
        <v>-749762.76858756621</v>
      </c>
      <c r="AJ37" s="34">
        <f t="shared" si="15"/>
        <v>-727172.67628056963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-15777988.48592996</v>
      </c>
    </row>
    <row r="38" spans="1:40" x14ac:dyDescent="0.2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-155408.33346814901</v>
      </c>
      <c r="N38" s="34">
        <f t="shared" si="17"/>
        <v>-153142.33785551772</v>
      </c>
      <c r="O38" s="34">
        <f t="shared" si="17"/>
        <v>-151844.46404076077</v>
      </c>
      <c r="P38" s="34">
        <f t="shared" si="17"/>
        <v>-181001.9581034141</v>
      </c>
      <c r="Q38" s="34">
        <f t="shared" si="17"/>
        <v>-173105.11931227424</v>
      </c>
      <c r="R38" s="34">
        <f t="shared" si="17"/>
        <v>-152608.90508470847</v>
      </c>
      <c r="S38" s="34">
        <f t="shared" si="17"/>
        <v>-164106.62262265125</v>
      </c>
      <c r="T38" s="34">
        <f t="shared" si="17"/>
        <v>-178832.75005772864</v>
      </c>
      <c r="U38" s="34">
        <f t="shared" si="17"/>
        <v>-203322.9365541967</v>
      </c>
      <c r="V38" s="34">
        <f t="shared" si="17"/>
        <v>-201068.5238633556</v>
      </c>
      <c r="W38" s="34">
        <f t="shared" si="17"/>
        <v>-174621.59113228042</v>
      </c>
      <c r="X38" s="34">
        <f t="shared" si="17"/>
        <v>-179956.83578016932</v>
      </c>
      <c r="Y38" s="34">
        <f t="shared" si="17"/>
        <v>-157242.06951433088</v>
      </c>
      <c r="Z38" s="34">
        <f t="shared" si="17"/>
        <v>-154914.81866116717</v>
      </c>
      <c r="AA38" s="34">
        <f t="shared" si="17"/>
        <v>-154218.35083002641</v>
      </c>
      <c r="AB38" s="34">
        <f t="shared" si="17"/>
        <v>-183025.23001869794</v>
      </c>
      <c r="AC38" s="34">
        <f t="shared" si="17"/>
        <v>-175754.63519067087</v>
      </c>
      <c r="AD38" s="34">
        <f t="shared" si="17"/>
        <v>-153779.71735885122</v>
      </c>
      <c r="AE38" s="34">
        <f t="shared" si="17"/>
        <v>-166758.6145602914</v>
      </c>
      <c r="AF38" s="34">
        <f t="shared" si="17"/>
        <v>-181064.56643601766</v>
      </c>
      <c r="AG38" s="34">
        <f t="shared" si="17"/>
        <v>-206117.61321061561</v>
      </c>
      <c r="AH38" s="34">
        <f t="shared" si="17"/>
        <v>-202827.2250180213</v>
      </c>
      <c r="AI38" s="34">
        <f t="shared" si="17"/>
        <v>-176761.1037543845</v>
      </c>
      <c r="AJ38" s="34">
        <f t="shared" si="17"/>
        <v>-181940.52880850271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-4163424.8512367848</v>
      </c>
    </row>
    <row r="39" spans="1:40" x14ac:dyDescent="0.2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-361727.45181760757</v>
      </c>
      <c r="N39" s="34">
        <f t="shared" si="18"/>
        <v>-375446.95555178495</v>
      </c>
      <c r="O39" s="34">
        <f t="shared" si="18"/>
        <v>-375964.03634225437</v>
      </c>
      <c r="P39" s="34">
        <f t="shared" si="18"/>
        <v>-435723.30830118235</v>
      </c>
      <c r="Q39" s="34">
        <f t="shared" si="18"/>
        <v>-413159.90888869675</v>
      </c>
      <c r="R39" s="34">
        <f t="shared" si="18"/>
        <v>-372449.63500803924</v>
      </c>
      <c r="S39" s="34">
        <f t="shared" si="18"/>
        <v>-397172.38634517969</v>
      </c>
      <c r="T39" s="34">
        <f t="shared" si="18"/>
        <v>-397130.30886906042</v>
      </c>
      <c r="U39" s="34">
        <f t="shared" si="18"/>
        <v>-417935.53580859053</v>
      </c>
      <c r="V39" s="34">
        <f t="shared" si="18"/>
        <v>-405730.81210468331</v>
      </c>
      <c r="W39" s="34">
        <f t="shared" si="18"/>
        <v>-358829.49511791114</v>
      </c>
      <c r="X39" s="34">
        <f t="shared" si="18"/>
        <v>-386670.20742989355</v>
      </c>
      <c r="Y39" s="34">
        <f t="shared" si="18"/>
        <v>-360174.09902329778</v>
      </c>
      <c r="Z39" s="34">
        <f t="shared" si="18"/>
        <v>-374370.76504598779</v>
      </c>
      <c r="AA39" s="34">
        <f t="shared" si="18"/>
        <v>-377968.00959254283</v>
      </c>
      <c r="AB39" s="34">
        <f t="shared" si="18"/>
        <v>-436312.46223538305</v>
      </c>
      <c r="AC39" s="34">
        <f t="shared" si="18"/>
        <v>-414185.25837664754</v>
      </c>
      <c r="AD39" s="34">
        <f t="shared" si="18"/>
        <v>-370415.95240649523</v>
      </c>
      <c r="AE39" s="34">
        <f t="shared" si="18"/>
        <v>-400167.62160811923</v>
      </c>
      <c r="AF39" s="34">
        <f t="shared" si="18"/>
        <v>-399846.80487744266</v>
      </c>
      <c r="AG39" s="34">
        <f t="shared" si="18"/>
        <v>-419574.88975394377</v>
      </c>
      <c r="AH39" s="34">
        <f t="shared" si="18"/>
        <v>-404477.64001284575</v>
      </c>
      <c r="AI39" s="34">
        <f t="shared" si="18"/>
        <v>-358413.80775636149</v>
      </c>
      <c r="AJ39" s="34">
        <f t="shared" si="18"/>
        <v>-385074.57444642414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-9398921.9267203733</v>
      </c>
    </row>
    <row r="40" spans="1:40" x14ac:dyDescent="0.2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-298759.67532803991</v>
      </c>
      <c r="N40" s="34">
        <f t="shared" si="19"/>
        <v>-296342.41708256636</v>
      </c>
      <c r="O40" s="34">
        <f t="shared" si="19"/>
        <v>-301058.4500619272</v>
      </c>
      <c r="P40" s="34">
        <f t="shared" si="19"/>
        <v>-296517.05196612829</v>
      </c>
      <c r="Q40" s="34">
        <f t="shared" si="19"/>
        <v>-308295.3073134186</v>
      </c>
      <c r="R40" s="34">
        <f t="shared" si="19"/>
        <v>-308863.63595634792</v>
      </c>
      <c r="S40" s="34">
        <f t="shared" si="19"/>
        <v>-301039.9777223288</v>
      </c>
      <c r="T40" s="34">
        <f t="shared" si="19"/>
        <v>-304201.30286517693</v>
      </c>
      <c r="U40" s="34">
        <f t="shared" si="19"/>
        <v>-295588.6317952777</v>
      </c>
      <c r="V40" s="34">
        <f t="shared" si="19"/>
        <v>-299305.30402121239</v>
      </c>
      <c r="W40" s="34">
        <f t="shared" si="19"/>
        <v>-300047.27765194088</v>
      </c>
      <c r="X40" s="34">
        <f t="shared" si="19"/>
        <v>-289166.69200101192</v>
      </c>
      <c r="Y40" s="34">
        <f t="shared" si="19"/>
        <v>-299940.7964884406</v>
      </c>
      <c r="Z40" s="34">
        <f t="shared" si="19"/>
        <v>-297131.26805773244</v>
      </c>
      <c r="AA40" s="34">
        <f t="shared" si="19"/>
        <v>-302375.56261663919</v>
      </c>
      <c r="AB40" s="34">
        <f t="shared" si="19"/>
        <v>-299458.45045780728</v>
      </c>
      <c r="AC40" s="34">
        <f t="shared" si="19"/>
        <v>-308734.67772322369</v>
      </c>
      <c r="AD40" s="34">
        <f t="shared" si="19"/>
        <v>-311894.13513493107</v>
      </c>
      <c r="AE40" s="34">
        <f t="shared" si="19"/>
        <v>-301982.87874783104</v>
      </c>
      <c r="AF40" s="34">
        <f t="shared" si="19"/>
        <v>-305865.26306630316</v>
      </c>
      <c r="AG40" s="34">
        <f t="shared" si="19"/>
        <v>-296885.49135287252</v>
      </c>
      <c r="AH40" s="34">
        <f t="shared" si="19"/>
        <v>-300381.17698424612</v>
      </c>
      <c r="AI40" s="34">
        <f t="shared" si="19"/>
        <v>-301633.11203590542</v>
      </c>
      <c r="AJ40" s="34">
        <f t="shared" si="19"/>
        <v>-290601.93863721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-7216070.4750685189</v>
      </c>
    </row>
    <row r="41" spans="1:40" x14ac:dyDescent="0.2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-23745.812255966197</v>
      </c>
      <c r="N41" s="34">
        <f t="shared" si="20"/>
        <v>-42952.9654973695</v>
      </c>
      <c r="O41" s="34">
        <f t="shared" si="20"/>
        <v>-58918.239222492368</v>
      </c>
      <c r="P41" s="34">
        <f t="shared" si="20"/>
        <v>-81837.595976924145</v>
      </c>
      <c r="Q41" s="34">
        <f t="shared" si="20"/>
        <v>-81055.516725594396</v>
      </c>
      <c r="R41" s="34">
        <f t="shared" si="20"/>
        <v>-57051.73616024544</v>
      </c>
      <c r="S41" s="34">
        <f t="shared" si="20"/>
        <v>-32475.326548623823</v>
      </c>
      <c r="T41" s="34">
        <f t="shared" si="20"/>
        <v>-14844.27709282292</v>
      </c>
      <c r="U41" s="34">
        <f t="shared" si="20"/>
        <v>-12857.702303900836</v>
      </c>
      <c r="V41" s="34">
        <f t="shared" si="20"/>
        <v>-12756.360293925341</v>
      </c>
      <c r="W41" s="34">
        <f t="shared" si="20"/>
        <v>-11482.74421489919</v>
      </c>
      <c r="X41" s="34">
        <f t="shared" si="20"/>
        <v>-14324.528989281394</v>
      </c>
      <c r="Y41" s="34">
        <f t="shared" si="20"/>
        <v>-22771.642169661362</v>
      </c>
      <c r="Z41" s="34">
        <f t="shared" si="20"/>
        <v>-41740.293696607085</v>
      </c>
      <c r="AA41" s="34">
        <f t="shared" si="20"/>
        <v>-58688.663208605685</v>
      </c>
      <c r="AB41" s="34">
        <f t="shared" si="20"/>
        <v>-81623.797894887321</v>
      </c>
      <c r="AC41" s="34">
        <f t="shared" si="20"/>
        <v>-82339.484832504371</v>
      </c>
      <c r="AD41" s="34">
        <f t="shared" si="20"/>
        <v>-59166.593586087038</v>
      </c>
      <c r="AE41" s="34">
        <f t="shared" si="20"/>
        <v>-34487.30698877354</v>
      </c>
      <c r="AF41" s="34">
        <f t="shared" si="20"/>
        <v>-15237.629075528926</v>
      </c>
      <c r="AG41" s="34">
        <f t="shared" si="20"/>
        <v>-12999.897769332687</v>
      </c>
      <c r="AH41" s="34">
        <f t="shared" si="20"/>
        <v>-12801.805642923087</v>
      </c>
      <c r="AI41" s="34">
        <f t="shared" si="20"/>
        <v>-11548.391438811341</v>
      </c>
      <c r="AJ41" s="34">
        <f t="shared" si="20"/>
        <v>-14073.712013424189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-891782.02359919215</v>
      </c>
    </row>
    <row r="42" spans="1:40" x14ac:dyDescent="0.2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-6217.4970717298584</v>
      </c>
      <c r="N42" s="36">
        <f t="shared" si="21"/>
        <v>-5925.4594603424766</v>
      </c>
      <c r="O42" s="36">
        <f t="shared" si="21"/>
        <v>-6720.8361036060805</v>
      </c>
      <c r="P42" s="36">
        <f t="shared" si="21"/>
        <v>-6726.6686416215261</v>
      </c>
      <c r="Q42" s="36">
        <f t="shared" si="21"/>
        <v>-6646.220933075525</v>
      </c>
      <c r="R42" s="36">
        <f t="shared" si="21"/>
        <v>-6617.7240848284664</v>
      </c>
      <c r="S42" s="36">
        <f t="shared" si="21"/>
        <v>-6569.9701447755879</v>
      </c>
      <c r="T42" s="36">
        <f t="shared" si="21"/>
        <v>-6518.8040714704293</v>
      </c>
      <c r="U42" s="36">
        <f t="shared" si="21"/>
        <v>-6528.2759282217221</v>
      </c>
      <c r="V42" s="36">
        <f t="shared" si="21"/>
        <v>-6486.5305632280824</v>
      </c>
      <c r="W42" s="36">
        <f t="shared" si="21"/>
        <v>-6411.3636576449189</v>
      </c>
      <c r="X42" s="36">
        <f t="shared" si="21"/>
        <v>-6389.6662021088468</v>
      </c>
      <c r="Y42" s="36">
        <f t="shared" si="21"/>
        <v>-6404.9762707850477</v>
      </c>
      <c r="Z42" s="36">
        <f t="shared" si="21"/>
        <v>-6419.9927883553282</v>
      </c>
      <c r="AA42" s="36">
        <f t="shared" si="21"/>
        <v>-6471.9366149797897</v>
      </c>
      <c r="AB42" s="36">
        <f t="shared" si="21"/>
        <v>-6452.7803172070589</v>
      </c>
      <c r="AC42" s="36">
        <f t="shared" si="21"/>
        <v>-6417.9353993783125</v>
      </c>
      <c r="AD42" s="36">
        <f t="shared" si="21"/>
        <v>-6407.9340146549521</v>
      </c>
      <c r="AE42" s="36">
        <f t="shared" si="21"/>
        <v>-6384.2289605483293</v>
      </c>
      <c r="AF42" s="36">
        <f t="shared" si="21"/>
        <v>-6361.8807813183967</v>
      </c>
      <c r="AG42" s="36">
        <f t="shared" si="21"/>
        <v>-6362.0071139676702</v>
      </c>
      <c r="AH42" s="36">
        <f t="shared" si="21"/>
        <v>-6355.5967603409099</v>
      </c>
      <c r="AI42" s="36">
        <f t="shared" si="21"/>
        <v>-6336.2984717562776</v>
      </c>
      <c r="AJ42" s="36">
        <f t="shared" si="21"/>
        <v>-6320.6145747356686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-154455.19893068122</v>
      </c>
    </row>
    <row r="43" spans="1:40" x14ac:dyDescent="0.2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-1410440.496837842</v>
      </c>
      <c r="N43" s="35">
        <f t="shared" si="22"/>
        <v>-1383858.6953358508</v>
      </c>
      <c r="O43" s="35">
        <f t="shared" si="22"/>
        <v>-1379872.6732014937</v>
      </c>
      <c r="P43" s="35">
        <f t="shared" ref="P43:AM43" si="23">SUM(P37:P42)</f>
        <v>-1608614.91502701</v>
      </c>
      <c r="Q43" s="35">
        <f t="shared" si="23"/>
        <v>-1573729.4795804613</v>
      </c>
      <c r="R43" s="35">
        <f t="shared" si="23"/>
        <v>-1405323.3422355233</v>
      </c>
      <c r="S43" s="35">
        <f t="shared" si="23"/>
        <v>-1474558.8160913703</v>
      </c>
      <c r="T43" s="35">
        <f t="shared" si="23"/>
        <v>-1633550.1881755788</v>
      </c>
      <c r="U43" s="35">
        <f t="shared" si="23"/>
        <v>-1866175.4796265936</v>
      </c>
      <c r="V43" s="35">
        <f t="shared" si="23"/>
        <v>-1835768.9186720222</v>
      </c>
      <c r="W43" s="35">
        <f t="shared" si="23"/>
        <v>-1592995.5965286132</v>
      </c>
      <c r="X43" s="35">
        <f t="shared" si="23"/>
        <v>-1594426.3762788691</v>
      </c>
      <c r="Y43" s="35">
        <f t="shared" si="23"/>
        <v>-1418853.4746961081</v>
      </c>
      <c r="Z43" s="35">
        <f t="shared" si="23"/>
        <v>-1390279.4078046179</v>
      </c>
      <c r="AA43" s="35">
        <f t="shared" si="23"/>
        <v>-1388328.6206060236</v>
      </c>
      <c r="AB43" s="35">
        <f t="shared" si="23"/>
        <v>-1611526.084206644</v>
      </c>
      <c r="AC43" s="35">
        <f t="shared" si="23"/>
        <v>-1580344.7245541483</v>
      </c>
      <c r="AD43" s="35">
        <f t="shared" si="23"/>
        <v>-1405906.9919645893</v>
      </c>
      <c r="AE43" s="35">
        <f t="shared" si="23"/>
        <v>-1479103.0522553977</v>
      </c>
      <c r="AF43" s="35">
        <f t="shared" si="23"/>
        <v>-1636586.3464121528</v>
      </c>
      <c r="AG43" s="35">
        <f t="shared" si="23"/>
        <v>-1877150.9256944198</v>
      </c>
      <c r="AH43" s="35">
        <f t="shared" si="23"/>
        <v>-1845608.8288945332</v>
      </c>
      <c r="AI43" s="35">
        <f t="shared" si="23"/>
        <v>-1604455.4820447853</v>
      </c>
      <c r="AJ43" s="35">
        <f t="shared" si="23"/>
        <v>-1605184.0447608666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-37602642.961485513</v>
      </c>
    </row>
    <row r="44" spans="1:40" x14ac:dyDescent="0.25">
      <c r="C44" s="64"/>
    </row>
    <row r="45" spans="1:40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71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2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2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25">
      <c r="A17" s="51"/>
      <c r="B17" s="51"/>
      <c r="F17" s="51"/>
      <c r="R17" s="52"/>
    </row>
    <row r="18" spans="1:42" x14ac:dyDescent="0.2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2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2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2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2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2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2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25">
      <c r="A25" s="51"/>
      <c r="B25" s="51"/>
      <c r="F25" s="51"/>
    </row>
    <row r="26" spans="1:42" x14ac:dyDescent="0.2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25">
      <c r="A29" s="2" t="s">
        <v>46</v>
      </c>
    </row>
    <row r="30" spans="1:42" hidden="1" x14ac:dyDescent="0.25">
      <c r="A30" s="45" t="s">
        <v>72</v>
      </c>
      <c r="F30" s="68"/>
    </row>
    <row r="31" spans="1:42" hidden="1" x14ac:dyDescent="0.25"/>
    <row r="32" spans="1:42" hidden="1" x14ac:dyDescent="0.2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2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2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2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2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2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2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2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2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2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2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25">
      <c r="A43" s="51"/>
      <c r="R43" s="52"/>
    </row>
    <row r="44" spans="1:42" hidden="1" x14ac:dyDescent="0.2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2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2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2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2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2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2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25"/>
    <row r="52" spans="1:42" hidden="1" x14ac:dyDescent="0.2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25"/>
    <row r="54" spans="1:42" hidden="1" x14ac:dyDescent="0.25"/>
    <row r="55" spans="1:42" hidden="1" x14ac:dyDescent="0.25"/>
    <row r="56" spans="1:42" hidden="1" x14ac:dyDescent="0.2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74</v>
      </c>
      <c r="B2" s="54"/>
      <c r="C2" s="54"/>
      <c r="D2" s="54"/>
      <c r="E2" s="57"/>
      <c r="F2" s="54"/>
    </row>
    <row r="3" spans="1:6" s="56" customFormat="1" x14ac:dyDescent="0.25">
      <c r="A3" s="54" t="s">
        <v>105</v>
      </c>
      <c r="B3" s="54"/>
      <c r="C3" s="54"/>
      <c r="D3" s="54"/>
      <c r="E3" s="54"/>
      <c r="F3" s="54"/>
    </row>
    <row r="4" spans="1:6" x14ac:dyDescent="0.25">
      <c r="A4" s="187" t="s">
        <v>106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75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76</v>
      </c>
      <c r="B10" s="58"/>
      <c r="C10" s="58"/>
      <c r="E10" s="58">
        <v>6.1824999999999996E-3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77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78</v>
      </c>
      <c r="B14" s="58"/>
      <c r="C14" s="58"/>
      <c r="E14" s="58">
        <v>3.8494500000000001E-2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40625" defaultRowHeight="12.75" x14ac:dyDescent="0.2"/>
  <cols>
    <col min="1" max="1" width="34.85546875" style="120" customWidth="1"/>
    <col min="2" max="4" width="17.85546875" style="120" customWidth="1"/>
    <col min="5" max="5" width="9.140625" style="120"/>
    <col min="6" max="6" width="12.28515625" style="120" customWidth="1"/>
    <col min="7" max="7" width="32" style="120" customWidth="1"/>
    <col min="8" max="8" width="15.42578125" style="120" customWidth="1"/>
    <col min="9" max="9" width="18.5703125" style="120" customWidth="1"/>
    <col min="10" max="10" width="16.42578125" style="120" customWidth="1"/>
    <col min="11" max="11" width="9.140625" style="120"/>
    <col min="12" max="12" width="20.140625" style="120" customWidth="1"/>
    <col min="13" max="15" width="10.42578125" style="120" customWidth="1"/>
    <col min="16" max="16384" width="9.140625" style="120"/>
  </cols>
  <sheetData>
    <row r="2" spans="1:9" ht="45" x14ac:dyDescent="0.25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5" x14ac:dyDescent="0.25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-7.4328223931454801E-2</v>
      </c>
    </row>
    <row r="4" spans="1:9" ht="15" x14ac:dyDescent="0.25">
      <c r="A4" s="153" t="s">
        <v>88</v>
      </c>
      <c r="B4" s="167">
        <v>7.8170000000000003E-2</v>
      </c>
      <c r="C4" s="158">
        <f>'Rate Design'!D17</f>
        <v>-3.4260453727208411E-3</v>
      </c>
      <c r="D4" s="155">
        <f>B4+C4</f>
        <v>7.4743954627279161E-2</v>
      </c>
      <c r="E4" s="118"/>
      <c r="F4" s="124" t="s">
        <v>93</v>
      </c>
      <c r="G4" s="122" t="s">
        <v>98</v>
      </c>
      <c r="H4" s="123">
        <f>'Rate Design'!E24</f>
        <v>-5.4150975852980503E-2</v>
      </c>
    </row>
    <row r="5" spans="1:9" ht="15" x14ac:dyDescent="0.25">
      <c r="A5" s="153" t="s">
        <v>89</v>
      </c>
      <c r="B5" s="167">
        <v>9.0490000000000001E-2</v>
      </c>
      <c r="C5" s="158">
        <f>C4</f>
        <v>-3.4260453727208411E-3</v>
      </c>
      <c r="D5" s="155">
        <f>B5+C5</f>
        <v>8.7063954627279158E-2</v>
      </c>
      <c r="E5" s="118"/>
      <c r="F5" s="124" t="s">
        <v>94</v>
      </c>
      <c r="G5" s="122" t="s">
        <v>99</v>
      </c>
      <c r="H5" s="123">
        <f>'Rate Design'!F24</f>
        <v>-7.2250185980925197E-2</v>
      </c>
    </row>
    <row r="6" spans="1:9" ht="15" x14ac:dyDescent="0.25">
      <c r="A6" s="115" t="s">
        <v>90</v>
      </c>
      <c r="B6" s="168">
        <v>0.1056</v>
      </c>
      <c r="C6" s="159">
        <f>C5</f>
        <v>-3.4260453727208411E-3</v>
      </c>
      <c r="D6" s="156">
        <f>C6+B6</f>
        <v>0.10217395462727916</v>
      </c>
      <c r="E6" s="118"/>
      <c r="F6" s="124" t="s">
        <v>144</v>
      </c>
      <c r="G6" s="122" t="s">
        <v>101</v>
      </c>
      <c r="H6" s="123">
        <f>'Rate Design'!G24</f>
        <v>-0.10919642147070997</v>
      </c>
    </row>
    <row r="7" spans="1:9" ht="15" x14ac:dyDescent="0.25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-7.1555559438373259E-2</v>
      </c>
    </row>
    <row r="8" spans="1:9" ht="15" x14ac:dyDescent="0.25">
      <c r="E8" s="118"/>
      <c r="F8" s="124" t="s">
        <v>102</v>
      </c>
      <c r="G8" s="122" t="s">
        <v>103</v>
      </c>
      <c r="H8" s="123">
        <f>'Rate Design'!I24</f>
        <v>-2.3988406732333437E-2</v>
      </c>
    </row>
    <row r="9" spans="1:9" ht="15" x14ac:dyDescent="0.25">
      <c r="E9" s="118"/>
      <c r="F9" s="125"/>
      <c r="G9" s="126" t="s">
        <v>104</v>
      </c>
      <c r="H9" s="127">
        <f>'Rate Design'!C24</f>
        <v>-7.4573867819892767E-2</v>
      </c>
    </row>
    <row r="10" spans="1:9" ht="15" x14ac:dyDescent="0.25">
      <c r="E10" s="118"/>
      <c r="F10" s="118"/>
      <c r="G10" s="118"/>
      <c r="H10" s="118"/>
    </row>
    <row r="11" spans="1:9" ht="15" x14ac:dyDescent="0.25">
      <c r="E11" s="118"/>
      <c r="F11" s="161" t="s">
        <v>146</v>
      </c>
    </row>
    <row r="12" spans="1:9" ht="45" x14ac:dyDescent="0.25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5" x14ac:dyDescent="0.25">
      <c r="D13" s="118"/>
      <c r="E13" s="118"/>
      <c r="F13" s="146" t="s">
        <v>92</v>
      </c>
      <c r="G13" s="148" t="s">
        <v>97</v>
      </c>
      <c r="H13" s="149">
        <f>'Rate Design'!D26</f>
        <v>-3.7081078739152798E-2</v>
      </c>
      <c r="I13" s="140">
        <f>'Rate Design'!D25</f>
        <v>-8256769.6406896748</v>
      </c>
    </row>
    <row r="14" spans="1:9" ht="15" x14ac:dyDescent="0.25">
      <c r="D14" s="118"/>
      <c r="E14" s="118"/>
      <c r="F14" s="147" t="s">
        <v>93</v>
      </c>
      <c r="G14" s="148" t="s">
        <v>98</v>
      </c>
      <c r="H14" s="149">
        <f>'Rate Design'!E26</f>
        <v>-2.701499502070815E-2</v>
      </c>
      <c r="I14" s="140">
        <f>'Rate Design'!E25</f>
        <v>-2178759.3484201124</v>
      </c>
    </row>
    <row r="15" spans="1:9" ht="15" x14ac:dyDescent="0.25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-3.6044381172726396E-2</v>
      </c>
      <c r="I15" s="140">
        <f>'Rate Design'!F25</f>
        <v>-4918544.1660678983</v>
      </c>
    </row>
    <row r="16" spans="1:9" ht="15" x14ac:dyDescent="0.25">
      <c r="A16" s="130" t="s">
        <v>120</v>
      </c>
      <c r="B16" s="185">
        <f>ROUND((ROUND('Rate Design'!D15,5)-ROUND('Rate Design'!D16,5))*918,2)</f>
        <v>-3.15</v>
      </c>
      <c r="D16" s="118"/>
      <c r="E16" s="118"/>
      <c r="F16" s="147" t="s">
        <v>144</v>
      </c>
      <c r="G16" s="148" t="s">
        <v>101</v>
      </c>
      <c r="H16" s="149">
        <f>'Rate Design'!G26</f>
        <v>-5.447622569756537E-2</v>
      </c>
      <c r="I16" s="140">
        <f>'Rate Design'!G25</f>
        <v>-3776237.489129534</v>
      </c>
    </row>
    <row r="17" spans="1:15" ht="15" x14ac:dyDescent="0.25">
      <c r="A17" s="130" t="s">
        <v>51</v>
      </c>
      <c r="B17" s="132">
        <f>B16/B23</f>
        <v>-3.8314726161611273E-2</v>
      </c>
      <c r="D17" s="118"/>
      <c r="E17" s="118"/>
      <c r="F17" s="147" t="s">
        <v>95</v>
      </c>
      <c r="G17" s="148" t="s">
        <v>100</v>
      </c>
      <c r="H17" s="149">
        <f>'Rate Design'!H26</f>
        <v>-3.5697843879672987E-2</v>
      </c>
      <c r="I17" s="140">
        <f>'Rate Design'!H25</f>
        <v>-466677.91303896497</v>
      </c>
    </row>
    <row r="18" spans="1:15" ht="15" x14ac:dyDescent="0.25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-1.1967405540172565E-2</v>
      </c>
      <c r="I18" s="140">
        <f>'Rate Design'!I25</f>
        <v>-80827.857018325507</v>
      </c>
    </row>
    <row r="19" spans="1:15" ht="15" x14ac:dyDescent="0.25">
      <c r="A19" s="134" t="s">
        <v>66</v>
      </c>
      <c r="B19" s="133"/>
      <c r="D19" s="118"/>
      <c r="F19" s="143"/>
      <c r="G19" s="144" t="s">
        <v>104</v>
      </c>
      <c r="H19" s="145">
        <f>'Rate Design'!C26</f>
        <v>-3.720362627072521E-2</v>
      </c>
      <c r="I19" s="150">
        <f>SUM(I13:I18)</f>
        <v>-19677816.414364509</v>
      </c>
    </row>
    <row r="20" spans="1:15" ht="15" x14ac:dyDescent="0.25">
      <c r="A20" s="130" t="s">
        <v>67</v>
      </c>
      <c r="B20" s="135">
        <v>9</v>
      </c>
      <c r="D20" s="118"/>
    </row>
    <row r="21" spans="1:15" ht="15" x14ac:dyDescent="0.25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25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5" x14ac:dyDescent="0.25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5" x14ac:dyDescent="0.25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5" x14ac:dyDescent="0.25">
      <c r="A25" s="130" t="s">
        <v>70</v>
      </c>
      <c r="B25" s="136">
        <f>B16</f>
        <v>-3.15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5" x14ac:dyDescent="0.25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5" x14ac:dyDescent="0.25">
      <c r="A27" s="137" t="s">
        <v>81</v>
      </c>
      <c r="B27" s="138">
        <f>SUM(B23:B26)</f>
        <v>79.063819999999993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5" x14ac:dyDescent="0.25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5" x14ac:dyDescent="0.25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2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2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F6C1CE8A-76D6-4E75-BDD1-32752CB8F3F3}"/>
</file>

<file path=customXml/itemProps3.xml><?xml version="1.0" encoding="utf-8"?>
<ds:datastoreItem xmlns:ds="http://schemas.openxmlformats.org/officeDocument/2006/customXml" ds:itemID="{B0BF8E61-4D1E-4A2C-8540-D81BFBAD1327}"/>
</file>

<file path=customXml/itemProps4.xml><?xml version="1.0" encoding="utf-8"?>
<ds:datastoreItem xmlns:ds="http://schemas.openxmlformats.org/officeDocument/2006/customXml" ds:itemID="{C8448D3A-7862-4F28-98ED-56E6F7F3532F}"/>
</file>

<file path=customXml/itemProps5.xml><?xml version="1.0" encoding="utf-8"?>
<ds:datastoreItem xmlns:ds="http://schemas.openxmlformats.org/officeDocument/2006/customXml" ds:itemID="{689CC4D6-12DA-40A1-BF12-9C7C15985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2020-02-21T18:41:20Z</cp:lastPrinted>
  <dcterms:created xsi:type="dcterms:W3CDTF">2016-02-09T19:01:57Z</dcterms:created>
  <dcterms:modified xsi:type="dcterms:W3CDTF">2020-02-21T20:23:15Z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