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Design'!$A$1:$J$47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AP7" i="3" l="1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25" i="2" s="1"/>
  <c r="D25" i="2" s="1"/>
  <c r="C5" i="10"/>
  <c r="D4" i="10"/>
  <c r="C18" i="2"/>
  <c r="C24" i="2" s="1"/>
  <c r="D24" i="2"/>
  <c r="H3" i="10" s="1"/>
  <c r="AN37" i="6"/>
  <c r="AN34" i="6"/>
  <c r="I7" i="5"/>
  <c r="I11" i="5" s="1"/>
  <c r="J11" i="5" s="1"/>
  <c r="K11" i="5" s="1"/>
  <c r="AT7" i="5" l="1"/>
  <c r="B21" i="5"/>
  <c r="C6" i="10"/>
  <c r="D5" i="10"/>
  <c r="H9" i="10"/>
  <c r="AN43" i="6"/>
  <c r="C21" i="5" l="1"/>
  <c r="C27" i="2"/>
  <c r="C20" i="5"/>
  <c r="C23" i="5" s="1"/>
  <c r="B23" i="5"/>
  <c r="B26" i="5" s="1"/>
  <c r="D6" i="10"/>
  <c r="E48" i="3"/>
  <c r="D49" i="3"/>
  <c r="C49" i="3"/>
  <c r="D48" i="3"/>
  <c r="E49" i="3"/>
  <c r="E50" i="3" s="1"/>
  <c r="C48" i="3"/>
  <c r="G27" i="2" l="1"/>
  <c r="H27" i="2"/>
  <c r="I27" i="2"/>
  <c r="D27" i="2"/>
  <c r="F27" i="2"/>
  <c r="E27" i="2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S9" i="5"/>
  <c r="R11" i="5"/>
  <c r="S11" i="5" s="1"/>
  <c r="T8" i="5"/>
  <c r="T9" i="5"/>
  <c r="T11" i="5" l="1"/>
  <c r="U9" i="5" s="1"/>
  <c r="U8" i="5" l="1"/>
  <c r="V9" i="5" s="1"/>
  <c r="U11" i="5"/>
  <c r="V8" i="5" l="1"/>
  <c r="W8" i="5" s="1"/>
  <c r="V11" i="5"/>
  <c r="W9" i="5" l="1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<sst xmlns="http://schemas.openxmlformats.org/spreadsheetml/2006/main" count="284" uniqueCount="171">
  <si>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</si>
  <si>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</si>
  <si>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</si>
  <si>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</si>
  <si>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</si>
  <si>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</si>
  <si>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</si>
  <si>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</si>
  <si>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</si>
  <si>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</si>
  <si>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</si>
  <si>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</si>
  <si>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</si>
  <si>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</si>
  <si>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</si>
  <si>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</si>
  <si>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</si>
  <si>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</si>
  <si>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</si>
  <si>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</si>
  <si>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</si>
  <si>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</si>
  <si>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</si>
  <si>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</si>
  <si>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</si>
  <si>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</si>
  <si>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</si>
  <si>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</si>
  <si>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</si>
  <si>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</si>
  <si>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</si>
  <si>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</si>
  <si>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</si>
  <si>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</si>
  <si>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</si>
  <si>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</si>
  <si>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</si>
  <si>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</si>
  <si>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</si>
  <si>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</si>
  <si>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</si>
  <si>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</si>
  <si>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</si>
  <si>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</si>
  <si>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</si>
  <si>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</si>
  <si>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</si>
  <si>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</si>
  <si>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</si>
  <si>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</si>
  <si>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</si>
  <si>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</si>
  <si>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</si>
  <si>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</si>
  <si>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</si>
  <si>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</si>
  <si>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</si>
  <si>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</si>
  <si>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</si>
  <si>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</si>
  <si>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</si>
  <si>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</si>
  <si>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</si>
  <si>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</si>
  <si>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</si>
  <si>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</si>
  <si>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</si>
  <si>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</si>
  <si>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</si>
  <si>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</si>
  <si>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</si>
  <si>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</si>
  <si>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</si>
  <si>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</si>
  <si>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</si>
  <si>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</si>
  <si>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</si>
  <si>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</si>
  <si>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</si>
  <si>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</si>
  <si>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</si>
  <si>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</si>
  <si>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</si>
  <si>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</si>
  <si>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</si>
  <si>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</si>
  <si>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</si>
  <si>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</si>
  <si>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</si>
  <si>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</si>
  <si>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</si>
  <si>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</si>
  <si>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</si>
  <si>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</si>
  <si>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</si>
  <si>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</si>
  <si>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</si>
  <si>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</si>
  <si>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</si>
  <si>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</si>
  <si>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</si>
  <si>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</si>
  <si>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</si>
  <si>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</si>
  <si>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</si>
  <si>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</si>
  <si>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</si>
  <si>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</si>
  <si>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</si>
  <si>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</si>
  <si>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</si>
  <si>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</si>
  <si>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</si>
  <si>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</si>
  <si>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</si>
  <si>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</si>
  <si>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</si>
  <si>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</si>
  <si>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</si>
  <si>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</si>
  <si>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</si>
  <si>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</si>
  <si>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</si>
  <si>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</si>
  <si>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</si>
  <si>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</si>
  <si>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</si>
  <si>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</si>
  <si>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</si>
  <si>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</si>
  <si>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</si>
  <si>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</si>
  <si>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</si>
  <si>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</si>
  <si>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</si>
  <si>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</si>
  <si>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</si>
  <si>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</si>
  <si>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</si>
  <si>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</si>
  <si>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</si>
  <si>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</si>
  <si>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</si>
  <si>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</si>
  <si>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</si>
  <si>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</si>
  <si>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</si>
  <si>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</si>
  <si>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</si>
  <si>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</si>
  <si>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</si>
  <si>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</si>
  <si>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</si>
  <si>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</si>
  <si>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</si>
  <si>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</si>
  <si>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</si>
  <si>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</si>
  <si>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</si>
  <si>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</si>
  <si>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</si>
  <si>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</si>
  <si>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</si>
  <si>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</si>
  <si>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</si>
  <si>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</si>
  <si>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</si>
  <si>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 xml:space="preserve">Bench Request 3, part B </t>
  </si>
  <si>
    <t>Bench Request 3 - ERM / Colstip Transfer</t>
  </si>
  <si>
    <t>Year Two Annual Rebate</t>
  </si>
  <si>
    <r>
      <t xml:space="preserve">ERM Revenues Rebate Allocation - Additional $0.209M </t>
    </r>
    <r>
      <rPr>
        <b/>
        <u/>
        <sz val="14"/>
        <color theme="1"/>
        <rFont val="Calibri"/>
        <family val="2"/>
        <scheme val="minor"/>
      </rPr>
      <t>(Before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</si>
</sst>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99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6" xfId="4" applyFont="1" applyFill="1" applyBorder="1" applyAlignment="1">
      <alignment horizontal="center"/>
    </xf>
    <xf numFmtId="0" fontId="7" fillId="0" borderId="8" xfId="4" applyFont="1" applyFill="1" applyBorder="1" applyAlignment="1">
      <alignment horizontal="center"/>
    </xf>
    <xf numFmtId="0" fontId="7" fillId="0" borderId="9" xfId="4" applyFont="1" applyFill="1" applyBorder="1" applyAlignment="1">
      <alignment horizontal="center"/>
    </xf>
    <xf numFmtId="0" fontId="7" fillId="0" borderId="12" xfId="4" applyFont="1" applyFill="1" applyBorder="1" applyAlignment="1">
      <alignment horizontal="center" wrapText="1"/>
    </xf>
    <xf numFmtId="0" fontId="7" fillId="0" borderId="13" xfId="4" applyFont="1" applyFill="1" applyBorder="1" applyAlignment="1">
      <alignment horizontal="center"/>
    </xf>
    <xf numFmtId="0" fontId="7" fillId="0" borderId="14" xfId="4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0" xfId="0" applyFont="1" applyFill="1" applyBorder="1"/>
    <xf numFmtId="10" fontId="7" fillId="0" borderId="6" xfId="0" applyNumberFormat="1" applyFont="1" applyFill="1" applyBorder="1"/>
    <xf numFmtId="164" fontId="9" fillId="0" borderId="15" xfId="2" applyNumberFormat="1" applyFont="1" applyFill="1" applyBorder="1"/>
    <xf numFmtId="37" fontId="7" fillId="0" borderId="6" xfId="5" applyNumberFormat="1" applyFont="1" applyFill="1" applyBorder="1"/>
    <xf numFmtId="0" fontId="7" fillId="0" borderId="6" xfId="0" applyFont="1" applyFill="1" applyBorder="1"/>
    <xf numFmtId="0" fontId="7" fillId="0" borderId="0" xfId="0" applyFont="1" applyFill="1"/>
    <xf numFmtId="165" fontId="7" fillId="0" borderId="6" xfId="0" applyNumberFormat="1" applyFont="1" applyFill="1" applyBorder="1"/>
    <xf numFmtId="164" fontId="7" fillId="0" borderId="10" xfId="0" applyNumberFormat="1" applyFont="1" applyFill="1" applyBorder="1"/>
    <xf numFmtId="164" fontId="7" fillId="0" borderId="9" xfId="0" applyNumberFormat="1" applyFont="1" applyFill="1" applyBorder="1"/>
    <xf numFmtId="44" fontId="3" fillId="0" borderId="0" xfId="2" applyFont="1"/>
    <xf numFmtId="49" fontId="6" fillId="0" borderId="0" xfId="0" applyNumberFormat="1" applyFont="1" applyBorder="1" applyAlignment="1">
      <alignment horizontal="center"/>
    </xf>
    <xf numFmtId="37" fontId="3" fillId="0" borderId="0" xfId="0" applyNumberFormat="1" applyFont="1"/>
    <xf numFmtId="0" fontId="9" fillId="0" borderId="0" xfId="0" applyFont="1"/>
    <xf numFmtId="17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166" fontId="3" fillId="0" borderId="2" xfId="0" applyNumberFormat="1" applyFont="1" applyBorder="1"/>
    <xf numFmtId="166" fontId="3" fillId="0" borderId="0" xfId="0" applyNumberFormat="1" applyFont="1"/>
    <xf numFmtId="170" fontId="3" fillId="0" borderId="0" xfId="0" applyNumberFormat="1" applyFont="1"/>
    <xf numFmtId="10" fontId="3" fillId="0" borderId="0" xfId="0" applyNumberFormat="1" applyFont="1"/>
    <xf numFmtId="164" fontId="3" fillId="0" borderId="0" xfId="2" applyNumberFormat="1" applyFont="1"/>
    <xf numFmtId="164" fontId="3" fillId="0" borderId="0" xfId="0" applyNumberFormat="1" applyFont="1"/>
    <xf numFmtId="164" fontId="3" fillId="0" borderId="8" xfId="2" applyNumberFormat="1" applyFont="1" applyBorder="1"/>
    <xf numFmtId="0" fontId="3" fillId="0" borderId="0" xfId="0" applyFont="1" applyFill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/>
    <xf numFmtId="164" fontId="7" fillId="0" borderId="6" xfId="2" applyNumberFormat="1" applyFont="1" applyFill="1" applyBorder="1"/>
    <xf numFmtId="164" fontId="13" fillId="0" borderId="0" xfId="2" applyNumberFormat="1" applyFont="1" applyFill="1"/>
    <xf numFmtId="164" fontId="13" fillId="0" borderId="0" xfId="0" applyNumberFormat="1" applyFont="1" applyFill="1" applyBorder="1"/>
    <xf numFmtId="164" fontId="13" fillId="0" borderId="0" xfId="0" applyNumberFormat="1" applyFont="1" applyFill="1"/>
    <xf numFmtId="0" fontId="13" fillId="0" borderId="0" xfId="0" applyFont="1" applyFill="1"/>
    <xf numFmtId="0" fontId="2" fillId="0" borderId="0" xfId="0" applyFont="1"/>
    <xf numFmtId="167" fontId="10" fillId="0" borderId="0" xfId="0" applyNumberFormat="1" applyFont="1">
      <alignment readingOrder="1"/>
    </xf>
    <xf numFmtId="0" fontId="7" fillId="0" borderId="0" xfId="0" applyFont="1" applyAlignment="1">
      <alignment horizontal="left" indent="1" readingOrder="1"/>
    </xf>
    <xf numFmtId="0" fontId="7" fillId="0" borderId="0" xfId="0" applyFont="1" applyFill="1" applyAlignment="1">
      <alignment horizontal="left" indent="1" readingOrder="1"/>
    </xf>
    <xf numFmtId="0" fontId="7" fillId="0" borderId="0" xfId="0" applyFont="1" applyBorder="1" applyAlignment="1">
      <alignment horizontal="left" indent="1" readingOrder="1"/>
    </xf>
    <xf numFmtId="0" fontId="7" fillId="0" borderId="0" xfId="0" applyFont="1" applyFill="1" applyBorder="1" applyAlignment="1">
      <alignment horizontal="left" indent="1" readingOrder="1"/>
    </xf>
    <xf numFmtId="0" fontId="7" fillId="0" borderId="0" xfId="0" applyFont="1"/>
    <xf numFmtId="166" fontId="2" fillId="0" borderId="0" xfId="0" applyNumberFormat="1" applyFont="1"/>
    <xf numFmtId="166" fontId="7" fillId="0" borderId="0" xfId="0" applyNumberFormat="1" applyFont="1"/>
    <xf numFmtId="168" fontId="10" fillId="0" borderId="0" xfId="5" applyNumberFormat="1" applyFont="1"/>
    <xf numFmtId="14" fontId="10" fillId="0" borderId="0" xfId="5" applyNumberFormat="1" applyFont="1"/>
    <xf numFmtId="0" fontId="10" fillId="0" borderId="0" xfId="5" applyFont="1"/>
    <xf numFmtId="168" fontId="10" fillId="0" borderId="0" xfId="5" applyNumberFormat="1" applyFont="1" applyAlignment="1">
      <alignment horizontal="right"/>
    </xf>
    <xf numFmtId="168" fontId="7" fillId="0" borderId="0" xfId="5" applyNumberFormat="1" applyFont="1"/>
    <xf numFmtId="0" fontId="7" fillId="0" borderId="0" xfId="5" applyFont="1"/>
    <xf numFmtId="168" fontId="7" fillId="0" borderId="13" xfId="5" applyNumberFormat="1" applyFont="1" applyBorder="1"/>
    <xf numFmtId="0" fontId="16" fillId="0" borderId="0" xfId="5" applyFont="1"/>
    <xf numFmtId="4" fontId="17" fillId="0" borderId="0" xfId="5" applyNumberFormat="1" applyFont="1" applyAlignment="1">
      <alignment horizontal="left"/>
    </xf>
    <xf numFmtId="44" fontId="7" fillId="0" borderId="0" xfId="2" applyFont="1"/>
    <xf numFmtId="165" fontId="3" fillId="0" borderId="0" xfId="2" applyNumberFormat="1" applyFont="1"/>
    <xf numFmtId="165" fontId="7" fillId="0" borderId="0" xfId="2" applyNumberFormat="1" applyFont="1"/>
    <xf numFmtId="0" fontId="12" fillId="0" borderId="0" xfId="0" applyFont="1"/>
    <xf numFmtId="0" fontId="12" fillId="0" borderId="0" xfId="5" applyFont="1"/>
    <xf numFmtId="0" fontId="18" fillId="0" borderId="0" xfId="0" applyFont="1"/>
    <xf numFmtId="0" fontId="18" fillId="0" borderId="0" xfId="5" applyFont="1"/>
    <xf numFmtId="166" fontId="11" fillId="0" borderId="0" xfId="1" applyNumberFormat="1" applyFont="1" applyFill="1">
      <alignment readingOrder="1"/>
    </xf>
    <xf numFmtId="166" fontId="11" fillId="0" borderId="0" xfId="1" applyNumberFormat="1" applyFont="1" applyFill="1"/>
    <xf numFmtId="3" fontId="11" fillId="0" borderId="0" xfId="4" applyNumberFormat="1" applyFont="1" applyFill="1"/>
    <xf numFmtId="165" fontId="10" fillId="0" borderId="14" xfId="2" applyNumberFormat="1" applyFont="1" applyFill="1" applyBorder="1"/>
    <xf numFmtId="165" fontId="11" fillId="0" borderId="6" xfId="0" applyNumberFormat="1" applyFont="1" applyFill="1" applyBorder="1"/>
    <xf numFmtId="0" fontId="3" fillId="0" borderId="0" xfId="0" applyFont="1" applyAlignment="1">
      <alignment wrapText="1"/>
    </xf>
    <xf numFmtId="10" fontId="7" fillId="0" borderId="0" xfId="5" applyNumberFormat="1" applyFont="1" applyFill="1"/>
    <xf numFmtId="10" fontId="7" fillId="0" borderId="6" xfId="3" applyNumberFormat="1" applyFont="1" applyFill="1" applyBorder="1"/>
    <xf numFmtId="164" fontId="13" fillId="0" borderId="0" xfId="2" applyNumberFormat="1" applyFont="1" applyFill="1" applyBorder="1"/>
    <xf numFmtId="164" fontId="13" fillId="0" borderId="8" xfId="2" applyNumberFormat="1" applyFont="1" applyFill="1" applyBorder="1"/>
    <xf numFmtId="0" fontId="19" fillId="0" borderId="0" xfId="0" applyFont="1" applyFill="1" applyAlignment="1">
      <alignment horizontal="center"/>
    </xf>
    <xf numFmtId="0" fontId="13" fillId="0" borderId="0" xfId="0" applyFont="1" applyFill="1" applyBorder="1"/>
    <xf numFmtId="0" fontId="13" fillId="0" borderId="14" xfId="0" applyFont="1" applyFill="1" applyBorder="1" applyAlignment="1">
      <alignment wrapText="1"/>
    </xf>
    <xf numFmtId="171" fontId="15" fillId="0" borderId="14" xfId="3" applyNumberFormat="1" applyFont="1" applyFill="1" applyBorder="1"/>
    <xf numFmtId="172" fontId="13" fillId="0" borderId="14" xfId="3" applyNumberFormat="1" applyFont="1" applyFill="1" applyBorder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164" fontId="13" fillId="0" borderId="0" xfId="2" applyNumberFormat="1" applyFont="1" applyFill="1" applyAlignment="1">
      <alignment horizontal="right"/>
    </xf>
    <xf numFmtId="0" fontId="20" fillId="0" borderId="0" xfId="0" applyFont="1" applyFill="1"/>
    <xf numFmtId="173" fontId="13" fillId="0" borderId="0" xfId="2" applyNumberFormat="1" applyFont="1" applyFill="1"/>
    <xf numFmtId="44" fontId="13" fillId="0" borderId="0" xfId="2" applyFont="1" applyFill="1"/>
    <xf numFmtId="0" fontId="21" fillId="0" borderId="0" xfId="0" applyFont="1" applyFill="1"/>
    <xf numFmtId="165" fontId="13" fillId="0" borderId="0" xfId="2" applyNumberFormat="1" applyFont="1" applyFill="1"/>
    <xf numFmtId="166" fontId="11" fillId="0" borderId="0" xfId="1" applyNumberFormat="1" applyFont="1"/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/>
    <xf numFmtId="0" fontId="7" fillId="0" borderId="3" xfId="4" applyFont="1" applyFill="1" applyBorder="1" applyAlignment="1">
      <alignment horizontal="center"/>
    </xf>
    <xf numFmtId="0" fontId="13" fillId="0" borderId="8" xfId="0" applyNumberFormat="1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9" fillId="0" borderId="0" xfId="0" applyFont="1" applyFill="1"/>
    <xf numFmtId="0" fontId="3" fillId="0" borderId="2" xfId="0" applyFont="1" applyBorder="1"/>
    <xf numFmtId="0" fontId="7" fillId="0" borderId="8" xfId="0" applyFont="1" applyFill="1" applyBorder="1"/>
    <xf numFmtId="169" fontId="3" fillId="0" borderId="9" xfId="3" applyNumberFormat="1" applyFont="1" applyBorder="1"/>
    <xf numFmtId="169" fontId="3" fillId="0" borderId="0" xfId="3" applyNumberFormat="1" applyFont="1" applyBorder="1"/>
    <xf numFmtId="0" fontId="7" fillId="0" borderId="0" xfId="4" applyFont="1" applyFill="1" applyBorder="1" applyAlignment="1">
      <alignment horizontal="center"/>
    </xf>
    <xf numFmtId="0" fontId="3" fillId="0" borderId="1" xfId="0" applyFont="1" applyBorder="1"/>
    <xf numFmtId="0" fontId="7" fillId="0" borderId="0" xfId="4" applyFont="1" applyFill="1" applyBorder="1" applyAlignment="1">
      <alignment horizontal="center" vertical="center"/>
    </xf>
    <xf numFmtId="169" fontId="3" fillId="0" borderId="11" xfId="3" applyNumberFormat="1" applyFont="1" applyBorder="1"/>
    <xf numFmtId="164" fontId="13" fillId="0" borderId="8" xfId="0" applyNumberFormat="1" applyFont="1" applyFill="1" applyBorder="1"/>
    <xf numFmtId="0" fontId="7" fillId="0" borderId="1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0" fontId="22" fillId="2" borderId="10" xfId="0" applyFont="1" applyFill="1" applyBorder="1"/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/>
    <xf numFmtId="0" fontId="22" fillId="0" borderId="2" xfId="0" applyFont="1" applyBorder="1" applyAlignment="1">
      <alignment horizontal="center" vertical="center"/>
    </xf>
    <xf numFmtId="0" fontId="24" fillId="0" borderId="0" xfId="0" applyFont="1"/>
    <xf numFmtId="16" fontId="22" fillId="0" borderId="5" xfId="0" quotePrefix="1" applyNumberFormat="1" applyFont="1" applyBorder="1" applyAlignment="1">
      <alignment horizontal="center"/>
    </xf>
    <xf numFmtId="0" fontId="22" fillId="0" borderId="0" xfId="0" applyFont="1" applyBorder="1"/>
    <xf numFmtId="169" fontId="22" fillId="0" borderId="7" xfId="0" applyNumberFormat="1" applyFont="1" applyBorder="1"/>
    <xf numFmtId="0" fontId="22" fillId="0" borderId="5" xfId="0" quotePrefix="1" applyFont="1" applyBorder="1" applyAlignment="1">
      <alignment horizontal="center"/>
    </xf>
    <xf numFmtId="0" fontId="22" fillId="0" borderId="10" xfId="0" applyFont="1" applyBorder="1"/>
    <xf numFmtId="0" fontId="23" fillId="0" borderId="8" xfId="0" applyFont="1" applyBorder="1"/>
    <xf numFmtId="169" fontId="23" fillId="0" borderId="11" xfId="0" applyNumberFormat="1" applyFont="1" applyBorder="1"/>
    <xf numFmtId="0" fontId="25" fillId="0" borderId="1" xfId="0" applyFont="1" applyBorder="1"/>
    <xf numFmtId="0" fontId="24" fillId="0" borderId="4" xfId="0" applyFont="1" applyBorder="1"/>
    <xf numFmtId="0" fontId="26" fillId="0" borderId="5" xfId="0" applyFont="1" applyBorder="1"/>
    <xf numFmtId="165" fontId="26" fillId="0" borderId="7" xfId="2" applyNumberFormat="1" applyFont="1" applyBorder="1"/>
    <xf numFmtId="169" fontId="26" fillId="0" borderId="7" xfId="3" applyNumberFormat="1" applyFont="1" applyBorder="1"/>
    <xf numFmtId="0" fontId="26" fillId="0" borderId="7" xfId="0" applyFont="1" applyBorder="1"/>
    <xf numFmtId="0" fontId="27" fillId="0" borderId="5" xfId="0" applyFont="1" applyBorder="1"/>
    <xf numFmtId="44" fontId="26" fillId="0" borderId="7" xfId="2" applyFont="1" applyBorder="1"/>
    <xf numFmtId="44" fontId="26" fillId="0" borderId="7" xfId="0" applyNumberFormat="1" applyFont="1" applyFill="1" applyBorder="1"/>
    <xf numFmtId="0" fontId="26" fillId="0" borderId="10" xfId="0" applyFont="1" applyBorder="1"/>
    <xf numFmtId="44" fontId="26" fillId="0" borderId="11" xfId="0" applyNumberFormat="1" applyFont="1" applyBorder="1"/>
    <xf numFmtId="0" fontId="26" fillId="0" borderId="0" xfId="0" applyFont="1"/>
    <xf numFmtId="164" fontId="26" fillId="2" borderId="7" xfId="2" applyNumberFormat="1" applyFont="1" applyFill="1" applyBorder="1"/>
    <xf numFmtId="0" fontId="22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/>
    <xf numFmtId="0" fontId="23" fillId="2" borderId="14" xfId="0" applyFont="1" applyFill="1" applyBorder="1"/>
    <xf numFmtId="169" fontId="23" fillId="2" borderId="14" xfId="0" applyNumberFormat="1" applyFont="1" applyFill="1" applyBorder="1"/>
    <xf numFmtId="16" fontId="22" fillId="2" borderId="6" xfId="0" quotePrefix="1" applyNumberFormat="1" applyFont="1" applyFill="1" applyBorder="1" applyAlignment="1">
      <alignment horizontal="center"/>
    </xf>
    <xf numFmtId="0" fontId="22" fillId="2" borderId="6" xfId="0" quotePrefix="1" applyFont="1" applyFill="1" applyBorder="1" applyAlignment="1">
      <alignment horizontal="center"/>
    </xf>
    <xf numFmtId="0" fontId="22" fillId="2" borderId="6" xfId="0" applyFont="1" applyFill="1" applyBorder="1"/>
    <xf numFmtId="169" fontId="22" fillId="2" borderId="6" xfId="0" applyNumberFormat="1" applyFont="1" applyFill="1" applyBorder="1"/>
    <xf numFmtId="164" fontId="26" fillId="2" borderId="17" xfId="2" applyNumberFormat="1" applyFont="1" applyFill="1" applyBorder="1"/>
    <xf numFmtId="0" fontId="22" fillId="2" borderId="17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5" xfId="0" applyFont="1" applyFill="1" applyBorder="1"/>
    <xf numFmtId="44" fontId="22" fillId="2" borderId="7" xfId="2" applyFont="1" applyFill="1" applyBorder="1"/>
    <xf numFmtId="165" fontId="22" fillId="2" borderId="7" xfId="2" applyNumberFormat="1" applyFont="1" applyFill="1" applyBorder="1"/>
    <xf numFmtId="165" fontId="22" fillId="2" borderId="11" xfId="2" applyNumberFormat="1" applyFont="1" applyFill="1" applyBorder="1"/>
    <xf numFmtId="44" fontId="22" fillId="2" borderId="6" xfId="2" applyFont="1" applyFill="1" applyBorder="1"/>
    <xf numFmtId="165" fontId="22" fillId="2" borderId="6" xfId="2" applyNumberFormat="1" applyFont="1" applyFill="1" applyBorder="1"/>
    <xf numFmtId="165" fontId="22" fillId="2" borderId="9" xfId="2" applyNumberFormat="1" applyFont="1" applyFill="1" applyBorder="1"/>
    <xf numFmtId="174" fontId="22" fillId="2" borderId="6" xfId="2" applyNumberFormat="1" applyFont="1" applyFill="1" applyBorder="1"/>
    <xf numFmtId="0" fontId="29" fillId="0" borderId="0" xfId="0" applyFont="1"/>
    <xf numFmtId="17" fontId="13" fillId="0" borderId="0" xfId="2" applyNumberFormat="1" applyFont="1" applyFill="1"/>
    <xf numFmtId="165" fontId="3" fillId="0" borderId="0" xfId="0" applyNumberFormat="1" applyFont="1"/>
    <xf numFmtId="44" fontId="1" fillId="0" borderId="0" xfId="2" applyFont="1"/>
    <xf numFmtId="164" fontId="7" fillId="0" borderId="3" xfId="2" applyNumberFormat="1" applyFont="1" applyBorder="1"/>
    <xf numFmtId="164" fontId="7" fillId="0" borderId="4" xfId="2" applyNumberFormat="1" applyFont="1" applyBorder="1"/>
    <xf numFmtId="165" fontId="22" fillId="0" borderId="6" xfId="2" applyNumberFormat="1" applyFont="1" applyFill="1" applyBorder="1"/>
    <xf numFmtId="165" fontId="22" fillId="0" borderId="9" xfId="2" applyNumberFormat="1" applyFont="1" applyFill="1" applyBorder="1"/>
    <xf numFmtId="0" fontId="26" fillId="0" borderId="0" xfId="0" applyFont="1" applyFill="1" applyBorder="1"/>
    <xf numFmtId="0" fontId="29" fillId="0" borderId="0" xfId="0" applyFont="1" applyFill="1" applyBorder="1"/>
    <xf numFmtId="0" fontId="24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6" fillId="0" borderId="0" xfId="0" quotePrefix="1" applyFont="1" applyFill="1" applyBorder="1" applyAlignment="1">
      <alignment horizontal="center"/>
    </xf>
    <xf numFmtId="169" fontId="26" fillId="0" borderId="0" xfId="3" applyNumberFormat="1" applyFont="1" applyFill="1" applyBorder="1"/>
    <xf numFmtId="0" fontId="28" fillId="0" borderId="0" xfId="0" applyFont="1" applyFill="1" applyBorder="1"/>
    <xf numFmtId="44" fontId="28" fillId="0" borderId="0" xfId="2" applyFont="1" applyFill="1" applyBorder="1"/>
    <xf numFmtId="174" fontId="28" fillId="0" borderId="0" xfId="2" applyNumberFormat="1" applyFont="1" applyFill="1" applyBorder="1"/>
    <xf numFmtId="165" fontId="28" fillId="0" borderId="0" xfId="2" applyNumberFormat="1" applyFont="1" applyFill="1" applyBorder="1"/>
    <xf numFmtId="0" fontId="26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Fill="1" applyBorder="1"/>
    <xf numFmtId="169" fontId="23" fillId="0" borderId="0" xfId="0" applyNumberFormat="1" applyFont="1" applyFill="1" applyBorder="1"/>
    <xf numFmtId="175" fontId="26" fillId="0" borderId="7" xfId="2" applyNumberFormat="1" applyFont="1" applyBorder="1"/>
    <xf numFmtId="168" fontId="3" fillId="0" borderId="0" xfId="0" applyNumberFormat="1" applyFont="1" applyFill="1"/>
    <xf numFmtId="168" fontId="10" fillId="0" borderId="0" xfId="5" applyNumberFormat="1" applyFont="1" applyFill="1"/>
    <xf numFmtId="168" fontId="17" fillId="0" borderId="16" xfId="5" applyNumberFormat="1" applyFont="1" applyFill="1" applyBorder="1"/>
    <xf numFmtId="164" fontId="30" fillId="0" borderId="0" xfId="2" applyNumberFormat="1" applyFont="1" applyFill="1"/>
    <xf numFmtId="0" fontId="13" fillId="0" borderId="0" xfId="0" applyFont="1" applyFill="1" applyAlignment="1">
      <alignment vertical="center"/>
    </xf>
    <xf numFmtId="164" fontId="13" fillId="0" borderId="0" xfId="2" applyNumberFormat="1" applyFont="1" applyFill="1" applyAlignment="1">
      <alignment vertical="center"/>
    </xf>
    <xf numFmtId="0" fontId="3" fillId="0" borderId="12" xfId="0" applyFont="1" applyBorder="1"/>
    <xf numFmtId="0" fontId="7" fillId="0" borderId="13" xfId="0" applyFont="1" applyFill="1" applyBorder="1"/>
    <xf numFmtId="164" fontId="7" fillId="0" borderId="14" xfId="2" applyNumberFormat="1" applyFont="1" applyBorder="1"/>
    <xf numFmtId="0" fontId="31" fillId="0" borderId="0" xfId="0" applyFont="1"/>
    <xf numFmtId="0" fontId="13" fillId="0" borderId="0" xfId="0" applyFont="1" applyFill="1" applyAlignment="1">
      <alignment horizontal="left" vertical="top" wrapText="1"/>
    </xf>
    <xf numFmtId="164" fontId="9" fillId="0" borderId="3" xfId="2" applyNumberFormat="1" applyFont="1" applyBorder="1"/>
    <xf numFmtId="164" fontId="9" fillId="0" borderId="14" xfId="2" applyNumberFormat="1" applyFont="1" applyBorder="1"/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D2" sqref="D2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5" t="s">
        <v>170</v>
      </c>
      <c r="D1" s="2"/>
    </row>
    <row r="2" spans="1:10" x14ac:dyDescent="0.25">
      <c r="C2" s="2"/>
      <c r="D2" s="2"/>
    </row>
    <row r="3" spans="1:10" x14ac:dyDescent="0.25">
      <c r="C3" s="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-39466390.068261512</v>
      </c>
      <c r="D11" s="40">
        <f>$C$11*D10</f>
        <v>-16560012.781975215</v>
      </c>
      <c r="E11" s="40">
        <f t="shared" ref="E11:I11" si="1">$C$11*E10</f>
        <v>-4369781.9157846002</v>
      </c>
      <c r="F11" s="40">
        <f t="shared" si="1"/>
        <v>-9864772.520405516</v>
      </c>
      <c r="G11" s="40">
        <f t="shared" si="1"/>
        <v>-7573729.6556738699</v>
      </c>
      <c r="H11" s="40">
        <f t="shared" si="1"/>
        <v>-935982.53812313615</v>
      </c>
      <c r="I11" s="40">
        <f t="shared" si="1"/>
        <v>-162110.65629915427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-3.4280110572480001E-3</v>
      </c>
      <c r="E13" s="73">
        <f t="shared" ref="E13:I13" si="2">E11/E12</f>
        <v>-3.3989111315206907E-3</v>
      </c>
      <c r="F13" s="73">
        <f t="shared" si="2"/>
        <v>-3.5121547855475718E-3</v>
      </c>
      <c r="G13" s="73">
        <f t="shared" si="2"/>
        <v>-3.2479930984729397E-3</v>
      </c>
      <c r="H13" s="73">
        <f t="shared" si="2"/>
        <v>-3.2538063095305168E-3</v>
      </c>
      <c r="I13" s="73">
        <f t="shared" si="2"/>
        <v>-6.5315085401073921E-3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-3.4280110572480001E-3</v>
      </c>
      <c r="E15" s="21">
        <f t="shared" si="3"/>
        <v>-3.3989111315206907E-3</v>
      </c>
      <c r="F15" s="21">
        <f t="shared" si="3"/>
        <v>-3.5121547855475718E-3</v>
      </c>
      <c r="G15" s="21">
        <f t="shared" si="3"/>
        <v>-3.2479930984729397E-3</v>
      </c>
      <c r="H15" s="21">
        <f t="shared" si="3"/>
        <v>-3.2538063095305168E-3</v>
      </c>
      <c r="I15" s="21">
        <f t="shared" si="3"/>
        <v>-6.5315085401073921E-3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-3.4280110572480001E-3</v>
      </c>
      <c r="E17" s="21">
        <f t="shared" si="4"/>
        <v>-3.3989111315206907E-3</v>
      </c>
      <c r="F17" s="21">
        <f t="shared" si="4"/>
        <v>-3.5121547855475718E-3</v>
      </c>
      <c r="G17" s="21">
        <f t="shared" si="4"/>
        <v>-3.2479930984729397E-3</v>
      </c>
      <c r="H17" s="21">
        <f t="shared" si="4"/>
        <v>-3.2538063095305168E-3</v>
      </c>
      <c r="I17" s="21">
        <f t="shared" si="4"/>
        <v>-6.5315085401073921E-3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-39466390.068261489</v>
      </c>
      <c r="D18" s="23">
        <f t="shared" ref="D18:I18" si="5">D17*D12</f>
        <v>-16560012.781975215</v>
      </c>
      <c r="E18" s="23">
        <f t="shared" si="5"/>
        <v>-4369781.9157846002</v>
      </c>
      <c r="F18" s="23">
        <f t="shared" si="5"/>
        <v>-9864772.520405516</v>
      </c>
      <c r="G18" s="23">
        <f t="shared" si="5"/>
        <v>-7573729.6556738699</v>
      </c>
      <c r="H18" s="23">
        <f t="shared" si="5"/>
        <v>-935982.53812313615</v>
      </c>
      <c r="I18" s="23">
        <f t="shared" si="5"/>
        <v>-162110.65629915427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-7.4616654380535288E-2</v>
      </c>
      <c r="D24" s="106">
        <f>D18/D23</f>
        <v>-7.4370869554562014E-2</v>
      </c>
      <c r="E24" s="106">
        <f t="shared" ref="E24:I24" si="6">E18/E23</f>
        <v>-5.418204483303906E-2</v>
      </c>
      <c r="F24" s="106">
        <f t="shared" si="6"/>
        <v>-7.2291639335220481E-2</v>
      </c>
      <c r="G24" s="106">
        <f t="shared" si="6"/>
        <v>-0.10925907263050347</v>
      </c>
      <c r="H24" s="106">
        <f t="shared" si="6"/>
        <v>-7.1596614252515581E-2</v>
      </c>
      <c r="I24" s="111">
        <f t="shared" si="6"/>
        <v>-2.400217001764203E-2</v>
      </c>
      <c r="J24" s="20"/>
    </row>
    <row r="25" spans="1:10" x14ac:dyDescent="0.25">
      <c r="A25" s="109">
        <v>13</v>
      </c>
      <c r="B25" s="4" t="s">
        <v>148</v>
      </c>
      <c r="C25" s="197">
        <f>SUM('Forecast Balance'!B20/'Forecast Balance'!B25)</f>
        <v>-19689106.509808667</v>
      </c>
      <c r="D25" s="165">
        <f t="shared" ref="D25:I25" si="7">$C$25*D10</f>
        <v>-8261506.9405679107</v>
      </c>
      <c r="E25" s="165">
        <f t="shared" si="7"/>
        <v>-2180009.4058693489</v>
      </c>
      <c r="F25" s="165">
        <f t="shared" si="7"/>
        <v>-4921366.1678546732</v>
      </c>
      <c r="G25" s="165">
        <f t="shared" si="7"/>
        <v>-3778404.0954629947</v>
      </c>
      <c r="H25" s="165">
        <f t="shared" si="7"/>
        <v>-466945.66826489737</v>
      </c>
      <c r="I25" s="166">
        <f t="shared" si="7"/>
        <v>-80874.231788831879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-3.7224971753507446E-2</v>
      </c>
      <c r="D26" s="106">
        <f t="shared" si="8"/>
        <v>-3.7102353910610911E-2</v>
      </c>
      <c r="E26" s="106">
        <f t="shared" si="8"/>
        <v>-2.7030494803091741E-2</v>
      </c>
      <c r="F26" s="106">
        <f t="shared" si="8"/>
        <v>-3.6065061541680758E-2</v>
      </c>
      <c r="G26" s="106">
        <f t="shared" si="8"/>
        <v>-5.4507481288867336E-2</v>
      </c>
      <c r="H26" s="106">
        <f t="shared" si="8"/>
        <v>-3.5718325423766344E-2</v>
      </c>
      <c r="I26" s="111">
        <f t="shared" si="8"/>
        <v>-1.1974271807644637E-2</v>
      </c>
      <c r="J26" s="97"/>
    </row>
    <row r="27" spans="1:10" x14ac:dyDescent="0.25">
      <c r="A27" s="192">
        <v>15</v>
      </c>
      <c r="B27" s="193" t="s">
        <v>169</v>
      </c>
      <c r="C27" s="198">
        <f>SUM('Forecast Balance'!B21/'Forecast Balance'!B25)</f>
        <v>-19777283.558452826</v>
      </c>
      <c r="D27" s="194">
        <f>$C$27*D10</f>
        <v>-8298505.8414072962</v>
      </c>
      <c r="E27" s="194">
        <f t="shared" ref="E27:I27" si="9">$C$27*E10</f>
        <v>-2189772.509915249</v>
      </c>
      <c r="F27" s="194">
        <f t="shared" si="9"/>
        <v>-4943406.3525508381</v>
      </c>
      <c r="G27" s="194">
        <f t="shared" si="9"/>
        <v>-3795325.560210872</v>
      </c>
      <c r="H27" s="194">
        <f t="shared" si="9"/>
        <v>-469036.86985823838</v>
      </c>
      <c r="I27" s="194">
        <f t="shared" si="9"/>
        <v>-81236.424510322322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25" t="s">
        <v>26</v>
      </c>
      <c r="B29" s="7" t="s">
        <v>107</v>
      </c>
      <c r="C29" s="37"/>
    </row>
    <row r="30" spans="1:10" x14ac:dyDescent="0.25">
      <c r="A30" s="25"/>
      <c r="B30" s="7" t="s">
        <v>82</v>
      </c>
      <c r="C30" s="37"/>
      <c r="G30" s="68"/>
    </row>
    <row r="31" spans="1:10" x14ac:dyDescent="0.25">
      <c r="A31" s="25" t="s">
        <v>27</v>
      </c>
      <c r="B31" s="7" t="s">
        <v>161</v>
      </c>
      <c r="C31" s="37"/>
      <c r="G31" s="26"/>
    </row>
    <row r="33" spans="1:4" x14ac:dyDescent="0.25">
      <c r="A33" s="25"/>
      <c r="D33" s="163"/>
    </row>
    <row r="34" spans="1:4" x14ac:dyDescent="0.25">
      <c r="D34" s="164"/>
    </row>
  </sheetData>
  <pageMargins left="0.7" right="0.7" top="0.75" bottom="0.75" header="0.3" footer="0.3"/>
  <pageSetup scale="71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29 A31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B20" sqref="B20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-1411249.7333655269</v>
      </c>
      <c r="S7" s="79">
        <f>'Forecasted Revenue'!N43</f>
        <v>-1384652.6806247954</v>
      </c>
      <c r="T7" s="79">
        <f>'Forecasted Revenue'!O43</f>
        <v>-1380664.3715207158</v>
      </c>
      <c r="U7" s="79">
        <f>'Forecasted Revenue'!P43</f>
        <v>-1609537.853606225</v>
      </c>
      <c r="V7" s="79">
        <f>'Forecasted Revenue'!Q43</f>
        <v>-1574632.4027327863</v>
      </c>
      <c r="W7" s="79">
        <f>'Forecasted Revenue'!R43</f>
        <v>-1406129.6428092059</v>
      </c>
      <c r="X7" s="79">
        <f>'Forecasted Revenue'!S43</f>
        <v>-1475404.8403361908</v>
      </c>
      <c r="Y7" s="79">
        <f>'Forecasted Revenue'!T43</f>
        <v>-1634487.4333022202</v>
      </c>
      <c r="Z7" s="79">
        <f>'Forecasted Revenue'!U43</f>
        <v>-1867246.192902744</v>
      </c>
      <c r="AA7" s="79">
        <f>'Forecasted Revenue'!V43</f>
        <v>-1836822.1862637491</v>
      </c>
      <c r="AB7" s="79">
        <f>'Forecasted Revenue'!W43</f>
        <v>-1593909.5735648957</v>
      </c>
      <c r="AC7" s="79">
        <f>'Forecasted Revenue'!X43</f>
        <v>-1595341.1742212726</v>
      </c>
      <c r="AD7" s="79">
        <f>'Forecasted Revenue'!Y43</f>
        <v>-1419667.5381477261</v>
      </c>
      <c r="AE7" s="79">
        <f>'Forecasted Revenue'!Z43</f>
        <v>-1391077.076960464</v>
      </c>
      <c r="AF7" s="79">
        <f>'Forecasted Revenue'!AA43</f>
        <v>-1389125.1705028424</v>
      </c>
      <c r="AG7" s="79">
        <f>'Forecasted Revenue'!AB43</f>
        <v>-1612450.6930615238</v>
      </c>
      <c r="AH7" s="79">
        <f>'Forecasted Revenue'!AC43</f>
        <v>-1581251.4431858885</v>
      </c>
      <c r="AI7" s="79">
        <f>'Forecasted Revenue'!AD43</f>
        <v>-1406713.6274057699</v>
      </c>
      <c r="AJ7" s="79">
        <f>'Forecasted Revenue'!AE43</f>
        <v>-1479951.6837437723</v>
      </c>
      <c r="AK7" s="79">
        <f>'Forecasted Revenue'!AF43</f>
        <v>-1637525.333526602</v>
      </c>
      <c r="AL7" s="79">
        <f>'Forecasted Revenue'!AG43</f>
        <v>-1878227.9361039023</v>
      </c>
      <c r="AM7" s="79">
        <f>'Forecasted Revenue'!AH43</f>
        <v>-1846667.7421088859</v>
      </c>
      <c r="AN7" s="79">
        <f>'Forecasted Revenue'!AI43</f>
        <v>-1605376.0341602601</v>
      </c>
      <c r="AO7" s="79">
        <f>'Forecasted Revenue'!AJ43</f>
        <v>-1606105.0148872845</v>
      </c>
      <c r="AP7" s="79"/>
      <c r="AQ7" s="79"/>
      <c r="AR7" s="79"/>
      <c r="AS7" s="43"/>
      <c r="AT7" s="79">
        <f>SUM(R7:AC7)</f>
        <v>-18770078.085250329</v>
      </c>
      <c r="AU7" s="79">
        <f>SUM(AD7:AO7)</f>
        <v>-18854139.293794923</v>
      </c>
      <c r="AV7" s="79"/>
      <c r="AW7" s="79">
        <f>SUM(AT7:AV7)</f>
        <v>-37624217.379045248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34500932.266634472</v>
      </c>
      <c r="S8" s="41">
        <f>R8+S7</f>
        <v>33116279.586009677</v>
      </c>
      <c r="T8" s="41">
        <f t="shared" ref="T8" si="0">S8+T7</f>
        <v>31735615.214488961</v>
      </c>
      <c r="U8" s="41">
        <f>T11+U7</f>
        <v>30569071.451800626</v>
      </c>
      <c r="V8" s="41">
        <f>U8</f>
        <v>30569071.451800626</v>
      </c>
      <c r="W8" s="41">
        <f>V8+W7</f>
        <v>29162941.808991421</v>
      </c>
      <c r="X8" s="41">
        <f t="shared" ref="X8" si="1">W8+X7</f>
        <v>27687536.968655229</v>
      </c>
      <c r="Y8" s="41">
        <f t="shared" ref="Y8" si="2">X8+Y7</f>
        <v>26053049.535353009</v>
      </c>
      <c r="Z8" s="41">
        <f t="shared" ref="Z8" si="3">Y8+Z7</f>
        <v>24185803.342450265</v>
      </c>
      <c r="AA8" s="41">
        <f>Z11+AA7</f>
        <v>21376243.94802139</v>
      </c>
      <c r="AB8" s="41">
        <f>AA8</f>
        <v>21376243.94802139</v>
      </c>
      <c r="AC8" s="41">
        <f>AB8+AC7</f>
        <v>19780902.773800116</v>
      </c>
      <c r="AD8" s="41">
        <f t="shared" ref="AD8" si="4">AC8+AD7</f>
        <v>18361235.235652391</v>
      </c>
      <c r="AE8" s="41">
        <f t="shared" ref="AE8" si="5">AD8+AE7</f>
        <v>16970158.158691928</v>
      </c>
      <c r="AF8" s="41">
        <f t="shared" ref="AF8" si="6">AE8+AF7</f>
        <v>15581032.988189086</v>
      </c>
      <c r="AG8" s="41">
        <f>AF11+AG7</f>
        <v>12783568.294136602</v>
      </c>
      <c r="AH8" s="41">
        <f>AG8</f>
        <v>12783568.294136602</v>
      </c>
      <c r="AI8" s="41">
        <f>AH8+AI7</f>
        <v>11376854.666730832</v>
      </c>
      <c r="AJ8" s="41">
        <f t="shared" ref="AJ8" si="7">AI8+AJ7</f>
        <v>9896902.9829870593</v>
      </c>
      <c r="AK8" s="41">
        <f t="shared" ref="AK8" si="8">AJ8+AK7</f>
        <v>8259377.6494604573</v>
      </c>
      <c r="AL8" s="41">
        <f t="shared" ref="AL8" si="9">AK8+AL7</f>
        <v>6381149.7133565545</v>
      </c>
      <c r="AM8" s="41">
        <f>AL11+AM7</f>
        <v>3180379.0064289598</v>
      </c>
      <c r="AN8" s="41">
        <f>AM8</f>
        <v>3180379.0064289598</v>
      </c>
      <c r="AO8" s="41">
        <f>AN8+AO7</f>
        <v>1574273.9915416753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123606.40805138739</v>
      </c>
      <c r="S9" s="78">
        <f>(R8+(0.5*S7))*$D$16</f>
        <v>118698.35280834144</v>
      </c>
      <c r="T9" s="78">
        <f>(S8+(0.5*T7))*$D$16</f>
        <v>113843.988511307</v>
      </c>
      <c r="U9" s="78">
        <f>(T11+(0.5*U7))*$D$16</f>
        <v>110150.15473657004</v>
      </c>
      <c r="V9" s="78">
        <f>(U8+(0.5*V7))*$D$16</f>
        <v>104560.51632745579</v>
      </c>
      <c r="W9" s="78">
        <f t="shared" ref="W9:Z9" si="10">(V8+(0.5*W7))*$D$16</f>
        <v>104856.31379526881</v>
      </c>
      <c r="X9" s="78">
        <f t="shared" si="10"/>
        <v>99797.936093224911</v>
      </c>
      <c r="Y9" s="78">
        <f t="shared" si="10"/>
        <v>94338.688659350824</v>
      </c>
      <c r="Z9" s="78">
        <f t="shared" si="10"/>
        <v>88191.584955786093</v>
      </c>
      <c r="AA9" s="78">
        <f>(Z11+(0.5*AA7))*$D$16</f>
        <v>78274.11859519298</v>
      </c>
      <c r="AB9" s="78">
        <f>(AA8+(0.5*AB7))*$D$16</f>
        <v>72251.65482211746</v>
      </c>
      <c r="AC9" s="78">
        <f t="shared" ref="AC9:AF9" si="11">(AB8+(0.5*AC7))*$D$16</f>
        <v>72249.141724710222</v>
      </c>
      <c r="AD9" s="78">
        <f t="shared" si="11"/>
        <v>66956.457243118362</v>
      </c>
      <c r="AE9" s="78">
        <f t="shared" si="11"/>
        <v>62022.347319962588</v>
      </c>
      <c r="AF9" s="78">
        <f t="shared" si="11"/>
        <v>57141.852868829163</v>
      </c>
      <c r="AG9" s="78">
        <f>(AF11+(0.5*AG7))*$D$16</f>
        <v>47712.293244738707</v>
      </c>
      <c r="AH9" s="78">
        <f>(AG8+(0.5*AH7))*$D$16</f>
        <v>42105.922136755427</v>
      </c>
      <c r="AI9" s="78">
        <f t="shared" ref="AI9:AL9" si="12">(AH8+(0.5*AI7))*$D$16</f>
        <v>42412.313818225732</v>
      </c>
      <c r="AJ9" s="78">
        <f t="shared" si="12"/>
        <v>37344.9292255404</v>
      </c>
      <c r="AK9" s="78">
        <f t="shared" si="12"/>
        <v>31872.367185060695</v>
      </c>
      <c r="AL9" s="78">
        <f t="shared" si="12"/>
        <v>25700.652756859778</v>
      </c>
      <c r="AM9" s="78">
        <f>(AL11+(0.5*AM7))*$D$16</f>
        <v>14407.691343949167</v>
      </c>
      <c r="AN9" s="78">
        <f>(AM8+(0.5*AN7))*$D$16</f>
        <v>8347.8154804132282</v>
      </c>
      <c r="AO9" s="78">
        <f t="shared" ref="AO9" si="13">(AN8+(0.5*AO7))*$D$16</f>
        <v>8346.535794233394</v>
      </c>
      <c r="AP9" s="78"/>
      <c r="AQ9" s="78"/>
      <c r="AR9" s="78"/>
      <c r="AS9" s="42"/>
      <c r="AT9" s="78">
        <f>SUM(R9:AC9)</f>
        <v>1180818.859080713</v>
      </c>
      <c r="AU9" s="78">
        <f>SUM(U9:AF9)</f>
        <v>1010790.7671415872</v>
      </c>
      <c r="AV9" s="78"/>
      <c r="AW9" s="78">
        <f>SUM(AT9:AV9)</f>
        <v>2191609.6262223003</v>
      </c>
    </row>
    <row r="10" spans="1:49" x14ac:dyDescent="0.2">
      <c r="A10" s="44" t="s">
        <v>168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-291406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35999027.341546856</v>
      </c>
      <c r="R11" s="41">
        <f>Q11+R9+R7</f>
        <v>34711384.016232714</v>
      </c>
      <c r="S11" s="41">
        <f t="shared" ref="S11" si="15">R11+S9+S7</f>
        <v>33445429.688416261</v>
      </c>
      <c r="T11" s="41">
        <f>S11+T9+T7</f>
        <v>32178609.30540685</v>
      </c>
      <c r="U11" s="41">
        <f>T11+U9+U7</f>
        <v>30679221.606537197</v>
      </c>
      <c r="V11" s="41">
        <f t="shared" ref="V11" si="16">U11+V9+V7</f>
        <v>29209149.720131867</v>
      </c>
      <c r="W11" s="41">
        <f t="shared" ref="W11" si="17">V11+W9+W7</f>
        <v>27907876.39111793</v>
      </c>
      <c r="X11" s="41">
        <f t="shared" ref="X11" si="18">W11+X9+X7</f>
        <v>26532269.486874964</v>
      </c>
      <c r="Y11" s="41">
        <f t="shared" ref="Y11" si="19">X11+Y9+Y7</f>
        <v>24992120.742232095</v>
      </c>
      <c r="Z11" s="41">
        <f t="shared" ref="Z11" si="20">Y11+Z9+Z7</f>
        <v>23213066.134285137</v>
      </c>
      <c r="AA11" s="41">
        <f>Z11+AA9+AA7</f>
        <v>21454518.066616584</v>
      </c>
      <c r="AB11" s="41">
        <f t="shared" ref="AB11" si="21">AA11+AB9+AB7</f>
        <v>19932860.147873808</v>
      </c>
      <c r="AC11" s="41">
        <f t="shared" ref="AC11" si="22">AB11+AC9+AC7</f>
        <v>18409768.115377244</v>
      </c>
      <c r="AD11" s="41">
        <f t="shared" ref="AD11" si="23">AC11+AD9+AD7</f>
        <v>17057057.034472637</v>
      </c>
      <c r="AE11" s="41">
        <f t="shared" ref="AE11" si="24">AD11+AE9+AE7</f>
        <v>15728002.304832138</v>
      </c>
      <c r="AF11" s="41">
        <f t="shared" ref="AF11" si="25">AE11+AF9+AF7</f>
        <v>14396018.987198126</v>
      </c>
      <c r="AG11" s="41">
        <f>AF11+AG9+AG7</f>
        <v>12831280.587381341</v>
      </c>
      <c r="AH11" s="41">
        <f t="shared" ref="AH11" si="26">AG11+AH9+AH7</f>
        <v>11292135.066332208</v>
      </c>
      <c r="AI11" s="41">
        <f t="shared" ref="AI11" si="27">AH11+AI9+AI7</f>
        <v>9927833.7527446635</v>
      </c>
      <c r="AJ11" s="41">
        <f t="shared" ref="AJ11" si="28">AI11+AJ9+AJ7</f>
        <v>8485226.9982264303</v>
      </c>
      <c r="AK11" s="41">
        <f t="shared" ref="AK11" si="29">AJ11+AK9+AK7</f>
        <v>6879574.0318848882</v>
      </c>
      <c r="AL11" s="41">
        <f t="shared" ref="AL11" si="30">AK11+AL9+AL7</f>
        <v>5027046.7485378459</v>
      </c>
      <c r="AM11" s="41">
        <f>AL11+AM9+AM7</f>
        <v>3194786.697772909</v>
      </c>
      <c r="AN11" s="41">
        <f t="shared" ref="AN11" si="31">AM11+AN9+AN7</f>
        <v>1597758.4790930622</v>
      </c>
      <c r="AO11" s="41">
        <f t="shared" ref="AO11" si="32">AN11+AO9+AO7</f>
        <v>1.1175870895385742E-8</v>
      </c>
      <c r="AP11" s="41"/>
      <c r="AQ11" s="41"/>
      <c r="AR11" s="41"/>
      <c r="AT11" s="43">
        <f>H11+AT7+AT9</f>
        <v>-17589259.226169616</v>
      </c>
      <c r="AU11" s="43">
        <f>AT11+AU7+AU9</f>
        <v>-35432607.75282295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v>-208594</v>
      </c>
      <c r="R13" s="191" t="s">
        <v>167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6" t="s">
        <v>165</v>
      </c>
      <c r="S15" s="196"/>
      <c r="T15" s="196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291406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-18770078.085250329</v>
      </c>
      <c r="C20" s="43">
        <f>B20/$B$25</f>
        <v>-19689106.509808667</v>
      </c>
    </row>
    <row r="21" spans="1:21" x14ac:dyDescent="0.2">
      <c r="A21" s="87" t="s">
        <v>136</v>
      </c>
      <c r="B21" s="41">
        <f>SUM(AD7:AO7)</f>
        <v>-18854139.293794923</v>
      </c>
      <c r="C21" s="43">
        <f t="shared" ref="C21" si="33">B21/$B$25</f>
        <v>-19777283.558452826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-37624217.379045248</v>
      </c>
      <c r="C23" s="43">
        <f>SUM(C20:C22)</f>
        <v>-39466390.068261489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-39466390.068261489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-3.4280110572480001E-3</v>
      </c>
      <c r="N19" s="32">
        <f>'Rate Design'!$D$15</f>
        <v>-3.4280110572480001E-3</v>
      </c>
      <c r="O19" s="32">
        <f>'Rate Design'!$D$15</f>
        <v>-3.4280110572480001E-3</v>
      </c>
      <c r="P19" s="32">
        <f>'Rate Design'!$D$15</f>
        <v>-3.4280110572480001E-3</v>
      </c>
      <c r="Q19" s="32">
        <f>'Rate Design'!$D$15</f>
        <v>-3.4280110572480001E-3</v>
      </c>
      <c r="R19" s="32">
        <f>'Rate Design'!$D$15</f>
        <v>-3.4280110572480001E-3</v>
      </c>
      <c r="S19" s="32">
        <f>'Rate Design'!$D$15</f>
        <v>-3.4280110572480001E-3</v>
      </c>
      <c r="T19" s="32">
        <f>'Rate Design'!$D$15</f>
        <v>-3.4280110572480001E-3</v>
      </c>
      <c r="U19" s="32">
        <f>'Rate Design'!$D$15</f>
        <v>-3.4280110572480001E-3</v>
      </c>
      <c r="V19" s="32">
        <f>'Rate Design'!$D$15</f>
        <v>-3.4280110572480001E-3</v>
      </c>
      <c r="W19" s="32">
        <f>'Rate Design'!$D$15</f>
        <v>-3.4280110572480001E-3</v>
      </c>
      <c r="X19" s="32">
        <f>'Rate Design'!$D$15</f>
        <v>-3.4280110572480001E-3</v>
      </c>
      <c r="Y19" s="32">
        <f>'Rate Design'!$D$15</f>
        <v>-3.4280110572480001E-3</v>
      </c>
      <c r="Z19" s="32">
        <f>'Rate Design'!$D$15</f>
        <v>-3.4280110572480001E-3</v>
      </c>
      <c r="AA19" s="32">
        <f>'Rate Design'!$D$15</f>
        <v>-3.4280110572480001E-3</v>
      </c>
      <c r="AB19" s="32">
        <f>'Rate Design'!$D$15</f>
        <v>-3.4280110572480001E-3</v>
      </c>
      <c r="AC19" s="32">
        <f>'Rate Design'!$D$15</f>
        <v>-3.4280110572480001E-3</v>
      </c>
      <c r="AD19" s="32">
        <f>'Rate Design'!$D$15</f>
        <v>-3.4280110572480001E-3</v>
      </c>
      <c r="AE19" s="32">
        <f>'Rate Design'!$D$15</f>
        <v>-3.4280110572480001E-3</v>
      </c>
      <c r="AF19" s="32">
        <f>'Rate Design'!$D$15</f>
        <v>-3.4280110572480001E-3</v>
      </c>
      <c r="AG19" s="32">
        <f>'Rate Design'!$D$15</f>
        <v>-3.4280110572480001E-3</v>
      </c>
      <c r="AH19" s="32">
        <f>'Rate Design'!$D$15</f>
        <v>-3.4280110572480001E-3</v>
      </c>
      <c r="AI19" s="32">
        <f>'Rate Design'!$D$15</f>
        <v>-3.4280110572480001E-3</v>
      </c>
      <c r="AJ19" s="32">
        <f>'Rate Design'!$D$15</f>
        <v>-3.4280110572480001E-3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-3.3989111315206907E-3</v>
      </c>
      <c r="N20" s="32">
        <f>'Rate Design'!$E$15</f>
        <v>-3.3989111315206907E-3</v>
      </c>
      <c r="O20" s="32">
        <f>'Rate Design'!$E$15</f>
        <v>-3.3989111315206907E-3</v>
      </c>
      <c r="P20" s="32">
        <f>'Rate Design'!$E$15</f>
        <v>-3.3989111315206907E-3</v>
      </c>
      <c r="Q20" s="32">
        <f>'Rate Design'!$E$15</f>
        <v>-3.3989111315206907E-3</v>
      </c>
      <c r="R20" s="32">
        <f>'Rate Design'!$E$15</f>
        <v>-3.3989111315206907E-3</v>
      </c>
      <c r="S20" s="32">
        <f>'Rate Design'!$E$15</f>
        <v>-3.3989111315206907E-3</v>
      </c>
      <c r="T20" s="32">
        <f>'Rate Design'!$E$15</f>
        <v>-3.3989111315206907E-3</v>
      </c>
      <c r="U20" s="32">
        <f>'Rate Design'!$E$15</f>
        <v>-3.3989111315206907E-3</v>
      </c>
      <c r="V20" s="32">
        <f>'Rate Design'!$E$15</f>
        <v>-3.3989111315206907E-3</v>
      </c>
      <c r="W20" s="32">
        <f>'Rate Design'!$E$15</f>
        <v>-3.3989111315206907E-3</v>
      </c>
      <c r="X20" s="32">
        <f>'Rate Design'!$E$15</f>
        <v>-3.3989111315206907E-3</v>
      </c>
      <c r="Y20" s="32">
        <f>'Rate Design'!$E$15</f>
        <v>-3.3989111315206907E-3</v>
      </c>
      <c r="Z20" s="32">
        <f>'Rate Design'!$E$15</f>
        <v>-3.3989111315206907E-3</v>
      </c>
      <c r="AA20" s="32">
        <f>'Rate Design'!$E$15</f>
        <v>-3.3989111315206907E-3</v>
      </c>
      <c r="AB20" s="32">
        <f>'Rate Design'!$E$15</f>
        <v>-3.3989111315206907E-3</v>
      </c>
      <c r="AC20" s="32">
        <f>'Rate Design'!$E$15</f>
        <v>-3.3989111315206907E-3</v>
      </c>
      <c r="AD20" s="32">
        <f>'Rate Design'!$E$15</f>
        <v>-3.3989111315206907E-3</v>
      </c>
      <c r="AE20" s="32">
        <f>'Rate Design'!$E$15</f>
        <v>-3.3989111315206907E-3</v>
      </c>
      <c r="AF20" s="32">
        <f>'Rate Design'!$E$15</f>
        <v>-3.3989111315206907E-3</v>
      </c>
      <c r="AG20" s="32">
        <f>'Rate Design'!$E$15</f>
        <v>-3.3989111315206907E-3</v>
      </c>
      <c r="AH20" s="32">
        <f>'Rate Design'!$E$15</f>
        <v>-3.3989111315206907E-3</v>
      </c>
      <c r="AI20" s="32">
        <f>'Rate Design'!$E$15</f>
        <v>-3.3989111315206907E-3</v>
      </c>
      <c r="AJ20" s="32">
        <f>'Rate Design'!$E$15</f>
        <v>-3.3989111315206907E-3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-3.5121547855475718E-3</v>
      </c>
      <c r="N21" s="32">
        <f>'Rate Design'!$F$15</f>
        <v>-3.5121547855475718E-3</v>
      </c>
      <c r="O21" s="32">
        <f>'Rate Design'!$F$15</f>
        <v>-3.5121547855475718E-3</v>
      </c>
      <c r="P21" s="32">
        <f>'Rate Design'!$F$15</f>
        <v>-3.5121547855475718E-3</v>
      </c>
      <c r="Q21" s="32">
        <f>'Rate Design'!$F$15</f>
        <v>-3.5121547855475718E-3</v>
      </c>
      <c r="R21" s="32">
        <f>'Rate Design'!$F$15</f>
        <v>-3.5121547855475718E-3</v>
      </c>
      <c r="S21" s="32">
        <f>'Rate Design'!$F$15</f>
        <v>-3.5121547855475718E-3</v>
      </c>
      <c r="T21" s="32">
        <f>'Rate Design'!$F$15</f>
        <v>-3.5121547855475718E-3</v>
      </c>
      <c r="U21" s="32">
        <f>'Rate Design'!$F$15</f>
        <v>-3.5121547855475718E-3</v>
      </c>
      <c r="V21" s="32">
        <f>'Rate Design'!$F$15</f>
        <v>-3.5121547855475718E-3</v>
      </c>
      <c r="W21" s="32">
        <f>'Rate Design'!$F$15</f>
        <v>-3.5121547855475718E-3</v>
      </c>
      <c r="X21" s="32">
        <f>'Rate Design'!$F$15</f>
        <v>-3.5121547855475718E-3</v>
      </c>
      <c r="Y21" s="32">
        <f>'Rate Design'!$F$15</f>
        <v>-3.5121547855475718E-3</v>
      </c>
      <c r="Z21" s="32">
        <f>'Rate Design'!$F$15</f>
        <v>-3.5121547855475718E-3</v>
      </c>
      <c r="AA21" s="32">
        <f>'Rate Design'!$F$15</f>
        <v>-3.5121547855475718E-3</v>
      </c>
      <c r="AB21" s="32">
        <f>'Rate Design'!$F$15</f>
        <v>-3.5121547855475718E-3</v>
      </c>
      <c r="AC21" s="32">
        <f>'Rate Design'!$F$15</f>
        <v>-3.5121547855475718E-3</v>
      </c>
      <c r="AD21" s="32">
        <f>'Rate Design'!$F$15</f>
        <v>-3.5121547855475718E-3</v>
      </c>
      <c r="AE21" s="32">
        <f>'Rate Design'!$F$15</f>
        <v>-3.5121547855475718E-3</v>
      </c>
      <c r="AF21" s="32">
        <f>'Rate Design'!$F$15</f>
        <v>-3.5121547855475718E-3</v>
      </c>
      <c r="AG21" s="32">
        <f>'Rate Design'!$F$15</f>
        <v>-3.5121547855475718E-3</v>
      </c>
      <c r="AH21" s="32">
        <f>'Rate Design'!$F$15</f>
        <v>-3.5121547855475718E-3</v>
      </c>
      <c r="AI21" s="32">
        <f>'Rate Design'!$F$15</f>
        <v>-3.5121547855475718E-3</v>
      </c>
      <c r="AJ21" s="32">
        <f>'Rate Design'!$F$15</f>
        <v>-3.5121547855475718E-3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-3.2479930984729397E-3</v>
      </c>
      <c r="N22" s="32">
        <f>'Rate Design'!$G$15</f>
        <v>-3.2479930984729397E-3</v>
      </c>
      <c r="O22" s="32">
        <f>'Rate Design'!$G$15</f>
        <v>-3.2479930984729397E-3</v>
      </c>
      <c r="P22" s="32">
        <f>'Rate Design'!$G$15</f>
        <v>-3.2479930984729397E-3</v>
      </c>
      <c r="Q22" s="32">
        <f>'Rate Design'!$G$15</f>
        <v>-3.2479930984729397E-3</v>
      </c>
      <c r="R22" s="32">
        <f>'Rate Design'!$G$15</f>
        <v>-3.2479930984729397E-3</v>
      </c>
      <c r="S22" s="32">
        <f>'Rate Design'!$G$15</f>
        <v>-3.2479930984729397E-3</v>
      </c>
      <c r="T22" s="32">
        <f>'Rate Design'!$G$15</f>
        <v>-3.2479930984729397E-3</v>
      </c>
      <c r="U22" s="32">
        <f>'Rate Design'!$G$15</f>
        <v>-3.2479930984729397E-3</v>
      </c>
      <c r="V22" s="32">
        <f>'Rate Design'!$G$15</f>
        <v>-3.2479930984729397E-3</v>
      </c>
      <c r="W22" s="32">
        <f>'Rate Design'!$G$15</f>
        <v>-3.2479930984729397E-3</v>
      </c>
      <c r="X22" s="32">
        <f>'Rate Design'!$G$15</f>
        <v>-3.2479930984729397E-3</v>
      </c>
      <c r="Y22" s="32">
        <f>'Rate Design'!$G$15</f>
        <v>-3.2479930984729397E-3</v>
      </c>
      <c r="Z22" s="32">
        <f>'Rate Design'!$G$15</f>
        <v>-3.2479930984729397E-3</v>
      </c>
      <c r="AA22" s="32">
        <f>'Rate Design'!$G$15</f>
        <v>-3.2479930984729397E-3</v>
      </c>
      <c r="AB22" s="32">
        <f>'Rate Design'!$G$15</f>
        <v>-3.2479930984729397E-3</v>
      </c>
      <c r="AC22" s="32">
        <f>'Rate Design'!$G$15</f>
        <v>-3.2479930984729397E-3</v>
      </c>
      <c r="AD22" s="32">
        <f>'Rate Design'!$G$15</f>
        <v>-3.2479930984729397E-3</v>
      </c>
      <c r="AE22" s="32">
        <f>'Rate Design'!$G$15</f>
        <v>-3.2479930984729397E-3</v>
      </c>
      <c r="AF22" s="32">
        <f>'Rate Design'!$G$15</f>
        <v>-3.2479930984729397E-3</v>
      </c>
      <c r="AG22" s="32">
        <f>'Rate Design'!$G$15</f>
        <v>-3.2479930984729397E-3</v>
      </c>
      <c r="AH22" s="32">
        <f>'Rate Design'!$G$15</f>
        <v>-3.2479930984729397E-3</v>
      </c>
      <c r="AI22" s="32">
        <f>'Rate Design'!$G$15</f>
        <v>-3.2479930984729397E-3</v>
      </c>
      <c r="AJ22" s="32">
        <f>'Rate Design'!$G$15</f>
        <v>-3.2479930984729397E-3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-3.2538063095305168E-3</v>
      </c>
      <c r="N23" s="32">
        <f>'Rate Design'!$H$15</f>
        <v>-3.2538063095305168E-3</v>
      </c>
      <c r="O23" s="32">
        <f>'Rate Design'!$H$15</f>
        <v>-3.2538063095305168E-3</v>
      </c>
      <c r="P23" s="32">
        <f>'Rate Design'!$H$15</f>
        <v>-3.2538063095305168E-3</v>
      </c>
      <c r="Q23" s="32">
        <f>'Rate Design'!$H$15</f>
        <v>-3.2538063095305168E-3</v>
      </c>
      <c r="R23" s="32">
        <f>'Rate Design'!$H$15</f>
        <v>-3.2538063095305168E-3</v>
      </c>
      <c r="S23" s="32">
        <f>'Rate Design'!$H$15</f>
        <v>-3.2538063095305168E-3</v>
      </c>
      <c r="T23" s="32">
        <f>'Rate Design'!$H$15</f>
        <v>-3.2538063095305168E-3</v>
      </c>
      <c r="U23" s="32">
        <f>'Rate Design'!$H$15</f>
        <v>-3.2538063095305168E-3</v>
      </c>
      <c r="V23" s="32">
        <f>'Rate Design'!$H$15</f>
        <v>-3.2538063095305168E-3</v>
      </c>
      <c r="W23" s="32">
        <f>'Rate Design'!$H$15</f>
        <v>-3.2538063095305168E-3</v>
      </c>
      <c r="X23" s="32">
        <f>'Rate Design'!$H$15</f>
        <v>-3.2538063095305168E-3</v>
      </c>
      <c r="Y23" s="32">
        <f>'Rate Design'!$H$15</f>
        <v>-3.2538063095305168E-3</v>
      </c>
      <c r="Z23" s="32">
        <f>'Rate Design'!$H$15</f>
        <v>-3.2538063095305168E-3</v>
      </c>
      <c r="AA23" s="32">
        <f>'Rate Design'!$H$15</f>
        <v>-3.2538063095305168E-3</v>
      </c>
      <c r="AB23" s="32">
        <f>'Rate Design'!$H$15</f>
        <v>-3.2538063095305168E-3</v>
      </c>
      <c r="AC23" s="32">
        <f>'Rate Design'!$H$15</f>
        <v>-3.2538063095305168E-3</v>
      </c>
      <c r="AD23" s="32">
        <f>'Rate Design'!$H$15</f>
        <v>-3.2538063095305168E-3</v>
      </c>
      <c r="AE23" s="32">
        <f>'Rate Design'!$H$15</f>
        <v>-3.2538063095305168E-3</v>
      </c>
      <c r="AF23" s="32">
        <f>'Rate Design'!$H$15</f>
        <v>-3.2538063095305168E-3</v>
      </c>
      <c r="AG23" s="32">
        <f>'Rate Design'!$H$15</f>
        <v>-3.2538063095305168E-3</v>
      </c>
      <c r="AH23" s="32">
        <f>'Rate Design'!$H$15</f>
        <v>-3.2538063095305168E-3</v>
      </c>
      <c r="AI23" s="32">
        <f>'Rate Design'!$H$15</f>
        <v>-3.2538063095305168E-3</v>
      </c>
      <c r="AJ23" s="32">
        <f>'Rate Design'!$H$15</f>
        <v>-3.2538063095305168E-3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-6.5315085401073921E-3</v>
      </c>
      <c r="N24" s="32">
        <f>'Rate Design'!$I$15</f>
        <v>-6.5315085401073921E-3</v>
      </c>
      <c r="O24" s="32">
        <f>'Rate Design'!$I$15</f>
        <v>-6.5315085401073921E-3</v>
      </c>
      <c r="P24" s="32">
        <f>'Rate Design'!$I$15</f>
        <v>-6.5315085401073921E-3</v>
      </c>
      <c r="Q24" s="32">
        <f>'Rate Design'!$I$15</f>
        <v>-6.5315085401073921E-3</v>
      </c>
      <c r="R24" s="32">
        <f>'Rate Design'!$I$15</f>
        <v>-6.5315085401073921E-3</v>
      </c>
      <c r="S24" s="32">
        <f>'Rate Design'!$I$15</f>
        <v>-6.5315085401073921E-3</v>
      </c>
      <c r="T24" s="32">
        <f>'Rate Design'!$I$15</f>
        <v>-6.5315085401073921E-3</v>
      </c>
      <c r="U24" s="32">
        <f>'Rate Design'!$I$15</f>
        <v>-6.5315085401073921E-3</v>
      </c>
      <c r="V24" s="32">
        <f>'Rate Design'!$I$15</f>
        <v>-6.5315085401073921E-3</v>
      </c>
      <c r="W24" s="32">
        <f>'Rate Design'!$I$15</f>
        <v>-6.5315085401073921E-3</v>
      </c>
      <c r="X24" s="32">
        <f>'Rate Design'!$I$15</f>
        <v>-6.5315085401073921E-3</v>
      </c>
      <c r="Y24" s="32">
        <f>'Rate Design'!$I$15</f>
        <v>-6.5315085401073921E-3</v>
      </c>
      <c r="Z24" s="32">
        <f>'Rate Design'!$I$15</f>
        <v>-6.5315085401073921E-3</v>
      </c>
      <c r="AA24" s="32">
        <f>'Rate Design'!$I$15</f>
        <v>-6.5315085401073921E-3</v>
      </c>
      <c r="AB24" s="32">
        <f>'Rate Design'!$I$15</f>
        <v>-6.5315085401073921E-3</v>
      </c>
      <c r="AC24" s="32">
        <f>'Rate Design'!$I$15</f>
        <v>-6.5315085401073921E-3</v>
      </c>
      <c r="AD24" s="32">
        <f>'Rate Design'!$I$15</f>
        <v>-6.5315085401073921E-3</v>
      </c>
      <c r="AE24" s="32">
        <f>'Rate Design'!$I$15</f>
        <v>-6.5315085401073921E-3</v>
      </c>
      <c r="AF24" s="32">
        <f>'Rate Design'!$I$15</f>
        <v>-6.5315085401073921E-3</v>
      </c>
      <c r="AG24" s="32">
        <f>'Rate Design'!$I$15</f>
        <v>-6.5315085401073921E-3</v>
      </c>
      <c r="AH24" s="32">
        <f>'Rate Design'!$I$15</f>
        <v>-6.5315085401073921E-3</v>
      </c>
      <c r="AI24" s="32">
        <f>'Rate Design'!$I$15</f>
        <v>-6.5315085401073921E-3</v>
      </c>
      <c r="AJ24" s="32">
        <f>'Rate Design'!$I$15</f>
        <v>-6.5315085401073921E-3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-592564.80141372862</v>
      </c>
      <c r="N28" s="34">
        <f t="shared" si="4"/>
        <v>-535328.7384326522</v>
      </c>
      <c r="O28" s="34">
        <f t="shared" si="4"/>
        <v>-509423.48529157357</v>
      </c>
      <c r="P28" s="34">
        <f t="shared" si="4"/>
        <v>-636884.33691753622</v>
      </c>
      <c r="Q28" s="34">
        <f t="shared" si="4"/>
        <v>-620783.04968740116</v>
      </c>
      <c r="R28" s="34">
        <f t="shared" si="4"/>
        <v>-532897.05133837427</v>
      </c>
      <c r="S28" s="34">
        <f t="shared" si="4"/>
        <v>-601604.49455672107</v>
      </c>
      <c r="T28" s="34">
        <f t="shared" si="4"/>
        <v>-768304.90961117111</v>
      </c>
      <c r="U28" s="34">
        <f t="shared" si="4"/>
        <v>-976034.30237437401</v>
      </c>
      <c r="V28" s="34">
        <f t="shared" si="4"/>
        <v>-955545.74861177034</v>
      </c>
      <c r="W28" s="34">
        <f t="shared" si="4"/>
        <v>-778360.13355121308</v>
      </c>
      <c r="X28" s="34">
        <f t="shared" si="4"/>
        <v>-753501.54113313148</v>
      </c>
      <c r="Y28" s="34">
        <f t="shared" si="4"/>
        <v>-600686.5021223966</v>
      </c>
      <c r="Z28" s="34">
        <f t="shared" si="4"/>
        <v>-541262.67002515378</v>
      </c>
      <c r="AA28" s="34">
        <f t="shared" si="4"/>
        <v>-512823.49655625375</v>
      </c>
      <c r="AB28" s="34">
        <f t="shared" si="4"/>
        <v>-634622.55873455189</v>
      </c>
      <c r="AC28" s="34">
        <f t="shared" si="4"/>
        <v>-622300.01285379194</v>
      </c>
      <c r="AD28" s="34">
        <f t="shared" si="4"/>
        <v>-529235.07285990543</v>
      </c>
      <c r="AE28" s="34">
        <f t="shared" si="4"/>
        <v>-597540.44392210629</v>
      </c>
      <c r="AF28" s="34">
        <f t="shared" si="4"/>
        <v>-764303.4006993674</v>
      </c>
      <c r="AG28" s="34">
        <f t="shared" si="4"/>
        <v>-981564.06733280804</v>
      </c>
      <c r="AH28" s="34">
        <f t="shared" si="4"/>
        <v>-964303.30926716642</v>
      </c>
      <c r="AI28" s="34">
        <f t="shared" si="4"/>
        <v>-786924.2040790735</v>
      </c>
      <c r="AJ28" s="34">
        <f t="shared" si="4"/>
        <v>-763214.45060299116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-16560012.781975213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-163111.03224298792</v>
      </c>
      <c r="N29" s="34">
        <f t="shared" si="6"/>
        <v>-160732.72423860972</v>
      </c>
      <c r="O29" s="34">
        <f t="shared" si="6"/>
        <v>-159370.52227091708</v>
      </c>
      <c r="P29" s="34">
        <f t="shared" si="6"/>
        <v>-189973.18589933121</v>
      </c>
      <c r="Q29" s="34">
        <f t="shared" si="6"/>
        <v>-181684.94615095708</v>
      </c>
      <c r="R29" s="34">
        <f t="shared" si="6"/>
        <v>-160172.85226818695</v>
      </c>
      <c r="S29" s="34">
        <f t="shared" si="6"/>
        <v>-172240.44564751186</v>
      </c>
      <c r="T29" s="34">
        <f t="shared" si="6"/>
        <v>-187696.46266586272</v>
      </c>
      <c r="U29" s="34">
        <f t="shared" si="6"/>
        <v>-213400.48709053031</v>
      </c>
      <c r="V29" s="34">
        <f t="shared" si="6"/>
        <v>-211034.33610686928</v>
      </c>
      <c r="W29" s="34">
        <f t="shared" si="6"/>
        <v>-183276.58077188497</v>
      </c>
      <c r="X29" s="34">
        <f t="shared" si="6"/>
        <v>-188876.2628633501</v>
      </c>
      <c r="Y29" s="34">
        <f t="shared" si="6"/>
        <v>-165035.6560561324</v>
      </c>
      <c r="Z29" s="34">
        <f t="shared" si="6"/>
        <v>-162593.05674066063</v>
      </c>
      <c r="AA29" s="34">
        <f t="shared" si="6"/>
        <v>-161862.06899807166</v>
      </c>
      <c r="AB29" s="34">
        <f t="shared" si="6"/>
        <v>-192096.73978634222</v>
      </c>
      <c r="AC29" s="34">
        <f t="shared" si="6"/>
        <v>-184465.78331859864</v>
      </c>
      <c r="AD29" s="34">
        <f t="shared" si="6"/>
        <v>-161401.69498425227</v>
      </c>
      <c r="AE29" s="34">
        <f t="shared" si="6"/>
        <v>-175023.88159843674</v>
      </c>
      <c r="AF29" s="34">
        <f t="shared" si="6"/>
        <v>-190038.89736750076</v>
      </c>
      <c r="AG29" s="34">
        <f t="shared" si="6"/>
        <v>-216333.67982248438</v>
      </c>
      <c r="AH29" s="34">
        <f t="shared" si="6"/>
        <v>-212880.20597975643</v>
      </c>
      <c r="AI29" s="34">
        <f t="shared" si="6"/>
        <v>-185522.13675012867</v>
      </c>
      <c r="AJ29" s="34">
        <f t="shared" si="6"/>
        <v>-190958.27616523646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-4369781.9157846011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-379656.20465705637</v>
      </c>
      <c r="N30" s="34">
        <f t="shared" si="7"/>
        <v>-394055.70541743125</v>
      </c>
      <c r="O30" s="34">
        <f t="shared" si="7"/>
        <v>-394598.41493373766</v>
      </c>
      <c r="P30" s="34">
        <f t="shared" si="7"/>
        <v>-457319.61088110891</v>
      </c>
      <c r="Q30" s="34">
        <f t="shared" si="7"/>
        <v>-433637.87331305473</v>
      </c>
      <c r="R30" s="34">
        <f t="shared" si="7"/>
        <v>-390909.82490418531</v>
      </c>
      <c r="S30" s="34">
        <f t="shared" si="7"/>
        <v>-416857.94107334915</v>
      </c>
      <c r="T30" s="34">
        <f t="shared" si="7"/>
        <v>-416813.77805833681</v>
      </c>
      <c r="U30" s="34">
        <f t="shared" si="7"/>
        <v>-438650.2006389309</v>
      </c>
      <c r="V30" s="34">
        <f t="shared" si="7"/>
        <v>-425840.5588574445</v>
      </c>
      <c r="W30" s="34">
        <f t="shared" si="7"/>
        <v>-376614.61288308731</v>
      </c>
      <c r="X30" s="34">
        <f t="shared" si="7"/>
        <v>-405835.22945007606</v>
      </c>
      <c r="Y30" s="34">
        <f t="shared" si="7"/>
        <v>-378025.8610836899</v>
      </c>
      <c r="Z30" s="34">
        <f t="shared" si="7"/>
        <v>-392926.1743274742</v>
      </c>
      <c r="AA30" s="34">
        <f t="shared" si="7"/>
        <v>-396701.71363173757</v>
      </c>
      <c r="AB30" s="34">
        <f t="shared" si="7"/>
        <v>-457937.96579305572</v>
      </c>
      <c r="AC30" s="34">
        <f t="shared" si="7"/>
        <v>-434714.04348782689</v>
      </c>
      <c r="AD30" s="34">
        <f t="shared" si="7"/>
        <v>-388775.34433297173</v>
      </c>
      <c r="AE30" s="34">
        <f t="shared" si="7"/>
        <v>-420001.63295039255</v>
      </c>
      <c r="AF30" s="34">
        <f t="shared" si="7"/>
        <v>-419664.91517642455</v>
      </c>
      <c r="AG30" s="34">
        <f t="shared" si="7"/>
        <v>-440370.8079466013</v>
      </c>
      <c r="AH30" s="34">
        <f t="shared" si="7"/>
        <v>-424525.27422041039</v>
      </c>
      <c r="AI30" s="34">
        <f t="shared" si="7"/>
        <v>-376178.32228579692</v>
      </c>
      <c r="AJ30" s="34">
        <f t="shared" si="7"/>
        <v>-404160.51010133541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-9864772.5204055179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-313567.47703187971</v>
      </c>
      <c r="N31" s="34">
        <f t="shared" si="8"/>
        <v>-311030.40917446092</v>
      </c>
      <c r="O31" s="34">
        <f t="shared" si="8"/>
        <v>-315980.18883034511</v>
      </c>
      <c r="P31" s="34">
        <f t="shared" si="8"/>
        <v>-311213.69970649178</v>
      </c>
      <c r="Q31" s="34">
        <f t="shared" si="8"/>
        <v>-323575.73554359679</v>
      </c>
      <c r="R31" s="34">
        <f t="shared" si="8"/>
        <v>-324172.23297415738</v>
      </c>
      <c r="S31" s="34">
        <f t="shared" si="8"/>
        <v>-315960.80092293629</v>
      </c>
      <c r="T31" s="34">
        <f t="shared" si="8"/>
        <v>-319278.81480158941</v>
      </c>
      <c r="U31" s="34">
        <f t="shared" si="8"/>
        <v>-310239.26307852496</v>
      </c>
      <c r="V31" s="34">
        <f t="shared" si="8"/>
        <v>-314140.14940651134</v>
      </c>
      <c r="W31" s="34">
        <f t="shared" si="8"/>
        <v>-314918.89840989088</v>
      </c>
      <c r="X31" s="34">
        <f t="shared" si="8"/>
        <v>-303499.02460180456</v>
      </c>
      <c r="Y31" s="34">
        <f t="shared" si="8"/>
        <v>-314807.13958650373</v>
      </c>
      <c r="Z31" s="34">
        <f t="shared" si="8"/>
        <v>-311858.358963084</v>
      </c>
      <c r="AA31" s="34">
        <f t="shared" si="8"/>
        <v>-317362.58309186844</v>
      </c>
      <c r="AB31" s="34">
        <f t="shared" si="8"/>
        <v>-314300.88643264025</v>
      </c>
      <c r="AC31" s="34">
        <f t="shared" si="8"/>
        <v>-324036.8830218626</v>
      </c>
      <c r="AD31" s="34">
        <f t="shared" si="8"/>
        <v>-327352.93659666635</v>
      </c>
      <c r="AE31" s="34">
        <f t="shared" si="8"/>
        <v>-316950.43613837456</v>
      </c>
      <c r="AF31" s="34">
        <f t="shared" si="8"/>
        <v>-321025.24795584864</v>
      </c>
      <c r="AG31" s="34">
        <f t="shared" si="8"/>
        <v>-311600.40051815164</v>
      </c>
      <c r="AH31" s="34">
        <f t="shared" si="8"/>
        <v>-315269.34721493331</v>
      </c>
      <c r="AI31" s="34">
        <f t="shared" si="8"/>
        <v>-316583.33349881036</v>
      </c>
      <c r="AJ31" s="34">
        <f t="shared" si="8"/>
        <v>-305005.40817293734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-7573729.6556738699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-24922.755827071873</v>
      </c>
      <c r="N32" s="34">
        <f t="shared" si="9"/>
        <v>-45081.897372056213</v>
      </c>
      <c r="O32" s="34">
        <f t="shared" si="9"/>
        <v>-61838.478047186843</v>
      </c>
      <c r="P32" s="34">
        <f t="shared" si="9"/>
        <v>-85893.815718810816</v>
      </c>
      <c r="Q32" s="34">
        <f t="shared" si="9"/>
        <v>-85072.973289493049</v>
      </c>
      <c r="R32" s="34">
        <f t="shared" si="9"/>
        <v>-59879.463145130831</v>
      </c>
      <c r="S32" s="34">
        <f t="shared" si="9"/>
        <v>-34084.942020562754</v>
      </c>
      <c r="T32" s="34">
        <f t="shared" si="9"/>
        <v>-15580.022676245511</v>
      </c>
      <c r="U32" s="34">
        <f t="shared" si="9"/>
        <v>-13494.984781444407</v>
      </c>
      <c r="V32" s="34">
        <f t="shared" si="9"/>
        <v>-13388.619829914509</v>
      </c>
      <c r="W32" s="34">
        <f t="shared" si="9"/>
        <v>-12051.877914631061</v>
      </c>
      <c r="X32" s="34">
        <f t="shared" si="9"/>
        <v>-15034.513643473027</v>
      </c>
      <c r="Y32" s="34">
        <f t="shared" si="9"/>
        <v>-23900.301723026103</v>
      </c>
      <c r="Z32" s="34">
        <f t="shared" si="9"/>
        <v>-43809.120392983466</v>
      </c>
      <c r="AA32" s="34">
        <f t="shared" si="9"/>
        <v>-61597.523268458965</v>
      </c>
      <c r="AB32" s="34">
        <f t="shared" si="9"/>
        <v>-85669.420893421702</v>
      </c>
      <c r="AC32" s="34">
        <f t="shared" si="9"/>
        <v>-86420.580323243819</v>
      </c>
      <c r="AD32" s="34">
        <f t="shared" si="9"/>
        <v>-62099.141910597231</v>
      </c>
      <c r="AE32" s="34">
        <f t="shared" si="9"/>
        <v>-36196.644778850037</v>
      </c>
      <c r="AF32" s="34">
        <f t="shared" si="9"/>
        <v>-15992.870858207079</v>
      </c>
      <c r="AG32" s="34">
        <f t="shared" si="9"/>
        <v>-13644.228059647472</v>
      </c>
      <c r="AH32" s="34">
        <f t="shared" si="9"/>
        <v>-13436.317643926424</v>
      </c>
      <c r="AI32" s="34">
        <f t="shared" si="9"/>
        <v>-12120.77889450285</v>
      </c>
      <c r="AJ32" s="34">
        <f t="shared" si="9"/>
        <v>-14771.265110249948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-935982.53812313627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-6525.6627022865569</v>
      </c>
      <c r="N33" s="34">
        <f t="shared" si="10"/>
        <v>-6219.1504633084905</v>
      </c>
      <c r="O33" s="34">
        <f t="shared" si="10"/>
        <v>-7053.9493599280113</v>
      </c>
      <c r="P33" s="34">
        <f t="shared" si="10"/>
        <v>-7060.0709833639294</v>
      </c>
      <c r="Q33" s="34">
        <f t="shared" si="10"/>
        <v>-6975.6359438156123</v>
      </c>
      <c r="R33" s="34">
        <f t="shared" si="10"/>
        <v>-6945.7266704226113</v>
      </c>
      <c r="S33" s="34">
        <f t="shared" si="10"/>
        <v>-6895.6058417523063</v>
      </c>
      <c r="T33" s="34">
        <f t="shared" si="10"/>
        <v>-6841.9037599760077</v>
      </c>
      <c r="U33" s="34">
        <f t="shared" si="10"/>
        <v>-6851.8450822814657</v>
      </c>
      <c r="V33" s="34">
        <f t="shared" si="10"/>
        <v>-6808.0306392363746</v>
      </c>
      <c r="W33" s="34">
        <f t="shared" si="10"/>
        <v>-6729.1381417327339</v>
      </c>
      <c r="X33" s="34">
        <f t="shared" si="10"/>
        <v>-6706.3652679070174</v>
      </c>
      <c r="Y33" s="34">
        <f t="shared" si="10"/>
        <v>-6722.434168780971</v>
      </c>
      <c r="Z33" s="34">
        <f t="shared" si="10"/>
        <v>-6738.1949689061803</v>
      </c>
      <c r="AA33" s="34">
        <f t="shared" si="10"/>
        <v>-6792.713352768159</v>
      </c>
      <c r="AB33" s="34">
        <f t="shared" si="10"/>
        <v>-6772.6075873054297</v>
      </c>
      <c r="AC33" s="34">
        <f t="shared" si="10"/>
        <v>-6736.0356069705804</v>
      </c>
      <c r="AD33" s="34">
        <f t="shared" si="10"/>
        <v>-6725.5385110318921</v>
      </c>
      <c r="AE33" s="34">
        <f t="shared" si="10"/>
        <v>-6700.6585335016043</v>
      </c>
      <c r="AF33" s="34">
        <f t="shared" si="10"/>
        <v>-6677.2026833448126</v>
      </c>
      <c r="AG33" s="34">
        <f t="shared" si="10"/>
        <v>-6677.3352775781404</v>
      </c>
      <c r="AH33" s="34">
        <f t="shared" si="10"/>
        <v>-6670.6071995287239</v>
      </c>
      <c r="AI33" s="34">
        <f t="shared" si="10"/>
        <v>-6650.3524055848229</v>
      </c>
      <c r="AJ33" s="34">
        <f t="shared" si="10"/>
        <v>-6633.8911478418559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-162110.65629915427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-1480347.933875011</v>
      </c>
      <c r="N34" s="34">
        <f t="shared" si="11"/>
        <v>-1452448.6250985188</v>
      </c>
      <c r="O34" s="34">
        <f t="shared" si="11"/>
        <v>-1448265.0387336882</v>
      </c>
      <c r="P34" s="34">
        <f t="shared" ref="P34:AM34" si="12">SUM(P28:P33)</f>
        <v>-1688344.7201066429</v>
      </c>
      <c r="Q34" s="34">
        <f t="shared" si="12"/>
        <v>-1651730.2139283183</v>
      </c>
      <c r="R34" s="34">
        <f t="shared" si="12"/>
        <v>-1474977.1513004573</v>
      </c>
      <c r="S34" s="34">
        <f t="shared" si="12"/>
        <v>-1547644.2300628335</v>
      </c>
      <c r="T34" s="34">
        <f t="shared" si="12"/>
        <v>-1714515.8915731814</v>
      </c>
      <c r="U34" s="34">
        <f t="shared" si="12"/>
        <v>-1958671.0830460859</v>
      </c>
      <c r="V34" s="34">
        <f t="shared" si="12"/>
        <v>-1926757.4434517461</v>
      </c>
      <c r="W34" s="34">
        <f t="shared" si="12"/>
        <v>-1671951.24167244</v>
      </c>
      <c r="X34" s="34">
        <f t="shared" si="12"/>
        <v>-1673452.9369597421</v>
      </c>
      <c r="Y34" s="34">
        <f t="shared" si="12"/>
        <v>-1489177.8947405296</v>
      </c>
      <c r="Z34" s="34">
        <f t="shared" si="12"/>
        <v>-1459187.5754182625</v>
      </c>
      <c r="AA34" s="34">
        <f t="shared" si="12"/>
        <v>-1457140.0988991586</v>
      </c>
      <c r="AB34" s="34">
        <f t="shared" si="12"/>
        <v>-1691400.179227317</v>
      </c>
      <c r="AC34" s="34">
        <f t="shared" si="12"/>
        <v>-1658673.3386122945</v>
      </c>
      <c r="AD34" s="34">
        <f t="shared" si="12"/>
        <v>-1475589.7291954251</v>
      </c>
      <c r="AE34" s="34">
        <f t="shared" si="12"/>
        <v>-1552413.6979216617</v>
      </c>
      <c r="AF34" s="34">
        <f t="shared" si="12"/>
        <v>-1717702.5347406932</v>
      </c>
      <c r="AG34" s="34">
        <f t="shared" si="12"/>
        <v>-1970190.518957271</v>
      </c>
      <c r="AH34" s="34">
        <f t="shared" si="12"/>
        <v>-1937085.0615257218</v>
      </c>
      <c r="AI34" s="34">
        <f t="shared" si="12"/>
        <v>-1683979.1279138974</v>
      </c>
      <c r="AJ34" s="34">
        <f t="shared" si="12"/>
        <v>-1684743.8013005923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-39466390.068261504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-564905.65417813999</v>
      </c>
      <c r="N37" s="34">
        <f t="shared" si="15"/>
        <v>-510341.19890883128</v>
      </c>
      <c r="O37" s="34">
        <f t="shared" si="15"/>
        <v>-485645.12526861881</v>
      </c>
      <c r="P37" s="34">
        <f t="shared" si="15"/>
        <v>-607156.48672323639</v>
      </c>
      <c r="Q37" s="34">
        <f t="shared" si="15"/>
        <v>-591806.75927714235</v>
      </c>
      <c r="R37" s="34">
        <f t="shared" si="15"/>
        <v>-508023.01567305299</v>
      </c>
      <c r="S37" s="34">
        <f t="shared" si="15"/>
        <v>-573523.40156429703</v>
      </c>
      <c r="T37" s="34">
        <f t="shared" si="15"/>
        <v>-732442.74134525051</v>
      </c>
      <c r="U37" s="34">
        <f t="shared" si="15"/>
        <v>-930475.94924244541</v>
      </c>
      <c r="V37" s="34">
        <f t="shared" si="15"/>
        <v>-910943.73970381881</v>
      </c>
      <c r="W37" s="34">
        <f t="shared" si="15"/>
        <v>-742028.61759744317</v>
      </c>
      <c r="X37" s="34">
        <f t="shared" si="15"/>
        <v>-718330.34969766031</v>
      </c>
      <c r="Y37" s="34">
        <f t="shared" si="15"/>
        <v>-572648.25826282951</v>
      </c>
      <c r="Z37" s="34">
        <f t="shared" si="15"/>
        <v>-515998.15237638971</v>
      </c>
      <c r="AA37" s="34">
        <f t="shared" si="15"/>
        <v>-488886.43420749751</v>
      </c>
      <c r="AB37" s="34">
        <f t="shared" si="15"/>
        <v>-605000.28156049922</v>
      </c>
      <c r="AC37" s="34">
        <f t="shared" si="15"/>
        <v>-593252.91515381553</v>
      </c>
      <c r="AD37" s="34">
        <f t="shared" si="15"/>
        <v>-504531.96736402361</v>
      </c>
      <c r="AE37" s="34">
        <f t="shared" si="15"/>
        <v>-569649.04862115416</v>
      </c>
      <c r="AF37" s="34">
        <f t="shared" si="15"/>
        <v>-728628.01086492301</v>
      </c>
      <c r="AG37" s="34">
        <f t="shared" si="15"/>
        <v>-935747.60136191454</v>
      </c>
      <c r="AH37" s="34">
        <f t="shared" si="15"/>
        <v>-919292.52370050293</v>
      </c>
      <c r="AI37" s="34">
        <f t="shared" si="15"/>
        <v>-750192.94300527463</v>
      </c>
      <c r="AJ37" s="34">
        <f t="shared" si="15"/>
        <v>-727589.88969219534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-15787041.065350959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-155497.49859098197</v>
      </c>
      <c r="N38" s="34">
        <f t="shared" si="17"/>
        <v>-153230.20286932413</v>
      </c>
      <c r="O38" s="34">
        <f t="shared" si="17"/>
        <v>-151931.58440287749</v>
      </c>
      <c r="P38" s="34">
        <f t="shared" si="17"/>
        <v>-181105.80750110812</v>
      </c>
      <c r="Q38" s="34">
        <f t="shared" si="17"/>
        <v>-173204.43791946885</v>
      </c>
      <c r="R38" s="34">
        <f t="shared" si="17"/>
        <v>-152696.4640428648</v>
      </c>
      <c r="S38" s="34">
        <f t="shared" si="17"/>
        <v>-164200.77836602295</v>
      </c>
      <c r="T38" s="34">
        <f t="shared" si="17"/>
        <v>-178935.35487800825</v>
      </c>
      <c r="U38" s="34">
        <f t="shared" si="17"/>
        <v>-203439.59255460562</v>
      </c>
      <c r="V38" s="34">
        <f t="shared" si="17"/>
        <v>-201183.88640040896</v>
      </c>
      <c r="W38" s="34">
        <f t="shared" si="17"/>
        <v>-174721.77981119571</v>
      </c>
      <c r="X38" s="34">
        <f t="shared" si="17"/>
        <v>-180060.08554167752</v>
      </c>
      <c r="Y38" s="34">
        <f t="shared" si="17"/>
        <v>-157332.28673840032</v>
      </c>
      <c r="Z38" s="34">
        <f t="shared" si="17"/>
        <v>-155003.70063117682</v>
      </c>
      <c r="AA38" s="34">
        <f t="shared" si="17"/>
        <v>-154306.83320344868</v>
      </c>
      <c r="AB38" s="34">
        <f t="shared" si="17"/>
        <v>-183130.24026333514</v>
      </c>
      <c r="AC38" s="34">
        <f t="shared" si="17"/>
        <v>-175855.47395063643</v>
      </c>
      <c r="AD38" s="34">
        <f t="shared" si="17"/>
        <v>-153867.94806747235</v>
      </c>
      <c r="AE38" s="34">
        <f t="shared" si="17"/>
        <v>-166854.29187706651</v>
      </c>
      <c r="AF38" s="34">
        <f t="shared" si="17"/>
        <v>-181168.45175507793</v>
      </c>
      <c r="AG38" s="34">
        <f t="shared" si="17"/>
        <v>-206235.87264941027</v>
      </c>
      <c r="AH38" s="34">
        <f t="shared" si="17"/>
        <v>-202943.59660523935</v>
      </c>
      <c r="AI38" s="34">
        <f t="shared" si="17"/>
        <v>-176862.51997304292</v>
      </c>
      <c r="AJ38" s="34">
        <f t="shared" si="17"/>
        <v>-182044.91670867172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-4165813.6053015236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-361934.99199227896</v>
      </c>
      <c r="N39" s="34">
        <f t="shared" si="18"/>
        <v>-375662.36725566181</v>
      </c>
      <c r="O39" s="34">
        <f t="shared" si="18"/>
        <v>-376179.74471987563</v>
      </c>
      <c r="P39" s="34">
        <f t="shared" si="18"/>
        <v>-435973.30340401141</v>
      </c>
      <c r="Q39" s="34">
        <f t="shared" si="18"/>
        <v>-413396.95830042131</v>
      </c>
      <c r="R39" s="34">
        <f t="shared" si="18"/>
        <v>-372663.32700713264</v>
      </c>
      <c r="S39" s="34">
        <f t="shared" si="18"/>
        <v>-397400.26295786846</v>
      </c>
      <c r="T39" s="34">
        <f t="shared" si="18"/>
        <v>-397358.16133990785</v>
      </c>
      <c r="U39" s="34">
        <f t="shared" si="18"/>
        <v>-418175.32522370754</v>
      </c>
      <c r="V39" s="34">
        <f t="shared" si="18"/>
        <v>-405963.59909165557</v>
      </c>
      <c r="W39" s="34">
        <f t="shared" si="18"/>
        <v>-359035.37259754346</v>
      </c>
      <c r="X39" s="34">
        <f t="shared" si="18"/>
        <v>-386892.0584450349</v>
      </c>
      <c r="Y39" s="34">
        <f t="shared" si="18"/>
        <v>-360380.74796588655</v>
      </c>
      <c r="Z39" s="34">
        <f t="shared" si="18"/>
        <v>-374585.55928839068</v>
      </c>
      <c r="AA39" s="34">
        <f t="shared" si="18"/>
        <v>-378184.86774454894</v>
      </c>
      <c r="AB39" s="34">
        <f t="shared" si="18"/>
        <v>-436562.79536373325</v>
      </c>
      <c r="AC39" s="34">
        <f t="shared" si="18"/>
        <v>-414422.89607994561</v>
      </c>
      <c r="AD39" s="34">
        <f t="shared" si="18"/>
        <v>-370628.47758554161</v>
      </c>
      <c r="AE39" s="34">
        <f t="shared" si="18"/>
        <v>-400397.21672916709</v>
      </c>
      <c r="AF39" s="34">
        <f t="shared" si="18"/>
        <v>-400076.21593073459</v>
      </c>
      <c r="AG39" s="34">
        <f t="shared" si="18"/>
        <v>-419815.61974407779</v>
      </c>
      <c r="AH39" s="34">
        <f t="shared" si="18"/>
        <v>-404709.70799562428</v>
      </c>
      <c r="AI39" s="34">
        <f t="shared" si="18"/>
        <v>-358619.44673646276</v>
      </c>
      <c r="AJ39" s="34">
        <f t="shared" si="18"/>
        <v>-385295.50997133541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-9404314.5334705487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-298931.08790646266</v>
      </c>
      <c r="N40" s="34">
        <f t="shared" si="19"/>
        <v>-296512.44276542461</v>
      </c>
      <c r="O40" s="34">
        <f t="shared" si="19"/>
        <v>-301231.18155631109</v>
      </c>
      <c r="P40" s="34">
        <f t="shared" si="19"/>
        <v>-296687.17784529185</v>
      </c>
      <c r="Q40" s="34">
        <f t="shared" si="19"/>
        <v>-308472.19093562831</v>
      </c>
      <c r="R40" s="34">
        <f t="shared" si="19"/>
        <v>-309040.84565562266</v>
      </c>
      <c r="S40" s="34">
        <f t="shared" si="19"/>
        <v>-301212.69861825643</v>
      </c>
      <c r="T40" s="34">
        <f t="shared" si="19"/>
        <v>-304375.83756309561</v>
      </c>
      <c r="U40" s="34">
        <f t="shared" si="19"/>
        <v>-295758.22499580868</v>
      </c>
      <c r="V40" s="34">
        <f t="shared" si="19"/>
        <v>-299477.02965266362</v>
      </c>
      <c r="W40" s="34">
        <f t="shared" si="19"/>
        <v>-300219.42898881243</v>
      </c>
      <c r="X40" s="34">
        <f t="shared" si="19"/>
        <v>-289332.60063046613</v>
      </c>
      <c r="Y40" s="34">
        <f t="shared" si="19"/>
        <v>-300112.88673202449</v>
      </c>
      <c r="Z40" s="34">
        <f t="shared" si="19"/>
        <v>-297301.74634176411</v>
      </c>
      <c r="AA40" s="34">
        <f t="shared" si="19"/>
        <v>-302549.04980088928</v>
      </c>
      <c r="AB40" s="34">
        <f t="shared" si="19"/>
        <v>-299630.26395662391</v>
      </c>
      <c r="AC40" s="34">
        <f t="shared" si="19"/>
        <v>-308911.81343305111</v>
      </c>
      <c r="AD40" s="34">
        <f t="shared" si="19"/>
        <v>-312073.08357514377</v>
      </c>
      <c r="AE40" s="34">
        <f t="shared" si="19"/>
        <v>-302156.14063074364</v>
      </c>
      <c r="AF40" s="34">
        <f t="shared" si="19"/>
        <v>-306040.75245701353</v>
      </c>
      <c r="AG40" s="34">
        <f t="shared" si="19"/>
        <v>-297055.8286231659</v>
      </c>
      <c r="AH40" s="34">
        <f t="shared" si="19"/>
        <v>-300553.51989498187</v>
      </c>
      <c r="AI40" s="34">
        <f t="shared" si="19"/>
        <v>-301806.17324108642</v>
      </c>
      <c r="AJ40" s="34">
        <f t="shared" si="19"/>
        <v>-290768.67073564918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-7220210.6765359817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-23759.436353331639</v>
      </c>
      <c r="N41" s="34">
        <f t="shared" si="20"/>
        <v>-42977.609648420745</v>
      </c>
      <c r="O41" s="34">
        <f t="shared" si="20"/>
        <v>-58952.043407378304</v>
      </c>
      <c r="P41" s="34">
        <f t="shared" si="20"/>
        <v>-81884.550082503891</v>
      </c>
      <c r="Q41" s="34">
        <f t="shared" si="20"/>
        <v>-81102.022115259388</v>
      </c>
      <c r="R41" s="34">
        <f t="shared" si="20"/>
        <v>-57084.46944390556</v>
      </c>
      <c r="S41" s="34">
        <f t="shared" si="20"/>
        <v>-32493.959181868948</v>
      </c>
      <c r="T41" s="34">
        <f t="shared" si="20"/>
        <v>-14852.7939577864</v>
      </c>
      <c r="U41" s="34">
        <f t="shared" si="20"/>
        <v>-12865.079376800928</v>
      </c>
      <c r="V41" s="34">
        <f t="shared" si="20"/>
        <v>-12763.679222113589</v>
      </c>
      <c r="W41" s="34">
        <f t="shared" si="20"/>
        <v>-11489.332409209826</v>
      </c>
      <c r="X41" s="34">
        <f t="shared" si="20"/>
        <v>-14332.747650136636</v>
      </c>
      <c r="Y41" s="34">
        <f t="shared" si="20"/>
        <v>-22784.707339500415</v>
      </c>
      <c r="Z41" s="34">
        <f t="shared" si="20"/>
        <v>-41764.242080400181</v>
      </c>
      <c r="AA41" s="34">
        <f t="shared" si="20"/>
        <v>-58722.33567485711</v>
      </c>
      <c r="AB41" s="34">
        <f t="shared" si="20"/>
        <v>-81670.629334379453</v>
      </c>
      <c r="AC41" s="34">
        <f t="shared" si="20"/>
        <v>-82386.726895495769</v>
      </c>
      <c r="AD41" s="34">
        <f t="shared" si="20"/>
        <v>-59200.540263636285</v>
      </c>
      <c r="AE41" s="34">
        <f t="shared" si="20"/>
        <v>-34507.093990507652</v>
      </c>
      <c r="AF41" s="34">
        <f t="shared" si="20"/>
        <v>-15246.371625158548</v>
      </c>
      <c r="AG41" s="34">
        <f t="shared" si="20"/>
        <v>-13007.356426507307</v>
      </c>
      <c r="AH41" s="34">
        <f t="shared" si="20"/>
        <v>-12809.150645260872</v>
      </c>
      <c r="AI41" s="34">
        <f t="shared" si="20"/>
        <v>-11555.01729804414</v>
      </c>
      <c r="AJ41" s="34">
        <f t="shared" si="20"/>
        <v>-14081.786768698812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-892293.68119116244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-6221.0643443319277</v>
      </c>
      <c r="N42" s="36">
        <f t="shared" si="21"/>
        <v>-5928.8591771326401</v>
      </c>
      <c r="O42" s="36">
        <f t="shared" si="21"/>
        <v>-6724.6921656546519</v>
      </c>
      <c r="P42" s="36">
        <f t="shared" si="21"/>
        <v>-6730.5280500734516</v>
      </c>
      <c r="Q42" s="36">
        <f t="shared" si="21"/>
        <v>-6650.034184866131</v>
      </c>
      <c r="R42" s="36">
        <f t="shared" si="21"/>
        <v>-6621.5209866272953</v>
      </c>
      <c r="S42" s="36">
        <f t="shared" si="21"/>
        <v>-6573.7396478768342</v>
      </c>
      <c r="T42" s="36">
        <f t="shared" si="21"/>
        <v>-6522.544218171608</v>
      </c>
      <c r="U42" s="36">
        <f t="shared" si="21"/>
        <v>-6532.0215093758143</v>
      </c>
      <c r="V42" s="36">
        <f t="shared" si="21"/>
        <v>-6490.2521930887387</v>
      </c>
      <c r="W42" s="36">
        <f t="shared" si="21"/>
        <v>-6415.042160691075</v>
      </c>
      <c r="X42" s="36">
        <f t="shared" si="21"/>
        <v>-6393.3322562969215</v>
      </c>
      <c r="Y42" s="36">
        <f t="shared" si="21"/>
        <v>-6408.6511090847816</v>
      </c>
      <c r="Z42" s="36">
        <f t="shared" si="21"/>
        <v>-6423.6762423425471</v>
      </c>
      <c r="AA42" s="36">
        <f t="shared" si="21"/>
        <v>-6475.6498716010001</v>
      </c>
      <c r="AB42" s="36">
        <f t="shared" si="21"/>
        <v>-6456.4825829527745</v>
      </c>
      <c r="AC42" s="36">
        <f t="shared" si="21"/>
        <v>-6421.6176729440149</v>
      </c>
      <c r="AD42" s="36">
        <f t="shared" si="21"/>
        <v>-6411.6105499524565</v>
      </c>
      <c r="AE42" s="36">
        <f t="shared" si="21"/>
        <v>-6387.8918951333499</v>
      </c>
      <c r="AF42" s="36">
        <f t="shared" si="21"/>
        <v>-6365.5308936943266</v>
      </c>
      <c r="AG42" s="36">
        <f t="shared" si="21"/>
        <v>-6365.6572988266262</v>
      </c>
      <c r="AH42" s="36">
        <f t="shared" si="21"/>
        <v>-6359.2432672763216</v>
      </c>
      <c r="AI42" s="36">
        <f t="shared" si="21"/>
        <v>-6339.9339063493408</v>
      </c>
      <c r="AJ42" s="36">
        <f t="shared" si="21"/>
        <v>-6324.241010734042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-154543.81719507871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-1411249.7333655269</v>
      </c>
      <c r="N43" s="35">
        <f t="shared" si="22"/>
        <v>-1384652.6806247954</v>
      </c>
      <c r="O43" s="35">
        <f t="shared" si="22"/>
        <v>-1380664.3715207158</v>
      </c>
      <c r="P43" s="35">
        <f t="shared" ref="P43:AM43" si="23">SUM(P37:P42)</f>
        <v>-1609537.853606225</v>
      </c>
      <c r="Q43" s="35">
        <f t="shared" si="23"/>
        <v>-1574632.4027327863</v>
      </c>
      <c r="R43" s="35">
        <f t="shared" si="23"/>
        <v>-1406129.6428092059</v>
      </c>
      <c r="S43" s="35">
        <f t="shared" si="23"/>
        <v>-1475404.8403361908</v>
      </c>
      <c r="T43" s="35">
        <f t="shared" si="23"/>
        <v>-1634487.4333022202</v>
      </c>
      <c r="U43" s="35">
        <f t="shared" si="23"/>
        <v>-1867246.192902744</v>
      </c>
      <c r="V43" s="35">
        <f t="shared" si="23"/>
        <v>-1836822.1862637491</v>
      </c>
      <c r="W43" s="35">
        <f t="shared" si="23"/>
        <v>-1593909.5735648957</v>
      </c>
      <c r="X43" s="35">
        <f t="shared" si="23"/>
        <v>-1595341.1742212726</v>
      </c>
      <c r="Y43" s="35">
        <f t="shared" si="23"/>
        <v>-1419667.5381477261</v>
      </c>
      <c r="Z43" s="35">
        <f t="shared" si="23"/>
        <v>-1391077.076960464</v>
      </c>
      <c r="AA43" s="35">
        <f t="shared" si="23"/>
        <v>-1389125.1705028424</v>
      </c>
      <c r="AB43" s="35">
        <f t="shared" si="23"/>
        <v>-1612450.6930615238</v>
      </c>
      <c r="AC43" s="35">
        <f t="shared" si="23"/>
        <v>-1581251.4431858885</v>
      </c>
      <c r="AD43" s="35">
        <f t="shared" si="23"/>
        <v>-1406713.6274057699</v>
      </c>
      <c r="AE43" s="35">
        <f t="shared" si="23"/>
        <v>-1479951.6837437723</v>
      </c>
      <c r="AF43" s="35">
        <f t="shared" si="23"/>
        <v>-1637525.333526602</v>
      </c>
      <c r="AG43" s="35">
        <f t="shared" si="23"/>
        <v>-1878227.9361039023</v>
      </c>
      <c r="AH43" s="35">
        <f t="shared" si="23"/>
        <v>-1846667.7421088859</v>
      </c>
      <c r="AI43" s="35">
        <f t="shared" si="23"/>
        <v>-1605376.0341602601</v>
      </c>
      <c r="AJ43" s="35">
        <f t="shared" si="23"/>
        <v>-1606105.0148872845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-37624217.379045255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topLeftCell="M1" zoomScaleNormal="100" workbookViewId="0">
      <selection activeCell="T63" sqref="T6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-7.4370869554562014E-2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-3.4280110572480001E-3</v>
      </c>
      <c r="D4" s="155">
        <f>B4+C4</f>
        <v>7.4741988942751997E-2</v>
      </c>
      <c r="E4" s="118"/>
      <c r="F4" s="124" t="s">
        <v>93</v>
      </c>
      <c r="G4" s="122" t="s">
        <v>98</v>
      </c>
      <c r="H4" s="123">
        <f>'Rate Design'!E24</f>
        <v>-5.418204483303906E-2</v>
      </c>
    </row>
    <row r="5" spans="1:9" ht="15" x14ac:dyDescent="0.25">
      <c r="A5" s="153" t="s">
        <v>89</v>
      </c>
      <c r="B5" s="167">
        <v>9.0490000000000001E-2</v>
      </c>
      <c r="C5" s="158">
        <f>C4</f>
        <v>-3.4280110572480001E-3</v>
      </c>
      <c r="D5" s="155">
        <f>B5+C5</f>
        <v>8.7061988942751994E-2</v>
      </c>
      <c r="E5" s="118"/>
      <c r="F5" s="124" t="s">
        <v>94</v>
      </c>
      <c r="G5" s="122" t="s">
        <v>99</v>
      </c>
      <c r="H5" s="123">
        <f>'Rate Design'!F24</f>
        <v>-7.2291639335220481E-2</v>
      </c>
    </row>
    <row r="6" spans="1:9" ht="15" x14ac:dyDescent="0.25">
      <c r="A6" s="115" t="s">
        <v>90</v>
      </c>
      <c r="B6" s="168">
        <v>0.1056</v>
      </c>
      <c r="C6" s="159">
        <f>C5</f>
        <v>-3.4280110572480001E-3</v>
      </c>
      <c r="D6" s="156">
        <f>C6+B6</f>
        <v>0.10217198894275199</v>
      </c>
      <c r="E6" s="118"/>
      <c r="F6" s="124" t="s">
        <v>144</v>
      </c>
      <c r="G6" s="122" t="s">
        <v>101</v>
      </c>
      <c r="H6" s="123">
        <f>'Rate Design'!G24</f>
        <v>-0.10925907263050347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-7.1596614252515581E-2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-2.400217001764203E-2</v>
      </c>
    </row>
    <row r="9" spans="1:9" ht="15" x14ac:dyDescent="0.25">
      <c r="E9" s="118"/>
      <c r="F9" s="125"/>
      <c r="G9" s="126" t="s">
        <v>104</v>
      </c>
      <c r="H9" s="127">
        <f>'Rate Design'!C24</f>
        <v>-7.4616654380535288E-2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-3.7102353910610911E-2</v>
      </c>
      <c r="I13" s="140">
        <f>'Rate Design'!D25</f>
        <v>-8261506.9405679107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-2.7030494803091741E-2</v>
      </c>
      <c r="I14" s="140">
        <f>'Rate Design'!E25</f>
        <v>-2180009.4058693489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-3.6065061541680758E-2</v>
      </c>
      <c r="I15" s="140">
        <f>'Rate Design'!F25</f>
        <v>-4921366.1678546732</v>
      </c>
    </row>
    <row r="16" spans="1:9" ht="15" x14ac:dyDescent="0.25">
      <c r="A16" s="130" t="s">
        <v>120</v>
      </c>
      <c r="B16" s="185">
        <f>ROUND((ROUND('Rate Design'!D15,5)-ROUND('Rate Design'!D16,5))*918,2)</f>
        <v>-3.15</v>
      </c>
      <c r="D16" s="118"/>
      <c r="E16" s="118"/>
      <c r="F16" s="147" t="s">
        <v>144</v>
      </c>
      <c r="G16" s="148" t="s">
        <v>101</v>
      </c>
      <c r="H16" s="149">
        <f>'Rate Design'!G26</f>
        <v>-5.4507481288867336E-2</v>
      </c>
      <c r="I16" s="140">
        <f>'Rate Design'!G25</f>
        <v>-3778404.0954629947</v>
      </c>
    </row>
    <row r="17" spans="1:15" ht="15" x14ac:dyDescent="0.25">
      <c r="A17" s="130" t="s">
        <v>51</v>
      </c>
      <c r="B17" s="132">
        <f>B16/B23</f>
        <v>-3.8314726161611273E-2</v>
      </c>
      <c r="D17" s="118"/>
      <c r="E17" s="118"/>
      <c r="F17" s="147" t="s">
        <v>95</v>
      </c>
      <c r="G17" s="148" t="s">
        <v>100</v>
      </c>
      <c r="H17" s="149">
        <f>'Rate Design'!H26</f>
        <v>-3.5718325423766344E-2</v>
      </c>
      <c r="I17" s="140">
        <f>'Rate Design'!H25</f>
        <v>-466945.66826489737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-1.1974271807644637E-2</v>
      </c>
      <c r="I18" s="140">
        <f>'Rate Design'!I25</f>
        <v>-80874.231788831879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-3.7224971753507446E-2</v>
      </c>
      <c r="I19" s="150">
        <f>SUM(I13:I18)</f>
        <v>-19689106.509808656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-3.15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79.063819999999993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E7D36D84-7A98-4083-81C1-1FCE1CF8BCD8}"/>
</file>

<file path=customXml/itemProps3.xml><?xml version="1.0" encoding="utf-8"?>
<ds:datastoreItem xmlns:ds="http://schemas.openxmlformats.org/officeDocument/2006/customXml" ds:itemID="{B6A08AFF-33BF-4480-B63A-B70F0AEF22F5}"/>
</file>

<file path=customXml/itemProps4.xml><?xml version="1.0" encoding="utf-8"?>
<ds:datastoreItem xmlns:ds="http://schemas.openxmlformats.org/officeDocument/2006/customXml" ds:itemID="{98CD83BF-6B14-477F-A358-6E3764FA1FD9}"/>
</file>

<file path=customXml/itemProps5.xml><?xml version="1.0" encoding="utf-8"?>
<ds:datastoreItem xmlns:ds="http://schemas.openxmlformats.org/officeDocument/2006/customXml" ds:itemID="{E2D20B17-2D16-431D-B216-43B53FA2D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2020-02-21T18:40:38Z</cp:lastPrinted>
  <dcterms:created xsi:type="dcterms:W3CDTF">2016-02-09T19:01:57Z</dcterms:created>
  <dcterms:modified xsi:type="dcterms:W3CDTF">2020-02-21T20:26:29Z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