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Bench Request\"/>
    </mc:Choice>
  </mc:AlternateContent>
  <bookViews>
    <workbookView xWindow="315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Design'!$A$1:$J$48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27" i="2" l="1"/>
  <c r="H27" i="2" s="1"/>
  <c r="I27" i="2" l="1"/>
  <c r="E27" i="2"/>
  <c r="D27" i="2"/>
  <c r="F27" i="2"/>
  <c r="G27" i="2"/>
  <c r="Q17" i="5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T7" i="5" l="1"/>
  <c r="B21" i="5"/>
  <c r="C21" i="5" s="1"/>
  <c r="C6" i="10"/>
  <c r="D5" i="10"/>
  <c r="C24" i="2"/>
  <c r="H9" i="10" s="1"/>
  <c r="AN43" i="6"/>
  <c r="C20" i="5" l="1"/>
  <c r="C23" i="5" s="1"/>
  <c r="C25" i="2"/>
  <c r="B23" i="5"/>
  <c r="B26" i="5" s="1"/>
  <c r="D6" i="10"/>
  <c r="E48" i="3"/>
  <c r="D49" i="3"/>
  <c r="C49" i="3"/>
  <c r="D48" i="3"/>
  <c r="E49" i="3"/>
  <c r="E50" i="3" s="1"/>
  <c r="C48" i="3"/>
  <c r="D25" i="2" l="1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8" i="5" s="1"/>
  <c r="S9" i="5"/>
  <c r="R11" i="5"/>
  <c r="T9" i="5" l="1"/>
  <c r="S11" i="5"/>
  <c r="T11" i="5" l="1"/>
  <c r="U9" i="5" s="1"/>
  <c r="U8" i="5"/>
  <c r="V9" i="5" s="1"/>
  <c r="U11" i="5" l="1"/>
  <c r="V11" i="5" s="1"/>
  <c r="V8" i="5"/>
  <c r="W8" i="5" s="1"/>
  <c r="W9" i="5" l="1"/>
  <c r="W11" i="5" s="1"/>
  <c r="X9" i="5"/>
  <c r="X8" i="5"/>
  <c r="X11" i="5" l="1"/>
  <c r="Y9" i="5"/>
  <c r="Y8" i="5"/>
  <c r="Y11" i="5" l="1"/>
  <c r="Z9" i="5"/>
  <c r="Z8" i="5"/>
  <c r="Z11" i="5" l="1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<sst xmlns="http://schemas.openxmlformats.org/spreadsheetml/2006/main" count="284" uniqueCount="171">
  <si>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</si>
  <si>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</si>
  <si>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</si>
  <si>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</si>
  <si>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</si>
  <si>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</si>
  <si>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</si>
  <si>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</si>
  <si>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</si>
  <si>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</si>
  <si>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</si>
  <si>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</si>
  <si>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</si>
  <si>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</si>
  <si>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</si>
  <si>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</si>
  <si>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</si>
  <si>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</si>
  <si>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</si>
  <si>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</si>
  <si>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</si>
  <si>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</si>
  <si>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</si>
  <si>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</si>
  <si>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</si>
  <si>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</si>
  <si>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</si>
  <si>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</si>
  <si>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</si>
  <si>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</si>
  <si>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</si>
  <si>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</si>
  <si>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</si>
  <si>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</si>
  <si>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</si>
  <si>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</si>
  <si>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</si>
  <si>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</si>
  <si>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</si>
  <si>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</si>
  <si>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</si>
  <si>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</si>
  <si>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</si>
  <si>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</si>
  <si>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</si>
  <si>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</si>
  <si>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</si>
  <si>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</si>
  <si>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</si>
  <si>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</si>
  <si>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</si>
  <si>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</si>
  <si>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</si>
  <si>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</si>
  <si>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</si>
  <si>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</si>
  <si>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</si>
  <si>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</si>
  <si>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</si>
  <si>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</si>
  <si>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</si>
  <si>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</si>
  <si>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</si>
  <si>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</si>
  <si>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</si>
  <si>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</si>
  <si>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</si>
  <si>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</si>
  <si>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</si>
  <si>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</si>
  <si>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</si>
  <si>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</si>
  <si>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</si>
  <si>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</si>
  <si>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</si>
  <si>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</si>
  <si>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</si>
  <si>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</si>
  <si>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</si>
  <si>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</si>
  <si>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</si>
  <si>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</si>
  <si>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</si>
  <si>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</si>
  <si>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</si>
  <si>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</si>
  <si>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</si>
  <si>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</si>
  <si>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</si>
  <si>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</si>
  <si>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</si>
  <si>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</si>
  <si>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</si>
  <si>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</si>
  <si>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</si>
  <si>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</si>
  <si>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</si>
  <si>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</si>
  <si>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</si>
  <si>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</si>
  <si>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</si>
  <si>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</si>
  <si>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</si>
  <si>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</si>
  <si>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</si>
  <si>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</si>
  <si>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</si>
  <si>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</si>
  <si>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</si>
  <si>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</si>
  <si>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</si>
  <si>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</si>
  <si>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</si>
  <si>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</si>
  <si>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</si>
  <si>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</si>
  <si>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</si>
  <si>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</si>
  <si>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</si>
  <si>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</si>
  <si>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</si>
  <si>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</si>
  <si>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</si>
  <si>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</si>
  <si>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</si>
  <si>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</si>
  <si>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</si>
  <si>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</si>
  <si>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</si>
  <si>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</si>
  <si>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</si>
  <si>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</si>
  <si>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</si>
  <si>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</si>
  <si>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</si>
  <si>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</si>
  <si>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</si>
  <si>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</si>
  <si>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</si>
  <si>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</si>
  <si>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</si>
  <si>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</si>
  <si>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</si>
  <si>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</si>
  <si>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</si>
  <si>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</si>
  <si>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</si>
  <si>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</si>
  <si>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</si>
  <si>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</si>
  <si>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</si>
  <si>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</si>
  <si>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</si>
  <si>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</si>
  <si>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</si>
  <si>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</si>
  <si>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</si>
  <si>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</si>
  <si>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</si>
  <si>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</si>
  <si>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</si>
  <si>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</si>
  <si>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</si>
  <si>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</si>
  <si>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</si>
  <si>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</si>
  <si>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</si>
  <si>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</si>
  <si>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E</t>
  </si>
  <si>
    <t>Year Two Annual Rebate</t>
  </si>
  <si>
    <r>
      <t>ERM Revenues Rebate Allocation - Additional $3.5M (</t>
    </r>
    <r>
      <rPr>
        <b/>
        <u/>
        <sz val="14"/>
        <color theme="1"/>
        <rFont val="Calibri"/>
        <family val="2"/>
        <scheme val="minor"/>
      </rPr>
      <t>Before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</si>
</sst>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32" fillId="0" borderId="0" xfId="0" applyFont="1"/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0" fontId="14" fillId="0" borderId="0" xfId="0" applyFont="1" applyFill="1" applyAlignment="1">
      <alignment horizontal="left" vertical="top" wrapText="1"/>
    </xf>
    <xf numFmtId="164" fontId="10" fillId="0" borderId="3" xfId="2" applyNumberFormat="1" applyFont="1" applyBorder="1"/>
    <xf numFmtId="164" fontId="10" fillId="0" borderId="14" xfId="2" applyNumberFormat="1" applyFont="1" applyBorder="1"/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B8" sqref="B8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 ht="18.75" x14ac:dyDescent="0.3">
      <c r="C1" s="192" t="s">
        <v>170</v>
      </c>
      <c r="D1" s="2"/>
    </row>
    <row r="2" spans="1:10" ht="18.75" x14ac:dyDescent="0.3">
      <c r="C2" s="192"/>
      <c r="D2" s="2"/>
    </row>
    <row r="3" spans="1:10" ht="18.75" x14ac:dyDescent="0.3">
      <c r="C3" s="192"/>
      <c r="D3" s="2"/>
    </row>
    <row r="5" spans="1:10" x14ac:dyDescent="0.2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2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2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30" x14ac:dyDescent="0.2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2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.75" thickBot="1" x14ac:dyDescent="0.3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.75" thickBot="1" x14ac:dyDescent="0.3">
      <c r="A11" s="14">
        <f t="shared" ref="A11:A18" si="0">A10+1</f>
        <v>3</v>
      </c>
      <c r="B11" s="7" t="s">
        <v>155</v>
      </c>
      <c r="C11" s="17">
        <v>-43081389.098480523</v>
      </c>
      <c r="D11" s="40">
        <f>$C$11*D10</f>
        <v>-18076858.635971811</v>
      </c>
      <c r="E11" s="40">
        <f t="shared" ref="E11:I11" si="1">$C$11*E10</f>
        <v>-4770040.398014864</v>
      </c>
      <c r="F11" s="40">
        <f t="shared" si="1"/>
        <v>-10768355.113921598</v>
      </c>
      <c r="G11" s="40">
        <f t="shared" si="1"/>
        <v>-8267459.8223561263</v>
      </c>
      <c r="H11" s="40">
        <f t="shared" si="1"/>
        <v>-1021715.6381549556</v>
      </c>
      <c r="I11" s="40">
        <f t="shared" si="1"/>
        <v>-176959.49006114787</v>
      </c>
      <c r="J11" s="7"/>
    </row>
    <row r="12" spans="1:10" x14ac:dyDescent="0.2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25">
      <c r="A13" s="14">
        <f t="shared" si="0"/>
        <v>5</v>
      </c>
      <c r="B13" s="7" t="s">
        <v>28</v>
      </c>
      <c r="C13" s="19"/>
      <c r="D13" s="73">
        <f>D11/D12</f>
        <v>-3.7420062472336511E-3</v>
      </c>
      <c r="E13" s="73">
        <f t="shared" ref="E13:I13" si="2">E11/E12</f>
        <v>-3.7102408584857379E-3</v>
      </c>
      <c r="F13" s="73">
        <f t="shared" si="2"/>
        <v>-3.8338572802975E-3</v>
      </c>
      <c r="G13" s="73">
        <f t="shared" si="2"/>
        <v>-3.5454992012816716E-3</v>
      </c>
      <c r="H13" s="73">
        <f t="shared" si="2"/>
        <v>-3.5518448844579112E-3</v>
      </c>
      <c r="I13" s="73">
        <f t="shared" si="2"/>
        <v>-7.1297744822803877E-3</v>
      </c>
      <c r="J13" s="7"/>
    </row>
    <row r="14" spans="1:10" x14ac:dyDescent="0.2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25">
      <c r="A15" s="14">
        <f t="shared" si="0"/>
        <v>7</v>
      </c>
      <c r="B15" s="20" t="s">
        <v>29</v>
      </c>
      <c r="C15" s="6"/>
      <c r="D15" s="21">
        <f t="shared" ref="D15:I15" si="3">D13</f>
        <v>-3.7420062472336511E-3</v>
      </c>
      <c r="E15" s="21">
        <f t="shared" si="3"/>
        <v>-3.7102408584857379E-3</v>
      </c>
      <c r="F15" s="21">
        <f t="shared" si="3"/>
        <v>-3.8338572802975E-3</v>
      </c>
      <c r="G15" s="21">
        <f t="shared" si="3"/>
        <v>-3.5454992012816716E-3</v>
      </c>
      <c r="H15" s="21">
        <f t="shared" si="3"/>
        <v>-3.5518448844579112E-3</v>
      </c>
      <c r="I15" s="21">
        <f t="shared" si="3"/>
        <v>-7.1297744822803877E-3</v>
      </c>
      <c r="J15" s="7"/>
    </row>
    <row r="16" spans="1:10" x14ac:dyDescent="0.2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25">
      <c r="A17" s="14">
        <f t="shared" si="0"/>
        <v>9</v>
      </c>
      <c r="B17" s="20" t="s">
        <v>31</v>
      </c>
      <c r="C17" s="6"/>
      <c r="D17" s="21">
        <f t="shared" ref="D17:I17" si="4">D15-D16</f>
        <v>-3.7420062472336511E-3</v>
      </c>
      <c r="E17" s="21">
        <f t="shared" si="4"/>
        <v>-3.7102408584857379E-3</v>
      </c>
      <c r="F17" s="21">
        <f t="shared" si="4"/>
        <v>-3.8338572802975E-3</v>
      </c>
      <c r="G17" s="21">
        <f t="shared" si="4"/>
        <v>-3.5454992012816716E-3</v>
      </c>
      <c r="H17" s="21">
        <f t="shared" si="4"/>
        <v>-3.5518448844579112E-3</v>
      </c>
      <c r="I17" s="21">
        <f t="shared" si="4"/>
        <v>-7.1297744822803877E-3</v>
      </c>
      <c r="J17" s="7"/>
    </row>
    <row r="18" spans="1:10" x14ac:dyDescent="0.25">
      <c r="A18" s="38">
        <f t="shared" si="0"/>
        <v>10</v>
      </c>
      <c r="B18" s="39" t="s">
        <v>32</v>
      </c>
      <c r="C18" s="22">
        <f>SUM(D18:I18)</f>
        <v>-43081389.0984805</v>
      </c>
      <c r="D18" s="23">
        <f t="shared" ref="D18:I18" si="5">D17*D12</f>
        <v>-18076858.635971811</v>
      </c>
      <c r="E18" s="23">
        <f t="shared" si="5"/>
        <v>-4770040.398014864</v>
      </c>
      <c r="F18" s="23">
        <f t="shared" si="5"/>
        <v>-10768355.113921598</v>
      </c>
      <c r="G18" s="23">
        <f t="shared" si="5"/>
        <v>-8267459.8223561263</v>
      </c>
      <c r="H18" s="23">
        <f t="shared" si="5"/>
        <v>-1021715.6381549556</v>
      </c>
      <c r="I18" s="23">
        <f t="shared" si="5"/>
        <v>-176959.49006114787</v>
      </c>
      <c r="J18" s="7"/>
    </row>
    <row r="19" spans="1:10" x14ac:dyDescent="0.2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2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2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2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25">
      <c r="A24" s="98">
        <f>A23+1</f>
        <v>12</v>
      </c>
      <c r="B24" s="105" t="s">
        <v>162</v>
      </c>
      <c r="C24" s="106">
        <f>C18/C23</f>
        <v>-8.1451308696708594E-2</v>
      </c>
      <c r="D24" s="106">
        <f>D18/D23</f>
        <v>-8.1183010742324049E-2</v>
      </c>
      <c r="E24" s="106">
        <f t="shared" ref="E24:I24" si="6">E18/E23</f>
        <v>-5.9144952238250018E-2</v>
      </c>
      <c r="F24" s="106">
        <f t="shared" si="6"/>
        <v>-7.8913329478092875E-2</v>
      </c>
      <c r="G24" s="106">
        <f t="shared" si="6"/>
        <v>-0.11926686510705761</v>
      </c>
      <c r="H24" s="106">
        <f t="shared" si="6"/>
        <v>-7.8154642251583847E-2</v>
      </c>
      <c r="I24" s="111">
        <f t="shared" si="6"/>
        <v>-2.6200694412370131E-2</v>
      </c>
      <c r="J24" s="20"/>
    </row>
    <row r="25" spans="1:10" x14ac:dyDescent="0.25">
      <c r="A25" s="109">
        <v>13</v>
      </c>
      <c r="B25" s="4" t="s">
        <v>148</v>
      </c>
      <c r="C25" s="197">
        <f>SUM('Forecast Balance'!B20/'Forecast Balance'!B25)</f>
        <v>-21492567.652713556</v>
      </c>
      <c r="D25" s="165">
        <f t="shared" ref="D25:I25" si="7">$C$25*D10</f>
        <v>-9018235.375234602</v>
      </c>
      <c r="E25" s="165">
        <f t="shared" si="7"/>
        <v>-2379691.5119463275</v>
      </c>
      <c r="F25" s="165">
        <f t="shared" si="7"/>
        <v>-5372148.0583031336</v>
      </c>
      <c r="G25" s="165">
        <f t="shared" si="7"/>
        <v>-4124494.2019371265</v>
      </c>
      <c r="H25" s="165">
        <f t="shared" si="7"/>
        <v>-509716.44448798167</v>
      </c>
      <c r="I25" s="166">
        <f t="shared" si="7"/>
        <v>-88282.060804373075</v>
      </c>
      <c r="J25" s="20"/>
    </row>
    <row r="26" spans="1:10" x14ac:dyDescent="0.25">
      <c r="A26" s="98">
        <v>14</v>
      </c>
      <c r="B26" s="105" t="s">
        <v>150</v>
      </c>
      <c r="C26" s="106">
        <f t="shared" ref="C26:I26" si="8">C25/C23</f>
        <v>-4.0634663811892027E-2</v>
      </c>
      <c r="D26" s="106">
        <f t="shared" si="8"/>
        <v>-4.0500814554559263E-2</v>
      </c>
      <c r="E26" s="106">
        <f t="shared" si="8"/>
        <v>-2.950640436387263E-2</v>
      </c>
      <c r="F26" s="106">
        <f t="shared" si="8"/>
        <v>-3.9368509419038342E-2</v>
      </c>
      <c r="G26" s="106">
        <f t="shared" si="8"/>
        <v>-5.9500197664956601E-2</v>
      </c>
      <c r="H26" s="106">
        <f t="shared" si="8"/>
        <v>-3.8990013347202757E-2</v>
      </c>
      <c r="I26" s="111">
        <f t="shared" si="8"/>
        <v>-1.3071077998870754E-2</v>
      </c>
      <c r="J26" s="97"/>
    </row>
    <row r="27" spans="1:10" x14ac:dyDescent="0.25">
      <c r="A27" s="193">
        <v>15</v>
      </c>
      <c r="B27" s="194" t="s">
        <v>169</v>
      </c>
      <c r="C27" s="198">
        <f>SUM('Forecast Balance'!B21/'Forecast Balance'!B25)</f>
        <v>-21588821.445766941</v>
      </c>
      <c r="D27" s="195">
        <f>$C$27*D10</f>
        <v>-9058623.2607371956</v>
      </c>
      <c r="E27" s="195">
        <f t="shared" ref="E27:I27" si="9">$C$27*E10</f>
        <v>-2390348.8860685332</v>
      </c>
      <c r="F27" s="195">
        <f t="shared" si="9"/>
        <v>-5396207.0556184575</v>
      </c>
      <c r="G27" s="195">
        <f t="shared" si="9"/>
        <v>-4142965.6204189952</v>
      </c>
      <c r="H27" s="195">
        <f t="shared" si="9"/>
        <v>-511999.19366697327</v>
      </c>
      <c r="I27" s="195">
        <f t="shared" si="9"/>
        <v>-88677.429256774703</v>
      </c>
      <c r="J27" s="97"/>
    </row>
    <row r="28" spans="1:10" x14ac:dyDescent="0.2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25">
      <c r="A29" s="97"/>
      <c r="B29" s="7"/>
      <c r="C29" s="107"/>
      <c r="D29" s="107"/>
      <c r="E29" s="107"/>
      <c r="F29" s="107"/>
      <c r="G29" s="107"/>
      <c r="H29" s="107"/>
      <c r="I29" s="107"/>
      <c r="J29" s="97"/>
    </row>
    <row r="30" spans="1:10" x14ac:dyDescent="0.25">
      <c r="A30" s="25" t="s">
        <v>26</v>
      </c>
      <c r="B30" s="7" t="s">
        <v>107</v>
      </c>
      <c r="C30" s="37"/>
    </row>
    <row r="31" spans="1:10" x14ac:dyDescent="0.25">
      <c r="A31" s="25"/>
      <c r="B31" s="7" t="s">
        <v>82</v>
      </c>
      <c r="C31" s="37"/>
      <c r="G31" s="68"/>
    </row>
    <row r="32" spans="1:10" x14ac:dyDescent="0.25">
      <c r="A32" s="25" t="s">
        <v>27</v>
      </c>
      <c r="B32" s="7" t="s">
        <v>161</v>
      </c>
      <c r="C32" s="37"/>
      <c r="G32" s="26"/>
    </row>
    <row r="34" spans="1:4" x14ac:dyDescent="0.25">
      <c r="A34" s="25"/>
      <c r="D34" s="163"/>
    </row>
    <row r="35" spans="1:4" x14ac:dyDescent="0.25">
      <c r="D35" s="164"/>
    </row>
  </sheetData>
  <pageMargins left="0.7" right="0.7" top="0.75" bottom="0.75" header="0.3" footer="0.3"/>
  <pageSetup scale="69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30 A32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AO11" sqref="AO11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6" width="12.140625" style="44" hidden="1" customWidth="1"/>
    <col min="7" max="7" width="14.42578125" style="44" hidden="1" customWidth="1"/>
    <col min="8" max="8" width="12.140625" style="44" hidden="1" customWidth="1"/>
    <col min="9" max="9" width="15.5703125" style="44" customWidth="1"/>
    <col min="10" max="19" width="12.140625" style="44" customWidth="1"/>
    <col min="20" max="20" width="12.28515625" style="44" customWidth="1"/>
    <col min="21" max="21" width="13.140625" style="44" customWidth="1"/>
    <col min="22" max="44" width="12.5703125" style="44" customWidth="1"/>
    <col min="45" max="45" width="3" style="44" customWidth="1"/>
    <col min="46" max="46" width="12.5703125" style="44" bestFit="1" customWidth="1"/>
    <col min="47" max="47" width="14.85546875" style="44" customWidth="1"/>
    <col min="48" max="49" width="12.5703125" style="44" bestFit="1" customWidth="1"/>
    <col min="50" max="16384" width="9.140625" style="44"/>
  </cols>
  <sheetData>
    <row r="1" spans="1:49" x14ac:dyDescent="0.2">
      <c r="A1" s="44" t="s">
        <v>140</v>
      </c>
    </row>
    <row r="2" spans="1:49" x14ac:dyDescent="0.2">
      <c r="A2" s="44" t="s">
        <v>141</v>
      </c>
    </row>
    <row r="3" spans="1:49" x14ac:dyDescent="0.2">
      <c r="A3" s="103" t="s">
        <v>163</v>
      </c>
    </row>
    <row r="5" spans="1:49" s="95" customFormat="1" x14ac:dyDescent="0.2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2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2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-1540515.8357044873</v>
      </c>
      <c r="S7" s="79">
        <f>'Forecasted Revenue'!N43</f>
        <v>-1511482.5753527191</v>
      </c>
      <c r="T7" s="79">
        <f>'Forecasted Revenue'!O43</f>
        <v>-1507128.9494938385</v>
      </c>
      <c r="U7" s="79">
        <f>'Forecasted Revenue'!P43</f>
        <v>-1756966.533296047</v>
      </c>
      <c r="V7" s="79">
        <f>'Forecasted Revenue'!Q43</f>
        <v>-1718863.8512890136</v>
      </c>
      <c r="W7" s="79">
        <f>'Forecasted Revenue'!R43</f>
        <v>-1534926.7607195494</v>
      </c>
      <c r="X7" s="79">
        <f>'Forecasted Revenue'!S43</f>
        <v>-1610547.3516672428</v>
      </c>
      <c r="Y7" s="79">
        <f>'Forecasted Revenue'!T43</f>
        <v>-1784201.4171774362</v>
      </c>
      <c r="Z7" s="79">
        <f>'Forecasted Revenue'!U43</f>
        <v>-2038280.1578751809</v>
      </c>
      <c r="AA7" s="79">
        <f>'Forecasted Revenue'!V43</f>
        <v>-2005069.4065071871</v>
      </c>
      <c r="AB7" s="79">
        <f>'Forecasted Revenue'!W43</f>
        <v>-1739906.7512324732</v>
      </c>
      <c r="AC7" s="79">
        <f>'Forecasted Revenue'!X43</f>
        <v>-1741469.4820726726</v>
      </c>
      <c r="AD7" s="79">
        <f>'Forecasted Revenue'!Y43</f>
        <v>-1549704.6853193045</v>
      </c>
      <c r="AE7" s="79">
        <f>'Forecasted Revenue'!Z43</f>
        <v>-1518495.4264845583</v>
      </c>
      <c r="AF7" s="79">
        <f>'Forecasted Revenue'!AA43</f>
        <v>-1516364.7314440643</v>
      </c>
      <c r="AG7" s="79">
        <f>'Forecasted Revenue'!AB43</f>
        <v>-1760146.1798190274</v>
      </c>
      <c r="AH7" s="79">
        <f>'Forecasted Revenue'!AC43</f>
        <v>-1726089.1753362718</v>
      </c>
      <c r="AI7" s="79">
        <f>'Forecasted Revenue'!AD43</f>
        <v>-1535564.2364954839</v>
      </c>
      <c r="AJ7" s="79">
        <f>'Forecasted Revenue'!AE43</f>
        <v>-1615510.6718410184</v>
      </c>
      <c r="AK7" s="79">
        <f>'Forecasted Revenue'!AF43</f>
        <v>-1787517.5796484041</v>
      </c>
      <c r="AL7" s="79">
        <f>'Forecasted Revenue'!AG43</f>
        <v>-2050267.7947228986</v>
      </c>
      <c r="AM7" s="79">
        <f>'Forecasted Revenue'!AH43</f>
        <v>-2015816.7847579343</v>
      </c>
      <c r="AN7" s="79">
        <f>'Forecasted Revenue'!AI43</f>
        <v>-1752423.5040856448</v>
      </c>
      <c r="AO7" s="79">
        <f>'Forecasted Revenue'!AJ43</f>
        <v>-1753219.2571882701</v>
      </c>
      <c r="AP7" s="79"/>
      <c r="AQ7" s="79"/>
      <c r="AR7" s="79"/>
      <c r="AS7" s="43"/>
      <c r="AT7" s="79">
        <f>SUM(R7:AC7)</f>
        <v>-20489359.072387844</v>
      </c>
      <c r="AU7" s="79">
        <f>SUM(AD7:AO7)</f>
        <v>-20581120.027142879</v>
      </c>
      <c r="AV7" s="79"/>
      <c r="AW7" s="79">
        <f>SUM(AT7:AV7)</f>
        <v>-41070479.099530727</v>
      </c>
    </row>
    <row r="8" spans="1:49" x14ac:dyDescent="0.2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34371666.164295509</v>
      </c>
      <c r="S8" s="41">
        <f>R8+S7</f>
        <v>32860183.588942789</v>
      </c>
      <c r="T8" s="41">
        <f t="shared" ref="T8" si="0">S8+T7</f>
        <v>31353054.639448948</v>
      </c>
      <c r="U8" s="41">
        <f>T11+U7</f>
        <v>33369103.668119885</v>
      </c>
      <c r="V8" s="41">
        <f>U8</f>
        <v>33369103.668119885</v>
      </c>
      <c r="W8" s="41">
        <f>V8+W7</f>
        <v>31834176.907400336</v>
      </c>
      <c r="X8" s="41">
        <f t="shared" ref="X8" si="1">W8+X7</f>
        <v>30223629.555733092</v>
      </c>
      <c r="Y8" s="41">
        <f t="shared" ref="Y8" si="2">X8+Y7</f>
        <v>28439428.138555657</v>
      </c>
      <c r="Z8" s="41">
        <f t="shared" ref="Z8" si="3">Y8+Z7</f>
        <v>26401147.980680477</v>
      </c>
      <c r="AA8" s="41">
        <f>Z11+AA7</f>
        <v>23334241.652097341</v>
      </c>
      <c r="AB8" s="41">
        <f>AA8</f>
        <v>23334241.652097341</v>
      </c>
      <c r="AC8" s="41">
        <f>AB8+AC7</f>
        <v>21592772.170024667</v>
      </c>
      <c r="AD8" s="41">
        <f t="shared" ref="AD8" si="4">AC8+AD7</f>
        <v>20043067.484705362</v>
      </c>
      <c r="AE8" s="41">
        <f t="shared" ref="AE8" si="5">AD8+AE7</f>
        <v>18524572.058220804</v>
      </c>
      <c r="AF8" s="41">
        <f t="shared" ref="AF8" si="6">AE8+AF7</f>
        <v>17008207.326776739</v>
      </c>
      <c r="AG8" s="41">
        <f>AF11+AG7</f>
        <v>13954503.535644924</v>
      </c>
      <c r="AH8" s="41">
        <f>AG8</f>
        <v>13954503.535644924</v>
      </c>
      <c r="AI8" s="41">
        <f>AH8+AI7</f>
        <v>12418939.299149441</v>
      </c>
      <c r="AJ8" s="41">
        <f t="shared" ref="AJ8" si="7">AI8+AJ7</f>
        <v>10803428.627308423</v>
      </c>
      <c r="AK8" s="41">
        <f t="shared" ref="AK8" si="8">AJ8+AK7</f>
        <v>9015911.0476600192</v>
      </c>
      <c r="AL8" s="41">
        <f t="shared" ref="AL8" si="9">AK8+AL7</f>
        <v>6965643.2529371204</v>
      </c>
      <c r="AM8" s="41">
        <f>AL11+AM7</f>
        <v>3471691.8679317068</v>
      </c>
      <c r="AN8" s="41">
        <f>AM8</f>
        <v>3471691.8679317068</v>
      </c>
      <c r="AO8" s="41">
        <f>AN8+AO7</f>
        <v>1718472.6107434367</v>
      </c>
      <c r="AP8" s="41"/>
      <c r="AQ8" s="41"/>
      <c r="AR8" s="41"/>
      <c r="AT8" s="41"/>
      <c r="AU8" s="41"/>
      <c r="AV8" s="41"/>
      <c r="AW8" s="41"/>
    </row>
    <row r="9" spans="1:49" x14ac:dyDescent="0.2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123379.48841064521</v>
      </c>
      <c r="S9" s="78">
        <f>(R8+(0.5*S7))*$D$16</f>
        <v>118021.87051661487</v>
      </c>
      <c r="T9" s="78">
        <f>(S8+(0.5*T7))*$D$16</f>
        <v>112722.86149287099</v>
      </c>
      <c r="U9" s="78">
        <f>(T11+(0.5*U7))*$D$16</f>
        <v>120239.56757271886</v>
      </c>
      <c r="V9" s="78">
        <f>(U8+(0.5*V7))*$D$16</f>
        <v>114137.93560672562</v>
      </c>
      <c r="W9" s="78">
        <f t="shared" ref="W9:Z9" si="10">(V8+(0.5*W7))*$D$16</f>
        <v>114460.82720596124</v>
      </c>
      <c r="X9" s="78">
        <f t="shared" si="10"/>
        <v>108939.11778151398</v>
      </c>
      <c r="Y9" s="78">
        <f t="shared" si="10"/>
        <v>102979.82020003212</v>
      </c>
      <c r="Z9" s="78">
        <f t="shared" si="10"/>
        <v>96269.660846112572</v>
      </c>
      <c r="AA9" s="78">
        <f>(Z11+(0.5*AA7))*$D$16</f>
        <v>85443.78529953197</v>
      </c>
      <c r="AB9" s="78">
        <f>(AA8+(0.5*AB7))*$D$16</f>
        <v>78869.682507495207</v>
      </c>
      <c r="AC9" s="78">
        <f t="shared" ref="AC9:AF9" si="11">(AB8+(0.5*AC7))*$D$16</f>
        <v>78866.939218153158</v>
      </c>
      <c r="AD9" s="78">
        <f t="shared" si="11"/>
        <v>73089.461239230601</v>
      </c>
      <c r="AE9" s="78">
        <f t="shared" si="11"/>
        <v>67703.402137131648</v>
      </c>
      <c r="AF9" s="78">
        <f t="shared" si="11"/>
        <v>62375.869518146508</v>
      </c>
      <c r="AG9" s="78">
        <f>(AF11+(0.5*AG7))*$D$16</f>
        <v>52082.591453187189</v>
      </c>
      <c r="AH9" s="78">
        <f>(AG8+(0.5*AH7))*$D$16</f>
        <v>45962.694124960472</v>
      </c>
      <c r="AI9" s="78">
        <f t="shared" ref="AI9:AL9" si="12">(AH8+(0.5*AI7))*$D$16</f>
        <v>46297.150334994622</v>
      </c>
      <c r="AJ9" s="78">
        <f t="shared" si="12"/>
        <v>40765.609016634095</v>
      </c>
      <c r="AK9" s="78">
        <f t="shared" si="12"/>
        <v>34791.777251841369</v>
      </c>
      <c r="AL9" s="78">
        <f t="shared" si="12"/>
        <v>28054.752907173664</v>
      </c>
      <c r="AM9" s="78">
        <f>(AL11+(0.5*AM7))*$D$16</f>
        <v>15727.391223922576</v>
      </c>
      <c r="AN9" s="78">
        <f>(AM8+(0.5*AN7))*$D$16</f>
        <v>9112.4495098733187</v>
      </c>
      <c r="AO9" s="78">
        <f t="shared" ref="AO9" si="13">(AN8+(0.5*AO7))*$D$16</f>
        <v>9111.0526084049525</v>
      </c>
      <c r="AP9" s="78"/>
      <c r="AQ9" s="78"/>
      <c r="AR9" s="78"/>
      <c r="AS9" s="42"/>
      <c r="AT9" s="78">
        <f>SUM(R9:AC9)</f>
        <v>1254331.5566583758</v>
      </c>
      <c r="AU9" s="78">
        <f>SUM(U9:AF9)</f>
        <v>1103376.0691327534</v>
      </c>
      <c r="AV9" s="78"/>
      <c r="AW9" s="78">
        <f>SUM(AT9:AV9)</f>
        <v>2357707.6257911292</v>
      </c>
    </row>
    <row r="10" spans="1:49" x14ac:dyDescent="0.2">
      <c r="A10" s="44" t="s">
        <v>167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3040640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2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39331073.341546856</v>
      </c>
      <c r="R11" s="41">
        <f>Q11+R9+R7</f>
        <v>37913936.99425301</v>
      </c>
      <c r="S11" s="41">
        <f t="shared" ref="S11" si="15">R11+S9+S7</f>
        <v>36520476.289416902</v>
      </c>
      <c r="T11" s="41">
        <f>S11+T9+T7</f>
        <v>35126070.201415934</v>
      </c>
      <c r="U11" s="41">
        <f>T11+U9+U7</f>
        <v>33489343.235692605</v>
      </c>
      <c r="V11" s="41">
        <f t="shared" ref="V11" si="16">U11+V9+V7</f>
        <v>31884617.320010316</v>
      </c>
      <c r="W11" s="41">
        <f t="shared" ref="W11" si="17">V11+W9+W7</f>
        <v>30464151.386496726</v>
      </c>
      <c r="X11" s="41">
        <f t="shared" ref="X11" si="18">W11+X9+X7</f>
        <v>28962543.152610995</v>
      </c>
      <c r="Y11" s="41">
        <f t="shared" ref="Y11" si="19">X11+Y9+Y7</f>
        <v>27281321.555633593</v>
      </c>
      <c r="Z11" s="41">
        <f t="shared" ref="Z11" si="20">Y11+Z9+Z7</f>
        <v>25339311.058604527</v>
      </c>
      <c r="AA11" s="41">
        <f>Z11+AA9+AA7</f>
        <v>23419685.437396873</v>
      </c>
      <c r="AB11" s="41">
        <f t="shared" ref="AB11" si="21">AA11+AB9+AB7</f>
        <v>21758648.368671894</v>
      </c>
      <c r="AC11" s="41">
        <f t="shared" ref="AC11" si="22">AB11+AC9+AC7</f>
        <v>20096045.825817373</v>
      </c>
      <c r="AD11" s="41">
        <f t="shared" ref="AD11" si="23">AC11+AD9+AD7</f>
        <v>18619430.601737298</v>
      </c>
      <c r="AE11" s="41">
        <f t="shared" ref="AE11" si="24">AD11+AE9+AE7</f>
        <v>17168638.57738987</v>
      </c>
      <c r="AF11" s="41">
        <f t="shared" ref="AF11" si="25">AE11+AF9+AF7</f>
        <v>15714649.715463951</v>
      </c>
      <c r="AG11" s="41">
        <f>AF11+AG9+AG7</f>
        <v>14006586.127098111</v>
      </c>
      <c r="AH11" s="41">
        <f t="shared" ref="AH11" si="26">AG11+AH9+AH7</f>
        <v>12326459.645886801</v>
      </c>
      <c r="AI11" s="41">
        <f t="shared" ref="AI11" si="27">AH11+AI9+AI7</f>
        <v>10837192.559726313</v>
      </c>
      <c r="AJ11" s="41">
        <f t="shared" ref="AJ11" si="28">AI11+AJ9+AJ7</f>
        <v>9262447.4969019294</v>
      </c>
      <c r="AK11" s="41">
        <f t="shared" ref="AK11" si="29">AJ11+AK9+AK7</f>
        <v>7509721.6945053665</v>
      </c>
      <c r="AL11" s="41">
        <f t="shared" ref="AL11" si="30">AK11+AL9+AL7</f>
        <v>5487508.6526896413</v>
      </c>
      <c r="AM11" s="41">
        <f>AL11+AM9+AM7</f>
        <v>3487419.2591556292</v>
      </c>
      <c r="AN11" s="41">
        <f t="shared" ref="AN11" si="31">AM11+AN9+AN7</f>
        <v>1744108.2045798579</v>
      </c>
      <c r="AO11" s="41">
        <f t="shared" ref="AO11" si="32">AN11+AO9+AO7</f>
        <v>-7.2177499532699585E-9</v>
      </c>
      <c r="AP11" s="41"/>
      <c r="AQ11" s="41"/>
      <c r="AR11" s="41"/>
      <c r="AT11" s="43">
        <f>H11+AT7+AT9</f>
        <v>-19235027.515729468</v>
      </c>
      <c r="AU11" s="43">
        <f>AT11+AU7+AU9</f>
        <v>-38712771.473739594</v>
      </c>
      <c r="AV11" s="43"/>
    </row>
    <row r="12" spans="1:49" x14ac:dyDescent="0.2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2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v>-3540640</v>
      </c>
      <c r="R13" s="191" t="s">
        <v>168</v>
      </c>
      <c r="S13" s="41"/>
      <c r="T13" s="41"/>
      <c r="AS13" s="43"/>
      <c r="AT13" s="43"/>
      <c r="AU13" s="43"/>
    </row>
    <row r="14" spans="1:49" x14ac:dyDescent="0.2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5.5" x14ac:dyDescent="0.2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6" t="s">
        <v>165</v>
      </c>
      <c r="S15" s="196"/>
      <c r="T15" s="196"/>
    </row>
    <row r="16" spans="1:49" x14ac:dyDescent="0.2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2">
      <c r="A17" s="86"/>
      <c r="B17" s="41"/>
      <c r="L17" s="43"/>
      <c r="M17" s="43"/>
      <c r="N17" s="43"/>
      <c r="O17" s="43"/>
      <c r="P17" s="43"/>
      <c r="Q17" s="43">
        <f>SUM(Q13:Q16)</f>
        <v>-3040640</v>
      </c>
      <c r="U17" s="43"/>
    </row>
    <row r="18" spans="1:21" x14ac:dyDescent="0.2">
      <c r="A18" s="86"/>
      <c r="B18" s="41"/>
      <c r="M18" s="43"/>
    </row>
    <row r="19" spans="1:21" x14ac:dyDescent="0.2">
      <c r="A19" s="86"/>
      <c r="B19" s="41"/>
      <c r="C19" s="95" t="s">
        <v>149</v>
      </c>
    </row>
    <row r="20" spans="1:21" x14ac:dyDescent="0.2">
      <c r="A20" s="87" t="s">
        <v>135</v>
      </c>
      <c r="B20" s="41">
        <f>SUM(R7:AC7)</f>
        <v>-20489359.072387844</v>
      </c>
      <c r="C20" s="43">
        <f>B20/$B$25</f>
        <v>-21492567.652713556</v>
      </c>
    </row>
    <row r="21" spans="1:21" x14ac:dyDescent="0.2">
      <c r="A21" s="87" t="s">
        <v>136</v>
      </c>
      <c r="B21" s="41">
        <f>SUM(AD7:AO7)</f>
        <v>-20581120.027142879</v>
      </c>
      <c r="C21" s="43">
        <f t="shared" ref="C21" si="33">B21/$B$25</f>
        <v>-21588821.445766941</v>
      </c>
    </row>
    <row r="22" spans="1:21" x14ac:dyDescent="0.2">
      <c r="A22" s="87" t="s">
        <v>137</v>
      </c>
      <c r="B22" s="79"/>
      <c r="C22" s="112"/>
    </row>
    <row r="23" spans="1:21" x14ac:dyDescent="0.2">
      <c r="A23" s="87"/>
      <c r="B23" s="41">
        <f>SUM(B20:B22)</f>
        <v>-41070479.099530727</v>
      </c>
      <c r="C23" s="43">
        <f>SUM(C20:C22)</f>
        <v>-43081389.098480493</v>
      </c>
    </row>
    <row r="24" spans="1:21" x14ac:dyDescent="0.2">
      <c r="A24" s="87"/>
      <c r="B24" s="42"/>
    </row>
    <row r="25" spans="1:21" x14ac:dyDescent="0.2">
      <c r="A25" s="86" t="s">
        <v>138</v>
      </c>
      <c r="B25" s="100">
        <f>'CF WA Elec'!E19</f>
        <v>0.95332300000000003</v>
      </c>
      <c r="G25" s="88"/>
    </row>
    <row r="26" spans="1:21" x14ac:dyDescent="0.2">
      <c r="A26" s="86" t="s">
        <v>139</v>
      </c>
      <c r="B26" s="43">
        <f>B23/B25</f>
        <v>-43081389.0984805</v>
      </c>
    </row>
    <row r="29" spans="1:21" x14ac:dyDescent="0.2">
      <c r="B29" s="89"/>
    </row>
    <row r="34" spans="2:3" x14ac:dyDescent="0.2">
      <c r="C34" s="90"/>
    </row>
    <row r="35" spans="2:3" x14ac:dyDescent="0.2">
      <c r="C35" s="92"/>
    </row>
    <row r="36" spans="2:3" x14ac:dyDescent="0.2">
      <c r="C36" s="92"/>
    </row>
    <row r="38" spans="2:3" x14ac:dyDescent="0.2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5" width="13.42578125" style="1" bestFit="1" customWidth="1"/>
    <col min="16" max="16" width="14.28515625" style="1" bestFit="1" customWidth="1"/>
    <col min="17" max="17" width="12.5703125" style="1" bestFit="1" customWidth="1"/>
    <col min="18" max="39" width="14.42578125" style="1" customWidth="1"/>
    <col min="40" max="40" width="15" style="1" customWidth="1"/>
    <col min="41" max="16384" width="9.140625" style="1"/>
  </cols>
  <sheetData>
    <row r="1" spans="1:40" x14ac:dyDescent="0.25">
      <c r="B1" s="44" t="s">
        <v>140</v>
      </c>
    </row>
    <row r="2" spans="1:40" x14ac:dyDescent="0.25">
      <c r="B2" s="44" t="s">
        <v>141</v>
      </c>
    </row>
    <row r="3" spans="1:40" x14ac:dyDescent="0.25">
      <c r="B3" s="103" t="s">
        <v>142</v>
      </c>
    </row>
    <row r="5" spans="1:40" x14ac:dyDescent="0.25">
      <c r="A5" s="27" t="s">
        <v>73</v>
      </c>
      <c r="B5" s="27"/>
    </row>
    <row r="8" spans="1:40" x14ac:dyDescent="0.2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2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2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2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2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2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2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2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2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25">
      <c r="A18" s="1" t="s">
        <v>116</v>
      </c>
    </row>
    <row r="19" spans="1:40" x14ac:dyDescent="0.2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-3.7420062472336511E-3</v>
      </c>
      <c r="N19" s="32">
        <f>'Rate Design'!$D$15</f>
        <v>-3.7420062472336511E-3</v>
      </c>
      <c r="O19" s="32">
        <f>'Rate Design'!$D$15</f>
        <v>-3.7420062472336511E-3</v>
      </c>
      <c r="P19" s="32">
        <f>'Rate Design'!$D$15</f>
        <v>-3.7420062472336511E-3</v>
      </c>
      <c r="Q19" s="32">
        <f>'Rate Design'!$D$15</f>
        <v>-3.7420062472336511E-3</v>
      </c>
      <c r="R19" s="32">
        <f>'Rate Design'!$D$15</f>
        <v>-3.7420062472336511E-3</v>
      </c>
      <c r="S19" s="32">
        <f>'Rate Design'!$D$15</f>
        <v>-3.7420062472336511E-3</v>
      </c>
      <c r="T19" s="32">
        <f>'Rate Design'!$D$15</f>
        <v>-3.7420062472336511E-3</v>
      </c>
      <c r="U19" s="32">
        <f>'Rate Design'!$D$15</f>
        <v>-3.7420062472336511E-3</v>
      </c>
      <c r="V19" s="32">
        <f>'Rate Design'!$D$15</f>
        <v>-3.7420062472336511E-3</v>
      </c>
      <c r="W19" s="32">
        <f>'Rate Design'!$D$15</f>
        <v>-3.7420062472336511E-3</v>
      </c>
      <c r="X19" s="32">
        <f>'Rate Design'!$D$15</f>
        <v>-3.7420062472336511E-3</v>
      </c>
      <c r="Y19" s="32">
        <f>'Rate Design'!$D$15</f>
        <v>-3.7420062472336511E-3</v>
      </c>
      <c r="Z19" s="32">
        <f>'Rate Design'!$D$15</f>
        <v>-3.7420062472336511E-3</v>
      </c>
      <c r="AA19" s="32">
        <f>'Rate Design'!$D$15</f>
        <v>-3.7420062472336511E-3</v>
      </c>
      <c r="AB19" s="32">
        <f>'Rate Design'!$D$15</f>
        <v>-3.7420062472336511E-3</v>
      </c>
      <c r="AC19" s="32">
        <f>'Rate Design'!$D$15</f>
        <v>-3.7420062472336511E-3</v>
      </c>
      <c r="AD19" s="32">
        <f>'Rate Design'!$D$15</f>
        <v>-3.7420062472336511E-3</v>
      </c>
      <c r="AE19" s="32">
        <f>'Rate Design'!$D$15</f>
        <v>-3.7420062472336511E-3</v>
      </c>
      <c r="AF19" s="32">
        <f>'Rate Design'!$D$15</f>
        <v>-3.7420062472336511E-3</v>
      </c>
      <c r="AG19" s="32">
        <f>'Rate Design'!$D$15</f>
        <v>-3.7420062472336511E-3</v>
      </c>
      <c r="AH19" s="32">
        <f>'Rate Design'!$D$15</f>
        <v>-3.7420062472336511E-3</v>
      </c>
      <c r="AI19" s="32">
        <f>'Rate Design'!$D$15</f>
        <v>-3.7420062472336511E-3</v>
      </c>
      <c r="AJ19" s="32">
        <f>'Rate Design'!$D$15</f>
        <v>-3.7420062472336511E-3</v>
      </c>
      <c r="AK19" s="32"/>
      <c r="AL19" s="32"/>
      <c r="AM19" s="32"/>
    </row>
    <row r="20" spans="1:40" x14ac:dyDescent="0.2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-3.7102408584857379E-3</v>
      </c>
      <c r="N20" s="32">
        <f>'Rate Design'!$E$15</f>
        <v>-3.7102408584857379E-3</v>
      </c>
      <c r="O20" s="32">
        <f>'Rate Design'!$E$15</f>
        <v>-3.7102408584857379E-3</v>
      </c>
      <c r="P20" s="32">
        <f>'Rate Design'!$E$15</f>
        <v>-3.7102408584857379E-3</v>
      </c>
      <c r="Q20" s="32">
        <f>'Rate Design'!$E$15</f>
        <v>-3.7102408584857379E-3</v>
      </c>
      <c r="R20" s="32">
        <f>'Rate Design'!$E$15</f>
        <v>-3.7102408584857379E-3</v>
      </c>
      <c r="S20" s="32">
        <f>'Rate Design'!$E$15</f>
        <v>-3.7102408584857379E-3</v>
      </c>
      <c r="T20" s="32">
        <f>'Rate Design'!$E$15</f>
        <v>-3.7102408584857379E-3</v>
      </c>
      <c r="U20" s="32">
        <f>'Rate Design'!$E$15</f>
        <v>-3.7102408584857379E-3</v>
      </c>
      <c r="V20" s="32">
        <f>'Rate Design'!$E$15</f>
        <v>-3.7102408584857379E-3</v>
      </c>
      <c r="W20" s="32">
        <f>'Rate Design'!$E$15</f>
        <v>-3.7102408584857379E-3</v>
      </c>
      <c r="X20" s="32">
        <f>'Rate Design'!$E$15</f>
        <v>-3.7102408584857379E-3</v>
      </c>
      <c r="Y20" s="32">
        <f>'Rate Design'!$E$15</f>
        <v>-3.7102408584857379E-3</v>
      </c>
      <c r="Z20" s="32">
        <f>'Rate Design'!$E$15</f>
        <v>-3.7102408584857379E-3</v>
      </c>
      <c r="AA20" s="32">
        <f>'Rate Design'!$E$15</f>
        <v>-3.7102408584857379E-3</v>
      </c>
      <c r="AB20" s="32">
        <f>'Rate Design'!$E$15</f>
        <v>-3.7102408584857379E-3</v>
      </c>
      <c r="AC20" s="32">
        <f>'Rate Design'!$E$15</f>
        <v>-3.7102408584857379E-3</v>
      </c>
      <c r="AD20" s="32">
        <f>'Rate Design'!$E$15</f>
        <v>-3.7102408584857379E-3</v>
      </c>
      <c r="AE20" s="32">
        <f>'Rate Design'!$E$15</f>
        <v>-3.7102408584857379E-3</v>
      </c>
      <c r="AF20" s="32">
        <f>'Rate Design'!$E$15</f>
        <v>-3.7102408584857379E-3</v>
      </c>
      <c r="AG20" s="32">
        <f>'Rate Design'!$E$15</f>
        <v>-3.7102408584857379E-3</v>
      </c>
      <c r="AH20" s="32">
        <f>'Rate Design'!$E$15</f>
        <v>-3.7102408584857379E-3</v>
      </c>
      <c r="AI20" s="32">
        <f>'Rate Design'!$E$15</f>
        <v>-3.7102408584857379E-3</v>
      </c>
      <c r="AJ20" s="32">
        <f>'Rate Design'!$E$15</f>
        <v>-3.7102408584857379E-3</v>
      </c>
      <c r="AK20" s="32"/>
      <c r="AL20" s="32"/>
      <c r="AM20" s="32"/>
    </row>
    <row r="21" spans="1:40" x14ac:dyDescent="0.2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-3.8338572802975E-3</v>
      </c>
      <c r="N21" s="32">
        <f>'Rate Design'!$F$15</f>
        <v>-3.8338572802975E-3</v>
      </c>
      <c r="O21" s="32">
        <f>'Rate Design'!$F$15</f>
        <v>-3.8338572802975E-3</v>
      </c>
      <c r="P21" s="32">
        <f>'Rate Design'!$F$15</f>
        <v>-3.8338572802975E-3</v>
      </c>
      <c r="Q21" s="32">
        <f>'Rate Design'!$F$15</f>
        <v>-3.8338572802975E-3</v>
      </c>
      <c r="R21" s="32">
        <f>'Rate Design'!$F$15</f>
        <v>-3.8338572802975E-3</v>
      </c>
      <c r="S21" s="32">
        <f>'Rate Design'!$F$15</f>
        <v>-3.8338572802975E-3</v>
      </c>
      <c r="T21" s="32">
        <f>'Rate Design'!$F$15</f>
        <v>-3.8338572802975E-3</v>
      </c>
      <c r="U21" s="32">
        <f>'Rate Design'!$F$15</f>
        <v>-3.8338572802975E-3</v>
      </c>
      <c r="V21" s="32">
        <f>'Rate Design'!$F$15</f>
        <v>-3.8338572802975E-3</v>
      </c>
      <c r="W21" s="32">
        <f>'Rate Design'!$F$15</f>
        <v>-3.8338572802975E-3</v>
      </c>
      <c r="X21" s="32">
        <f>'Rate Design'!$F$15</f>
        <v>-3.8338572802975E-3</v>
      </c>
      <c r="Y21" s="32">
        <f>'Rate Design'!$F$15</f>
        <v>-3.8338572802975E-3</v>
      </c>
      <c r="Z21" s="32">
        <f>'Rate Design'!$F$15</f>
        <v>-3.8338572802975E-3</v>
      </c>
      <c r="AA21" s="32">
        <f>'Rate Design'!$F$15</f>
        <v>-3.8338572802975E-3</v>
      </c>
      <c r="AB21" s="32">
        <f>'Rate Design'!$F$15</f>
        <v>-3.8338572802975E-3</v>
      </c>
      <c r="AC21" s="32">
        <f>'Rate Design'!$F$15</f>
        <v>-3.8338572802975E-3</v>
      </c>
      <c r="AD21" s="32">
        <f>'Rate Design'!$F$15</f>
        <v>-3.8338572802975E-3</v>
      </c>
      <c r="AE21" s="32">
        <f>'Rate Design'!$F$15</f>
        <v>-3.8338572802975E-3</v>
      </c>
      <c r="AF21" s="32">
        <f>'Rate Design'!$F$15</f>
        <v>-3.8338572802975E-3</v>
      </c>
      <c r="AG21" s="32">
        <f>'Rate Design'!$F$15</f>
        <v>-3.8338572802975E-3</v>
      </c>
      <c r="AH21" s="32">
        <f>'Rate Design'!$F$15</f>
        <v>-3.8338572802975E-3</v>
      </c>
      <c r="AI21" s="32">
        <f>'Rate Design'!$F$15</f>
        <v>-3.8338572802975E-3</v>
      </c>
      <c r="AJ21" s="32">
        <f>'Rate Design'!$F$15</f>
        <v>-3.8338572802975E-3</v>
      </c>
      <c r="AK21" s="32"/>
      <c r="AL21" s="32"/>
      <c r="AM21" s="32"/>
    </row>
    <row r="22" spans="1:40" x14ac:dyDescent="0.2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-3.5454992012816716E-3</v>
      </c>
      <c r="N22" s="32">
        <f>'Rate Design'!$G$15</f>
        <v>-3.5454992012816716E-3</v>
      </c>
      <c r="O22" s="32">
        <f>'Rate Design'!$G$15</f>
        <v>-3.5454992012816716E-3</v>
      </c>
      <c r="P22" s="32">
        <f>'Rate Design'!$G$15</f>
        <v>-3.5454992012816716E-3</v>
      </c>
      <c r="Q22" s="32">
        <f>'Rate Design'!$G$15</f>
        <v>-3.5454992012816716E-3</v>
      </c>
      <c r="R22" s="32">
        <f>'Rate Design'!$G$15</f>
        <v>-3.5454992012816716E-3</v>
      </c>
      <c r="S22" s="32">
        <f>'Rate Design'!$G$15</f>
        <v>-3.5454992012816716E-3</v>
      </c>
      <c r="T22" s="32">
        <f>'Rate Design'!$G$15</f>
        <v>-3.5454992012816716E-3</v>
      </c>
      <c r="U22" s="32">
        <f>'Rate Design'!$G$15</f>
        <v>-3.5454992012816716E-3</v>
      </c>
      <c r="V22" s="32">
        <f>'Rate Design'!$G$15</f>
        <v>-3.5454992012816716E-3</v>
      </c>
      <c r="W22" s="32">
        <f>'Rate Design'!$G$15</f>
        <v>-3.5454992012816716E-3</v>
      </c>
      <c r="X22" s="32">
        <f>'Rate Design'!$G$15</f>
        <v>-3.5454992012816716E-3</v>
      </c>
      <c r="Y22" s="32">
        <f>'Rate Design'!$G$15</f>
        <v>-3.5454992012816716E-3</v>
      </c>
      <c r="Z22" s="32">
        <f>'Rate Design'!$G$15</f>
        <v>-3.5454992012816716E-3</v>
      </c>
      <c r="AA22" s="32">
        <f>'Rate Design'!$G$15</f>
        <v>-3.5454992012816716E-3</v>
      </c>
      <c r="AB22" s="32">
        <f>'Rate Design'!$G$15</f>
        <v>-3.5454992012816716E-3</v>
      </c>
      <c r="AC22" s="32">
        <f>'Rate Design'!$G$15</f>
        <v>-3.5454992012816716E-3</v>
      </c>
      <c r="AD22" s="32">
        <f>'Rate Design'!$G$15</f>
        <v>-3.5454992012816716E-3</v>
      </c>
      <c r="AE22" s="32">
        <f>'Rate Design'!$G$15</f>
        <v>-3.5454992012816716E-3</v>
      </c>
      <c r="AF22" s="32">
        <f>'Rate Design'!$G$15</f>
        <v>-3.5454992012816716E-3</v>
      </c>
      <c r="AG22" s="32">
        <f>'Rate Design'!$G$15</f>
        <v>-3.5454992012816716E-3</v>
      </c>
      <c r="AH22" s="32">
        <f>'Rate Design'!$G$15</f>
        <v>-3.5454992012816716E-3</v>
      </c>
      <c r="AI22" s="32">
        <f>'Rate Design'!$G$15</f>
        <v>-3.5454992012816716E-3</v>
      </c>
      <c r="AJ22" s="32">
        <f>'Rate Design'!$G$15</f>
        <v>-3.5454992012816716E-3</v>
      </c>
      <c r="AK22" s="32"/>
      <c r="AL22" s="32"/>
      <c r="AM22" s="32"/>
    </row>
    <row r="23" spans="1:40" x14ac:dyDescent="0.2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-3.5518448844579112E-3</v>
      </c>
      <c r="N23" s="32">
        <f>'Rate Design'!$H$15</f>
        <v>-3.5518448844579112E-3</v>
      </c>
      <c r="O23" s="32">
        <f>'Rate Design'!$H$15</f>
        <v>-3.5518448844579112E-3</v>
      </c>
      <c r="P23" s="32">
        <f>'Rate Design'!$H$15</f>
        <v>-3.5518448844579112E-3</v>
      </c>
      <c r="Q23" s="32">
        <f>'Rate Design'!$H$15</f>
        <v>-3.5518448844579112E-3</v>
      </c>
      <c r="R23" s="32">
        <f>'Rate Design'!$H$15</f>
        <v>-3.5518448844579112E-3</v>
      </c>
      <c r="S23" s="32">
        <f>'Rate Design'!$H$15</f>
        <v>-3.5518448844579112E-3</v>
      </c>
      <c r="T23" s="32">
        <f>'Rate Design'!$H$15</f>
        <v>-3.5518448844579112E-3</v>
      </c>
      <c r="U23" s="32">
        <f>'Rate Design'!$H$15</f>
        <v>-3.5518448844579112E-3</v>
      </c>
      <c r="V23" s="32">
        <f>'Rate Design'!$H$15</f>
        <v>-3.5518448844579112E-3</v>
      </c>
      <c r="W23" s="32">
        <f>'Rate Design'!$H$15</f>
        <v>-3.5518448844579112E-3</v>
      </c>
      <c r="X23" s="32">
        <f>'Rate Design'!$H$15</f>
        <v>-3.5518448844579112E-3</v>
      </c>
      <c r="Y23" s="32">
        <f>'Rate Design'!$H$15</f>
        <v>-3.5518448844579112E-3</v>
      </c>
      <c r="Z23" s="32">
        <f>'Rate Design'!$H$15</f>
        <v>-3.5518448844579112E-3</v>
      </c>
      <c r="AA23" s="32">
        <f>'Rate Design'!$H$15</f>
        <v>-3.5518448844579112E-3</v>
      </c>
      <c r="AB23" s="32">
        <f>'Rate Design'!$H$15</f>
        <v>-3.5518448844579112E-3</v>
      </c>
      <c r="AC23" s="32">
        <f>'Rate Design'!$H$15</f>
        <v>-3.5518448844579112E-3</v>
      </c>
      <c r="AD23" s="32">
        <f>'Rate Design'!$H$15</f>
        <v>-3.5518448844579112E-3</v>
      </c>
      <c r="AE23" s="32">
        <f>'Rate Design'!$H$15</f>
        <v>-3.5518448844579112E-3</v>
      </c>
      <c r="AF23" s="32">
        <f>'Rate Design'!$H$15</f>
        <v>-3.5518448844579112E-3</v>
      </c>
      <c r="AG23" s="32">
        <f>'Rate Design'!$H$15</f>
        <v>-3.5518448844579112E-3</v>
      </c>
      <c r="AH23" s="32">
        <f>'Rate Design'!$H$15</f>
        <v>-3.5518448844579112E-3</v>
      </c>
      <c r="AI23" s="32">
        <f>'Rate Design'!$H$15</f>
        <v>-3.5518448844579112E-3</v>
      </c>
      <c r="AJ23" s="32">
        <f>'Rate Design'!$H$15</f>
        <v>-3.5518448844579112E-3</v>
      </c>
      <c r="AK23" s="32"/>
      <c r="AL23" s="32"/>
      <c r="AM23" s="32"/>
    </row>
    <row r="24" spans="1:40" x14ac:dyDescent="0.2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-7.1297744822803877E-3</v>
      </c>
      <c r="N24" s="32">
        <f>'Rate Design'!$I$15</f>
        <v>-7.1297744822803877E-3</v>
      </c>
      <c r="O24" s="32">
        <f>'Rate Design'!$I$15</f>
        <v>-7.1297744822803877E-3</v>
      </c>
      <c r="P24" s="32">
        <f>'Rate Design'!$I$15</f>
        <v>-7.1297744822803877E-3</v>
      </c>
      <c r="Q24" s="32">
        <f>'Rate Design'!$I$15</f>
        <v>-7.1297744822803877E-3</v>
      </c>
      <c r="R24" s="32">
        <f>'Rate Design'!$I$15</f>
        <v>-7.1297744822803877E-3</v>
      </c>
      <c r="S24" s="32">
        <f>'Rate Design'!$I$15</f>
        <v>-7.1297744822803877E-3</v>
      </c>
      <c r="T24" s="32">
        <f>'Rate Design'!$I$15</f>
        <v>-7.1297744822803877E-3</v>
      </c>
      <c r="U24" s="32">
        <f>'Rate Design'!$I$15</f>
        <v>-7.1297744822803877E-3</v>
      </c>
      <c r="V24" s="32">
        <f>'Rate Design'!$I$15</f>
        <v>-7.1297744822803877E-3</v>
      </c>
      <c r="W24" s="32">
        <f>'Rate Design'!$I$15</f>
        <v>-7.1297744822803877E-3</v>
      </c>
      <c r="X24" s="32">
        <f>'Rate Design'!$I$15</f>
        <v>-7.1297744822803877E-3</v>
      </c>
      <c r="Y24" s="32">
        <f>'Rate Design'!$I$15</f>
        <v>-7.1297744822803877E-3</v>
      </c>
      <c r="Z24" s="32">
        <f>'Rate Design'!$I$15</f>
        <v>-7.1297744822803877E-3</v>
      </c>
      <c r="AA24" s="32">
        <f>'Rate Design'!$I$15</f>
        <v>-7.1297744822803877E-3</v>
      </c>
      <c r="AB24" s="32">
        <f>'Rate Design'!$I$15</f>
        <v>-7.1297744822803877E-3</v>
      </c>
      <c r="AC24" s="32">
        <f>'Rate Design'!$I$15</f>
        <v>-7.1297744822803877E-3</v>
      </c>
      <c r="AD24" s="32">
        <f>'Rate Design'!$I$15</f>
        <v>-7.1297744822803877E-3</v>
      </c>
      <c r="AE24" s="32">
        <f>'Rate Design'!$I$15</f>
        <v>-7.1297744822803877E-3</v>
      </c>
      <c r="AF24" s="32">
        <f>'Rate Design'!$I$15</f>
        <v>-7.1297744822803877E-3</v>
      </c>
      <c r="AG24" s="32">
        <f>'Rate Design'!$I$15</f>
        <v>-7.1297744822803877E-3</v>
      </c>
      <c r="AH24" s="32">
        <f>'Rate Design'!$I$15</f>
        <v>-7.1297744822803877E-3</v>
      </c>
      <c r="AI24" s="32">
        <f>'Rate Design'!$I$15</f>
        <v>-7.1297744822803877E-3</v>
      </c>
      <c r="AJ24" s="32">
        <f>'Rate Design'!$I$15</f>
        <v>-7.1297744822803877E-3</v>
      </c>
      <c r="AK24" s="32"/>
      <c r="AL24" s="32"/>
      <c r="AM24" s="32"/>
    </row>
    <row r="25" spans="1:40" x14ac:dyDescent="0.2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2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2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-646841.90095963376</v>
      </c>
      <c r="N28" s="34">
        <f t="shared" si="4"/>
        <v>-584363.1919749002</v>
      </c>
      <c r="O28" s="34">
        <f t="shared" si="4"/>
        <v>-556085.09792233701</v>
      </c>
      <c r="P28" s="34">
        <f t="shared" si="4"/>
        <v>-695220.96857643453</v>
      </c>
      <c r="Q28" s="34">
        <f t="shared" si="4"/>
        <v>-677644.85333133431</v>
      </c>
      <c r="R28" s="34">
        <f t="shared" si="4"/>
        <v>-581708.76987819595</v>
      </c>
      <c r="S28" s="34">
        <f t="shared" si="4"/>
        <v>-656709.60198196035</v>
      </c>
      <c r="T28" s="34">
        <f t="shared" si="4"/>
        <v>-838679.25847746048</v>
      </c>
      <c r="U28" s="34">
        <f t="shared" si="4"/>
        <v>-1065436.019897592</v>
      </c>
      <c r="V28" s="34">
        <f t="shared" si="4"/>
        <v>-1043070.7781010867</v>
      </c>
      <c r="W28" s="34">
        <f t="shared" si="4"/>
        <v>-849655.50977087859</v>
      </c>
      <c r="X28" s="34">
        <f t="shared" si="4"/>
        <v>-822519.94732010481</v>
      </c>
      <c r="Y28" s="34">
        <f t="shared" si="4"/>
        <v>-655707.5242853635</v>
      </c>
      <c r="Z28" s="34">
        <f t="shared" si="4"/>
        <v>-590840.6533129696</v>
      </c>
      <c r="AA28" s="34">
        <f t="shared" si="4"/>
        <v>-559796.53968277061</v>
      </c>
      <c r="AB28" s="34">
        <f t="shared" si="4"/>
        <v>-692752.01852077793</v>
      </c>
      <c r="AC28" s="34">
        <f t="shared" si="4"/>
        <v>-679300.76562294003</v>
      </c>
      <c r="AD28" s="34">
        <f t="shared" si="4"/>
        <v>-577711.36551898532</v>
      </c>
      <c r="AE28" s="34">
        <f t="shared" si="4"/>
        <v>-652273.29690305819</v>
      </c>
      <c r="AF28" s="34">
        <f t="shared" si="4"/>
        <v>-834311.22374937194</v>
      </c>
      <c r="AG28" s="34">
        <f t="shared" si="4"/>
        <v>-1071472.2941903612</v>
      </c>
      <c r="AH28" s="34">
        <f t="shared" si="4"/>
        <v>-1052630.5041742367</v>
      </c>
      <c r="AI28" s="34">
        <f t="shared" si="4"/>
        <v>-859004.02262040565</v>
      </c>
      <c r="AJ28" s="34">
        <f t="shared" si="4"/>
        <v>-833122.52919864992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-18076858.635971811</v>
      </c>
    </row>
    <row r="29" spans="1:40" x14ac:dyDescent="0.2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-178051.49734143153</v>
      </c>
      <c r="N29" s="34">
        <f t="shared" si="6"/>
        <v>-175455.34369384861</v>
      </c>
      <c r="O29" s="34">
        <f t="shared" si="6"/>
        <v>-173968.36824716147</v>
      </c>
      <c r="P29" s="34">
        <f t="shared" si="6"/>
        <v>-207374.14103117585</v>
      </c>
      <c r="Q29" s="34">
        <f t="shared" si="6"/>
        <v>-198326.72420578069</v>
      </c>
      <c r="R29" s="34">
        <f t="shared" si="6"/>
        <v>-174844.18918588886</v>
      </c>
      <c r="S29" s="34">
        <f t="shared" si="6"/>
        <v>-188017.13672321718</v>
      </c>
      <c r="T29" s="34">
        <f t="shared" si="6"/>
        <v>-204888.87700472304</v>
      </c>
      <c r="U29" s="34">
        <f t="shared" si="6"/>
        <v>-232947.31041402748</v>
      </c>
      <c r="V29" s="34">
        <f t="shared" si="6"/>
        <v>-230364.42733258675</v>
      </c>
      <c r="W29" s="34">
        <f t="shared" si="6"/>
        <v>-200064.14762576434</v>
      </c>
      <c r="X29" s="34">
        <f t="shared" si="6"/>
        <v>-206176.74324428802</v>
      </c>
      <c r="Y29" s="34">
        <f t="shared" si="6"/>
        <v>-180152.41073175854</v>
      </c>
      <c r="Z29" s="34">
        <f t="shared" si="6"/>
        <v>-177486.07688821436</v>
      </c>
      <c r="AA29" s="34">
        <f t="shared" si="6"/>
        <v>-176688.13293361838</v>
      </c>
      <c r="AB29" s="34">
        <f t="shared" si="6"/>
        <v>-209692.20587368307</v>
      </c>
      <c r="AC29" s="34">
        <f t="shared" si="6"/>
        <v>-201362.27744060836</v>
      </c>
      <c r="AD29" s="34">
        <f t="shared" si="6"/>
        <v>-176185.59008675863</v>
      </c>
      <c r="AE29" s="34">
        <f t="shared" si="6"/>
        <v>-191055.52678182372</v>
      </c>
      <c r="AF29" s="34">
        <f t="shared" si="6"/>
        <v>-207445.87146620042</v>
      </c>
      <c r="AG29" s="34">
        <f t="shared" si="6"/>
        <v>-236149.1745107332</v>
      </c>
      <c r="AH29" s="34">
        <f t="shared" si="6"/>
        <v>-232379.37316577471</v>
      </c>
      <c r="AI29" s="34">
        <f t="shared" si="6"/>
        <v>-202515.38957299618</v>
      </c>
      <c r="AJ29" s="34">
        <f t="shared" si="6"/>
        <v>-208449.46251280079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-4770040.398014864</v>
      </c>
    </row>
    <row r="30" spans="1:40" x14ac:dyDescent="0.2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-414431.53650975617</v>
      </c>
      <c r="N30" s="34">
        <f t="shared" si="7"/>
        <v>-430149.98691803036</v>
      </c>
      <c r="O30" s="34">
        <f t="shared" si="7"/>
        <v>-430742.40694426041</v>
      </c>
      <c r="P30" s="34">
        <f t="shared" si="7"/>
        <v>-499208.67007745121</v>
      </c>
      <c r="Q30" s="34">
        <f t="shared" si="7"/>
        <v>-473357.75873408228</v>
      </c>
      <c r="R30" s="34">
        <f t="shared" si="7"/>
        <v>-426715.95349835191</v>
      </c>
      <c r="S30" s="34">
        <f t="shared" si="7"/>
        <v>-455040.83669954725</v>
      </c>
      <c r="T30" s="34">
        <f t="shared" si="7"/>
        <v>-454992.62848921388</v>
      </c>
      <c r="U30" s="34">
        <f t="shared" si="7"/>
        <v>-478829.19971060759</v>
      </c>
      <c r="V30" s="34">
        <f t="shared" si="7"/>
        <v>-464846.23443696916</v>
      </c>
      <c r="W30" s="34">
        <f t="shared" si="7"/>
        <v>-411111.34435469814</v>
      </c>
      <c r="X30" s="34">
        <f t="shared" si="7"/>
        <v>-443008.47884920356</v>
      </c>
      <c r="Y30" s="34">
        <f t="shared" si="7"/>
        <v>-412651.85851724335</v>
      </c>
      <c r="Z30" s="34">
        <f t="shared" si="7"/>
        <v>-428916.9942804696</v>
      </c>
      <c r="AA30" s="34">
        <f t="shared" si="7"/>
        <v>-433038.36128521065</v>
      </c>
      <c r="AB30" s="34">
        <f t="shared" si="7"/>
        <v>-499883.66438314936</v>
      </c>
      <c r="AC30" s="34">
        <f t="shared" si="7"/>
        <v>-474532.50276198424</v>
      </c>
      <c r="AD30" s="34">
        <f t="shared" si="7"/>
        <v>-424385.96112122922</v>
      </c>
      <c r="AE30" s="34">
        <f t="shared" si="7"/>
        <v>-458472.48101072921</v>
      </c>
      <c r="AF30" s="34">
        <f t="shared" si="7"/>
        <v>-458104.92093210027</v>
      </c>
      <c r="AG30" s="34">
        <f t="shared" si="7"/>
        <v>-480707.40931577358</v>
      </c>
      <c r="AH30" s="34">
        <f t="shared" si="7"/>
        <v>-463410.47380303952</v>
      </c>
      <c r="AI30" s="34">
        <f t="shared" si="7"/>
        <v>-410635.0908906908</v>
      </c>
      <c r="AJ30" s="34">
        <f t="shared" si="7"/>
        <v>-441180.36039780575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-10768355.113921599</v>
      </c>
    </row>
    <row r="31" spans="1:40" x14ac:dyDescent="0.2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-342289.2862325153</v>
      </c>
      <c r="N31" s="34">
        <f t="shared" si="8"/>
        <v>-339519.83082132472</v>
      </c>
      <c r="O31" s="34">
        <f t="shared" si="8"/>
        <v>-344922.99495511199</v>
      </c>
      <c r="P31" s="34">
        <f t="shared" si="8"/>
        <v>-339719.91019810154</v>
      </c>
      <c r="Q31" s="34">
        <f t="shared" si="8"/>
        <v>-353214.27020991244</v>
      </c>
      <c r="R31" s="34">
        <f t="shared" si="8"/>
        <v>-353865.40495666227</v>
      </c>
      <c r="S31" s="34">
        <f t="shared" si="8"/>
        <v>-344901.83117546455</v>
      </c>
      <c r="T31" s="34">
        <f t="shared" si="8"/>
        <v>-348523.76484340773</v>
      </c>
      <c r="U31" s="34">
        <f t="shared" si="8"/>
        <v>-338656.21819463634</v>
      </c>
      <c r="V31" s="34">
        <f t="shared" si="8"/>
        <v>-342914.4136220431</v>
      </c>
      <c r="W31" s="34">
        <f t="shared" si="8"/>
        <v>-343764.49362091348</v>
      </c>
      <c r="X31" s="34">
        <f t="shared" si="8"/>
        <v>-331298.59476036986</v>
      </c>
      <c r="Y31" s="34">
        <f t="shared" si="8"/>
        <v>-343642.49803562684</v>
      </c>
      <c r="Z31" s="34">
        <f t="shared" si="8"/>
        <v>-340423.61824490165</v>
      </c>
      <c r="AA31" s="34">
        <f t="shared" si="8"/>
        <v>-346432.01224717201</v>
      </c>
      <c r="AB31" s="34">
        <f t="shared" si="8"/>
        <v>-343089.87366166705</v>
      </c>
      <c r="AC31" s="34">
        <f t="shared" si="8"/>
        <v>-353717.65736816515</v>
      </c>
      <c r="AD31" s="34">
        <f t="shared" si="8"/>
        <v>-357337.45117450098</v>
      </c>
      <c r="AE31" s="34">
        <f t="shared" si="8"/>
        <v>-345982.11390991561</v>
      </c>
      <c r="AF31" s="34">
        <f t="shared" si="8"/>
        <v>-350430.16586267989</v>
      </c>
      <c r="AG31" s="34">
        <f t="shared" si="8"/>
        <v>-340142.03160578542</v>
      </c>
      <c r="AH31" s="34">
        <f t="shared" si="8"/>
        <v>-344147.04245051305</v>
      </c>
      <c r="AI31" s="34">
        <f t="shared" si="8"/>
        <v>-345581.38580615976</v>
      </c>
      <c r="AJ31" s="34">
        <f t="shared" si="8"/>
        <v>-332942.95839857648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-8267459.8223561281</v>
      </c>
    </row>
    <row r="32" spans="1:40" x14ac:dyDescent="0.2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-27205.603029195488</v>
      </c>
      <c r="N32" s="34">
        <f t="shared" si="9"/>
        <v>-49211.259469743381</v>
      </c>
      <c r="O32" s="34">
        <f t="shared" si="9"/>
        <v>-67502.691008751164</v>
      </c>
      <c r="P32" s="34">
        <f t="shared" si="9"/>
        <v>-93761.423067449927</v>
      </c>
      <c r="Q32" s="34">
        <f t="shared" si="9"/>
        <v>-92865.394015266123</v>
      </c>
      <c r="R32" s="34">
        <f t="shared" si="9"/>
        <v>-65364.236412340841</v>
      </c>
      <c r="S32" s="34">
        <f t="shared" si="9"/>
        <v>-37207.017085859785</v>
      </c>
      <c r="T32" s="34">
        <f t="shared" si="9"/>
        <v>-17007.104473389943</v>
      </c>
      <c r="U32" s="34">
        <f t="shared" si="9"/>
        <v>-14731.083568624181</v>
      </c>
      <c r="V32" s="34">
        <f t="shared" si="9"/>
        <v>-14614.975917142125</v>
      </c>
      <c r="W32" s="34">
        <f t="shared" si="9"/>
        <v>-13155.792584768218</v>
      </c>
      <c r="X32" s="34">
        <f t="shared" si="9"/>
        <v>-16411.628503660788</v>
      </c>
      <c r="Y32" s="34">
        <f t="shared" si="9"/>
        <v>-26089.495297640948</v>
      </c>
      <c r="Z32" s="34">
        <f t="shared" si="9"/>
        <v>-47821.900063519963</v>
      </c>
      <c r="AA32" s="34">
        <f t="shared" si="9"/>
        <v>-67239.66551897215</v>
      </c>
      <c r="AB32" s="34">
        <f t="shared" si="9"/>
        <v>-93516.474371418852</v>
      </c>
      <c r="AC32" s="34">
        <f t="shared" si="9"/>
        <v>-94336.437677289694</v>
      </c>
      <c r="AD32" s="34">
        <f t="shared" si="9"/>
        <v>-67787.230874294299</v>
      </c>
      <c r="AE32" s="34">
        <f t="shared" si="9"/>
        <v>-39512.145272976915</v>
      </c>
      <c r="AF32" s="34">
        <f t="shared" si="9"/>
        <v>-17457.768269468674</v>
      </c>
      <c r="AG32" s="34">
        <f t="shared" si="9"/>
        <v>-14893.997068629584</v>
      </c>
      <c r="AH32" s="34">
        <f t="shared" si="9"/>
        <v>-14667.04270310963</v>
      </c>
      <c r="AI32" s="34">
        <f t="shared" si="9"/>
        <v>-13231.004680883141</v>
      </c>
      <c r="AJ32" s="34">
        <f t="shared" si="9"/>
        <v>-16124.267220559594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-1021715.6381549555</v>
      </c>
    </row>
    <row r="33" spans="1:40" x14ac:dyDescent="0.2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-7123.3931838304816</v>
      </c>
      <c r="N33" s="34">
        <f t="shared" si="10"/>
        <v>-6788.8053735944541</v>
      </c>
      <c r="O33" s="34">
        <f t="shared" si="10"/>
        <v>-7700.069262235992</v>
      </c>
      <c r="P33" s="34">
        <f t="shared" si="10"/>
        <v>-7706.751607408708</v>
      </c>
      <c r="Q33" s="34">
        <f t="shared" si="10"/>
        <v>-7614.5825798884543</v>
      </c>
      <c r="R33" s="34">
        <f t="shared" si="10"/>
        <v>-7581.9337097367124</v>
      </c>
      <c r="S33" s="34">
        <f t="shared" si="10"/>
        <v>-7527.2219684766433</v>
      </c>
      <c r="T33" s="34">
        <f t="shared" si="10"/>
        <v>-7468.6009424238018</v>
      </c>
      <c r="U33" s="34">
        <f t="shared" si="10"/>
        <v>-7479.4528590458713</v>
      </c>
      <c r="V33" s="34">
        <f t="shared" si="10"/>
        <v>-7431.6251487918043</v>
      </c>
      <c r="W33" s="34">
        <f t="shared" si="10"/>
        <v>-7345.5063429920683</v>
      </c>
      <c r="X33" s="34">
        <f t="shared" si="10"/>
        <v>-7320.6475444934113</v>
      </c>
      <c r="Y33" s="34">
        <f t="shared" si="10"/>
        <v>-7338.1883068924653</v>
      </c>
      <c r="Z33" s="34">
        <f t="shared" si="10"/>
        <v>-7355.3927474689426</v>
      </c>
      <c r="AA33" s="34">
        <f t="shared" si="10"/>
        <v>-7414.9048463489216</v>
      </c>
      <c r="AB33" s="34">
        <f t="shared" si="10"/>
        <v>-7392.95745507436</v>
      </c>
      <c r="AC33" s="34">
        <f t="shared" si="10"/>
        <v>-7353.035594671559</v>
      </c>
      <c r="AD33" s="34">
        <f t="shared" si="10"/>
        <v>-7341.5769972737098</v>
      </c>
      <c r="AE33" s="34">
        <f t="shared" si="10"/>
        <v>-7314.4180909007209</v>
      </c>
      <c r="AF33" s="34">
        <f t="shared" si="10"/>
        <v>-7288.8137575554965</v>
      </c>
      <c r="AG33" s="34">
        <f t="shared" si="10"/>
        <v>-7288.9584970097094</v>
      </c>
      <c r="AH33" s="34">
        <f t="shared" si="10"/>
        <v>-7281.6141478602049</v>
      </c>
      <c r="AI33" s="34">
        <f t="shared" si="10"/>
        <v>-7259.5040775574107</v>
      </c>
      <c r="AJ33" s="34">
        <f t="shared" si="10"/>
        <v>-7241.5350196159943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-176959.49006114787</v>
      </c>
    </row>
    <row r="34" spans="1:40" x14ac:dyDescent="0.2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-1615943.2172563625</v>
      </c>
      <c r="N34" s="34">
        <f t="shared" si="11"/>
        <v>-1585488.4182514416</v>
      </c>
      <c r="O34" s="34">
        <f t="shared" si="11"/>
        <v>-1580921.6283398578</v>
      </c>
      <c r="P34" s="34">
        <f t="shared" ref="P34:AM34" si="12">SUM(P28:P33)</f>
        <v>-1842991.8645580218</v>
      </c>
      <c r="Q34" s="34">
        <f t="shared" si="12"/>
        <v>-1803023.5830762642</v>
      </c>
      <c r="R34" s="34">
        <f t="shared" si="12"/>
        <v>-1610080.4876411764</v>
      </c>
      <c r="S34" s="34">
        <f t="shared" si="12"/>
        <v>-1689403.6456345257</v>
      </c>
      <c r="T34" s="34">
        <f t="shared" si="12"/>
        <v>-1871560.2342306189</v>
      </c>
      <c r="U34" s="34">
        <f t="shared" si="12"/>
        <v>-2138079.2846445334</v>
      </c>
      <c r="V34" s="34">
        <f t="shared" si="12"/>
        <v>-2103242.4545586193</v>
      </c>
      <c r="W34" s="34">
        <f t="shared" si="12"/>
        <v>-1825096.7943000149</v>
      </c>
      <c r="X34" s="34">
        <f t="shared" si="12"/>
        <v>-1826736.0402221205</v>
      </c>
      <c r="Y34" s="34">
        <f t="shared" si="12"/>
        <v>-1625581.975174526</v>
      </c>
      <c r="Z34" s="34">
        <f t="shared" si="12"/>
        <v>-1592844.6355375443</v>
      </c>
      <c r="AA34" s="34">
        <f t="shared" si="12"/>
        <v>-1590609.6165140928</v>
      </c>
      <c r="AB34" s="34">
        <f t="shared" si="12"/>
        <v>-1846327.1942657707</v>
      </c>
      <c r="AC34" s="34">
        <f t="shared" si="12"/>
        <v>-1810602.6764656589</v>
      </c>
      <c r="AD34" s="34">
        <f t="shared" si="12"/>
        <v>-1610749.1757730423</v>
      </c>
      <c r="AE34" s="34">
        <f t="shared" si="12"/>
        <v>-1694609.9819694043</v>
      </c>
      <c r="AF34" s="34">
        <f t="shared" si="12"/>
        <v>-1875038.7640373767</v>
      </c>
      <c r="AG34" s="34">
        <f t="shared" si="12"/>
        <v>-2150653.8651882927</v>
      </c>
      <c r="AH34" s="34">
        <f t="shared" si="12"/>
        <v>-2114516.0504445336</v>
      </c>
      <c r="AI34" s="34">
        <f t="shared" si="12"/>
        <v>-1838226.3976486928</v>
      </c>
      <c r="AJ34" s="34">
        <f t="shared" si="12"/>
        <v>-1839061.1127480085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-43081389.098480508</v>
      </c>
    </row>
    <row r="36" spans="1:40" ht="36" customHeight="1" x14ac:dyDescent="0.2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2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-616649.2615485409</v>
      </c>
      <c r="N37" s="34">
        <f t="shared" si="15"/>
        <v>-557086.87126308784</v>
      </c>
      <c r="O37" s="34">
        <f t="shared" si="15"/>
        <v>-530128.71380661614</v>
      </c>
      <c r="P37" s="34">
        <f t="shared" si="15"/>
        <v>-662770.13942619227</v>
      </c>
      <c r="Q37" s="34">
        <f t="shared" si="15"/>
        <v>-646014.4245123876</v>
      </c>
      <c r="R37" s="34">
        <f t="shared" si="15"/>
        <v>-554556.34962659143</v>
      </c>
      <c r="S37" s="34">
        <f t="shared" si="15"/>
        <v>-626056.36789024842</v>
      </c>
      <c r="T37" s="34">
        <f t="shared" si="15"/>
        <v>-799532.22672950802</v>
      </c>
      <c r="U37" s="34">
        <f t="shared" si="15"/>
        <v>-1015704.6627968322</v>
      </c>
      <c r="V37" s="34">
        <f t="shared" si="15"/>
        <v>-994383.36339166237</v>
      </c>
      <c r="W37" s="34">
        <f t="shared" si="15"/>
        <v>-809996.13954130327</v>
      </c>
      <c r="X37" s="34">
        <f t="shared" si="15"/>
        <v>-784127.18373904435</v>
      </c>
      <c r="Y37" s="34">
        <f t="shared" si="15"/>
        <v>-625101.06417429564</v>
      </c>
      <c r="Z37" s="34">
        <f t="shared" si="15"/>
        <v>-563261.98413828015</v>
      </c>
      <c r="AA37" s="34">
        <f t="shared" si="15"/>
        <v>-533666.9165999979</v>
      </c>
      <c r="AB37" s="34">
        <f t="shared" si="15"/>
        <v>-660416.43255228363</v>
      </c>
      <c r="AC37" s="34">
        <f t="shared" si="15"/>
        <v>-647593.04378595809</v>
      </c>
      <c r="AD37" s="34">
        <f t="shared" si="15"/>
        <v>-550745.53211065568</v>
      </c>
      <c r="AE37" s="34">
        <f t="shared" si="15"/>
        <v>-621827.13622351422</v>
      </c>
      <c r="AF37" s="34">
        <f t="shared" si="15"/>
        <v>-795368.07875842252</v>
      </c>
      <c r="AG37" s="34">
        <f t="shared" si="15"/>
        <v>-1021459.1819144377</v>
      </c>
      <c r="AH37" s="34">
        <f t="shared" si="15"/>
        <v>-1003496.8701308959</v>
      </c>
      <c r="AI37" s="34">
        <f t="shared" si="15"/>
        <v>-818908.29185655306</v>
      </c>
      <c r="AJ37" s="34">
        <f t="shared" si="15"/>
        <v>-794234.86890324461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-17233085.105420556</v>
      </c>
    </row>
    <row r="38" spans="1:40" x14ac:dyDescent="0.2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-169740.58760002555</v>
      </c>
      <c r="N38" s="34">
        <f t="shared" si="17"/>
        <v>-167265.61461625085</v>
      </c>
      <c r="O38" s="34">
        <f t="shared" si="17"/>
        <v>-165848.04672248871</v>
      </c>
      <c r="P38" s="34">
        <f t="shared" si="17"/>
        <v>-197694.53825026366</v>
      </c>
      <c r="Q38" s="34">
        <f t="shared" si="17"/>
        <v>-189069.42770002747</v>
      </c>
      <c r="R38" s="34">
        <f t="shared" si="17"/>
        <v>-166682.98696725912</v>
      </c>
      <c r="S38" s="34">
        <f t="shared" si="17"/>
        <v>-179241.06083238756</v>
      </c>
      <c r="T38" s="34">
        <f t="shared" si="17"/>
        <v>-195325.27889277358</v>
      </c>
      <c r="U38" s="34">
        <f t="shared" si="17"/>
        <v>-222074.02880583194</v>
      </c>
      <c r="V38" s="34">
        <f t="shared" si="17"/>
        <v>-219611.70695798361</v>
      </c>
      <c r="W38" s="34">
        <f t="shared" si="17"/>
        <v>-190725.75340703654</v>
      </c>
      <c r="X38" s="34">
        <f t="shared" si="17"/>
        <v>-196553.03139987439</v>
      </c>
      <c r="Y38" s="34">
        <f t="shared" si="17"/>
        <v>-171743.43665603225</v>
      </c>
      <c r="Z38" s="34">
        <f t="shared" si="17"/>
        <v>-169201.5592773032</v>
      </c>
      <c r="AA38" s="34">
        <f t="shared" si="17"/>
        <v>-168440.8609526759</v>
      </c>
      <c r="AB38" s="34">
        <f t="shared" si="17"/>
        <v>-199904.40278011718</v>
      </c>
      <c r="AC38" s="34">
        <f t="shared" si="17"/>
        <v>-191963.2904165131</v>
      </c>
      <c r="AD38" s="34">
        <f t="shared" si="17"/>
        <v>-167961.77529827901</v>
      </c>
      <c r="AE38" s="34">
        <f t="shared" si="17"/>
        <v>-182137.62795822855</v>
      </c>
      <c r="AF38" s="34">
        <f t="shared" si="17"/>
        <v>-197762.9205237726</v>
      </c>
      <c r="AG38" s="34">
        <f t="shared" si="17"/>
        <v>-225126.4394920957</v>
      </c>
      <c r="AH38" s="34">
        <f t="shared" si="17"/>
        <v>-221532.60116451586</v>
      </c>
      <c r="AI38" s="34">
        <f t="shared" si="17"/>
        <v>-193062.57873389745</v>
      </c>
      <c r="AJ38" s="34">
        <f t="shared" si="17"/>
        <v>-198719.6669510908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-4547389.2223567246</v>
      </c>
    </row>
    <row r="39" spans="1:40" x14ac:dyDescent="0.2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-395087.11568009033</v>
      </c>
      <c r="N39" s="34">
        <f t="shared" si="18"/>
        <v>-410071.87597865745</v>
      </c>
      <c r="O39" s="34">
        <f t="shared" si="18"/>
        <v>-410636.64361532318</v>
      </c>
      <c r="P39" s="34">
        <f t="shared" si="18"/>
        <v>-475907.10698424606</v>
      </c>
      <c r="Q39" s="34">
        <f t="shared" si="18"/>
        <v>-451262.83862965152</v>
      </c>
      <c r="R39" s="34">
        <f t="shared" si="18"/>
        <v>-406798.13293690933</v>
      </c>
      <c r="S39" s="34">
        <f t="shared" si="18"/>
        <v>-433800.89556492248</v>
      </c>
      <c r="T39" s="34">
        <f t="shared" si="18"/>
        <v>-433754.93756922288</v>
      </c>
      <c r="U39" s="34">
        <f t="shared" si="18"/>
        <v>-456478.88915571559</v>
      </c>
      <c r="V39" s="34">
        <f t="shared" si="18"/>
        <v>-443148.60675215477</v>
      </c>
      <c r="W39" s="34">
        <f t="shared" si="18"/>
        <v>-391921.9001342539</v>
      </c>
      <c r="X39" s="34">
        <f t="shared" si="18"/>
        <v>-422330.17208195932</v>
      </c>
      <c r="Y39" s="34">
        <f t="shared" si="18"/>
        <v>-393390.50771723402</v>
      </c>
      <c r="Z39" s="34">
        <f t="shared" si="18"/>
        <v>-408896.43573844014</v>
      </c>
      <c r="AA39" s="34">
        <f t="shared" si="18"/>
        <v>-412825.42969550088</v>
      </c>
      <c r="AB39" s="34">
        <f t="shared" si="18"/>
        <v>-476550.59458073712</v>
      </c>
      <c r="AC39" s="34">
        <f t="shared" si="18"/>
        <v>-452382.74913056311</v>
      </c>
      <c r="AD39" s="34">
        <f t="shared" si="18"/>
        <v>-404576.89761397365</v>
      </c>
      <c r="AE39" s="34">
        <f t="shared" si="18"/>
        <v>-437072.36101459141</v>
      </c>
      <c r="AF39" s="34">
        <f t="shared" si="18"/>
        <v>-436721.95753775263</v>
      </c>
      <c r="AG39" s="34">
        <f t="shared" si="18"/>
        <v>-458269.42957114126</v>
      </c>
      <c r="AH39" s="34">
        <f t="shared" si="18"/>
        <v>-441779.86311733507</v>
      </c>
      <c r="AI39" s="34">
        <f t="shared" si="18"/>
        <v>-391467.87675318605</v>
      </c>
      <c r="AJ39" s="34">
        <f t="shared" si="18"/>
        <v>-420587.3847155174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-10265720.602269081</v>
      </c>
    </row>
    <row r="40" spans="1:40" x14ac:dyDescent="0.2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-326312.24921904021</v>
      </c>
      <c r="N40" s="34">
        <f t="shared" si="19"/>
        <v>-323672.06367807777</v>
      </c>
      <c r="O40" s="34">
        <f t="shared" si="19"/>
        <v>-328823.02431959222</v>
      </c>
      <c r="P40" s="34">
        <f t="shared" si="19"/>
        <v>-323862.80394978478</v>
      </c>
      <c r="Q40" s="34">
        <f t="shared" si="19"/>
        <v>-336727.28771932435</v>
      </c>
      <c r="R40" s="34">
        <f t="shared" si="19"/>
        <v>-337348.02944950014</v>
      </c>
      <c r="S40" s="34">
        <f t="shared" si="19"/>
        <v>-328802.8484016874</v>
      </c>
      <c r="T40" s="34">
        <f t="shared" si="19"/>
        <v>-332255.72107181197</v>
      </c>
      <c r="U40" s="34">
        <f t="shared" si="19"/>
        <v>-322848.76189796533</v>
      </c>
      <c r="V40" s="34">
        <f t="shared" si="19"/>
        <v>-326908.19753740699</v>
      </c>
      <c r="W40" s="34">
        <f t="shared" si="19"/>
        <v>-327718.59835217008</v>
      </c>
      <c r="X40" s="34">
        <f t="shared" si="19"/>
        <v>-315834.57025274006</v>
      </c>
      <c r="Y40" s="34">
        <f t="shared" si="19"/>
        <v>-327602.2971548179</v>
      </c>
      <c r="Z40" s="34">
        <f t="shared" si="19"/>
        <v>-324533.66501608439</v>
      </c>
      <c r="AA40" s="34">
        <f t="shared" si="19"/>
        <v>-330261.60521151079</v>
      </c>
      <c r="AB40" s="34">
        <f t="shared" si="19"/>
        <v>-327075.46762876143</v>
      </c>
      <c r="AC40" s="34">
        <f t="shared" si="19"/>
        <v>-337207.17827519134</v>
      </c>
      <c r="AD40" s="34">
        <f t="shared" si="19"/>
        <v>-340658.01096602879</v>
      </c>
      <c r="AE40" s="34">
        <f t="shared" si="19"/>
        <v>-329832.70677894249</v>
      </c>
      <c r="AF40" s="34">
        <f t="shared" si="19"/>
        <v>-334073.13701070758</v>
      </c>
      <c r="AG40" s="34">
        <f t="shared" si="19"/>
        <v>-324265.22199652216</v>
      </c>
      <c r="AH40" s="34">
        <f t="shared" si="19"/>
        <v>-328083.29095005046</v>
      </c>
      <c r="AI40" s="34">
        <f t="shared" si="19"/>
        <v>-329450.68346088566</v>
      </c>
      <c r="AJ40" s="34">
        <f t="shared" si="19"/>
        <v>-317402.17992940615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-7881559.6002280097</v>
      </c>
    </row>
    <row r="41" spans="1:40" x14ac:dyDescent="0.2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-25935.727096601731</v>
      </c>
      <c r="N41" s="34">
        <f t="shared" si="20"/>
        <v>-46914.225511474171</v>
      </c>
      <c r="O41" s="34">
        <f t="shared" si="20"/>
        <v>-64351.86790053569</v>
      </c>
      <c r="P41" s="34">
        <f t="shared" si="20"/>
        <v>-89384.921122930566</v>
      </c>
      <c r="Q41" s="34">
        <f t="shared" si="20"/>
        <v>-88530.716018815554</v>
      </c>
      <c r="R41" s="34">
        <f t="shared" si="20"/>
        <v>-62313.229949322013</v>
      </c>
      <c r="S41" s="34">
        <f t="shared" si="20"/>
        <v>-35470.305149343112</v>
      </c>
      <c r="T41" s="34">
        <f t="shared" si="20"/>
        <v>-16213.263857885522</v>
      </c>
      <c r="U41" s="34">
        <f t="shared" si="20"/>
        <v>-14043.48078089151</v>
      </c>
      <c r="V41" s="34">
        <f t="shared" si="20"/>
        <v>-13932.792686257682</v>
      </c>
      <c r="W41" s="34">
        <f t="shared" si="20"/>
        <v>-12541.719654288992</v>
      </c>
      <c r="X41" s="34">
        <f t="shared" si="20"/>
        <v>-15645.582919995413</v>
      </c>
      <c r="Y41" s="34">
        <f t="shared" si="20"/>
        <v>-24871.715925632961</v>
      </c>
      <c r="Z41" s="34">
        <f t="shared" si="20"/>
        <v>-45589.71723425504</v>
      </c>
      <c r="AA41" s="34">
        <f t="shared" si="20"/>
        <v>-64101.119651543086</v>
      </c>
      <c r="AB41" s="34">
        <f t="shared" si="20"/>
        <v>-89151.405897184144</v>
      </c>
      <c r="AC41" s="34">
        <f t="shared" si="20"/>
        <v>-89933.095775826849</v>
      </c>
      <c r="AD41" s="34">
        <f t="shared" si="20"/>
        <v>-64623.126298774863</v>
      </c>
      <c r="AE41" s="34">
        <f t="shared" si="20"/>
        <v>-37667.836868070175</v>
      </c>
      <c r="AF41" s="34">
        <f t="shared" si="20"/>
        <v>-16642.892019954685</v>
      </c>
      <c r="AG41" s="34">
        <f t="shared" si="20"/>
        <v>-14198.789967457162</v>
      </c>
      <c r="AH41" s="34">
        <f t="shared" si="20"/>
        <v>-13982.429150856582</v>
      </c>
      <c r="AI41" s="34">
        <f t="shared" si="20"/>
        <v>-12613.421075393559</v>
      </c>
      <c r="AJ41" s="34">
        <f t="shared" si="20"/>
        <v>-15371.634799505535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-974025.01731279655</v>
      </c>
    </row>
    <row r="42" spans="1:40" x14ac:dyDescent="0.2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-6790.8945601888263</v>
      </c>
      <c r="N42" s="36">
        <f t="shared" si="21"/>
        <v>-6471.9243051711856</v>
      </c>
      <c r="O42" s="36">
        <f t="shared" si="21"/>
        <v>-7340.653129282603</v>
      </c>
      <c r="P42" s="36">
        <f t="shared" si="21"/>
        <v>-7347.0235626296917</v>
      </c>
      <c r="Q42" s="36">
        <f t="shared" si="21"/>
        <v>-7259.1567088070015</v>
      </c>
      <c r="R42" s="36">
        <f t="shared" si="21"/>
        <v>-7228.0317899673319</v>
      </c>
      <c r="S42" s="36">
        <f t="shared" si="21"/>
        <v>-7175.8738286540593</v>
      </c>
      <c r="T42" s="36">
        <f t="shared" si="21"/>
        <v>-7119.9890562342862</v>
      </c>
      <c r="U42" s="36">
        <f t="shared" si="21"/>
        <v>-7130.3344379441878</v>
      </c>
      <c r="V42" s="36">
        <f t="shared" si="21"/>
        <v>-7084.7391817216494</v>
      </c>
      <c r="W42" s="36">
        <f t="shared" si="21"/>
        <v>-7002.640143420228</v>
      </c>
      <c r="X42" s="36">
        <f t="shared" si="21"/>
        <v>-6978.9416790590922</v>
      </c>
      <c r="Y42" s="36">
        <f t="shared" si="21"/>
        <v>-6995.6636912916456</v>
      </c>
      <c r="Z42" s="36">
        <f t="shared" si="21"/>
        <v>-7012.0650801953352</v>
      </c>
      <c r="AA42" s="36">
        <f t="shared" si="21"/>
        <v>-7068.7993328358934</v>
      </c>
      <c r="AB42" s="36">
        <f t="shared" si="21"/>
        <v>-7047.8763799438548</v>
      </c>
      <c r="AC42" s="36">
        <f t="shared" si="21"/>
        <v>-7009.8179522190749</v>
      </c>
      <c r="AD42" s="36">
        <f t="shared" si="21"/>
        <v>-6998.8942077719648</v>
      </c>
      <c r="AE42" s="36">
        <f t="shared" si="21"/>
        <v>-6973.0029976717478</v>
      </c>
      <c r="AF42" s="36">
        <f t="shared" si="21"/>
        <v>-6948.5937977940785</v>
      </c>
      <c r="AG42" s="36">
        <f t="shared" si="21"/>
        <v>-6948.7317812447873</v>
      </c>
      <c r="AH42" s="36">
        <f t="shared" si="21"/>
        <v>-6941.730244280534</v>
      </c>
      <c r="AI42" s="36">
        <f t="shared" si="21"/>
        <v>-6920.6522057292641</v>
      </c>
      <c r="AJ42" s="36">
        <f t="shared" si="21"/>
        <v>-6903.5218895053786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-168699.55194356374</v>
      </c>
    </row>
    <row r="43" spans="1:40" x14ac:dyDescent="0.2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-1540515.8357044873</v>
      </c>
      <c r="N43" s="35">
        <f t="shared" si="22"/>
        <v>-1511482.5753527191</v>
      </c>
      <c r="O43" s="35">
        <f t="shared" si="22"/>
        <v>-1507128.9494938385</v>
      </c>
      <c r="P43" s="35">
        <f t="shared" ref="P43:AM43" si="23">SUM(P37:P42)</f>
        <v>-1756966.533296047</v>
      </c>
      <c r="Q43" s="35">
        <f t="shared" si="23"/>
        <v>-1718863.8512890136</v>
      </c>
      <c r="R43" s="35">
        <f t="shared" si="23"/>
        <v>-1534926.7607195494</v>
      </c>
      <c r="S43" s="35">
        <f t="shared" si="23"/>
        <v>-1610547.3516672428</v>
      </c>
      <c r="T43" s="35">
        <f t="shared" si="23"/>
        <v>-1784201.4171774362</v>
      </c>
      <c r="U43" s="35">
        <f t="shared" si="23"/>
        <v>-2038280.1578751809</v>
      </c>
      <c r="V43" s="35">
        <f t="shared" si="23"/>
        <v>-2005069.4065071871</v>
      </c>
      <c r="W43" s="35">
        <f t="shared" si="23"/>
        <v>-1739906.7512324732</v>
      </c>
      <c r="X43" s="35">
        <f t="shared" si="23"/>
        <v>-1741469.4820726726</v>
      </c>
      <c r="Y43" s="35">
        <f t="shared" si="23"/>
        <v>-1549704.6853193045</v>
      </c>
      <c r="Z43" s="35">
        <f t="shared" si="23"/>
        <v>-1518495.4264845583</v>
      </c>
      <c r="AA43" s="35">
        <f t="shared" si="23"/>
        <v>-1516364.7314440643</v>
      </c>
      <c r="AB43" s="35">
        <f t="shared" si="23"/>
        <v>-1760146.1798190274</v>
      </c>
      <c r="AC43" s="35">
        <f t="shared" si="23"/>
        <v>-1726089.1753362718</v>
      </c>
      <c r="AD43" s="35">
        <f t="shared" si="23"/>
        <v>-1535564.2364954839</v>
      </c>
      <c r="AE43" s="35">
        <f t="shared" si="23"/>
        <v>-1615510.6718410184</v>
      </c>
      <c r="AF43" s="35">
        <f t="shared" si="23"/>
        <v>-1787517.5796484041</v>
      </c>
      <c r="AG43" s="35">
        <f t="shared" si="23"/>
        <v>-2050267.7947228986</v>
      </c>
      <c r="AH43" s="35">
        <f t="shared" si="23"/>
        <v>-2015816.7847579343</v>
      </c>
      <c r="AI43" s="35">
        <f t="shared" si="23"/>
        <v>-1752423.5040856448</v>
      </c>
      <c r="AJ43" s="35">
        <f t="shared" si="23"/>
        <v>-1753219.2571882701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-41070479.099530734</v>
      </c>
    </row>
    <row r="44" spans="1:40" x14ac:dyDescent="0.25">
      <c r="C44" s="64"/>
    </row>
    <row r="45" spans="1:40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71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2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2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25">
      <c r="A17" s="51"/>
      <c r="B17" s="51"/>
      <c r="F17" s="51"/>
      <c r="R17" s="52"/>
    </row>
    <row r="18" spans="1:42" x14ac:dyDescent="0.2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2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2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2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2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2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2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25">
      <c r="A25" s="51"/>
      <c r="B25" s="51"/>
      <c r="F25" s="51"/>
    </row>
    <row r="26" spans="1:42" x14ac:dyDescent="0.2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25">
      <c r="A29" s="2" t="s">
        <v>46</v>
      </c>
    </row>
    <row r="30" spans="1:42" hidden="1" x14ac:dyDescent="0.25">
      <c r="A30" s="45" t="s">
        <v>72</v>
      </c>
      <c r="F30" s="68"/>
    </row>
    <row r="31" spans="1:42" hidden="1" x14ac:dyDescent="0.25"/>
    <row r="32" spans="1:42" hidden="1" x14ac:dyDescent="0.2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2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2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2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2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2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2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2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2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2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2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25">
      <c r="A43" s="51"/>
      <c r="R43" s="52"/>
    </row>
    <row r="44" spans="1:42" hidden="1" x14ac:dyDescent="0.2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2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2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2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2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2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2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25"/>
    <row r="52" spans="1:42" hidden="1" x14ac:dyDescent="0.2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25"/>
    <row r="54" spans="1:42" hidden="1" x14ac:dyDescent="0.25"/>
    <row r="55" spans="1:42" hidden="1" x14ac:dyDescent="0.25"/>
    <row r="56" spans="1:42" hidden="1" x14ac:dyDescent="0.2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74</v>
      </c>
      <c r="B2" s="54"/>
      <c r="C2" s="54"/>
      <c r="D2" s="54"/>
      <c r="E2" s="57"/>
      <c r="F2" s="54"/>
    </row>
    <row r="3" spans="1:6" s="56" customFormat="1" x14ac:dyDescent="0.25">
      <c r="A3" s="54" t="s">
        <v>105</v>
      </c>
      <c r="B3" s="54"/>
      <c r="C3" s="54"/>
      <c r="D3" s="54"/>
      <c r="E3" s="54"/>
      <c r="F3" s="54"/>
    </row>
    <row r="4" spans="1:6" x14ac:dyDescent="0.25">
      <c r="A4" s="187" t="s">
        <v>106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75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76</v>
      </c>
      <c r="B10" s="58"/>
      <c r="C10" s="58"/>
      <c r="E10" s="58">
        <v>6.1824999999999996E-3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77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78</v>
      </c>
      <c r="B14" s="58"/>
      <c r="C14" s="58"/>
      <c r="E14" s="58">
        <v>3.8494500000000001E-2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40625" defaultRowHeight="12.75" x14ac:dyDescent="0.2"/>
  <cols>
    <col min="1" max="1" width="34.85546875" style="120" customWidth="1"/>
    <col min="2" max="4" width="17.85546875" style="120" customWidth="1"/>
    <col min="5" max="5" width="9.140625" style="120"/>
    <col min="6" max="6" width="12.28515625" style="120" customWidth="1"/>
    <col min="7" max="7" width="32" style="120" customWidth="1"/>
    <col min="8" max="8" width="15.42578125" style="120" customWidth="1"/>
    <col min="9" max="9" width="18.5703125" style="120" customWidth="1"/>
    <col min="10" max="10" width="16.42578125" style="120" customWidth="1"/>
    <col min="11" max="11" width="9.140625" style="120"/>
    <col min="12" max="12" width="20.140625" style="120" customWidth="1"/>
    <col min="13" max="15" width="10.42578125" style="120" customWidth="1"/>
    <col min="16" max="16384" width="9.140625" style="120"/>
  </cols>
  <sheetData>
    <row r="2" spans="1:9" ht="45" x14ac:dyDescent="0.25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5" x14ac:dyDescent="0.25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-8.1183010742324049E-2</v>
      </c>
    </row>
    <row r="4" spans="1:9" ht="15" x14ac:dyDescent="0.25">
      <c r="A4" s="153" t="s">
        <v>88</v>
      </c>
      <c r="B4" s="167">
        <v>7.8170000000000003E-2</v>
      </c>
      <c r="C4" s="158">
        <f>'Rate Design'!D17</f>
        <v>-3.7420062472336511E-3</v>
      </c>
      <c r="D4" s="155">
        <f>B4+C4</f>
        <v>7.4427993752766347E-2</v>
      </c>
      <c r="E4" s="118"/>
      <c r="F4" s="124" t="s">
        <v>93</v>
      </c>
      <c r="G4" s="122" t="s">
        <v>98</v>
      </c>
      <c r="H4" s="123">
        <f>'Rate Design'!E24</f>
        <v>-5.9144952238250018E-2</v>
      </c>
    </row>
    <row r="5" spans="1:9" ht="15" x14ac:dyDescent="0.25">
      <c r="A5" s="153" t="s">
        <v>89</v>
      </c>
      <c r="B5" s="167">
        <v>9.0490000000000001E-2</v>
      </c>
      <c r="C5" s="158">
        <f>C4</f>
        <v>-3.7420062472336511E-3</v>
      </c>
      <c r="D5" s="155">
        <f>B5+C5</f>
        <v>8.6747993752766345E-2</v>
      </c>
      <c r="E5" s="118"/>
      <c r="F5" s="124" t="s">
        <v>94</v>
      </c>
      <c r="G5" s="122" t="s">
        <v>99</v>
      </c>
      <c r="H5" s="123">
        <f>'Rate Design'!F24</f>
        <v>-7.8913329478092875E-2</v>
      </c>
    </row>
    <row r="6" spans="1:9" ht="15" x14ac:dyDescent="0.25">
      <c r="A6" s="115" t="s">
        <v>90</v>
      </c>
      <c r="B6" s="168">
        <v>0.1056</v>
      </c>
      <c r="C6" s="159">
        <f>C5</f>
        <v>-3.7420062472336511E-3</v>
      </c>
      <c r="D6" s="156">
        <f>C6+B6</f>
        <v>0.10185799375276634</v>
      </c>
      <c r="E6" s="118"/>
      <c r="F6" s="124" t="s">
        <v>144</v>
      </c>
      <c r="G6" s="122" t="s">
        <v>101</v>
      </c>
      <c r="H6" s="123">
        <f>'Rate Design'!G24</f>
        <v>-0.11926686510705761</v>
      </c>
    </row>
    <row r="7" spans="1:9" ht="15" x14ac:dyDescent="0.25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-7.8154642251583847E-2</v>
      </c>
    </row>
    <row r="8" spans="1:9" ht="15" x14ac:dyDescent="0.25">
      <c r="E8" s="118"/>
      <c r="F8" s="124" t="s">
        <v>102</v>
      </c>
      <c r="G8" s="122" t="s">
        <v>103</v>
      </c>
      <c r="H8" s="123">
        <f>'Rate Design'!I24</f>
        <v>-2.6200694412370131E-2</v>
      </c>
    </row>
    <row r="9" spans="1:9" ht="15" x14ac:dyDescent="0.25">
      <c r="E9" s="118"/>
      <c r="F9" s="125"/>
      <c r="G9" s="126" t="s">
        <v>104</v>
      </c>
      <c r="H9" s="127">
        <f>'Rate Design'!C24</f>
        <v>-8.1451308696708594E-2</v>
      </c>
    </row>
    <row r="10" spans="1:9" ht="15" x14ac:dyDescent="0.25">
      <c r="E10" s="118"/>
      <c r="F10" s="118"/>
      <c r="G10" s="118"/>
      <c r="H10" s="118"/>
    </row>
    <row r="11" spans="1:9" ht="15" x14ac:dyDescent="0.25">
      <c r="E11" s="118"/>
      <c r="F11" s="161" t="s">
        <v>146</v>
      </c>
    </row>
    <row r="12" spans="1:9" ht="45" x14ac:dyDescent="0.25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5" x14ac:dyDescent="0.25">
      <c r="D13" s="118"/>
      <c r="E13" s="118"/>
      <c r="F13" s="146" t="s">
        <v>92</v>
      </c>
      <c r="G13" s="148" t="s">
        <v>97</v>
      </c>
      <c r="H13" s="149">
        <f>'Rate Design'!D26</f>
        <v>-4.0500814554559263E-2</v>
      </c>
      <c r="I13" s="140">
        <f>'Rate Design'!D25</f>
        <v>-9018235.375234602</v>
      </c>
    </row>
    <row r="14" spans="1:9" ht="15" x14ac:dyDescent="0.25">
      <c r="D14" s="118"/>
      <c r="E14" s="118"/>
      <c r="F14" s="147" t="s">
        <v>93</v>
      </c>
      <c r="G14" s="148" t="s">
        <v>98</v>
      </c>
      <c r="H14" s="149">
        <f>'Rate Design'!E26</f>
        <v>-2.950640436387263E-2</v>
      </c>
      <c r="I14" s="140">
        <f>'Rate Design'!E25</f>
        <v>-2379691.5119463275</v>
      </c>
    </row>
    <row r="15" spans="1:9" ht="15" x14ac:dyDescent="0.25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-3.9368509419038342E-2</v>
      </c>
      <c r="I15" s="140">
        <f>'Rate Design'!F25</f>
        <v>-5372148.0583031336</v>
      </c>
    </row>
    <row r="16" spans="1:9" ht="15" x14ac:dyDescent="0.25">
      <c r="A16" s="130" t="s">
        <v>120</v>
      </c>
      <c r="B16" s="185">
        <f>ROUND((ROUND('Rate Design'!D15,5)-ROUND('Rate Design'!D16,5))*918,2)</f>
        <v>-3.43</v>
      </c>
      <c r="D16" s="118"/>
      <c r="E16" s="118"/>
      <c r="F16" s="147" t="s">
        <v>144</v>
      </c>
      <c r="G16" s="148" t="s">
        <v>101</v>
      </c>
      <c r="H16" s="149">
        <f>'Rate Design'!G26</f>
        <v>-5.9500197664956601E-2</v>
      </c>
      <c r="I16" s="140">
        <f>'Rate Design'!G25</f>
        <v>-4124494.2019371265</v>
      </c>
    </row>
    <row r="17" spans="1:15" ht="15" x14ac:dyDescent="0.25">
      <c r="A17" s="130" t="s">
        <v>51</v>
      </c>
      <c r="B17" s="132">
        <f>B16/B23</f>
        <v>-4.1720479598198947E-2</v>
      </c>
      <c r="D17" s="118"/>
      <c r="E17" s="118"/>
      <c r="F17" s="147" t="s">
        <v>95</v>
      </c>
      <c r="G17" s="148" t="s">
        <v>100</v>
      </c>
      <c r="H17" s="149">
        <f>'Rate Design'!H26</f>
        <v>-3.8990013347202757E-2</v>
      </c>
      <c r="I17" s="140">
        <f>'Rate Design'!H25</f>
        <v>-509716.44448798167</v>
      </c>
    </row>
    <row r="18" spans="1:15" ht="15" x14ac:dyDescent="0.25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-1.3071077998870754E-2</v>
      </c>
      <c r="I18" s="140">
        <f>'Rate Design'!I25</f>
        <v>-88282.060804373075</v>
      </c>
    </row>
    <row r="19" spans="1:15" ht="15" x14ac:dyDescent="0.25">
      <c r="A19" s="134" t="s">
        <v>66</v>
      </c>
      <c r="B19" s="133"/>
      <c r="D19" s="118"/>
      <c r="F19" s="143"/>
      <c r="G19" s="144" t="s">
        <v>104</v>
      </c>
      <c r="H19" s="145">
        <f>'Rate Design'!C26</f>
        <v>-4.0634663811892027E-2</v>
      </c>
      <c r="I19" s="150">
        <f>SUM(I13:I18)</f>
        <v>-21492567.652713548</v>
      </c>
    </row>
    <row r="20" spans="1:15" ht="15" x14ac:dyDescent="0.25">
      <c r="A20" s="130" t="s">
        <v>67</v>
      </c>
      <c r="B20" s="135">
        <v>9</v>
      </c>
      <c r="D20" s="118"/>
    </row>
    <row r="21" spans="1:15" ht="15" x14ac:dyDescent="0.25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25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5" x14ac:dyDescent="0.25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5" x14ac:dyDescent="0.25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5" x14ac:dyDescent="0.25">
      <c r="A25" s="130" t="s">
        <v>70</v>
      </c>
      <c r="B25" s="136">
        <f>B16</f>
        <v>-3.43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5" x14ac:dyDescent="0.25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5" x14ac:dyDescent="0.25">
      <c r="A27" s="137" t="s">
        <v>81</v>
      </c>
      <c r="B27" s="138">
        <f>SUM(B23:B26)</f>
        <v>78.783819999999992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5" x14ac:dyDescent="0.25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5" x14ac:dyDescent="0.25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2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2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67F24000-DA81-4569-A3C5-096543FC9C2B}"/>
</file>

<file path=customXml/itemProps3.xml><?xml version="1.0" encoding="utf-8"?>
<ds:datastoreItem xmlns:ds="http://schemas.openxmlformats.org/officeDocument/2006/customXml" ds:itemID="{8512CEB9-B9DE-4AC7-B4EC-9EC21EDE1F2B}"/>
</file>

<file path=customXml/itemProps4.xml><?xml version="1.0" encoding="utf-8"?>
<ds:datastoreItem xmlns:ds="http://schemas.openxmlformats.org/officeDocument/2006/customXml" ds:itemID="{61F31921-1142-4450-964A-5D9D834BDBD3}"/>
</file>

<file path=customXml/itemProps5.xml><?xml version="1.0" encoding="utf-8"?>
<ds:datastoreItem xmlns:ds="http://schemas.openxmlformats.org/officeDocument/2006/customXml" ds:itemID="{8B26797E-58B3-4723-8427-41BBCC7B59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2020-02-21T18:51:52Z</cp:lastPrinted>
  <dcterms:created xsi:type="dcterms:W3CDTF">2016-02-09T19:01:57Z</dcterms:created>
  <dcterms:modified xsi:type="dcterms:W3CDTF">2020-02-21T20:26:22Z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