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27" i="2" l="1"/>
  <c r="I27" i="2"/>
  <c r="D27" i="2" l="1"/>
  <c r="E27" i="2"/>
  <c r="F27" i="2"/>
  <c r="G27" i="2"/>
  <c r="H27" i="2"/>
  <c r="Q13" i="5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11" i="5"/>
  <c r="U8" i="5" l="1"/>
  <c r="V9" i="5" s="1"/>
  <c r="V11" i="5" s="1"/>
  <c r="V8" i="5" l="1"/>
  <c r="W8" i="5" s="1"/>
  <c r="X9" i="5" s="1"/>
  <c r="X8" i="5" l="1"/>
  <c r="Y9" i="5" s="1"/>
  <c r="W9" i="5"/>
  <c r="W11" i="5" s="1"/>
  <c r="X11" i="5" s="1"/>
  <c r="Y8" i="5" l="1"/>
  <c r="Z9" i="5" s="1"/>
  <c r="Y11" i="5"/>
  <c r="Z8" i="5" l="1"/>
  <c r="Z11" i="5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<sst xmlns="http://schemas.openxmlformats.org/spreadsheetml/2006/main" count="284" uniqueCount="171">
  <si>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</si>
  <si>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</si>
  <si>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</si>
  <si>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</si>
  <si>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</si>
  <si>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</si>
  <si>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</si>
  <si>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</si>
  <si>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</si>
  <si>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</si>
  <si>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</si>
  <si>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</si>
  <si>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</si>
  <si>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</si>
  <si>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</si>
  <si>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</si>
  <si>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</si>
  <si>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</si>
  <si>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</si>
  <si>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</si>
  <si>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</si>
  <si>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</si>
  <si>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</si>
  <si>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</si>
  <si>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</si>
  <si>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</si>
  <si>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</si>
  <si>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</si>
  <si>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</si>
  <si>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</si>
  <si>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</si>
  <si>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</si>
  <si>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</si>
  <si>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</si>
  <si>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</si>
  <si>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</si>
  <si>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</si>
  <si>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</si>
  <si>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</si>
  <si>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</si>
  <si>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</si>
  <si>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</si>
  <si>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</si>
  <si>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</si>
  <si>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</si>
  <si>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</si>
  <si>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</si>
  <si>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</si>
  <si>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</si>
  <si>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</si>
  <si>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</si>
  <si>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</si>
  <si>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</si>
  <si>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</si>
  <si>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</si>
  <si>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</si>
  <si>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</si>
  <si>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</si>
  <si>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</si>
  <si>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</si>
  <si>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</si>
  <si>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</si>
  <si>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</si>
  <si>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</si>
  <si>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</si>
  <si>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</si>
  <si>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</si>
  <si>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</si>
  <si>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</si>
  <si>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</si>
  <si>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</si>
  <si>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</si>
  <si>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</si>
  <si>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</si>
  <si>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</si>
  <si>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</si>
  <si>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</si>
  <si>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</si>
  <si>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</si>
  <si>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</si>
  <si>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</si>
  <si>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</si>
  <si>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</si>
  <si>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</si>
  <si>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</si>
  <si>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</si>
  <si>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</si>
  <si>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</si>
  <si>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</si>
  <si>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</si>
  <si>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</si>
  <si>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</si>
  <si>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</si>
  <si>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</si>
  <si>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</si>
  <si>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</si>
  <si>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</si>
  <si>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</si>
  <si>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</si>
  <si>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</si>
  <si>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</si>
  <si>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</si>
  <si>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</si>
  <si>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</si>
  <si>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</si>
  <si>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</si>
  <si>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</si>
  <si>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</si>
  <si>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</si>
  <si>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</si>
  <si>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</si>
  <si>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</si>
  <si>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</si>
  <si>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</si>
  <si>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</si>
  <si>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</si>
  <si>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</si>
  <si>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</si>
  <si>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</si>
  <si>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</si>
  <si>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</si>
  <si>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</si>
  <si>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</si>
  <si>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</si>
  <si>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</si>
  <si>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</si>
  <si>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</si>
  <si>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</si>
  <si>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</si>
  <si>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</si>
  <si>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</si>
  <si>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</si>
  <si>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</si>
  <si>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</si>
  <si>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</si>
  <si>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</si>
  <si>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</si>
  <si>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</si>
  <si>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</si>
  <si>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</si>
  <si>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</si>
  <si>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</si>
  <si>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</si>
  <si>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</si>
  <si>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</si>
  <si>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</si>
  <si>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</si>
  <si>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</si>
  <si>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</si>
  <si>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</si>
  <si>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</si>
  <si>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</si>
  <si>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</si>
  <si>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</si>
  <si>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</si>
  <si>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</si>
  <si>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</si>
  <si>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</si>
  <si>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</si>
  <si>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</si>
  <si>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</si>
  <si>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</si>
  <si>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</si>
  <si>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</si>
  <si>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</si>
  <si>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</si>
  <si>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</si>
  <si>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</si>
  <si>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d (Adjusted for ERM Sharing)</t>
  </si>
  <si>
    <t>Year Two Annual Rebate</t>
  </si>
  <si>
    <r>
      <t>ERM Revenues Rebate Allocation - Additional $3.3M (</t>
    </r>
    <r>
      <rPr>
        <b/>
        <u/>
        <sz val="14"/>
        <color theme="1"/>
        <rFont val="Calibri"/>
        <family val="2"/>
        <scheme val="minor"/>
      </rPr>
      <t>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</si>
</sst>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E2" sqref="E2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2" t="s">
        <v>170</v>
      </c>
      <c r="D1" s="2"/>
    </row>
    <row r="2" spans="1:10" x14ac:dyDescent="0.25">
      <c r="C2" s="2"/>
      <c r="D2" s="2"/>
    </row>
    <row r="3" spans="1:10" x14ac:dyDescent="0.25">
      <c r="C3" s="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-42437140.286452562</v>
      </c>
      <c r="D11" s="40">
        <f>$C$11*D10</f>
        <v>-17806533.213669375</v>
      </c>
      <c r="E11" s="40">
        <f t="shared" ref="E11:I11" si="1">$C$11*E10</f>
        <v>-4698708.1377499588</v>
      </c>
      <c r="F11" s="40">
        <f t="shared" si="1"/>
        <v>-10607322.702135138</v>
      </c>
      <c r="G11" s="40">
        <f t="shared" si="1"/>
        <v>-8143826.3629784277</v>
      </c>
      <c r="H11" s="40">
        <f t="shared" si="1"/>
        <v>-1006436.6719961105</v>
      </c>
      <c r="I11" s="40">
        <f t="shared" si="1"/>
        <v>-174313.19792352995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-3.6860474415909023E-3</v>
      </c>
      <c r="E13" s="73">
        <f t="shared" ref="E13:I13" si="2">E11/E12</f>
        <v>-3.6547570796328097E-3</v>
      </c>
      <c r="F13" s="73">
        <f t="shared" si="2"/>
        <v>-3.776524913584108E-3</v>
      </c>
      <c r="G13" s="73">
        <f t="shared" si="2"/>
        <v>-3.4924790063373917E-3</v>
      </c>
      <c r="H13" s="73">
        <f t="shared" si="2"/>
        <v>-3.4987297947357853E-3</v>
      </c>
      <c r="I13" s="73">
        <f t="shared" si="2"/>
        <v>-7.0231542261475974E-3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-3.6860474415909023E-3</v>
      </c>
      <c r="E15" s="21">
        <f t="shared" si="3"/>
        <v>-3.6547570796328097E-3</v>
      </c>
      <c r="F15" s="21">
        <f t="shared" si="3"/>
        <v>-3.776524913584108E-3</v>
      </c>
      <c r="G15" s="21">
        <f t="shared" si="3"/>
        <v>-3.4924790063373917E-3</v>
      </c>
      <c r="H15" s="21">
        <f t="shared" si="3"/>
        <v>-3.4987297947357853E-3</v>
      </c>
      <c r="I15" s="21">
        <f t="shared" si="3"/>
        <v>-7.0231542261475974E-3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-3.6860474415909023E-3</v>
      </c>
      <c r="E17" s="21">
        <f t="shared" si="4"/>
        <v>-3.6547570796328097E-3</v>
      </c>
      <c r="F17" s="21">
        <f t="shared" si="4"/>
        <v>-3.776524913584108E-3</v>
      </c>
      <c r="G17" s="21">
        <f t="shared" si="4"/>
        <v>-3.4924790063373917E-3</v>
      </c>
      <c r="H17" s="21">
        <f t="shared" si="4"/>
        <v>-3.4987297947357853E-3</v>
      </c>
      <c r="I17" s="21">
        <f t="shared" si="4"/>
        <v>-7.0231542261475974E-3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-42437140.286452539</v>
      </c>
      <c r="D18" s="23">
        <f t="shared" ref="D18:I18" si="5">D17*D12</f>
        <v>-17806533.213669375</v>
      </c>
      <c r="E18" s="23">
        <f t="shared" si="5"/>
        <v>-4698708.1377499588</v>
      </c>
      <c r="F18" s="23">
        <f t="shared" si="5"/>
        <v>-10607322.702135138</v>
      </c>
      <c r="G18" s="23">
        <f t="shared" si="5"/>
        <v>-8143826.3629784267</v>
      </c>
      <c r="H18" s="23">
        <f t="shared" si="5"/>
        <v>-1006436.6719961105</v>
      </c>
      <c r="I18" s="23">
        <f t="shared" si="5"/>
        <v>-174313.19792352995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-8.0233267450498441E-2</v>
      </c>
      <c r="D24" s="106">
        <f>D18/D23</f>
        <v>-7.9968981684253579E-2</v>
      </c>
      <c r="E24" s="106">
        <f t="shared" ref="E24:I24" si="6">E18/E23</f>
        <v>-5.8260485278982747E-2</v>
      </c>
      <c r="F24" s="106">
        <f t="shared" si="6"/>
        <v>-7.7733241745702994E-2</v>
      </c>
      <c r="G24" s="106">
        <f t="shared" si="6"/>
        <v>-0.11748332149884486</v>
      </c>
      <c r="H24" s="106">
        <f t="shared" si="6"/>
        <v>-7.6985900099144078E-2</v>
      </c>
      <c r="I24" s="111">
        <f t="shared" si="6"/>
        <v>-2.5808883317075801E-2</v>
      </c>
      <c r="J24" s="20"/>
    </row>
    <row r="25" spans="1:10" x14ac:dyDescent="0.25">
      <c r="A25" s="109">
        <v>13</v>
      </c>
      <c r="B25" s="4" t="s">
        <v>148</v>
      </c>
      <c r="C25" s="196">
        <f>SUM('Forecast Balance'!B20/'Forecast Balance'!B25)</f>
        <v>-21171162.947167985</v>
      </c>
      <c r="D25" s="165">
        <f t="shared" ref="D25:I25" si="7">$C$25*D10</f>
        <v>-8883374.6488591768</v>
      </c>
      <c r="E25" s="165">
        <f t="shared" si="7"/>
        <v>-2344105.0682023745</v>
      </c>
      <c r="F25" s="165">
        <f t="shared" si="7"/>
        <v>-5291811.744246766</v>
      </c>
      <c r="G25" s="165">
        <f t="shared" si="7"/>
        <v>-4062815.5851279036</v>
      </c>
      <c r="H25" s="165">
        <f t="shared" si="7"/>
        <v>-502094.02978167217</v>
      </c>
      <c r="I25" s="166">
        <f t="shared" si="7"/>
        <v>-86961.870950081589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-4.0027003881797286E-2</v>
      </c>
      <c r="D26" s="106">
        <f t="shared" si="8"/>
        <v>-3.9895156236455967E-2</v>
      </c>
      <c r="E26" s="106">
        <f t="shared" si="8"/>
        <v>-2.9065158936173275E-2</v>
      </c>
      <c r="F26" s="106">
        <f t="shared" si="8"/>
        <v>-3.8779783847387228E-2</v>
      </c>
      <c r="G26" s="106">
        <f t="shared" si="8"/>
        <v>-5.8610418285432619E-2</v>
      </c>
      <c r="H26" s="106">
        <f t="shared" si="8"/>
        <v>-3.8406947891201117E-2</v>
      </c>
      <c r="I26" s="111">
        <f t="shared" si="8"/>
        <v>-1.2875610149553093E-2</v>
      </c>
      <c r="J26" s="97"/>
    </row>
    <row r="27" spans="1:10" x14ac:dyDescent="0.25">
      <c r="A27" s="193">
        <v>15</v>
      </c>
      <c r="B27" s="194" t="s">
        <v>169</v>
      </c>
      <c r="C27" s="197">
        <f>SUM('Forecast Balance'!B21/'Forecast Balance'!B25)</f>
        <v>-21265977.33928455</v>
      </c>
      <c r="D27" s="195">
        <f>$C$27*D10</f>
        <v>-8923158.5648101866</v>
      </c>
      <c r="E27" s="195">
        <f t="shared" ref="E27:I27" si="9">$C$27*E10</f>
        <v>-2354603.0695475815</v>
      </c>
      <c r="F27" s="195">
        <f t="shared" si="9"/>
        <v>-5315510.9578883657</v>
      </c>
      <c r="G27" s="195">
        <f t="shared" si="9"/>
        <v>-4081010.7778505189</v>
      </c>
      <c r="H27" s="195">
        <f t="shared" si="9"/>
        <v>-504342.64221443766</v>
      </c>
      <c r="I27" s="195">
        <f t="shared" si="9"/>
        <v>-87351.326973448231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25">
      <c r="A30" s="25" t="s">
        <v>26</v>
      </c>
      <c r="B30" s="7" t="s">
        <v>107</v>
      </c>
      <c r="C30" s="37"/>
    </row>
    <row r="31" spans="1:10" x14ac:dyDescent="0.25">
      <c r="A31" s="25"/>
      <c r="B31" s="7" t="s">
        <v>82</v>
      </c>
      <c r="C31" s="37"/>
      <c r="G31" s="68"/>
    </row>
    <row r="32" spans="1:10" x14ac:dyDescent="0.25">
      <c r="A32" s="25" t="s">
        <v>27</v>
      </c>
      <c r="B32" s="7" t="s">
        <v>161</v>
      </c>
      <c r="C32" s="37"/>
      <c r="G32" s="26"/>
    </row>
    <row r="34" spans="1:4" x14ac:dyDescent="0.25">
      <c r="A34" s="25"/>
      <c r="D34" s="163"/>
    </row>
    <row r="35" spans="1:4" x14ac:dyDescent="0.2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AO11" sqref="AO11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-1517478.6143466951</v>
      </c>
      <c r="S7" s="79">
        <f>'Forecasted Revenue'!N43</f>
        <v>-1488879.5239203246</v>
      </c>
      <c r="T7" s="79">
        <f>'Forecasted Revenue'!O43</f>
        <v>-1484591.0031647447</v>
      </c>
      <c r="U7" s="79">
        <f>'Forecasted Revenue'!P43</f>
        <v>-1730692.4593737463</v>
      </c>
      <c r="V7" s="79">
        <f>'Forecasted Revenue'!Q43</f>
        <v>-1693159.5734696658</v>
      </c>
      <c r="W7" s="79">
        <f>'Forecasted Revenue'!R43</f>
        <v>-1511973.1196500144</v>
      </c>
      <c r="X7" s="79">
        <f>'Forecasted Revenue'!S43</f>
        <v>-1586462.8632201657</v>
      </c>
      <c r="Y7" s="79">
        <f>'Forecasted Revenue'!T43</f>
        <v>-1757520.0666572019</v>
      </c>
      <c r="Z7" s="79">
        <f>'Forecasted Revenue'!U43</f>
        <v>-2007799.2565446901</v>
      </c>
      <c r="AA7" s="79">
        <f>'Forecasted Revenue'!V43</f>
        <v>-1975085.1462452209</v>
      </c>
      <c r="AB7" s="79">
        <f>'Forecasted Revenue'!W43</f>
        <v>-1713887.7931399522</v>
      </c>
      <c r="AC7" s="79">
        <f>'Forecasted Revenue'!X43</f>
        <v>-1715427.154550605</v>
      </c>
      <c r="AD7" s="79">
        <f>'Forecasted Revenue'!Y43</f>
        <v>-1526530.0518313062</v>
      </c>
      <c r="AE7" s="79">
        <f>'Forecasted Revenue'!Z43</f>
        <v>-1495787.503294192</v>
      </c>
      <c r="AF7" s="79">
        <f>'Forecasted Revenue'!AA43</f>
        <v>-1493688.6711480329</v>
      </c>
      <c r="AG7" s="79">
        <f>'Forecasted Revenue'!AB43</f>
        <v>-1733824.5567452726</v>
      </c>
      <c r="AH7" s="79">
        <f>'Forecasted Revenue'!AC43</f>
        <v>-1700276.84839104</v>
      </c>
      <c r="AI7" s="79">
        <f>'Forecasted Revenue'!AD43</f>
        <v>-1512601.0624693769</v>
      </c>
      <c r="AJ7" s="79">
        <f>'Forecasted Revenue'!AE43</f>
        <v>-1591351.9607843042</v>
      </c>
      <c r="AK7" s="79">
        <f>'Forecasted Revenue'!AF43</f>
        <v>-1760786.6384864305</v>
      </c>
      <c r="AL7" s="79">
        <f>'Forecasted Revenue'!AG43</f>
        <v>-2019607.6275664964</v>
      </c>
      <c r="AM7" s="79">
        <f>'Forecasted Revenue'!AH43</f>
        <v>-1985671.805776926</v>
      </c>
      <c r="AN7" s="79">
        <f>'Forecasted Revenue'!AI43</f>
        <v>-1726217.3676470942</v>
      </c>
      <c r="AO7" s="79">
        <f>'Forecasted Revenue'!AJ43</f>
        <v>-1727001.2208782956</v>
      </c>
      <c r="AP7" s="79"/>
      <c r="AQ7" s="79"/>
      <c r="AR7" s="79"/>
      <c r="AS7" s="43"/>
      <c r="AT7" s="79">
        <f>SUM(R7:AC7)</f>
        <v>-20182956.574283026</v>
      </c>
      <c r="AU7" s="79">
        <f>SUM(AD7:AO7)</f>
        <v>-20273345.315018766</v>
      </c>
      <c r="AV7" s="79"/>
      <c r="AW7" s="79">
        <f>SUM(AT7:AV7)</f>
        <v>-40456301.889301792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34394703.385653302</v>
      </c>
      <c r="S8" s="41">
        <f>R8+S7</f>
        <v>32905823.861732978</v>
      </c>
      <c r="T8" s="41">
        <f t="shared" ref="T8" si="0">S8+T7</f>
        <v>31421232.858568233</v>
      </c>
      <c r="U8" s="41">
        <f>T11+U7</f>
        <v>32870094.563574035</v>
      </c>
      <c r="V8" s="41">
        <f>U8</f>
        <v>32870094.563574035</v>
      </c>
      <c r="W8" s="41">
        <f>V8+W7</f>
        <v>31358121.443924021</v>
      </c>
      <c r="X8" s="41">
        <f t="shared" ref="X8" si="1">W8+X7</f>
        <v>29771658.580703855</v>
      </c>
      <c r="Y8" s="41">
        <f t="shared" ref="Y8" si="2">X8+Y7</f>
        <v>28014138.514046654</v>
      </c>
      <c r="Z8" s="41">
        <f t="shared" ref="Z8" si="3">Y8+Z7</f>
        <v>26006339.257501964</v>
      </c>
      <c r="AA8" s="41">
        <f>Z11+AA7</f>
        <v>22985296.138071023</v>
      </c>
      <c r="AB8" s="41">
        <f>AA8</f>
        <v>22985296.138071023</v>
      </c>
      <c r="AC8" s="41">
        <f>AB8+AC7</f>
        <v>21269868.983520418</v>
      </c>
      <c r="AD8" s="41">
        <f t="shared" ref="AD8" si="4">AC8+AD7</f>
        <v>19743338.931689113</v>
      </c>
      <c r="AE8" s="41">
        <f t="shared" ref="AE8" si="5">AD8+AE7</f>
        <v>18247551.428394921</v>
      </c>
      <c r="AF8" s="41">
        <f t="shared" ref="AF8" si="6">AE8+AF7</f>
        <v>16753862.757246889</v>
      </c>
      <c r="AG8" s="41">
        <f>AF11+AG7</f>
        <v>13745824.741543647</v>
      </c>
      <c r="AH8" s="41">
        <f>AG8</f>
        <v>13745824.741543647</v>
      </c>
      <c r="AI8" s="41">
        <f>AH8+AI7</f>
        <v>12233223.679074271</v>
      </c>
      <c r="AJ8" s="41">
        <f t="shared" ref="AJ8" si="7">AI8+AJ7</f>
        <v>10641871.718289966</v>
      </c>
      <c r="AK8" s="41">
        <f t="shared" ref="AK8" si="8">AJ8+AK7</f>
        <v>8881085.0798035357</v>
      </c>
      <c r="AL8" s="41">
        <f t="shared" ref="AL8" si="9">AK8+AL7</f>
        <v>6861477.4522370398</v>
      </c>
      <c r="AM8" s="41">
        <f>AL11+AM7</f>
        <v>3419775.4045017771</v>
      </c>
      <c r="AN8" s="41">
        <f>AM8</f>
        <v>3419775.4045017771</v>
      </c>
      <c r="AO8" s="41">
        <f>AN8+AO7</f>
        <v>1692774.1836234815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123419.92900488932</v>
      </c>
      <c r="S9" s="78">
        <f>(R8+(0.5*S7))*$D$16</f>
        <v>118142.4301375607</v>
      </c>
      <c r="T9" s="78">
        <f>(S8+(0.5*T7))*$D$16</f>
        <v>112922.66369024976</v>
      </c>
      <c r="U9" s="78">
        <f>(T11+(0.5*U7))*$D$16</f>
        <v>118441.47795238646</v>
      </c>
      <c r="V9" s="78">
        <f>(U8+(0.5*V7))*$D$16</f>
        <v>112431.09116738162</v>
      </c>
      <c r="W9" s="78">
        <f t="shared" ref="W9:Z9" si="10">(V8+(0.5*W7))*$D$16</f>
        <v>112749.15417279577</v>
      </c>
      <c r="X9" s="78">
        <f t="shared" si="10"/>
        <v>107310.01763681624</v>
      </c>
      <c r="Y9" s="78">
        <f t="shared" si="10"/>
        <v>101439.83673582521</v>
      </c>
      <c r="Z9" s="78">
        <f t="shared" si="10"/>
        <v>94830.022618740986</v>
      </c>
      <c r="AA9" s="78">
        <f>(Z11+(0.5*AA7))*$D$16</f>
        <v>84166.039657473812</v>
      </c>
      <c r="AB9" s="78">
        <f>(AA8+(0.5*AB7))*$D$16</f>
        <v>77690.247481750688</v>
      </c>
      <c r="AC9" s="78">
        <f t="shared" ref="AC9:AF9" si="11">(AB8+(0.5*AC7))*$D$16</f>
        <v>77687.545216176353</v>
      </c>
      <c r="AD9" s="78">
        <f t="shared" si="11"/>
        <v>71996.464946388252</v>
      </c>
      <c r="AE9" s="78">
        <f t="shared" si="11"/>
        <v>66690.950187233015</v>
      </c>
      <c r="AF9" s="78">
        <f t="shared" si="11"/>
        <v>61443.086692959143</v>
      </c>
      <c r="AG9" s="78">
        <f>(AF11+(0.5*AG7))*$D$16</f>
        <v>51303.73663041558</v>
      </c>
      <c r="AH9" s="78">
        <f>(AG8+(0.5*AH7))*$D$16</f>
        <v>45275.357627524892</v>
      </c>
      <c r="AI9" s="78">
        <f t="shared" ref="AI9:AL9" si="12">(AH8+(0.5*AI7))*$D$16</f>
        <v>45604.812303938634</v>
      </c>
      <c r="AJ9" s="78">
        <f t="shared" si="12"/>
        <v>40155.99090240556</v>
      </c>
      <c r="AK9" s="78">
        <f t="shared" si="12"/>
        <v>34271.493165559914</v>
      </c>
      <c r="AL9" s="78">
        <f t="shared" si="12"/>
        <v>27635.215802860079</v>
      </c>
      <c r="AM9" s="78">
        <f>(AL11+(0.5*AM7))*$D$16</f>
        <v>15492.200267355498</v>
      </c>
      <c r="AN9" s="78">
        <f>(AM8+(0.5*AN7))*$D$16</f>
        <v>8976.1798840731917</v>
      </c>
      <c r="AO9" s="78">
        <f t="shared" ref="AO9" si="13">(AN8+(0.5*AO7))*$D$16</f>
        <v>8974.8038721845351</v>
      </c>
      <c r="AP9" s="78"/>
      <c r="AQ9" s="78"/>
      <c r="AR9" s="78"/>
      <c r="AS9" s="42"/>
      <c r="AT9" s="78">
        <f>SUM(R9:AC9)</f>
        <v>1241230.4554720472</v>
      </c>
      <c r="AU9" s="78">
        <f>SUM(U9:AF9)</f>
        <v>1086875.9344659275</v>
      </c>
      <c r="AV9" s="78"/>
      <c r="AW9" s="78">
        <f>SUM(AT9:AV9)</f>
        <v>2328106.3899379745</v>
      </c>
    </row>
    <row r="10" spans="1:49" x14ac:dyDescent="0.2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2446817.8000000003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38737251.141546853</v>
      </c>
      <c r="R11" s="41">
        <f>Q11+R9+R7</f>
        <v>37343192.456205048</v>
      </c>
      <c r="S11" s="41">
        <f t="shared" ref="S11" si="15">R11+S9+S7</f>
        <v>35972455.36242228</v>
      </c>
      <c r="T11" s="41">
        <f>S11+T9+T7</f>
        <v>34600787.022947781</v>
      </c>
      <c r="U11" s="41">
        <f>T11+U9+U7</f>
        <v>32988536.041526418</v>
      </c>
      <c r="V11" s="41">
        <f t="shared" ref="V11" si="16">U11+V9+V7</f>
        <v>31407807.559224136</v>
      </c>
      <c r="W11" s="41">
        <f t="shared" ref="W11" si="17">V11+W9+W7</f>
        <v>30008583.593746919</v>
      </c>
      <c r="X11" s="41">
        <f t="shared" ref="X11" si="18">W11+X9+X7</f>
        <v>28529430.74816357</v>
      </c>
      <c r="Y11" s="41">
        <f t="shared" ref="Y11" si="19">X11+Y9+Y7</f>
        <v>26873350.518242195</v>
      </c>
      <c r="Z11" s="41">
        <f t="shared" ref="Z11" si="20">Y11+Z9+Z7</f>
        <v>24960381.284316245</v>
      </c>
      <c r="AA11" s="41">
        <f>Z11+AA9+AA7</f>
        <v>23069462.177728496</v>
      </c>
      <c r="AB11" s="41">
        <f t="shared" ref="AB11" si="21">AA11+AB9+AB7</f>
        <v>21433264.632070296</v>
      </c>
      <c r="AC11" s="41">
        <f t="shared" ref="AC11" si="22">AB11+AC9+AC7</f>
        <v>19795525.022735868</v>
      </c>
      <c r="AD11" s="41">
        <f t="shared" ref="AD11" si="23">AC11+AD9+AD7</f>
        <v>18340991.435850952</v>
      </c>
      <c r="AE11" s="41">
        <f t="shared" ref="AE11" si="24">AD11+AE9+AE7</f>
        <v>16911894.882743992</v>
      </c>
      <c r="AF11" s="41">
        <f t="shared" ref="AF11" si="25">AE11+AF9+AF7</f>
        <v>15479649.298288919</v>
      </c>
      <c r="AG11" s="41">
        <f>AF11+AG9+AG7</f>
        <v>13797128.478174062</v>
      </c>
      <c r="AH11" s="41">
        <f t="shared" ref="AH11" si="26">AG11+AH9+AH7</f>
        <v>12142126.987410547</v>
      </c>
      <c r="AI11" s="41">
        <f t="shared" ref="AI11" si="27">AH11+AI9+AI7</f>
        <v>10675130.737245109</v>
      </c>
      <c r="AJ11" s="41">
        <f t="shared" ref="AJ11" si="28">AI11+AJ9+AJ7</f>
        <v>9123934.7673632093</v>
      </c>
      <c r="AK11" s="41">
        <f t="shared" ref="AK11" si="29">AJ11+AK9+AK7</f>
        <v>7397419.6220423393</v>
      </c>
      <c r="AL11" s="41">
        <f t="shared" ref="AL11" si="30">AK11+AL9+AL7</f>
        <v>5405447.2102787029</v>
      </c>
      <c r="AM11" s="41">
        <f>AL11+AM9+AM7</f>
        <v>3435267.604769133</v>
      </c>
      <c r="AN11" s="41">
        <f t="shared" ref="AN11" si="31">AM11+AN9+AN7</f>
        <v>1718026.4170061122</v>
      </c>
      <c r="AO11" s="41">
        <f t="shared" ref="AO11" si="32">AN11+AO9+AO7</f>
        <v>0</v>
      </c>
      <c r="AP11" s="41"/>
      <c r="AQ11" s="41"/>
      <c r="AR11" s="41"/>
      <c r="AT11" s="43">
        <f>H11+AT7+AT9</f>
        <v>-18941726.118810978</v>
      </c>
      <c r="AU11" s="43">
        <f>AT11+AU7+AU9</f>
        <v>-38128195.49936381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f>-3274242*0.9</f>
        <v>-2946817.8000000003</v>
      </c>
      <c r="R13" s="191" t="s">
        <v>168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165</v>
      </c>
      <c r="S15" s="198"/>
      <c r="T15" s="198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-2446817.8000000003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-20182956.574283026</v>
      </c>
      <c r="C20" s="43">
        <f>B20/$B$25</f>
        <v>-21171162.947167985</v>
      </c>
    </row>
    <row r="21" spans="1:21" x14ac:dyDescent="0.2">
      <c r="A21" s="87" t="s">
        <v>136</v>
      </c>
      <c r="B21" s="41">
        <f>SUM(AD7:AO7)</f>
        <v>-20273345.315018766</v>
      </c>
      <c r="C21" s="43">
        <f t="shared" ref="C21" si="33">B21/$B$25</f>
        <v>-21265977.33928455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-40456301.889301792</v>
      </c>
      <c r="C23" s="43">
        <f>SUM(C20:C22)</f>
        <v>-42437140.286452532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-42437140.286452532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-3.6860474415909023E-3</v>
      </c>
      <c r="N19" s="32">
        <f>'Rate Design'!$D$15</f>
        <v>-3.6860474415909023E-3</v>
      </c>
      <c r="O19" s="32">
        <f>'Rate Design'!$D$15</f>
        <v>-3.6860474415909023E-3</v>
      </c>
      <c r="P19" s="32">
        <f>'Rate Design'!$D$15</f>
        <v>-3.6860474415909023E-3</v>
      </c>
      <c r="Q19" s="32">
        <f>'Rate Design'!$D$15</f>
        <v>-3.6860474415909023E-3</v>
      </c>
      <c r="R19" s="32">
        <f>'Rate Design'!$D$15</f>
        <v>-3.6860474415909023E-3</v>
      </c>
      <c r="S19" s="32">
        <f>'Rate Design'!$D$15</f>
        <v>-3.6860474415909023E-3</v>
      </c>
      <c r="T19" s="32">
        <f>'Rate Design'!$D$15</f>
        <v>-3.6860474415909023E-3</v>
      </c>
      <c r="U19" s="32">
        <f>'Rate Design'!$D$15</f>
        <v>-3.6860474415909023E-3</v>
      </c>
      <c r="V19" s="32">
        <f>'Rate Design'!$D$15</f>
        <v>-3.6860474415909023E-3</v>
      </c>
      <c r="W19" s="32">
        <f>'Rate Design'!$D$15</f>
        <v>-3.6860474415909023E-3</v>
      </c>
      <c r="X19" s="32">
        <f>'Rate Design'!$D$15</f>
        <v>-3.6860474415909023E-3</v>
      </c>
      <c r="Y19" s="32">
        <f>'Rate Design'!$D$15</f>
        <v>-3.6860474415909023E-3</v>
      </c>
      <c r="Z19" s="32">
        <f>'Rate Design'!$D$15</f>
        <v>-3.6860474415909023E-3</v>
      </c>
      <c r="AA19" s="32">
        <f>'Rate Design'!$D$15</f>
        <v>-3.6860474415909023E-3</v>
      </c>
      <c r="AB19" s="32">
        <f>'Rate Design'!$D$15</f>
        <v>-3.6860474415909023E-3</v>
      </c>
      <c r="AC19" s="32">
        <f>'Rate Design'!$D$15</f>
        <v>-3.6860474415909023E-3</v>
      </c>
      <c r="AD19" s="32">
        <f>'Rate Design'!$D$15</f>
        <v>-3.6860474415909023E-3</v>
      </c>
      <c r="AE19" s="32">
        <f>'Rate Design'!$D$15</f>
        <v>-3.6860474415909023E-3</v>
      </c>
      <c r="AF19" s="32">
        <f>'Rate Design'!$D$15</f>
        <v>-3.6860474415909023E-3</v>
      </c>
      <c r="AG19" s="32">
        <f>'Rate Design'!$D$15</f>
        <v>-3.6860474415909023E-3</v>
      </c>
      <c r="AH19" s="32">
        <f>'Rate Design'!$D$15</f>
        <v>-3.6860474415909023E-3</v>
      </c>
      <c r="AI19" s="32">
        <f>'Rate Design'!$D$15</f>
        <v>-3.6860474415909023E-3</v>
      </c>
      <c r="AJ19" s="32">
        <f>'Rate Design'!$D$15</f>
        <v>-3.6860474415909023E-3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-3.6547570796328097E-3</v>
      </c>
      <c r="N20" s="32">
        <f>'Rate Design'!$E$15</f>
        <v>-3.6547570796328097E-3</v>
      </c>
      <c r="O20" s="32">
        <f>'Rate Design'!$E$15</f>
        <v>-3.6547570796328097E-3</v>
      </c>
      <c r="P20" s="32">
        <f>'Rate Design'!$E$15</f>
        <v>-3.6547570796328097E-3</v>
      </c>
      <c r="Q20" s="32">
        <f>'Rate Design'!$E$15</f>
        <v>-3.6547570796328097E-3</v>
      </c>
      <c r="R20" s="32">
        <f>'Rate Design'!$E$15</f>
        <v>-3.6547570796328097E-3</v>
      </c>
      <c r="S20" s="32">
        <f>'Rate Design'!$E$15</f>
        <v>-3.6547570796328097E-3</v>
      </c>
      <c r="T20" s="32">
        <f>'Rate Design'!$E$15</f>
        <v>-3.6547570796328097E-3</v>
      </c>
      <c r="U20" s="32">
        <f>'Rate Design'!$E$15</f>
        <v>-3.6547570796328097E-3</v>
      </c>
      <c r="V20" s="32">
        <f>'Rate Design'!$E$15</f>
        <v>-3.6547570796328097E-3</v>
      </c>
      <c r="W20" s="32">
        <f>'Rate Design'!$E$15</f>
        <v>-3.6547570796328097E-3</v>
      </c>
      <c r="X20" s="32">
        <f>'Rate Design'!$E$15</f>
        <v>-3.6547570796328097E-3</v>
      </c>
      <c r="Y20" s="32">
        <f>'Rate Design'!$E$15</f>
        <v>-3.6547570796328097E-3</v>
      </c>
      <c r="Z20" s="32">
        <f>'Rate Design'!$E$15</f>
        <v>-3.6547570796328097E-3</v>
      </c>
      <c r="AA20" s="32">
        <f>'Rate Design'!$E$15</f>
        <v>-3.6547570796328097E-3</v>
      </c>
      <c r="AB20" s="32">
        <f>'Rate Design'!$E$15</f>
        <v>-3.6547570796328097E-3</v>
      </c>
      <c r="AC20" s="32">
        <f>'Rate Design'!$E$15</f>
        <v>-3.6547570796328097E-3</v>
      </c>
      <c r="AD20" s="32">
        <f>'Rate Design'!$E$15</f>
        <v>-3.6547570796328097E-3</v>
      </c>
      <c r="AE20" s="32">
        <f>'Rate Design'!$E$15</f>
        <v>-3.6547570796328097E-3</v>
      </c>
      <c r="AF20" s="32">
        <f>'Rate Design'!$E$15</f>
        <v>-3.6547570796328097E-3</v>
      </c>
      <c r="AG20" s="32">
        <f>'Rate Design'!$E$15</f>
        <v>-3.6547570796328097E-3</v>
      </c>
      <c r="AH20" s="32">
        <f>'Rate Design'!$E$15</f>
        <v>-3.6547570796328097E-3</v>
      </c>
      <c r="AI20" s="32">
        <f>'Rate Design'!$E$15</f>
        <v>-3.6547570796328097E-3</v>
      </c>
      <c r="AJ20" s="32">
        <f>'Rate Design'!$E$15</f>
        <v>-3.6547570796328097E-3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-3.776524913584108E-3</v>
      </c>
      <c r="N21" s="32">
        <f>'Rate Design'!$F$15</f>
        <v>-3.776524913584108E-3</v>
      </c>
      <c r="O21" s="32">
        <f>'Rate Design'!$F$15</f>
        <v>-3.776524913584108E-3</v>
      </c>
      <c r="P21" s="32">
        <f>'Rate Design'!$F$15</f>
        <v>-3.776524913584108E-3</v>
      </c>
      <c r="Q21" s="32">
        <f>'Rate Design'!$F$15</f>
        <v>-3.776524913584108E-3</v>
      </c>
      <c r="R21" s="32">
        <f>'Rate Design'!$F$15</f>
        <v>-3.776524913584108E-3</v>
      </c>
      <c r="S21" s="32">
        <f>'Rate Design'!$F$15</f>
        <v>-3.776524913584108E-3</v>
      </c>
      <c r="T21" s="32">
        <f>'Rate Design'!$F$15</f>
        <v>-3.776524913584108E-3</v>
      </c>
      <c r="U21" s="32">
        <f>'Rate Design'!$F$15</f>
        <v>-3.776524913584108E-3</v>
      </c>
      <c r="V21" s="32">
        <f>'Rate Design'!$F$15</f>
        <v>-3.776524913584108E-3</v>
      </c>
      <c r="W21" s="32">
        <f>'Rate Design'!$F$15</f>
        <v>-3.776524913584108E-3</v>
      </c>
      <c r="X21" s="32">
        <f>'Rate Design'!$F$15</f>
        <v>-3.776524913584108E-3</v>
      </c>
      <c r="Y21" s="32">
        <f>'Rate Design'!$F$15</f>
        <v>-3.776524913584108E-3</v>
      </c>
      <c r="Z21" s="32">
        <f>'Rate Design'!$F$15</f>
        <v>-3.776524913584108E-3</v>
      </c>
      <c r="AA21" s="32">
        <f>'Rate Design'!$F$15</f>
        <v>-3.776524913584108E-3</v>
      </c>
      <c r="AB21" s="32">
        <f>'Rate Design'!$F$15</f>
        <v>-3.776524913584108E-3</v>
      </c>
      <c r="AC21" s="32">
        <f>'Rate Design'!$F$15</f>
        <v>-3.776524913584108E-3</v>
      </c>
      <c r="AD21" s="32">
        <f>'Rate Design'!$F$15</f>
        <v>-3.776524913584108E-3</v>
      </c>
      <c r="AE21" s="32">
        <f>'Rate Design'!$F$15</f>
        <v>-3.776524913584108E-3</v>
      </c>
      <c r="AF21" s="32">
        <f>'Rate Design'!$F$15</f>
        <v>-3.776524913584108E-3</v>
      </c>
      <c r="AG21" s="32">
        <f>'Rate Design'!$F$15</f>
        <v>-3.776524913584108E-3</v>
      </c>
      <c r="AH21" s="32">
        <f>'Rate Design'!$F$15</f>
        <v>-3.776524913584108E-3</v>
      </c>
      <c r="AI21" s="32">
        <f>'Rate Design'!$F$15</f>
        <v>-3.776524913584108E-3</v>
      </c>
      <c r="AJ21" s="32">
        <f>'Rate Design'!$F$15</f>
        <v>-3.776524913584108E-3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-3.4924790063373917E-3</v>
      </c>
      <c r="N22" s="32">
        <f>'Rate Design'!$G$15</f>
        <v>-3.4924790063373917E-3</v>
      </c>
      <c r="O22" s="32">
        <f>'Rate Design'!$G$15</f>
        <v>-3.4924790063373917E-3</v>
      </c>
      <c r="P22" s="32">
        <f>'Rate Design'!$G$15</f>
        <v>-3.4924790063373917E-3</v>
      </c>
      <c r="Q22" s="32">
        <f>'Rate Design'!$G$15</f>
        <v>-3.4924790063373917E-3</v>
      </c>
      <c r="R22" s="32">
        <f>'Rate Design'!$G$15</f>
        <v>-3.4924790063373917E-3</v>
      </c>
      <c r="S22" s="32">
        <f>'Rate Design'!$G$15</f>
        <v>-3.4924790063373917E-3</v>
      </c>
      <c r="T22" s="32">
        <f>'Rate Design'!$G$15</f>
        <v>-3.4924790063373917E-3</v>
      </c>
      <c r="U22" s="32">
        <f>'Rate Design'!$G$15</f>
        <v>-3.4924790063373917E-3</v>
      </c>
      <c r="V22" s="32">
        <f>'Rate Design'!$G$15</f>
        <v>-3.4924790063373917E-3</v>
      </c>
      <c r="W22" s="32">
        <f>'Rate Design'!$G$15</f>
        <v>-3.4924790063373917E-3</v>
      </c>
      <c r="X22" s="32">
        <f>'Rate Design'!$G$15</f>
        <v>-3.4924790063373917E-3</v>
      </c>
      <c r="Y22" s="32">
        <f>'Rate Design'!$G$15</f>
        <v>-3.4924790063373917E-3</v>
      </c>
      <c r="Z22" s="32">
        <f>'Rate Design'!$G$15</f>
        <v>-3.4924790063373917E-3</v>
      </c>
      <c r="AA22" s="32">
        <f>'Rate Design'!$G$15</f>
        <v>-3.4924790063373917E-3</v>
      </c>
      <c r="AB22" s="32">
        <f>'Rate Design'!$G$15</f>
        <v>-3.4924790063373917E-3</v>
      </c>
      <c r="AC22" s="32">
        <f>'Rate Design'!$G$15</f>
        <v>-3.4924790063373917E-3</v>
      </c>
      <c r="AD22" s="32">
        <f>'Rate Design'!$G$15</f>
        <v>-3.4924790063373917E-3</v>
      </c>
      <c r="AE22" s="32">
        <f>'Rate Design'!$G$15</f>
        <v>-3.4924790063373917E-3</v>
      </c>
      <c r="AF22" s="32">
        <f>'Rate Design'!$G$15</f>
        <v>-3.4924790063373917E-3</v>
      </c>
      <c r="AG22" s="32">
        <f>'Rate Design'!$G$15</f>
        <v>-3.4924790063373917E-3</v>
      </c>
      <c r="AH22" s="32">
        <f>'Rate Design'!$G$15</f>
        <v>-3.4924790063373917E-3</v>
      </c>
      <c r="AI22" s="32">
        <f>'Rate Design'!$G$15</f>
        <v>-3.4924790063373917E-3</v>
      </c>
      <c r="AJ22" s="32">
        <f>'Rate Design'!$G$15</f>
        <v>-3.4924790063373917E-3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-3.4987297947357853E-3</v>
      </c>
      <c r="N23" s="32">
        <f>'Rate Design'!$H$15</f>
        <v>-3.4987297947357853E-3</v>
      </c>
      <c r="O23" s="32">
        <f>'Rate Design'!$H$15</f>
        <v>-3.4987297947357853E-3</v>
      </c>
      <c r="P23" s="32">
        <f>'Rate Design'!$H$15</f>
        <v>-3.4987297947357853E-3</v>
      </c>
      <c r="Q23" s="32">
        <f>'Rate Design'!$H$15</f>
        <v>-3.4987297947357853E-3</v>
      </c>
      <c r="R23" s="32">
        <f>'Rate Design'!$H$15</f>
        <v>-3.4987297947357853E-3</v>
      </c>
      <c r="S23" s="32">
        <f>'Rate Design'!$H$15</f>
        <v>-3.4987297947357853E-3</v>
      </c>
      <c r="T23" s="32">
        <f>'Rate Design'!$H$15</f>
        <v>-3.4987297947357853E-3</v>
      </c>
      <c r="U23" s="32">
        <f>'Rate Design'!$H$15</f>
        <v>-3.4987297947357853E-3</v>
      </c>
      <c r="V23" s="32">
        <f>'Rate Design'!$H$15</f>
        <v>-3.4987297947357853E-3</v>
      </c>
      <c r="W23" s="32">
        <f>'Rate Design'!$H$15</f>
        <v>-3.4987297947357853E-3</v>
      </c>
      <c r="X23" s="32">
        <f>'Rate Design'!$H$15</f>
        <v>-3.4987297947357853E-3</v>
      </c>
      <c r="Y23" s="32">
        <f>'Rate Design'!$H$15</f>
        <v>-3.4987297947357853E-3</v>
      </c>
      <c r="Z23" s="32">
        <f>'Rate Design'!$H$15</f>
        <v>-3.4987297947357853E-3</v>
      </c>
      <c r="AA23" s="32">
        <f>'Rate Design'!$H$15</f>
        <v>-3.4987297947357853E-3</v>
      </c>
      <c r="AB23" s="32">
        <f>'Rate Design'!$H$15</f>
        <v>-3.4987297947357853E-3</v>
      </c>
      <c r="AC23" s="32">
        <f>'Rate Design'!$H$15</f>
        <v>-3.4987297947357853E-3</v>
      </c>
      <c r="AD23" s="32">
        <f>'Rate Design'!$H$15</f>
        <v>-3.4987297947357853E-3</v>
      </c>
      <c r="AE23" s="32">
        <f>'Rate Design'!$H$15</f>
        <v>-3.4987297947357853E-3</v>
      </c>
      <c r="AF23" s="32">
        <f>'Rate Design'!$H$15</f>
        <v>-3.4987297947357853E-3</v>
      </c>
      <c r="AG23" s="32">
        <f>'Rate Design'!$H$15</f>
        <v>-3.4987297947357853E-3</v>
      </c>
      <c r="AH23" s="32">
        <f>'Rate Design'!$H$15</f>
        <v>-3.4987297947357853E-3</v>
      </c>
      <c r="AI23" s="32">
        <f>'Rate Design'!$H$15</f>
        <v>-3.4987297947357853E-3</v>
      </c>
      <c r="AJ23" s="32">
        <f>'Rate Design'!$H$15</f>
        <v>-3.4987297947357853E-3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-7.0231542261475974E-3</v>
      </c>
      <c r="N24" s="32">
        <f>'Rate Design'!$I$15</f>
        <v>-7.0231542261475974E-3</v>
      </c>
      <c r="O24" s="32">
        <f>'Rate Design'!$I$15</f>
        <v>-7.0231542261475974E-3</v>
      </c>
      <c r="P24" s="32">
        <f>'Rate Design'!$I$15</f>
        <v>-7.0231542261475974E-3</v>
      </c>
      <c r="Q24" s="32">
        <f>'Rate Design'!$I$15</f>
        <v>-7.0231542261475974E-3</v>
      </c>
      <c r="R24" s="32">
        <f>'Rate Design'!$I$15</f>
        <v>-7.0231542261475974E-3</v>
      </c>
      <c r="S24" s="32">
        <f>'Rate Design'!$I$15</f>
        <v>-7.0231542261475974E-3</v>
      </c>
      <c r="T24" s="32">
        <f>'Rate Design'!$I$15</f>
        <v>-7.0231542261475974E-3</v>
      </c>
      <c r="U24" s="32">
        <f>'Rate Design'!$I$15</f>
        <v>-7.0231542261475974E-3</v>
      </c>
      <c r="V24" s="32">
        <f>'Rate Design'!$I$15</f>
        <v>-7.0231542261475974E-3</v>
      </c>
      <c r="W24" s="32">
        <f>'Rate Design'!$I$15</f>
        <v>-7.0231542261475974E-3</v>
      </c>
      <c r="X24" s="32">
        <f>'Rate Design'!$I$15</f>
        <v>-7.0231542261475974E-3</v>
      </c>
      <c r="Y24" s="32">
        <f>'Rate Design'!$I$15</f>
        <v>-7.0231542261475974E-3</v>
      </c>
      <c r="Z24" s="32">
        <f>'Rate Design'!$I$15</f>
        <v>-7.0231542261475974E-3</v>
      </c>
      <c r="AA24" s="32">
        <f>'Rate Design'!$I$15</f>
        <v>-7.0231542261475974E-3</v>
      </c>
      <c r="AB24" s="32">
        <f>'Rate Design'!$I$15</f>
        <v>-7.0231542261475974E-3</v>
      </c>
      <c r="AC24" s="32">
        <f>'Rate Design'!$I$15</f>
        <v>-7.0231542261475974E-3</v>
      </c>
      <c r="AD24" s="32">
        <f>'Rate Design'!$I$15</f>
        <v>-7.0231542261475974E-3</v>
      </c>
      <c r="AE24" s="32">
        <f>'Rate Design'!$I$15</f>
        <v>-7.0231542261475974E-3</v>
      </c>
      <c r="AF24" s="32">
        <f>'Rate Design'!$I$15</f>
        <v>-7.0231542261475974E-3</v>
      </c>
      <c r="AG24" s="32">
        <f>'Rate Design'!$I$15</f>
        <v>-7.0231542261475974E-3</v>
      </c>
      <c r="AH24" s="32">
        <f>'Rate Design'!$I$15</f>
        <v>-7.0231542261475974E-3</v>
      </c>
      <c r="AI24" s="32">
        <f>'Rate Design'!$I$15</f>
        <v>-7.0231542261475974E-3</v>
      </c>
      <c r="AJ24" s="32">
        <f>'Rate Design'!$I$15</f>
        <v>-7.0231542261475974E-3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-637168.88124082785</v>
      </c>
      <c r="N28" s="34">
        <f t="shared" si="4"/>
        <v>-575624.49296586623</v>
      </c>
      <c r="O28" s="34">
        <f t="shared" si="4"/>
        <v>-547769.27591149206</v>
      </c>
      <c r="P28" s="34">
        <f t="shared" si="4"/>
        <v>-684824.47736584593</v>
      </c>
      <c r="Q28" s="34">
        <f t="shared" si="4"/>
        <v>-667511.19931340998</v>
      </c>
      <c r="R28" s="34">
        <f t="shared" si="4"/>
        <v>-573009.76569605141</v>
      </c>
      <c r="S28" s="34">
        <f t="shared" si="4"/>
        <v>-646889.01843584725</v>
      </c>
      <c r="T28" s="34">
        <f t="shared" si="4"/>
        <v>-826137.45963454305</v>
      </c>
      <c r="U28" s="34">
        <f t="shared" si="4"/>
        <v>-1049503.2492865573</v>
      </c>
      <c r="V28" s="34">
        <f t="shared" si="4"/>
        <v>-1027472.4623616248</v>
      </c>
      <c r="W28" s="34">
        <f t="shared" si="4"/>
        <v>-836949.56958980381</v>
      </c>
      <c r="X28" s="34">
        <f t="shared" si="4"/>
        <v>-810219.7984618831</v>
      </c>
      <c r="Y28" s="34">
        <f t="shared" si="4"/>
        <v>-645901.92603520071</v>
      </c>
      <c r="Z28" s="34">
        <f t="shared" si="4"/>
        <v>-582005.08888572757</v>
      </c>
      <c r="AA28" s="34">
        <f t="shared" si="4"/>
        <v>-551425.21593451407</v>
      </c>
      <c r="AB28" s="34">
        <f t="shared" si="4"/>
        <v>-682392.44854633324</v>
      </c>
      <c r="AC28" s="34">
        <f t="shared" si="4"/>
        <v>-669142.34871902224</v>
      </c>
      <c r="AD28" s="34">
        <f t="shared" si="4"/>
        <v>-569072.13942346955</v>
      </c>
      <c r="AE28" s="34">
        <f t="shared" si="4"/>
        <v>-642519.05486395501</v>
      </c>
      <c r="AF28" s="34">
        <f t="shared" si="4"/>
        <v>-821834.74548323615</v>
      </c>
      <c r="AG28" s="34">
        <f t="shared" si="4"/>
        <v>-1055449.2557717285</v>
      </c>
      <c r="AH28" s="34">
        <f t="shared" si="4"/>
        <v>-1036889.2301343387</v>
      </c>
      <c r="AI28" s="34">
        <f t="shared" si="4"/>
        <v>-846158.28266909195</v>
      </c>
      <c r="AJ28" s="34">
        <f t="shared" si="4"/>
        <v>-820663.82693900308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-17806533.213669371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-175388.8750805801</v>
      </c>
      <c r="N29" s="34">
        <f t="shared" si="6"/>
        <v>-172831.54490035275</v>
      </c>
      <c r="O29" s="34">
        <f t="shared" si="6"/>
        <v>-171366.80601996696</v>
      </c>
      <c r="P29" s="34">
        <f t="shared" si="6"/>
        <v>-204273.0213412036</v>
      </c>
      <c r="Q29" s="34">
        <f t="shared" si="6"/>
        <v>-195360.9016281731</v>
      </c>
      <c r="R29" s="34">
        <f t="shared" si="6"/>
        <v>-172229.52973478552</v>
      </c>
      <c r="S29" s="34">
        <f t="shared" si="6"/>
        <v>-185205.48604273566</v>
      </c>
      <c r="T29" s="34">
        <f t="shared" si="6"/>
        <v>-201824.9225136945</v>
      </c>
      <c r="U29" s="34">
        <f t="shared" si="6"/>
        <v>-229463.76377962617</v>
      </c>
      <c r="V29" s="34">
        <f t="shared" si="6"/>
        <v>-226919.50571450099</v>
      </c>
      <c r="W29" s="34">
        <f t="shared" si="6"/>
        <v>-197072.34322635995</v>
      </c>
      <c r="X29" s="34">
        <f t="shared" si="6"/>
        <v>-203093.52971096183</v>
      </c>
      <c r="Y29" s="34">
        <f t="shared" si="6"/>
        <v>-177458.37093808805</v>
      </c>
      <c r="Z29" s="34">
        <f t="shared" si="6"/>
        <v>-174831.91005238294</v>
      </c>
      <c r="AA29" s="34">
        <f t="shared" si="6"/>
        <v>-174045.8987317055</v>
      </c>
      <c r="AB29" s="34">
        <f t="shared" si="6"/>
        <v>-206556.42131908503</v>
      </c>
      <c r="AC29" s="34">
        <f t="shared" si="6"/>
        <v>-198351.06051508605</v>
      </c>
      <c r="AD29" s="34">
        <f t="shared" si="6"/>
        <v>-173550.87102395471</v>
      </c>
      <c r="AE29" s="34">
        <f t="shared" si="6"/>
        <v>-188198.43933092471</v>
      </c>
      <c r="AF29" s="34">
        <f t="shared" si="6"/>
        <v>-204343.67910311994</v>
      </c>
      <c r="AG29" s="34">
        <f t="shared" si="6"/>
        <v>-232617.74647826777</v>
      </c>
      <c r="AH29" s="34">
        <f t="shared" si="6"/>
        <v>-228904.3195931142</v>
      </c>
      <c r="AI29" s="34">
        <f t="shared" si="6"/>
        <v>-199486.92874849634</v>
      </c>
      <c r="AJ29" s="34">
        <f t="shared" si="6"/>
        <v>-205332.2622227926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-4698708.1377499588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-408234.03381426504</v>
      </c>
      <c r="N30" s="34">
        <f t="shared" si="7"/>
        <v>-423717.42696894653</v>
      </c>
      <c r="O30" s="34">
        <f t="shared" si="7"/>
        <v>-424300.98781245039</v>
      </c>
      <c r="P30" s="34">
        <f t="shared" si="7"/>
        <v>-491743.39100030094</v>
      </c>
      <c r="Q30" s="34">
        <f t="shared" si="7"/>
        <v>-466279.06001729908</v>
      </c>
      <c r="R30" s="34">
        <f t="shared" si="7"/>
        <v>-420334.74685976683</v>
      </c>
      <c r="S30" s="34">
        <f t="shared" si="7"/>
        <v>-448236.05336728849</v>
      </c>
      <c r="T30" s="34">
        <f t="shared" si="7"/>
        <v>-448188.56607340858</v>
      </c>
      <c r="U30" s="34">
        <f t="shared" si="7"/>
        <v>-471668.6798310678</v>
      </c>
      <c r="V30" s="34">
        <f t="shared" si="7"/>
        <v>-457894.81897478178</v>
      </c>
      <c r="W30" s="34">
        <f t="shared" si="7"/>
        <v>-404963.49256175134</v>
      </c>
      <c r="X30" s="34">
        <f t="shared" si="7"/>
        <v>-436383.63011081924</v>
      </c>
      <c r="Y30" s="34">
        <f t="shared" si="7"/>
        <v>-406480.96952795959</v>
      </c>
      <c r="Z30" s="34">
        <f t="shared" si="7"/>
        <v>-422502.87278145918</v>
      </c>
      <c r="AA30" s="34">
        <f t="shared" si="7"/>
        <v>-426562.60793420341</v>
      </c>
      <c r="AB30" s="34">
        <f t="shared" si="7"/>
        <v>-492408.29128886841</v>
      </c>
      <c r="AC30" s="34">
        <f t="shared" si="7"/>
        <v>-467436.23665797769</v>
      </c>
      <c r="AD30" s="34">
        <f t="shared" si="7"/>
        <v>-418039.59771431348</v>
      </c>
      <c r="AE30" s="34">
        <f t="shared" si="7"/>
        <v>-451616.3800952392</v>
      </c>
      <c r="AF30" s="34">
        <f t="shared" si="7"/>
        <v>-451254.31659295008</v>
      </c>
      <c r="AG30" s="34">
        <f t="shared" si="7"/>
        <v>-473518.80226606148</v>
      </c>
      <c r="AH30" s="34">
        <f t="shared" si="7"/>
        <v>-456480.52902928914</v>
      </c>
      <c r="AI30" s="34">
        <f t="shared" si="7"/>
        <v>-404494.36109949072</v>
      </c>
      <c r="AJ30" s="34">
        <f t="shared" si="7"/>
        <v>-434582.84975517937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-10607322.702135136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-337170.61502344382</v>
      </c>
      <c r="N31" s="34">
        <f t="shared" si="8"/>
        <v>-334442.57467327983</v>
      </c>
      <c r="O31" s="34">
        <f t="shared" si="8"/>
        <v>-339764.9386716205</v>
      </c>
      <c r="P31" s="34">
        <f t="shared" si="8"/>
        <v>-334639.66201791709</v>
      </c>
      <c r="Q31" s="34">
        <f t="shared" si="8"/>
        <v>-347932.22432569362</v>
      </c>
      <c r="R31" s="34">
        <f t="shared" si="8"/>
        <v>-348573.62185654015</v>
      </c>
      <c r="S31" s="34">
        <f t="shared" si="8"/>
        <v>-339744.09137990861</v>
      </c>
      <c r="T31" s="34">
        <f t="shared" si="8"/>
        <v>-343311.86183464894</v>
      </c>
      <c r="U31" s="34">
        <f t="shared" si="8"/>
        <v>-333591.87670464773</v>
      </c>
      <c r="V31" s="34">
        <f t="shared" si="8"/>
        <v>-337786.39411695569</v>
      </c>
      <c r="W31" s="34">
        <f t="shared" si="8"/>
        <v>-338623.7618277393</v>
      </c>
      <c r="X31" s="34">
        <f t="shared" si="8"/>
        <v>-326344.28083114629</v>
      </c>
      <c r="Y31" s="34">
        <f t="shared" si="8"/>
        <v>-338503.59059195797</v>
      </c>
      <c r="Z31" s="34">
        <f t="shared" si="8"/>
        <v>-335332.84665582411</v>
      </c>
      <c r="AA31" s="34">
        <f t="shared" si="8"/>
        <v>-341251.38977865072</v>
      </c>
      <c r="AB31" s="34">
        <f t="shared" si="8"/>
        <v>-337959.23028756218</v>
      </c>
      <c r="AC31" s="34">
        <f t="shared" si="8"/>
        <v>-348428.08371881425</v>
      </c>
      <c r="AD31" s="34">
        <f t="shared" si="8"/>
        <v>-351993.74631192052</v>
      </c>
      <c r="AE31" s="34">
        <f t="shared" si="8"/>
        <v>-340808.21932262968</v>
      </c>
      <c r="AF31" s="34">
        <f t="shared" si="8"/>
        <v>-345189.75410298212</v>
      </c>
      <c r="AG31" s="34">
        <f t="shared" si="8"/>
        <v>-335055.47092683706</v>
      </c>
      <c r="AH31" s="34">
        <f t="shared" si="8"/>
        <v>-339000.58993583539</v>
      </c>
      <c r="AI31" s="34">
        <f t="shared" si="8"/>
        <v>-340413.48379734432</v>
      </c>
      <c r="AJ31" s="34">
        <f t="shared" si="8"/>
        <v>-327964.05428452778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-8143826.3629784267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-26798.764303731048</v>
      </c>
      <c r="N32" s="34">
        <f t="shared" si="9"/>
        <v>-48475.343193243833</v>
      </c>
      <c r="O32" s="34">
        <f t="shared" si="9"/>
        <v>-66493.240538348109</v>
      </c>
      <c r="P32" s="34">
        <f t="shared" si="9"/>
        <v>-92359.293593695635</v>
      </c>
      <c r="Q32" s="34">
        <f t="shared" si="9"/>
        <v>-91476.663962108345</v>
      </c>
      <c r="R32" s="34">
        <f t="shared" si="9"/>
        <v>-64386.764874422144</v>
      </c>
      <c r="S32" s="34">
        <f t="shared" si="9"/>
        <v>-36650.614958206133</v>
      </c>
      <c r="T32" s="34">
        <f t="shared" si="9"/>
        <v>-16752.776396178444</v>
      </c>
      <c r="U32" s="34">
        <f t="shared" si="9"/>
        <v>-14510.791621508077</v>
      </c>
      <c r="V32" s="34">
        <f t="shared" si="9"/>
        <v>-14396.420270040944</v>
      </c>
      <c r="W32" s="34">
        <f t="shared" si="9"/>
        <v>-12959.057894420868</v>
      </c>
      <c r="X32" s="34">
        <f t="shared" si="9"/>
        <v>-16166.205308443978</v>
      </c>
      <c r="Y32" s="34">
        <f t="shared" si="9"/>
        <v>-25699.347098995535</v>
      </c>
      <c r="Z32" s="34">
        <f t="shared" si="9"/>
        <v>-47106.760581029848</v>
      </c>
      <c r="AA32" s="34">
        <f t="shared" si="9"/>
        <v>-66234.148391083552</v>
      </c>
      <c r="AB32" s="34">
        <f t="shared" si="9"/>
        <v>-92118.007915727081</v>
      </c>
      <c r="AC32" s="34">
        <f t="shared" si="9"/>
        <v>-92925.709305332726</v>
      </c>
      <c r="AD32" s="34">
        <f t="shared" si="9"/>
        <v>-66773.525330547811</v>
      </c>
      <c r="AE32" s="34">
        <f t="shared" si="9"/>
        <v>-38921.271738360796</v>
      </c>
      <c r="AF32" s="34">
        <f t="shared" si="9"/>
        <v>-17196.700864177848</v>
      </c>
      <c r="AG32" s="34">
        <f t="shared" si="9"/>
        <v>-14671.268876280024</v>
      </c>
      <c r="AH32" s="34">
        <f t="shared" si="9"/>
        <v>-14447.708437544477</v>
      </c>
      <c r="AI32" s="34">
        <f t="shared" si="9"/>
        <v>-13033.145251882139</v>
      </c>
      <c r="AJ32" s="34">
        <f t="shared" si="9"/>
        <v>-15883.141290800906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-1006436.6719961104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-7016.8683550743744</v>
      </c>
      <c r="N33" s="34">
        <f t="shared" si="10"/>
        <v>-6687.2840464378623</v>
      </c>
      <c r="O33" s="34">
        <f t="shared" si="10"/>
        <v>-7584.9206893014316</v>
      </c>
      <c r="P33" s="34">
        <f t="shared" si="10"/>
        <v>-7591.5031051768538</v>
      </c>
      <c r="Q33" s="34">
        <f t="shared" si="10"/>
        <v>-7500.7123940880865</v>
      </c>
      <c r="R33" s="34">
        <f t="shared" si="10"/>
        <v>-7468.5517625063967</v>
      </c>
      <c r="S33" s="34">
        <f t="shared" si="10"/>
        <v>-7414.6581929684653</v>
      </c>
      <c r="T33" s="34">
        <f t="shared" si="10"/>
        <v>-7356.9137989645133</v>
      </c>
      <c r="U33" s="34">
        <f t="shared" si="10"/>
        <v>-7367.603433577151</v>
      </c>
      <c r="V33" s="34">
        <f t="shared" si="10"/>
        <v>-7320.4909496924747</v>
      </c>
      <c r="W33" s="34">
        <f t="shared" si="10"/>
        <v>-7235.6599839436458</v>
      </c>
      <c r="X33" s="34">
        <f t="shared" si="10"/>
        <v>-7211.1729295260493</v>
      </c>
      <c r="Y33" s="34">
        <f t="shared" si="10"/>
        <v>-7228.4513834068739</v>
      </c>
      <c r="Z33" s="34">
        <f t="shared" si="10"/>
        <v>-7245.3985448975345</v>
      </c>
      <c r="AA33" s="34">
        <f t="shared" si="10"/>
        <v>-7304.0206864245356</v>
      </c>
      <c r="AB33" s="34">
        <f t="shared" si="10"/>
        <v>-7282.401501390571</v>
      </c>
      <c r="AC33" s="34">
        <f t="shared" si="10"/>
        <v>-7243.0766414948721</v>
      </c>
      <c r="AD33" s="34">
        <f t="shared" si="10"/>
        <v>-7231.7893985476467</v>
      </c>
      <c r="AE33" s="34">
        <f t="shared" si="10"/>
        <v>-7205.0366325877903</v>
      </c>
      <c r="AF33" s="34">
        <f t="shared" si="10"/>
        <v>-7179.8151922199195</v>
      </c>
      <c r="AG33" s="34">
        <f t="shared" si="10"/>
        <v>-7179.9577672076794</v>
      </c>
      <c r="AH33" s="34">
        <f t="shared" si="10"/>
        <v>-7172.7232471122907</v>
      </c>
      <c r="AI33" s="34">
        <f t="shared" si="10"/>
        <v>-7150.9438157889845</v>
      </c>
      <c r="AJ33" s="34">
        <f t="shared" si="10"/>
        <v>-7133.2434711939632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-174313.19792352998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-1591778.0378179222</v>
      </c>
      <c r="N34" s="34">
        <f t="shared" si="11"/>
        <v>-1561778.666748127</v>
      </c>
      <c r="O34" s="34">
        <f t="shared" si="11"/>
        <v>-1557280.1696431795</v>
      </c>
      <c r="P34" s="34">
        <f t="shared" ref="P34:AM34" si="12">SUM(P28:P33)</f>
        <v>-1815431.3484241399</v>
      </c>
      <c r="Q34" s="34">
        <f t="shared" si="12"/>
        <v>-1776060.7616407722</v>
      </c>
      <c r="R34" s="34">
        <f t="shared" si="12"/>
        <v>-1586002.9807840725</v>
      </c>
      <c r="S34" s="34">
        <f t="shared" si="12"/>
        <v>-1664139.9223769547</v>
      </c>
      <c r="T34" s="34">
        <f t="shared" si="12"/>
        <v>-1843572.5002514382</v>
      </c>
      <c r="U34" s="34">
        <f t="shared" si="12"/>
        <v>-2106105.9646569844</v>
      </c>
      <c r="V34" s="34">
        <f t="shared" si="12"/>
        <v>-2071790.0923875966</v>
      </c>
      <c r="W34" s="34">
        <f t="shared" si="12"/>
        <v>-1797803.885084019</v>
      </c>
      <c r="X34" s="34">
        <f t="shared" si="12"/>
        <v>-1799418.6173527804</v>
      </c>
      <c r="Y34" s="34">
        <f t="shared" si="12"/>
        <v>-1601272.6555756086</v>
      </c>
      <c r="Z34" s="34">
        <f t="shared" si="12"/>
        <v>-1569024.877501321</v>
      </c>
      <c r="AA34" s="34">
        <f t="shared" si="12"/>
        <v>-1566823.2814565818</v>
      </c>
      <c r="AB34" s="34">
        <f t="shared" si="12"/>
        <v>-1818716.8008589665</v>
      </c>
      <c r="AC34" s="34">
        <f t="shared" si="12"/>
        <v>-1783526.5155577278</v>
      </c>
      <c r="AD34" s="34">
        <f t="shared" si="12"/>
        <v>-1586661.6692027536</v>
      </c>
      <c r="AE34" s="34">
        <f t="shared" si="12"/>
        <v>-1669268.4019836974</v>
      </c>
      <c r="AF34" s="34">
        <f t="shared" si="12"/>
        <v>-1846999.0113386863</v>
      </c>
      <c r="AG34" s="34">
        <f t="shared" si="12"/>
        <v>-2118492.5020863824</v>
      </c>
      <c r="AH34" s="34">
        <f t="shared" si="12"/>
        <v>-2082895.1003772344</v>
      </c>
      <c r="AI34" s="34">
        <f t="shared" si="12"/>
        <v>-1810737.1453820944</v>
      </c>
      <c r="AJ34" s="34">
        <f t="shared" si="12"/>
        <v>-1811559.377963498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-42437140.286452532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-607427.74937114969</v>
      </c>
      <c r="N37" s="34">
        <f t="shared" si="15"/>
        <v>-548756.06850769848</v>
      </c>
      <c r="O37" s="34">
        <f t="shared" si="15"/>
        <v>-522201.04941977136</v>
      </c>
      <c r="P37" s="34">
        <f t="shared" si="15"/>
        <v>-652858.92523584038</v>
      </c>
      <c r="Q37" s="34">
        <f t="shared" si="15"/>
        <v>-636353.77906305797</v>
      </c>
      <c r="R37" s="34">
        <f t="shared" si="15"/>
        <v>-546263.3888626569</v>
      </c>
      <c r="S37" s="34">
        <f t="shared" si="15"/>
        <v>-616694.17972231726</v>
      </c>
      <c r="T37" s="34">
        <f t="shared" si="15"/>
        <v>-787575.84143118153</v>
      </c>
      <c r="U37" s="34">
        <f t="shared" si="15"/>
        <v>-1000515.5861196087</v>
      </c>
      <c r="V37" s="34">
        <f t="shared" si="15"/>
        <v>-979513.1302359713</v>
      </c>
      <c r="W37" s="34">
        <f t="shared" si="15"/>
        <v>-797883.27453006059</v>
      </c>
      <c r="X37" s="34">
        <f t="shared" si="15"/>
        <v>-772401.1689290778</v>
      </c>
      <c r="Y37" s="34">
        <f t="shared" si="15"/>
        <v>-615753.16183365567</v>
      </c>
      <c r="Z37" s="34">
        <f t="shared" si="15"/>
        <v>-554838.83735180844</v>
      </c>
      <c r="AA37" s="34">
        <f t="shared" si="15"/>
        <v>-525686.34113033873</v>
      </c>
      <c r="AB37" s="34">
        <f t="shared" si="15"/>
        <v>-650540.41622553603</v>
      </c>
      <c r="AC37" s="34">
        <f t="shared" si="15"/>
        <v>-637908.79130786448</v>
      </c>
      <c r="AD37" s="34">
        <f t="shared" si="15"/>
        <v>-542509.55917160027</v>
      </c>
      <c r="AE37" s="34">
        <f t="shared" si="15"/>
        <v>-612528.19294007018</v>
      </c>
      <c r="AF37" s="34">
        <f t="shared" si="15"/>
        <v>-783473.96506831516</v>
      </c>
      <c r="AG37" s="34">
        <f t="shared" si="15"/>
        <v>-1006184.0508600716</v>
      </c>
      <c r="AH37" s="34">
        <f t="shared" si="15"/>
        <v>-988490.35153935826</v>
      </c>
      <c r="AI37" s="34">
        <f t="shared" si="15"/>
        <v>-806662.15250894672</v>
      </c>
      <c r="AJ37" s="34">
        <f t="shared" si="15"/>
        <v>-782357.70148897124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-16975377.662854929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-167202.24855844385</v>
      </c>
      <c r="N38" s="34">
        <f t="shared" si="17"/>
        <v>-164764.28687903899</v>
      </c>
      <c r="O38" s="34">
        <f t="shared" si="17"/>
        <v>-163367.91761537295</v>
      </c>
      <c r="P38" s="34">
        <f t="shared" si="17"/>
        <v>-194738.16952406024</v>
      </c>
      <c r="Q38" s="34">
        <f t="shared" si="17"/>
        <v>-186242.04082287487</v>
      </c>
      <c r="R38" s="34">
        <f t="shared" si="17"/>
        <v>-164190.37197535494</v>
      </c>
      <c r="S38" s="34">
        <f t="shared" si="17"/>
        <v>-176560.6495707189</v>
      </c>
      <c r="T38" s="34">
        <f t="shared" si="17"/>
        <v>-192404.3406055228</v>
      </c>
      <c r="U38" s="34">
        <f t="shared" si="17"/>
        <v>-218753.08367768457</v>
      </c>
      <c r="V38" s="34">
        <f t="shared" si="17"/>
        <v>-216327.58394626525</v>
      </c>
      <c r="W38" s="34">
        <f t="shared" si="17"/>
        <v>-187873.59746158315</v>
      </c>
      <c r="X38" s="34">
        <f t="shared" si="17"/>
        <v>-193613.73302464327</v>
      </c>
      <c r="Y38" s="34">
        <f t="shared" si="17"/>
        <v>-169175.14655781092</v>
      </c>
      <c r="Z38" s="34">
        <f t="shared" si="17"/>
        <v>-166671.28098686787</v>
      </c>
      <c r="AA38" s="34">
        <f t="shared" si="17"/>
        <v>-165921.95831660568</v>
      </c>
      <c r="AB38" s="34">
        <f t="shared" si="17"/>
        <v>-196914.98724117409</v>
      </c>
      <c r="AC38" s="34">
        <f t="shared" si="17"/>
        <v>-189092.62806342338</v>
      </c>
      <c r="AD38" s="34">
        <f t="shared" si="17"/>
        <v>-165450.03701716958</v>
      </c>
      <c r="AE38" s="34">
        <f t="shared" si="17"/>
        <v>-179413.90077827513</v>
      </c>
      <c r="AF38" s="34">
        <f t="shared" si="17"/>
        <v>-194805.5291936236</v>
      </c>
      <c r="AG38" s="34">
        <f t="shared" si="17"/>
        <v>-221759.84792590167</v>
      </c>
      <c r="AH38" s="34">
        <f t="shared" si="17"/>
        <v>-218219.75266746641</v>
      </c>
      <c r="AI38" s="34">
        <f t="shared" si="17"/>
        <v>-190175.47737530278</v>
      </c>
      <c r="AJ38" s="34">
        <f t="shared" si="17"/>
        <v>-195747.96821901933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-4479386.5380042037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-389178.89381791663</v>
      </c>
      <c r="N39" s="34">
        <f t="shared" si="18"/>
        <v>-403939.56863031705</v>
      </c>
      <c r="O39" s="34">
        <f t="shared" si="18"/>
        <v>-404495.89060432866</v>
      </c>
      <c r="P39" s="34">
        <f t="shared" si="18"/>
        <v>-468790.28473857988</v>
      </c>
      <c r="Q39" s="34">
        <f t="shared" si="18"/>
        <v>-444514.55233287165</v>
      </c>
      <c r="R39" s="34">
        <f t="shared" si="18"/>
        <v>-400714.78188059351</v>
      </c>
      <c r="S39" s="34">
        <f t="shared" si="18"/>
        <v>-427313.7391042636</v>
      </c>
      <c r="T39" s="34">
        <f t="shared" si="18"/>
        <v>-427268.46837480011</v>
      </c>
      <c r="U39" s="34">
        <f t="shared" si="18"/>
        <v>-449652.60086259304</v>
      </c>
      <c r="V39" s="34">
        <f t="shared" si="18"/>
        <v>-436521.66250949592</v>
      </c>
      <c r="W39" s="34">
        <f t="shared" si="18"/>
        <v>-386061.01161944651</v>
      </c>
      <c r="X39" s="34">
        <f t="shared" si="18"/>
        <v>-416014.55140813655</v>
      </c>
      <c r="Y39" s="34">
        <f t="shared" si="18"/>
        <v>-387507.65731330303</v>
      </c>
      <c r="Z39" s="34">
        <f t="shared" si="18"/>
        <v>-402781.70618863904</v>
      </c>
      <c r="AA39" s="34">
        <f t="shared" si="18"/>
        <v>-406651.94508365862</v>
      </c>
      <c r="AB39" s="34">
        <f t="shared" si="18"/>
        <v>-469424.14947637793</v>
      </c>
      <c r="AC39" s="34">
        <f t="shared" si="18"/>
        <v>-445617.7154394933</v>
      </c>
      <c r="AD39" s="34">
        <f t="shared" si="18"/>
        <v>-398526.76341180247</v>
      </c>
      <c r="AE39" s="34">
        <f t="shared" si="18"/>
        <v>-430536.28232153371</v>
      </c>
      <c r="AF39" s="34">
        <f t="shared" si="18"/>
        <v>-430191.11885734095</v>
      </c>
      <c r="AG39" s="34">
        <f t="shared" si="18"/>
        <v>-451416.36513268854</v>
      </c>
      <c r="AH39" s="34">
        <f t="shared" si="18"/>
        <v>-435173.38737578905</v>
      </c>
      <c r="AI39" s="34">
        <f t="shared" si="18"/>
        <v>-385613.7778064498</v>
      </c>
      <c r="AJ39" s="34">
        <f t="shared" si="18"/>
        <v>-414297.82607715687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-10112204.700367577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-321432.50222599454</v>
      </c>
      <c r="N40" s="34">
        <f t="shared" si="19"/>
        <v>-318831.79861525516</v>
      </c>
      <c r="O40" s="34">
        <f t="shared" si="19"/>
        <v>-323905.73062924528</v>
      </c>
      <c r="P40" s="34">
        <f t="shared" si="19"/>
        <v>-319019.68651390675</v>
      </c>
      <c r="Q40" s="34">
        <f t="shared" si="19"/>
        <v>-331691.79189084325</v>
      </c>
      <c r="R40" s="34">
        <f t="shared" si="19"/>
        <v>-332303.25090914243</v>
      </c>
      <c r="S40" s="34">
        <f t="shared" si="19"/>
        <v>-323885.85642656864</v>
      </c>
      <c r="T40" s="34">
        <f t="shared" si="19"/>
        <v>-327287.09405979305</v>
      </c>
      <c r="U40" s="34">
        <f t="shared" si="19"/>
        <v>-318020.80867570487</v>
      </c>
      <c r="V40" s="34">
        <f t="shared" si="19"/>
        <v>-322019.53859875858</v>
      </c>
      <c r="W40" s="34">
        <f t="shared" si="19"/>
        <v>-322817.82049690594</v>
      </c>
      <c r="X40" s="34">
        <f t="shared" si="19"/>
        <v>-311111.5088347909</v>
      </c>
      <c r="Y40" s="34">
        <f t="shared" si="19"/>
        <v>-322703.25849389716</v>
      </c>
      <c r="Z40" s="34">
        <f t="shared" si="19"/>
        <v>-319680.5153724702</v>
      </c>
      <c r="AA40" s="34">
        <f t="shared" si="19"/>
        <v>-325322.79865795263</v>
      </c>
      <c r="AB40" s="34">
        <f t="shared" si="19"/>
        <v>-322184.30729542964</v>
      </c>
      <c r="AC40" s="34">
        <f t="shared" si="19"/>
        <v>-332164.50605507119</v>
      </c>
      <c r="AD40" s="34">
        <f t="shared" si="19"/>
        <v>-335563.73421531904</v>
      </c>
      <c r="AE40" s="34">
        <f t="shared" si="19"/>
        <v>-324900.31406930729</v>
      </c>
      <c r="AF40" s="34">
        <f t="shared" si="19"/>
        <v>-329077.33195071726</v>
      </c>
      <c r="AG40" s="34">
        <f t="shared" si="19"/>
        <v>-319416.08671038511</v>
      </c>
      <c r="AH40" s="34">
        <f t="shared" si="19"/>
        <v>-323177.05939940043</v>
      </c>
      <c r="AI40" s="34">
        <f t="shared" si="19"/>
        <v>-324524.00361413567</v>
      </c>
      <c r="AJ40" s="34">
        <f t="shared" si="19"/>
        <v>-312655.67612268886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-7763696.9798336858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-25547.878382325795</v>
      </c>
      <c r="N41" s="34">
        <f t="shared" si="20"/>
        <v>-46212.65959901279</v>
      </c>
      <c r="O41" s="34">
        <f t="shared" si="20"/>
        <v>-63389.535549739638</v>
      </c>
      <c r="P41" s="34">
        <f t="shared" si="20"/>
        <v>-88048.238846622713</v>
      </c>
      <c r="Q41" s="34">
        <f t="shared" si="20"/>
        <v>-87206.80771834901</v>
      </c>
      <c r="R41" s="34">
        <f t="shared" si="20"/>
        <v>-61381.383850378741</v>
      </c>
      <c r="S41" s="34">
        <f t="shared" si="20"/>
        <v>-34939.874203801948</v>
      </c>
      <c r="T41" s="34">
        <f t="shared" si="20"/>
        <v>-15970.807052334023</v>
      </c>
      <c r="U41" s="34">
        <f t="shared" si="20"/>
        <v>-13833.471400990944</v>
      </c>
      <c r="V41" s="34">
        <f t="shared" si="20"/>
        <v>-13724.438561096244</v>
      </c>
      <c r="W41" s="34">
        <f t="shared" si="20"/>
        <v>-12354.167949082987</v>
      </c>
      <c r="X41" s="34">
        <f t="shared" si="20"/>
        <v>-15411.615343261739</v>
      </c>
      <c r="Y41" s="34">
        <f t="shared" si="20"/>
        <v>-24499.77867445572</v>
      </c>
      <c r="Z41" s="34">
        <f t="shared" si="20"/>
        <v>-44907.958317389122</v>
      </c>
      <c r="AA41" s="34">
        <f t="shared" si="20"/>
        <v>-63142.537046632948</v>
      </c>
      <c r="AB41" s="34">
        <f t="shared" si="20"/>
        <v>-87818.215660244692</v>
      </c>
      <c r="AC41" s="34">
        <f t="shared" si="20"/>
        <v>-88588.21597208771</v>
      </c>
      <c r="AD41" s="34">
        <f t="shared" si="20"/>
        <v>-63656.737488693834</v>
      </c>
      <c r="AE41" s="34">
        <f t="shared" si="20"/>
        <v>-37104.54353742933</v>
      </c>
      <c r="AF41" s="34">
        <f t="shared" si="20"/>
        <v>-16394.010457940618</v>
      </c>
      <c r="AG41" s="34">
        <f t="shared" si="20"/>
        <v>-13986.458058941902</v>
      </c>
      <c r="AH41" s="34">
        <f t="shared" si="20"/>
        <v>-13773.332750805213</v>
      </c>
      <c r="AI41" s="34">
        <f t="shared" si="20"/>
        <v>-12424.797130960036</v>
      </c>
      <c r="AJ41" s="34">
        <f t="shared" si="20"/>
        <v>-15141.763904770192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-959459.22745734779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-6689.3419908645683</v>
      </c>
      <c r="N42" s="36">
        <f t="shared" si="21"/>
        <v>-6375.1416890022829</v>
      </c>
      <c r="O42" s="36">
        <f t="shared" si="21"/>
        <v>-7230.8793462869089</v>
      </c>
      <c r="P42" s="36">
        <f t="shared" si="21"/>
        <v>-7237.1545147365141</v>
      </c>
      <c r="Q42" s="36">
        <f t="shared" si="21"/>
        <v>-7150.6016416692373</v>
      </c>
      <c r="R42" s="36">
        <f t="shared" si="21"/>
        <v>-7119.9421718878857</v>
      </c>
      <c r="S42" s="36">
        <f t="shared" si="21"/>
        <v>-7068.5641924952761</v>
      </c>
      <c r="T42" s="36">
        <f t="shared" si="21"/>
        <v>-7013.5151335702467</v>
      </c>
      <c r="U42" s="36">
        <f t="shared" si="21"/>
        <v>-7023.7058081080704</v>
      </c>
      <c r="V42" s="36">
        <f t="shared" si="21"/>
        <v>-6978.7923936336792</v>
      </c>
      <c r="W42" s="36">
        <f t="shared" si="21"/>
        <v>-6897.9210828731084</v>
      </c>
      <c r="X42" s="36">
        <f t="shared" si="21"/>
        <v>-6874.577010694562</v>
      </c>
      <c r="Y42" s="36">
        <f t="shared" si="21"/>
        <v>-6891.0489581835918</v>
      </c>
      <c r="Z42" s="36">
        <f t="shared" si="21"/>
        <v>-6907.2050770173528</v>
      </c>
      <c r="AA42" s="36">
        <f t="shared" si="21"/>
        <v>-6963.0909128442981</v>
      </c>
      <c r="AB42" s="36">
        <f t="shared" si="21"/>
        <v>-6942.4808465101632</v>
      </c>
      <c r="AC42" s="36">
        <f t="shared" si="21"/>
        <v>-6904.991553099816</v>
      </c>
      <c r="AD42" s="36">
        <f t="shared" si="21"/>
        <v>-6894.2311647916385</v>
      </c>
      <c r="AE42" s="36">
        <f t="shared" si="21"/>
        <v>-6868.7271376884901</v>
      </c>
      <c r="AF42" s="36">
        <f t="shared" si="21"/>
        <v>-6844.6829584926709</v>
      </c>
      <c r="AG42" s="36">
        <f t="shared" si="21"/>
        <v>-6844.8188785077264</v>
      </c>
      <c r="AH42" s="36">
        <f t="shared" si="21"/>
        <v>-6837.9220441068301</v>
      </c>
      <c r="AI42" s="36">
        <f t="shared" si="21"/>
        <v>-6817.1592112994022</v>
      </c>
      <c r="AJ42" s="36">
        <f t="shared" si="21"/>
        <v>-6800.2850656890423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-166176.78078405335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-1517478.6143466951</v>
      </c>
      <c r="N43" s="35">
        <f t="shared" si="22"/>
        <v>-1488879.5239203246</v>
      </c>
      <c r="O43" s="35">
        <f t="shared" si="22"/>
        <v>-1484591.0031647447</v>
      </c>
      <c r="P43" s="35">
        <f t="shared" ref="P43:AM43" si="23">SUM(P37:P42)</f>
        <v>-1730692.4593737463</v>
      </c>
      <c r="Q43" s="35">
        <f t="shared" si="23"/>
        <v>-1693159.5734696658</v>
      </c>
      <c r="R43" s="35">
        <f t="shared" si="23"/>
        <v>-1511973.1196500144</v>
      </c>
      <c r="S43" s="35">
        <f t="shared" si="23"/>
        <v>-1586462.8632201657</v>
      </c>
      <c r="T43" s="35">
        <f t="shared" si="23"/>
        <v>-1757520.0666572019</v>
      </c>
      <c r="U43" s="35">
        <f t="shared" si="23"/>
        <v>-2007799.2565446901</v>
      </c>
      <c r="V43" s="35">
        <f t="shared" si="23"/>
        <v>-1975085.1462452209</v>
      </c>
      <c r="W43" s="35">
        <f t="shared" si="23"/>
        <v>-1713887.7931399522</v>
      </c>
      <c r="X43" s="35">
        <f t="shared" si="23"/>
        <v>-1715427.154550605</v>
      </c>
      <c r="Y43" s="35">
        <f t="shared" si="23"/>
        <v>-1526530.0518313062</v>
      </c>
      <c r="Z43" s="35">
        <f t="shared" si="23"/>
        <v>-1495787.503294192</v>
      </c>
      <c r="AA43" s="35">
        <f t="shared" si="23"/>
        <v>-1493688.6711480329</v>
      </c>
      <c r="AB43" s="35">
        <f t="shared" si="23"/>
        <v>-1733824.5567452726</v>
      </c>
      <c r="AC43" s="35">
        <f t="shared" si="23"/>
        <v>-1700276.84839104</v>
      </c>
      <c r="AD43" s="35">
        <f t="shared" si="23"/>
        <v>-1512601.0624693769</v>
      </c>
      <c r="AE43" s="35">
        <f t="shared" si="23"/>
        <v>-1591351.9607843042</v>
      </c>
      <c r="AF43" s="35">
        <f t="shared" si="23"/>
        <v>-1760786.6384864305</v>
      </c>
      <c r="AG43" s="35">
        <f t="shared" si="23"/>
        <v>-2019607.6275664964</v>
      </c>
      <c r="AH43" s="35">
        <f t="shared" si="23"/>
        <v>-1985671.805776926</v>
      </c>
      <c r="AI43" s="35">
        <f t="shared" si="23"/>
        <v>-1726217.3676470942</v>
      </c>
      <c r="AJ43" s="35">
        <f t="shared" si="23"/>
        <v>-1727001.2208782956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-40456301.889301799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-7.9968981684253579E-2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-3.6860474415909023E-3</v>
      </c>
      <c r="D4" s="155">
        <f>B4+C4</f>
        <v>7.4483952558409103E-2</v>
      </c>
      <c r="E4" s="118"/>
      <c r="F4" s="124" t="s">
        <v>93</v>
      </c>
      <c r="G4" s="122" t="s">
        <v>98</v>
      </c>
      <c r="H4" s="123">
        <f>'Rate Design'!E24</f>
        <v>-5.8260485278982747E-2</v>
      </c>
    </row>
    <row r="5" spans="1:9" ht="15" x14ac:dyDescent="0.25">
      <c r="A5" s="153" t="s">
        <v>89</v>
      </c>
      <c r="B5" s="167">
        <v>9.0490000000000001E-2</v>
      </c>
      <c r="C5" s="158">
        <f>C4</f>
        <v>-3.6860474415909023E-3</v>
      </c>
      <c r="D5" s="155">
        <f>B5+C5</f>
        <v>8.68039525584091E-2</v>
      </c>
      <c r="E5" s="118"/>
      <c r="F5" s="124" t="s">
        <v>94</v>
      </c>
      <c r="G5" s="122" t="s">
        <v>99</v>
      </c>
      <c r="H5" s="123">
        <f>'Rate Design'!F24</f>
        <v>-7.7733241745702994E-2</v>
      </c>
    </row>
    <row r="6" spans="1:9" ht="15" x14ac:dyDescent="0.25">
      <c r="A6" s="115" t="s">
        <v>90</v>
      </c>
      <c r="B6" s="168">
        <v>0.1056</v>
      </c>
      <c r="C6" s="159">
        <f>C5</f>
        <v>-3.6860474415909023E-3</v>
      </c>
      <c r="D6" s="156">
        <f>C6+B6</f>
        <v>0.1019139525584091</v>
      </c>
      <c r="E6" s="118"/>
      <c r="F6" s="124" t="s">
        <v>144</v>
      </c>
      <c r="G6" s="122" t="s">
        <v>101</v>
      </c>
      <c r="H6" s="123">
        <f>'Rate Design'!G24</f>
        <v>-0.11748332149884486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-7.6985900099144078E-2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-2.5808883317075801E-2</v>
      </c>
    </row>
    <row r="9" spans="1:9" ht="15" x14ac:dyDescent="0.25">
      <c r="E9" s="118"/>
      <c r="F9" s="125"/>
      <c r="G9" s="126" t="s">
        <v>104</v>
      </c>
      <c r="H9" s="127">
        <f>'Rate Design'!C24</f>
        <v>-8.0233267450498441E-2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-3.9895156236455967E-2</v>
      </c>
      <c r="I13" s="140">
        <f>'Rate Design'!D25</f>
        <v>-8883374.6488591768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-2.9065158936173275E-2</v>
      </c>
      <c r="I14" s="140">
        <f>'Rate Design'!E25</f>
        <v>-2344105.0682023745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-3.8779783847387228E-2</v>
      </c>
      <c r="I15" s="140">
        <f>'Rate Design'!F25</f>
        <v>-5291811.744246766</v>
      </c>
    </row>
    <row r="16" spans="1:9" ht="15" x14ac:dyDescent="0.25">
      <c r="A16" s="130" t="s">
        <v>120</v>
      </c>
      <c r="B16" s="185">
        <f>ROUND((ROUND('Rate Design'!D15,5)-ROUND('Rate Design'!D16,5))*918,2)</f>
        <v>-3.39</v>
      </c>
      <c r="D16" s="118"/>
      <c r="E16" s="118"/>
      <c r="F16" s="147" t="s">
        <v>144</v>
      </c>
      <c r="G16" s="148" t="s">
        <v>101</v>
      </c>
      <c r="H16" s="149">
        <f>'Rate Design'!G26</f>
        <v>-5.8610418285432619E-2</v>
      </c>
      <c r="I16" s="140">
        <f>'Rate Design'!G25</f>
        <v>-4062815.5851279036</v>
      </c>
    </row>
    <row r="17" spans="1:15" ht="15" x14ac:dyDescent="0.25">
      <c r="A17" s="130" t="s">
        <v>51</v>
      </c>
      <c r="B17" s="132">
        <f>B16/B23</f>
        <v>-4.1233943392972136E-2</v>
      </c>
      <c r="D17" s="118"/>
      <c r="E17" s="118"/>
      <c r="F17" s="147" t="s">
        <v>95</v>
      </c>
      <c r="G17" s="148" t="s">
        <v>100</v>
      </c>
      <c r="H17" s="149">
        <f>'Rate Design'!H26</f>
        <v>-3.8406947891201117E-2</v>
      </c>
      <c r="I17" s="140">
        <f>'Rate Design'!H25</f>
        <v>-502094.02978167217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-1.2875610149553093E-2</v>
      </c>
      <c r="I18" s="140">
        <f>'Rate Design'!I25</f>
        <v>-86961.870950081589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-4.0027003881797286E-2</v>
      </c>
      <c r="I19" s="150">
        <f>SUM(I13:I18)</f>
        <v>-21171162.947167974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-3.39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78.823819999999998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E54F7987-0571-4368-A6C1-27BAB98AA49A}"/>
</file>

<file path=customXml/itemProps3.xml><?xml version="1.0" encoding="utf-8"?>
<ds:datastoreItem xmlns:ds="http://schemas.openxmlformats.org/officeDocument/2006/customXml" ds:itemID="{197A954A-C4DF-433D-87C2-0A5F9F3D4391}"/>
</file>

<file path=customXml/itemProps4.xml><?xml version="1.0" encoding="utf-8"?>
<ds:datastoreItem xmlns:ds="http://schemas.openxmlformats.org/officeDocument/2006/customXml" ds:itemID="{25FDDFE5-0329-4B5C-8AAC-6A9D83FDF959}"/>
</file>

<file path=customXml/itemProps5.xml><?xml version="1.0" encoding="utf-8"?>
<ds:datastoreItem xmlns:ds="http://schemas.openxmlformats.org/officeDocument/2006/customXml" ds:itemID="{FD1DA437-43DA-4BCC-8B35-A4A9FDB54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2020-02-21T18:49:48Z</cp:lastPrinted>
  <dcterms:created xsi:type="dcterms:W3CDTF">2016-02-09T19:01:57Z</dcterms:created>
  <dcterms:modified xsi:type="dcterms:W3CDTF">2020-02-21T20:29:38Z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