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aiecon.sharepoint.com/Cases/21 Cases/2101 Avista - ROR/"/>
    </mc:Choice>
  </mc:AlternateContent>
  <xr:revisionPtr revIDLastSave="960" documentId="8_{99864C7F-627C-415C-AD22-CD8E081B3987}" xr6:coauthVersionLast="46" xr6:coauthVersionMax="46" xr10:uidLastSave="{CDC7D4EC-DC7D-482A-9AF3-C8FE9A34768F}"/>
  <bookViews>
    <workbookView xWindow="-96" yWindow="-96" windowWidth="23232" windowHeight="12552" tabRatio="599" activeTab="1" xr2:uid="{00000000-000D-0000-FFFF-FFFF00000000}"/>
  </bookViews>
  <sheets>
    <sheet name="DCP-3" sheetId="97" r:id="rId1"/>
    <sheet name="DCP-4, P 1" sheetId="103" r:id="rId2"/>
    <sheet name="DCP-4, P 2" sheetId="104" r:id="rId3"/>
    <sheet name="DCP-4, P 3" sheetId="105" r:id="rId4"/>
    <sheet name="DCP-5" sheetId="115" r:id="rId5"/>
    <sheet name="DCP-6, P 1" sheetId="90" r:id="rId6"/>
    <sheet name="DCP-6, P 2" sheetId="102" r:id="rId7"/>
    <sheet name="DCP-7" sheetId="111" r:id="rId8"/>
    <sheet name="DCP-8" sheetId="75" r:id="rId9"/>
    <sheet name="DCP-9, P 1" sheetId="12" r:id="rId10"/>
    <sheet name="DCP-9, P 2" sheetId="13" r:id="rId11"/>
    <sheet name="DCP-9, P 3" sheetId="14" r:id="rId12"/>
    <sheet name="DCP-9, P 4" sheetId="118" r:id="rId13"/>
    <sheet name="DCP-9, P 5" sheetId="16" r:id="rId14"/>
    <sheet name="DCP-10" sheetId="106" r:id="rId15"/>
    <sheet name="DCP-11" sheetId="39" r:id="rId16"/>
    <sheet name="DCP-12" sheetId="122" r:id="rId17"/>
    <sheet name="DCP-13, P 1" sheetId="19" r:id="rId18"/>
    <sheet name="DCP-13, P 2" sheetId="20" r:id="rId19"/>
    <sheet name="DCP-14" sheetId="107" r:id="rId20"/>
    <sheet name="DCP-15,P 1" sheetId="23" r:id="rId21"/>
    <sheet name="DCP-15, P 2" sheetId="25" r:id="rId22"/>
    <sheet name="DCP-16, P 1" sheetId="121" r:id="rId23"/>
    <sheet name="DCP-16, P 2" sheetId="120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22" localSheetId="0">'[1]Jun 99'!#REF!</definedName>
    <definedName name="\22" localSheetId="4">'[1]Jun 99'!#REF!</definedName>
    <definedName name="\22" localSheetId="6">'[1]Jun 99'!#REF!</definedName>
    <definedName name="\22" localSheetId="7">'[1]Jun 99'!#REF!</definedName>
    <definedName name="\22">'[1]Jun 99'!#REF!</definedName>
    <definedName name="\A" localSheetId="16">'[1]Jun 99'!#REF!</definedName>
    <definedName name="\A" localSheetId="0">'[1]Jun 99'!#REF!</definedName>
    <definedName name="\A" localSheetId="1">'[1]Jun 99'!#REF!</definedName>
    <definedName name="\A" localSheetId="2">'[1]Jun 99'!#REF!</definedName>
    <definedName name="\A" localSheetId="3">'[1]Jun 99'!#REF!</definedName>
    <definedName name="\A" localSheetId="4">'[1]Jun 99'!#REF!</definedName>
    <definedName name="\A" localSheetId="5">'[1]Jun 99'!#REF!</definedName>
    <definedName name="\A" localSheetId="6">'[1]Jun 99'!#REF!</definedName>
    <definedName name="\A" localSheetId="7">'[1]Jun 99'!#REF!</definedName>
    <definedName name="\A">'[1]Jun 99'!#REF!</definedName>
    <definedName name="\P" localSheetId="14">#REF!</definedName>
    <definedName name="\P" localSheetId="16">#REF!</definedName>
    <definedName name="\P" localSheetId="0">#REF!</definedName>
    <definedName name="\P" localSheetId="1">'DCP-4, P 1'!#REF!</definedName>
    <definedName name="\P" localSheetId="2">#REF!</definedName>
    <definedName name="\P" localSheetId="3">#REF!</definedName>
    <definedName name="\P" localSheetId="4">#REF!</definedName>
    <definedName name="\P" localSheetId="6">#REF!</definedName>
    <definedName name="\P" localSheetId="7">#REF!</definedName>
    <definedName name="\P">#REF!</definedName>
    <definedName name="\Q" localSheetId="14">#REF!</definedName>
    <definedName name="\Q" localSheetId="16">#REF!</definedName>
    <definedName name="\Q" localSheetId="0">#REF!</definedName>
    <definedName name="\Q" localSheetId="1">'DCP-4, P 1'!#REF!</definedName>
    <definedName name="\Q" localSheetId="2">#REF!</definedName>
    <definedName name="\Q" localSheetId="3">#REF!</definedName>
    <definedName name="\Q" localSheetId="4">#REF!</definedName>
    <definedName name="\Q" localSheetId="6">#REF!</definedName>
    <definedName name="\Q" localSheetId="7">#REF!</definedName>
    <definedName name="\Q">#REF!</definedName>
    <definedName name="\R" localSheetId="14">#REF!</definedName>
    <definedName name="\R" localSheetId="16">#REF!</definedName>
    <definedName name="\R" localSheetId="0">#REF!</definedName>
    <definedName name="\R" localSheetId="1">'DCP-4, P 1'!#REF!</definedName>
    <definedName name="\R" localSheetId="2">#REF!</definedName>
    <definedName name="\R" localSheetId="3">#REF!</definedName>
    <definedName name="\R" localSheetId="4">#REF!</definedName>
    <definedName name="\R" localSheetId="6">#REF!</definedName>
    <definedName name="\R" localSheetId="7">#REF!</definedName>
    <definedName name="\R">#REF!</definedName>
    <definedName name="\S" localSheetId="14">#REF!</definedName>
    <definedName name="\S" localSheetId="16">#REF!</definedName>
    <definedName name="\S" localSheetId="0">#REF!</definedName>
    <definedName name="\S" localSheetId="1">'DCP-4, P 1'!#REF!</definedName>
    <definedName name="\S" localSheetId="2">#REF!</definedName>
    <definedName name="\S" localSheetId="3">#REF!</definedName>
    <definedName name="\S" localSheetId="4">#REF!</definedName>
    <definedName name="\S" localSheetId="6">#REF!</definedName>
    <definedName name="\S" localSheetId="7">#REF!</definedName>
    <definedName name="\S">#REF!</definedName>
    <definedName name="\T" localSheetId="14">#REF!</definedName>
    <definedName name="\T" localSheetId="16">#REF!</definedName>
    <definedName name="\T" localSheetId="0">#REF!</definedName>
    <definedName name="\T" localSheetId="1">'DCP-4, P 1'!#REF!</definedName>
    <definedName name="\T" localSheetId="2">#REF!</definedName>
    <definedName name="\T" localSheetId="3">#REF!</definedName>
    <definedName name="\T" localSheetId="4">#REF!</definedName>
    <definedName name="\T" localSheetId="6">#REF!</definedName>
    <definedName name="\T" localSheetId="7">#REF!</definedName>
    <definedName name="\T">#REF!</definedName>
    <definedName name="\U" localSheetId="14">#REF!</definedName>
    <definedName name="\U" localSheetId="16">#REF!</definedName>
    <definedName name="\U" localSheetId="0">#REF!</definedName>
    <definedName name="\U" localSheetId="1">'DCP-4, P 1'!#REF!</definedName>
    <definedName name="\U" localSheetId="2">#REF!</definedName>
    <definedName name="\U" localSheetId="3">#REF!</definedName>
    <definedName name="\U" localSheetId="4">#REF!</definedName>
    <definedName name="\U" localSheetId="6">#REF!</definedName>
    <definedName name="\U" localSheetId="7">#REF!</definedName>
    <definedName name="\U">#REF!</definedName>
    <definedName name="__Div02">'[2]Alloc factors'!$D$12</definedName>
    <definedName name="__div10" localSheetId="0">'[3]WP 1-2'!#REF!</definedName>
    <definedName name="__div10" localSheetId="1">'[3]WP 1-2'!#REF!</definedName>
    <definedName name="__div10" localSheetId="2">'[3]WP 1-2'!#REF!</definedName>
    <definedName name="__div10" localSheetId="3">'[3]WP 1-2'!#REF!</definedName>
    <definedName name="__div10" localSheetId="4">'[3]WP 1-2'!#REF!</definedName>
    <definedName name="__div10" localSheetId="5">'[3]WP 1-2'!#REF!</definedName>
    <definedName name="__div10" localSheetId="6">'[3]WP 1-2'!#REF!</definedName>
    <definedName name="__div10" localSheetId="7">'[3]WP 1-2'!#REF!</definedName>
    <definedName name="__div10">'[3]WP 1-2'!#REF!</definedName>
    <definedName name="__DIV12">'[4]Alloc factors'!$D$13</definedName>
    <definedName name="__div21" localSheetId="0">'[3]WP 1-2'!#REF!</definedName>
    <definedName name="__div21" localSheetId="1">'[3]WP 1-2'!#REF!</definedName>
    <definedName name="__div21" localSheetId="2">'[3]WP 1-2'!#REF!</definedName>
    <definedName name="__div21" localSheetId="3">'[3]WP 1-2'!#REF!</definedName>
    <definedName name="__div21" localSheetId="4">'[3]WP 1-2'!#REF!</definedName>
    <definedName name="__div21" localSheetId="5">'[3]WP 1-2'!#REF!</definedName>
    <definedName name="__div21" localSheetId="6">'[3]WP 1-2'!#REF!</definedName>
    <definedName name="__div21" localSheetId="7">'[3]WP 1-2'!#REF!</definedName>
    <definedName name="__div21">'[3]WP 1-2'!#REF!</definedName>
    <definedName name="__EXH1" localSheetId="0">#REF!</definedName>
    <definedName name="__EXH1" localSheetId="1">#REF!</definedName>
    <definedName name="__EXH1" localSheetId="2">#REF!</definedName>
    <definedName name="__EXH1" localSheetId="3">#REF!</definedName>
    <definedName name="__EXH1" localSheetId="4">#REF!</definedName>
    <definedName name="__EXH1" localSheetId="5">#REF!</definedName>
    <definedName name="__EXH1" localSheetId="6">#REF!</definedName>
    <definedName name="__EXH1" localSheetId="7">#REF!</definedName>
    <definedName name="__EXH1">#REF!</definedName>
    <definedName name="__EXH6" localSheetId="0">#REF!</definedName>
    <definedName name="__EXH6" localSheetId="1">#REF!</definedName>
    <definedName name="__EXH6" localSheetId="2">#REF!</definedName>
    <definedName name="__EXH6" localSheetId="3">#REF!</definedName>
    <definedName name="__EXH6" localSheetId="4">#REF!</definedName>
    <definedName name="__EXH6" localSheetId="5">#REF!</definedName>
    <definedName name="__EXH6" localSheetId="6">#REF!</definedName>
    <definedName name="__EXH6" localSheetId="7">#REF!</definedName>
    <definedName name="__EXH6">#REF!</definedName>
    <definedName name="__swe80">[5]Input!$E$29</definedName>
    <definedName name="__ucg80">[5]Input!$E$31</definedName>
    <definedName name="_Div02">'[2]Alloc factors'!$D$12</definedName>
    <definedName name="_div10" localSheetId="16">'[3]WP 1-2'!#REF!</definedName>
    <definedName name="_div10" localSheetId="1">'[3]WP 1-2'!#REF!</definedName>
    <definedName name="_div10" localSheetId="2">'[3]WP 1-2'!#REF!</definedName>
    <definedName name="_div10" localSheetId="3">'[3]WP 1-2'!#REF!</definedName>
    <definedName name="_div10" localSheetId="6">'[3]WP 1-2'!#REF!</definedName>
    <definedName name="_div10" localSheetId="7">'[3]WP 1-2'!#REF!</definedName>
    <definedName name="_div10">'[3]WP 1-2'!#REF!</definedName>
    <definedName name="_DIV12">'[4]Alloc factors'!$D$13</definedName>
    <definedName name="_div21" localSheetId="16">'[3]WP 1-2'!#REF!</definedName>
    <definedName name="_div21" localSheetId="1">'[3]WP 1-2'!#REF!</definedName>
    <definedName name="_div21" localSheetId="2">'[3]WP 1-2'!#REF!</definedName>
    <definedName name="_div21" localSheetId="3">'[3]WP 1-2'!#REF!</definedName>
    <definedName name="_div21" localSheetId="6">'[3]WP 1-2'!#REF!</definedName>
    <definedName name="_div21" localSheetId="7">'[3]WP 1-2'!#REF!</definedName>
    <definedName name="_div21">'[3]WP 1-2'!#REF!</definedName>
    <definedName name="_EXH1" localSheetId="16">#REF!</definedName>
    <definedName name="_EXH1" localSheetId="0">#REF!</definedName>
    <definedName name="_EXH1" localSheetId="1">#REF!</definedName>
    <definedName name="_EXH1" localSheetId="2">#REF!</definedName>
    <definedName name="_EXH1" localSheetId="3">#REF!</definedName>
    <definedName name="_EXH1" localSheetId="4">#REF!</definedName>
    <definedName name="_EXH1" localSheetId="6">#REF!</definedName>
    <definedName name="_EXH1" localSheetId="7">#REF!</definedName>
    <definedName name="_EXH1">#REF!</definedName>
    <definedName name="_EXH6" localSheetId="16">#REF!</definedName>
    <definedName name="_EXH6" localSheetId="0">#REF!</definedName>
    <definedName name="_EXH6" localSheetId="1">#REF!</definedName>
    <definedName name="_EXH6" localSheetId="2">#REF!</definedName>
    <definedName name="_EXH6" localSheetId="3">#REF!</definedName>
    <definedName name="_EXH6" localSheetId="4">#REF!</definedName>
    <definedName name="_EXH6" localSheetId="6">#REF!</definedName>
    <definedName name="_EXH6" localSheetId="7">#REF!</definedName>
    <definedName name="_EXH6">#REF!</definedName>
    <definedName name="_Key1" localSheetId="16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6" hidden="1">#REF!</definedName>
    <definedName name="_Key1" localSheetId="7" hidden="1">#REF!</definedName>
    <definedName name="_Key1" hidden="1">#REF!</definedName>
    <definedName name="_Key2" localSheetId="7" hidden="1">#REF!</definedName>
    <definedName name="_Key2" hidden="1">#REF!</definedName>
    <definedName name="_Order1" hidden="1">255</definedName>
    <definedName name="_Order2" hidden="1">255</definedName>
    <definedName name="_Regression_Out" localSheetId="7" hidden="1">#REF!</definedName>
    <definedName name="_Regression_Out" hidden="1">#REF!</definedName>
    <definedName name="_Regression_X" localSheetId="7" hidden="1">#REF!</definedName>
    <definedName name="_Regression_X" hidden="1">#REF!</definedName>
    <definedName name="_Regression_Y" localSheetId="7" hidden="1">#REF!</definedName>
    <definedName name="_Regression_Y" hidden="1">#REF!</definedName>
    <definedName name="_Sort" localSheetId="16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6" hidden="1">#REF!</definedName>
    <definedName name="_Sort" localSheetId="7" hidden="1">#REF!</definedName>
    <definedName name="_Sort" hidden="1">#REF!</definedName>
    <definedName name="_swe80">[5]Input!$E$29</definedName>
    <definedName name="_ucg80">[5]Input!$E$31</definedName>
    <definedName name="a" localSheetId="14">#REF!</definedName>
    <definedName name="a" localSheetId="19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6">#REF!</definedName>
    <definedName name="a" localSheetId="7">#REF!</definedName>
    <definedName name="a">#REF!</definedName>
    <definedName name="AAA" localSheetId="14">#REF!</definedName>
    <definedName name="AAA" localSheetId="16">#REF!</definedName>
    <definedName name="AAA" localSheetId="0">#REF!</definedName>
    <definedName name="AAA" localSheetId="1">'DCP-4, P 1'!$A$5:$J$82</definedName>
    <definedName name="AAA" localSheetId="2">#REF!</definedName>
    <definedName name="AAA" localSheetId="3">#REF!</definedName>
    <definedName name="AAA" localSheetId="4">#REF!</definedName>
    <definedName name="AAA" localSheetId="6">#REF!</definedName>
    <definedName name="AAA" localSheetId="7">#REF!</definedName>
    <definedName name="AAA">#REF!</definedName>
    <definedName name="atmos" localSheetId="0">#REF!</definedName>
    <definedName name="atmos" localSheetId="1">#REF!</definedName>
    <definedName name="atmos" localSheetId="2">#REF!</definedName>
    <definedName name="atmos" localSheetId="3">#REF!</definedName>
    <definedName name="atmos" localSheetId="4">#REF!</definedName>
    <definedName name="atmos" localSheetId="6">#REF!</definedName>
    <definedName name="atmos" localSheetId="7">#REF!</definedName>
    <definedName name="atmos">#REF!</definedName>
    <definedName name="AVG_RESIDUAL_PROFORMA">'[6]DATA INPUT'!$D$43</definedName>
    <definedName name="BaaUBondYldFY06">[7]MonthlyYields!$G$7:$G$18</definedName>
    <definedName name="BaaUBondYldFY07">[7]MonthlyYields!$G$19:$G$30</definedName>
    <definedName name="BaaUBondYldFY08">[7]MonthlyYields!$G$31:$G$42</definedName>
    <definedName name="BaaUBondYldFY09">[7]MonthlyYields!$G$43:$G$54</definedName>
    <definedName name="BaaUBondYldFY10">[7]MonthlyYields!$G$55:$G$66</definedName>
    <definedName name="BaaUBondYldFY11">[7]MonthlyYields!$G$67:$G$78</definedName>
    <definedName name="BaaUBondYldFY12">[7]MonthlyYields!$G$79:$G$90</definedName>
    <definedName name="BaaUBondYldFY13">[7]MonthlyYields!$G$91:$G$102</definedName>
    <definedName name="BaaUBondYldFY14">[7]MonthlyYields!$G$103:$G$114</definedName>
    <definedName name="BBB" localSheetId="14">#REF!</definedName>
    <definedName name="BBB" localSheetId="16">#REF!</definedName>
    <definedName name="BBB" localSheetId="0">#REF!</definedName>
    <definedName name="BBB" localSheetId="1">#REF!</definedName>
    <definedName name="BBB" localSheetId="2">'DCP-4, P 2'!$A$5:$N$76</definedName>
    <definedName name="BBB" localSheetId="3">#REF!</definedName>
    <definedName name="BBB" localSheetId="4">#REF!</definedName>
    <definedName name="BBB" localSheetId="5">#REF!</definedName>
    <definedName name="BBB" localSheetId="6">#REF!</definedName>
    <definedName name="BBB" localSheetId="7">#REF!</definedName>
    <definedName name="BBB">#REF!</definedName>
    <definedName name="BUSUNIT">'[8]Input '!$C$9</definedName>
    <definedName name="BUTLER" localSheetId="16">#REF!</definedName>
    <definedName name="BUTLER" localSheetId="0">#REF!</definedName>
    <definedName name="BUTLER" localSheetId="1">#REF!</definedName>
    <definedName name="BUTLER" localSheetId="2">#REF!</definedName>
    <definedName name="BUTLER" localSheetId="3">#REF!</definedName>
    <definedName name="BUTLER" localSheetId="4">#REF!</definedName>
    <definedName name="BUTLER" localSheetId="6">#REF!</definedName>
    <definedName name="BUTLER" localSheetId="7">#REF!</definedName>
    <definedName name="BUTLER">#REF!</definedName>
    <definedName name="C_" localSheetId="16">'[4]Schedule 4 O&amp;M'!#REF!</definedName>
    <definedName name="C_" localSheetId="1">'[4]Schedule 4 O&amp;M'!#REF!</definedName>
    <definedName name="C_" localSheetId="2">'[4]Schedule 4 O&amp;M'!#REF!</definedName>
    <definedName name="C_" localSheetId="3">'[4]Schedule 4 O&amp;M'!#REF!</definedName>
    <definedName name="C_" localSheetId="6">'[4]Schedule 4 O&amp;M'!#REF!</definedName>
    <definedName name="C_" localSheetId="7">'[4]Schedule 4 O&amp;M'!#REF!</definedName>
    <definedName name="C_">'[4]Schedule 4 O&amp;M'!#REF!</definedName>
    <definedName name="capitalization" localSheetId="7">#REF!</definedName>
    <definedName name="capitalization">#REF!</definedName>
    <definedName name="CC" localSheetId="16">#REF!</definedName>
    <definedName name="CC" localSheetId="0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6">#REF!</definedName>
    <definedName name="CC" localSheetId="7">#REF!</definedName>
    <definedName name="CC">#REF!</definedName>
    <definedName name="CCC" localSheetId="14">#REF!</definedName>
    <definedName name="CCC" localSheetId="16">#REF!</definedName>
    <definedName name="CCC" localSheetId="0">#REF!</definedName>
    <definedName name="CCC" localSheetId="1">#REF!</definedName>
    <definedName name="CCC" localSheetId="2">#REF!</definedName>
    <definedName name="CCC" localSheetId="3">'DCP-4, P 3'!$A$5:$E$77</definedName>
    <definedName name="CCC" localSheetId="4">#REF!</definedName>
    <definedName name="CCC" localSheetId="6">#REF!</definedName>
    <definedName name="CCC" localSheetId="7">#REF!</definedName>
    <definedName name="CCC">#REF!</definedName>
    <definedName name="Central_Only" localSheetId="16">'[4]Alloc factors'!#REF!</definedName>
    <definedName name="Central_Only" localSheetId="1">'[4]Alloc factors'!#REF!</definedName>
    <definedName name="Central_Only" localSheetId="2">'[4]Alloc factors'!#REF!</definedName>
    <definedName name="Central_Only" localSheetId="3">'[4]Alloc factors'!#REF!</definedName>
    <definedName name="Central_Only" localSheetId="6">'[4]Alloc factors'!#REF!</definedName>
    <definedName name="Central_Only" localSheetId="7">'[4]Alloc factors'!#REF!</definedName>
    <definedName name="Central_Only">'[4]Alloc factors'!#REF!</definedName>
    <definedName name="company" localSheetId="16">'[9]Company Groups'!#REF!</definedName>
    <definedName name="company" localSheetId="0">'[10]Company Groups'!#REF!</definedName>
    <definedName name="company" localSheetId="1">'[9]Company Groups'!#REF!</definedName>
    <definedName name="company" localSheetId="2">'[9]Company Groups'!#REF!</definedName>
    <definedName name="company" localSheetId="3">'[9]Company Groups'!#REF!</definedName>
    <definedName name="company" localSheetId="4">'[9]Company Groups'!#REF!</definedName>
    <definedName name="company" localSheetId="5">'[10]Company Groups'!#REF!</definedName>
    <definedName name="company" localSheetId="6">'[10]Company Groups'!#REF!</definedName>
    <definedName name="company" localSheetId="7">'[9]Company Groups'!#REF!</definedName>
    <definedName name="company">'[9]Company Groups'!#REF!</definedName>
    <definedName name="Cortez" localSheetId="1">'[4]Alloc factors'!#REF!</definedName>
    <definedName name="Cortez" localSheetId="2">'[4]Alloc factors'!#REF!</definedName>
    <definedName name="Cortez" localSheetId="3">'[4]Alloc factors'!#REF!</definedName>
    <definedName name="Cortez" localSheetId="6">'[4]Alloc factors'!#REF!</definedName>
    <definedName name="Cortez" localSheetId="7">'[4]Alloc factors'!#REF!</definedName>
    <definedName name="Cortez">'[4]Alloc factors'!#REF!</definedName>
    <definedName name="csDesignMode">1</definedName>
    <definedName name="customerinput" localSheetId="16">#REF!</definedName>
    <definedName name="customerinput" localSheetId="0">#REF!</definedName>
    <definedName name="customerinput" localSheetId="1">#REF!</definedName>
    <definedName name="customerinput" localSheetId="2">#REF!</definedName>
    <definedName name="customerinput" localSheetId="3">#REF!</definedName>
    <definedName name="customerinput" localSheetId="4">#REF!</definedName>
    <definedName name="customerinput" localSheetId="6">#REF!</definedName>
    <definedName name="customerinput" localSheetId="7">#REF!</definedName>
    <definedName name="customerinput">#REF!</definedName>
    <definedName name="DATA">#N/A</definedName>
    <definedName name="dataset" localSheetId="16">#REF!</definedName>
    <definedName name="dataset" localSheetId="0">#REF!</definedName>
    <definedName name="dataset" localSheetId="1">#REF!</definedName>
    <definedName name="dataset" localSheetId="2">#REF!</definedName>
    <definedName name="dataset" localSheetId="3">#REF!</definedName>
    <definedName name="dataset" localSheetId="4">#REF!</definedName>
    <definedName name="dataset" localSheetId="6">#REF!</definedName>
    <definedName name="dataset" localSheetId="7">#REF!</definedName>
    <definedName name="dataset">#REF!</definedName>
    <definedName name="date" localSheetId="0">#REF!</definedName>
    <definedName name="date" localSheetId="1">#REF!</definedName>
    <definedName name="date" localSheetId="2">#REF!</definedName>
    <definedName name="date" localSheetId="3">#REF!</definedName>
    <definedName name="date" localSheetId="4">#REF!</definedName>
    <definedName name="date" localSheetId="6">#REF!</definedName>
    <definedName name="date" localSheetId="7">#REF!</definedName>
    <definedName name="date">#REF!</definedName>
    <definedName name="DDD" localSheetId="16">#REF!</definedName>
    <definedName name="DDD" localSheetId="0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6">#REF!</definedName>
    <definedName name="DDD" localSheetId="7">#REF!</definedName>
    <definedName name="DDD">#REF!</definedName>
    <definedName name="DEPRECIATION" localSheetId="16">'[1]Jun 99'!#REF!</definedName>
    <definedName name="DEPRECIATION" localSheetId="1">'[1]Jun 99'!#REF!</definedName>
    <definedName name="DEPRECIATION" localSheetId="2">'[1]Jun 99'!#REF!</definedName>
    <definedName name="DEPRECIATION" localSheetId="3">'[1]Jun 99'!#REF!</definedName>
    <definedName name="DEPRECIATION" localSheetId="6">'[1]Jun 99'!#REF!</definedName>
    <definedName name="DEPRECIATION" localSheetId="7">'[1]Jun 99'!#REF!</definedName>
    <definedName name="DEPRECIATION">'[1]Jun 99'!#REF!</definedName>
    <definedName name="DJInd" localSheetId="16">#REF!</definedName>
    <definedName name="DJInd" localSheetId="0">#REF!</definedName>
    <definedName name="DJInd" localSheetId="1">#REF!</definedName>
    <definedName name="DJInd" localSheetId="2">#REF!</definedName>
    <definedName name="DJInd" localSheetId="3">#REF!</definedName>
    <definedName name="DJInd" localSheetId="4">#REF!</definedName>
    <definedName name="DJInd" localSheetId="6">#REF!</definedName>
    <definedName name="DJInd" localSheetId="7">#REF!</definedName>
    <definedName name="DJInd">#REF!</definedName>
    <definedName name="DJUtil" localSheetId="16">#REF!</definedName>
    <definedName name="DJUtil" localSheetId="0">#REF!</definedName>
    <definedName name="DJUtil" localSheetId="1">#REF!</definedName>
    <definedName name="DJUtil" localSheetId="2">#REF!</definedName>
    <definedName name="DJUtil" localSheetId="3">#REF!</definedName>
    <definedName name="DJUtil" localSheetId="4">#REF!</definedName>
    <definedName name="DJUtil" localSheetId="6">#REF!</definedName>
    <definedName name="DJUtil" localSheetId="7">#REF!</definedName>
    <definedName name="DJUtil">#REF!</definedName>
    <definedName name="Durango" localSheetId="16">'[4]Alloc factors'!#REF!</definedName>
    <definedName name="Durango" localSheetId="1">'[4]Alloc factors'!#REF!</definedName>
    <definedName name="Durango" localSheetId="2">'[4]Alloc factors'!#REF!</definedName>
    <definedName name="Durango" localSheetId="3">'[4]Alloc factors'!#REF!</definedName>
    <definedName name="Durango" localSheetId="6">'[4]Alloc factors'!#REF!</definedName>
    <definedName name="Durango" localSheetId="7">'[4]Alloc factors'!#REF!</definedName>
    <definedName name="Durango">'[4]Alloc factors'!#REF!</definedName>
    <definedName name="EEE" localSheetId="16">#REF!</definedName>
    <definedName name="EEE" localSheetId="0">#REF!</definedName>
    <definedName name="EEE" localSheetId="1">#REF!</definedName>
    <definedName name="EEE" localSheetId="2">#REF!</definedName>
    <definedName name="EEE" localSheetId="3">#REF!</definedName>
    <definedName name="EEE" localSheetId="4">#REF!</definedName>
    <definedName name="EEE" localSheetId="6">#REF!</definedName>
    <definedName name="EEE" localSheetId="7">#REF!</definedName>
    <definedName name="EEE">#REF!</definedName>
    <definedName name="EV__LASTREFTIME__" hidden="1">39198.5712152778</definedName>
    <definedName name="EXH1A" localSheetId="0">#REF!</definedName>
    <definedName name="EXH1A" localSheetId="1">#REF!</definedName>
    <definedName name="EXH1A" localSheetId="2">#REF!</definedName>
    <definedName name="EXH1A" localSheetId="3">#REF!</definedName>
    <definedName name="EXH1A" localSheetId="4">#REF!</definedName>
    <definedName name="EXH1A" localSheetId="6">#REF!</definedName>
    <definedName name="EXH1A" localSheetId="7">#REF!</definedName>
    <definedName name="EXH1A">#REF!</definedName>
    <definedName name="FFF" localSheetId="16">#REF!</definedName>
    <definedName name="FFF" localSheetId="0">#REF!</definedName>
    <definedName name="FFF" localSheetId="1">#REF!</definedName>
    <definedName name="FFF" localSheetId="2">#REF!</definedName>
    <definedName name="FFF" localSheetId="3">#REF!</definedName>
    <definedName name="FFF" localSheetId="4">#REF!</definedName>
    <definedName name="FFF" localSheetId="6">#REF!</definedName>
    <definedName name="FFF" localSheetId="7">#REF!</definedName>
    <definedName name="FFF">#REF!</definedName>
    <definedName name="Fremont" localSheetId="16">'[4]Alloc factors'!#REF!</definedName>
    <definedName name="Fremont" localSheetId="1">'[4]Alloc factors'!#REF!</definedName>
    <definedName name="Fremont" localSheetId="2">'[4]Alloc factors'!#REF!</definedName>
    <definedName name="Fremont" localSheetId="3">'[4]Alloc factors'!#REF!</definedName>
    <definedName name="Fremont" localSheetId="6">'[4]Alloc factors'!#REF!</definedName>
    <definedName name="Fremont" localSheetId="7">'[4]Alloc factors'!#REF!</definedName>
    <definedName name="Fremont">'[4]Alloc factors'!#REF!</definedName>
    <definedName name="GGG" localSheetId="16">#REF!</definedName>
    <definedName name="GGG" localSheetId="0">#REF!</definedName>
    <definedName name="GGG" localSheetId="1">#REF!</definedName>
    <definedName name="GGG" localSheetId="2">#REF!</definedName>
    <definedName name="GGG" localSheetId="3">#REF!</definedName>
    <definedName name="GGG" localSheetId="4">#REF!</definedName>
    <definedName name="GGG" localSheetId="6">#REF!</definedName>
    <definedName name="GGG" localSheetId="7">#REF!</definedName>
    <definedName name="GGG">#REF!</definedName>
    <definedName name="GOEXP" localSheetId="16">'[8]Input '!#REF!</definedName>
    <definedName name="GOEXP" localSheetId="1">'[8]Input '!#REF!</definedName>
    <definedName name="GOEXP" localSheetId="2">'[8]Input '!#REF!</definedName>
    <definedName name="GOEXP" localSheetId="3">'[8]Input '!#REF!</definedName>
    <definedName name="GOEXP" localSheetId="6">'[8]Input '!#REF!</definedName>
    <definedName name="GOEXP" localSheetId="7">'[8]Input '!#REF!</definedName>
    <definedName name="GOEXP">'[8]Input '!#REF!</definedName>
    <definedName name="GOEXP_PROFORMA">'[6]DATA INPUT'!$D$53</definedName>
    <definedName name="GOPLANT" localSheetId="16">'[8]Input '!#REF!</definedName>
    <definedName name="GOPLANT" localSheetId="1">'[8]Input '!#REF!</definedName>
    <definedName name="GOPLANT" localSheetId="2">'[8]Input '!#REF!</definedName>
    <definedName name="GOPLANT" localSheetId="3">'[8]Input '!#REF!</definedName>
    <definedName name="GOPLANT" localSheetId="6">'[8]Input '!#REF!</definedName>
    <definedName name="GOPLANT" localSheetId="7">'[8]Input '!#REF!</definedName>
    <definedName name="GOPLANT">'[8]Input '!#REF!</definedName>
    <definedName name="GOPLANT_PROFORMA">'[6]DATA INPUT'!$D$57</definedName>
    <definedName name="HTML_CodePage" hidden="1">1252</definedName>
    <definedName name="HTML_Control" localSheetId="14" hidden="1">{"'Sheet1'!$A$1:$O$40"}</definedName>
    <definedName name="HTML_Control" localSheetId="19" hidden="1">{"'Sheet1'!$A$1:$O$40"}</definedName>
    <definedName name="HTML_Control" localSheetId="2" hidden="1">{"'Sheet1'!$A$1:$O$40"}</definedName>
    <definedName name="HTML_Control" localSheetId="3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lkqFL" localSheetId="14" hidden="1">{"'Sheet1'!$A$1:$O$40"}</definedName>
    <definedName name="jhlkqFL" localSheetId="19" hidden="1">{"'Sheet1'!$A$1:$O$40"}</definedName>
    <definedName name="jhlkqFL" localSheetId="2" hidden="1">{"'Sheet1'!$A$1:$O$40"}</definedName>
    <definedName name="jhlkqFL" localSheetId="3" hidden="1">{"'Sheet1'!$A$1:$O$40"}</definedName>
    <definedName name="jhlkqFL" hidden="1">{"'Sheet1'!$A$1:$O$40"}</definedName>
    <definedName name="JURISDICTION">'[8]Input '!$C$8</definedName>
    <definedName name="KIRK" localSheetId="16">#REF!</definedName>
    <definedName name="KIRK" localSheetId="0">#REF!</definedName>
    <definedName name="KIRK" localSheetId="1">#REF!</definedName>
    <definedName name="KIRK" localSheetId="2">#REF!</definedName>
    <definedName name="KIRK" localSheetId="3">#REF!</definedName>
    <definedName name="KIRK" localSheetId="4">#REF!</definedName>
    <definedName name="KIRK" localSheetId="6">#REF!</definedName>
    <definedName name="KIRK" localSheetId="7">#REF!</definedName>
    <definedName name="KIRK">#REF!</definedName>
    <definedName name="Kirk_Plant" localSheetId="16">#REF!</definedName>
    <definedName name="Kirk_Plant" localSheetId="0">#REF!</definedName>
    <definedName name="Kirk_Plant" localSheetId="1">#REF!</definedName>
    <definedName name="Kirk_Plant" localSheetId="2">#REF!</definedName>
    <definedName name="Kirk_Plant" localSheetId="3">#REF!</definedName>
    <definedName name="Kirk_Plant" localSheetId="4">#REF!</definedName>
    <definedName name="Kirk_Plant" localSheetId="6">#REF!</definedName>
    <definedName name="Kirk_Plant" localSheetId="7">#REF!</definedName>
    <definedName name="Kirk_Plant">#REF!</definedName>
    <definedName name="LDCs" localSheetId="16">#REF!</definedName>
    <definedName name="LDCs" localSheetId="0">#REF!</definedName>
    <definedName name="LDCs" localSheetId="1">#REF!</definedName>
    <definedName name="LDCs" localSheetId="2">#REF!</definedName>
    <definedName name="LDCs" localSheetId="3">#REF!</definedName>
    <definedName name="LDCs" localSheetId="4">#REF!</definedName>
    <definedName name="LDCs" localSheetId="6">#REF!</definedName>
    <definedName name="LDCs" localSheetId="7">#REF!</definedName>
    <definedName name="LDCs">#REF!</definedName>
    <definedName name="Litigated_BaseROEs_2006" localSheetId="7">#REF!</definedName>
    <definedName name="Litigated_BaseROEs_2006">#REF!</definedName>
    <definedName name="Litigated_BaseROEs_2007" localSheetId="7">#REF!</definedName>
    <definedName name="Litigated_BaseROEs_2007">#REF!</definedName>
    <definedName name="Litigated_BaseROEs_2008" localSheetId="7">#REF!</definedName>
    <definedName name="Litigated_BaseROEs_2008">#REF!</definedName>
    <definedName name="Litigated_BaseROEs_2009" localSheetId="7">#REF!</definedName>
    <definedName name="Litigated_BaseROEs_2009">#REF!</definedName>
    <definedName name="Litigated_BaseROEs_2010" localSheetId="7">#REF!</definedName>
    <definedName name="Litigated_BaseROEs_2010">#REF!</definedName>
    <definedName name="Litigated_BaseROEs_2011" localSheetId="7">#REF!</definedName>
    <definedName name="Litigated_BaseROEs_2011">#REF!</definedName>
    <definedName name="Litigated_BaseROEs_2012" localSheetId="7">#REF!</definedName>
    <definedName name="Litigated_BaseROEs_2012">#REF!</definedName>
    <definedName name="Litigated_BaseROEs_2013" localSheetId="7">#REF!</definedName>
    <definedName name="Litigated_BaseROEs_2013">#REF!</definedName>
    <definedName name="Litigated_BaseROEs_2014" localSheetId="7">#REF!</definedName>
    <definedName name="Litigated_BaseROEs_2014">#REF!</definedName>
    <definedName name="LTD_Rate">'[8]Input '!$C$23</definedName>
    <definedName name="LTDcostrate" localSheetId="16">#REF!</definedName>
    <definedName name="LTDcostrate" localSheetId="0">#REF!</definedName>
    <definedName name="LTDcostrate" localSheetId="1">#REF!</definedName>
    <definedName name="LTDcostrate" localSheetId="2">#REF!</definedName>
    <definedName name="LTDcostrate" localSheetId="3">#REF!</definedName>
    <definedName name="LTDcostrate" localSheetId="4">#REF!</definedName>
    <definedName name="LTDcostrate" localSheetId="6">#REF!</definedName>
    <definedName name="LTDcostrate" localSheetId="7">#REF!</definedName>
    <definedName name="LTDcostrate">#REF!</definedName>
    <definedName name="Market_Return" localSheetId="16">#REF!</definedName>
    <definedName name="Market_Return" localSheetId="0">#REF!</definedName>
    <definedName name="Market_Return" localSheetId="1">#REF!</definedName>
    <definedName name="Market_Return" localSheetId="2">#REF!</definedName>
    <definedName name="Market_Return" localSheetId="3">#REF!</definedName>
    <definedName name="Market_Return" localSheetId="4">#REF!</definedName>
    <definedName name="Market_Return" localSheetId="6">#REF!</definedName>
    <definedName name="Market_Return" localSheetId="7">#REF!</definedName>
    <definedName name="Market_Return">#REF!</definedName>
    <definedName name="Moodys" localSheetId="7">#REF!</definedName>
    <definedName name="Moodys">#REF!</definedName>
    <definedName name="MS" localSheetId="16">#REF!</definedName>
    <definedName name="MS" localSheetId="0">#REF!</definedName>
    <definedName name="MS" localSheetId="1">#REF!</definedName>
    <definedName name="MS" localSheetId="2">#REF!</definedName>
    <definedName name="MS" localSheetId="3">#REF!</definedName>
    <definedName name="MS" localSheetId="4">#REF!</definedName>
    <definedName name="MS" localSheetId="6">#REF!</definedName>
    <definedName name="MS" localSheetId="7">#REF!</definedName>
    <definedName name="MS">#REF!</definedName>
    <definedName name="MS_Plant" localSheetId="0">#REF!</definedName>
    <definedName name="MS_Plant" localSheetId="1">#REF!</definedName>
    <definedName name="MS_Plant" localSheetId="2">#REF!</definedName>
    <definedName name="MS_Plant" localSheetId="3">#REF!</definedName>
    <definedName name="MS_Plant" localSheetId="4">#REF!</definedName>
    <definedName name="MS_Plant" localSheetId="6">#REF!</definedName>
    <definedName name="MS_Plant" localSheetId="7">#REF!</definedName>
    <definedName name="MS_Plant">#REF!</definedName>
    <definedName name="NAME">#N/A</definedName>
    <definedName name="NEadit" localSheetId="0">#REF!</definedName>
    <definedName name="NEadit" localSheetId="1">#REF!</definedName>
    <definedName name="NEadit" localSheetId="2">#REF!</definedName>
    <definedName name="NEadit" localSheetId="3">#REF!</definedName>
    <definedName name="NEadit" localSheetId="4">#REF!</definedName>
    <definedName name="NEadit" localSheetId="6">#REF!</definedName>
    <definedName name="NEadit" localSheetId="7">#REF!</definedName>
    <definedName name="NEadit">#REF!</definedName>
    <definedName name="NEadv" localSheetId="0">#REF!</definedName>
    <definedName name="NEadv" localSheetId="1">#REF!</definedName>
    <definedName name="NEadv" localSheetId="2">#REF!</definedName>
    <definedName name="NEadv" localSheetId="3">#REF!</definedName>
    <definedName name="NEadv" localSheetId="4">#REF!</definedName>
    <definedName name="NEadv" localSheetId="6">#REF!</definedName>
    <definedName name="NEadv" localSheetId="7">#REF!</definedName>
    <definedName name="NEadv">#REF!</definedName>
    <definedName name="NEcash" localSheetId="0">#REF!</definedName>
    <definedName name="NEcash" localSheetId="1">#REF!</definedName>
    <definedName name="NEcash" localSheetId="2">#REF!</definedName>
    <definedName name="NEcash" localSheetId="3">#REF!</definedName>
    <definedName name="NEcash" localSheetId="4">#REF!</definedName>
    <definedName name="NEcash" localSheetId="6">#REF!</definedName>
    <definedName name="NEcash" localSheetId="7">#REF!</definedName>
    <definedName name="NEcash">#REF!</definedName>
    <definedName name="NEcwip" localSheetId="0">#REF!</definedName>
    <definedName name="NEcwip" localSheetId="1">#REF!</definedName>
    <definedName name="NEcwip" localSheetId="2">#REF!</definedName>
    <definedName name="NEcwip" localSheetId="3">#REF!</definedName>
    <definedName name="NEcwip" localSheetId="4">#REF!</definedName>
    <definedName name="NEcwip" localSheetId="6">#REF!</definedName>
    <definedName name="NEcwip" localSheetId="7">#REF!</definedName>
    <definedName name="NEcwip">#REF!</definedName>
    <definedName name="NEdep" localSheetId="0">#REF!</definedName>
    <definedName name="NEdep" localSheetId="1">#REF!</definedName>
    <definedName name="NEdep" localSheetId="2">#REF!</definedName>
    <definedName name="NEdep" localSheetId="3">#REF!</definedName>
    <definedName name="NEdep" localSheetId="4">#REF!</definedName>
    <definedName name="NEdep" localSheetId="6">#REF!</definedName>
    <definedName name="NEdep" localSheetId="7">#REF!</definedName>
    <definedName name="NEdep">#REF!</definedName>
    <definedName name="NEmatsup" localSheetId="0">#REF!</definedName>
    <definedName name="NEmatsup" localSheetId="1">#REF!</definedName>
    <definedName name="NEmatsup" localSheetId="2">#REF!</definedName>
    <definedName name="NEmatsup" localSheetId="3">#REF!</definedName>
    <definedName name="NEmatsup" localSheetId="4">#REF!</definedName>
    <definedName name="NEmatsup" localSheetId="6">#REF!</definedName>
    <definedName name="NEmatsup" localSheetId="7">#REF!</definedName>
    <definedName name="NEmatsup">#REF!</definedName>
    <definedName name="NEplant" localSheetId="0">#REF!</definedName>
    <definedName name="NEplant" localSheetId="1">#REF!</definedName>
    <definedName name="NEplant" localSheetId="2">#REF!</definedName>
    <definedName name="NEplant" localSheetId="3">#REF!</definedName>
    <definedName name="NEplant" localSheetId="4">#REF!</definedName>
    <definedName name="NEplant" localSheetId="6">#REF!</definedName>
    <definedName name="NEplant" localSheetId="7">#REF!</definedName>
    <definedName name="NEplant">#REF!</definedName>
    <definedName name="NEpp" localSheetId="0">#REF!</definedName>
    <definedName name="NEpp" localSheetId="1">#REF!</definedName>
    <definedName name="NEpp" localSheetId="2">#REF!</definedName>
    <definedName name="NEpp" localSheetId="3">#REF!</definedName>
    <definedName name="NEpp" localSheetId="4">#REF!</definedName>
    <definedName name="NEpp" localSheetId="6">#REF!</definedName>
    <definedName name="NEpp" localSheetId="7">#REF!</definedName>
    <definedName name="NEpp">#REF!</definedName>
    <definedName name="NEstorg" localSheetId="0">#REF!</definedName>
    <definedName name="NEstorg" localSheetId="1">#REF!</definedName>
    <definedName name="NEstorg" localSheetId="2">#REF!</definedName>
    <definedName name="NEstorg" localSheetId="3">#REF!</definedName>
    <definedName name="NEstorg" localSheetId="4">#REF!</definedName>
    <definedName name="NEstorg" localSheetId="6">#REF!</definedName>
    <definedName name="NEstorg" localSheetId="7">#REF!</definedName>
    <definedName name="NEstorg">#REF!</definedName>
    <definedName name="NW_Only" localSheetId="16">'[4]Alloc factors'!#REF!</definedName>
    <definedName name="NW_Only" localSheetId="1">'[4]Alloc factors'!#REF!</definedName>
    <definedName name="NW_Only" localSheetId="2">'[4]Alloc factors'!#REF!</definedName>
    <definedName name="NW_Only" localSheetId="3">'[4]Alloc factors'!#REF!</definedName>
    <definedName name="NW_Only" localSheetId="6">'[4]Alloc factors'!#REF!</definedName>
    <definedName name="NW_Only" localSheetId="7">'[4]Alloc factors'!#REF!</definedName>
    <definedName name="NW_Only">'[4]Alloc factors'!#REF!</definedName>
    <definedName name="NWadit" localSheetId="16">#REF!</definedName>
    <definedName name="NWadit" localSheetId="0">#REF!</definedName>
    <definedName name="NWadit" localSheetId="1">#REF!</definedName>
    <definedName name="NWadit" localSheetId="2">#REF!</definedName>
    <definedName name="NWadit" localSheetId="3">#REF!</definedName>
    <definedName name="NWadit" localSheetId="4">#REF!</definedName>
    <definedName name="NWadit" localSheetId="6">#REF!</definedName>
    <definedName name="NWadit" localSheetId="7">#REF!</definedName>
    <definedName name="NWadit">#REF!</definedName>
    <definedName name="NWadv" localSheetId="16">#REF!</definedName>
    <definedName name="NWadv" localSheetId="0">#REF!</definedName>
    <definedName name="NWadv" localSheetId="1">#REF!</definedName>
    <definedName name="NWadv" localSheetId="2">#REF!</definedName>
    <definedName name="NWadv" localSheetId="3">#REF!</definedName>
    <definedName name="NWadv" localSheetId="4">#REF!</definedName>
    <definedName name="NWadv" localSheetId="6">#REF!</definedName>
    <definedName name="NWadv" localSheetId="7">#REF!</definedName>
    <definedName name="NWadv">#REF!</definedName>
    <definedName name="NWcash" localSheetId="16">#REF!</definedName>
    <definedName name="NWcash" localSheetId="0">#REF!</definedName>
    <definedName name="NWcash" localSheetId="1">#REF!</definedName>
    <definedName name="NWcash" localSheetId="2">#REF!</definedName>
    <definedName name="NWcash" localSheetId="3">#REF!</definedName>
    <definedName name="NWcash" localSheetId="4">#REF!</definedName>
    <definedName name="NWcash" localSheetId="6">#REF!</definedName>
    <definedName name="NWcash" localSheetId="7">#REF!</definedName>
    <definedName name="NWcash">#REF!</definedName>
    <definedName name="NWcwip" localSheetId="0">#REF!</definedName>
    <definedName name="NWcwip" localSheetId="1">#REF!</definedName>
    <definedName name="NWcwip" localSheetId="2">#REF!</definedName>
    <definedName name="NWcwip" localSheetId="3">#REF!</definedName>
    <definedName name="NWcwip" localSheetId="4">#REF!</definedName>
    <definedName name="NWcwip" localSheetId="6">#REF!</definedName>
    <definedName name="NWcwip" localSheetId="7">#REF!</definedName>
    <definedName name="NWcwip">#REF!</definedName>
    <definedName name="NWdep" localSheetId="0">#REF!</definedName>
    <definedName name="NWdep" localSheetId="1">#REF!</definedName>
    <definedName name="NWdep" localSheetId="2">#REF!</definedName>
    <definedName name="NWdep" localSheetId="3">#REF!</definedName>
    <definedName name="NWdep" localSheetId="4">#REF!</definedName>
    <definedName name="NWdep" localSheetId="6">#REF!</definedName>
    <definedName name="NWdep" localSheetId="7">#REF!</definedName>
    <definedName name="NWdep">#REF!</definedName>
    <definedName name="NWmatsup" localSheetId="0">#REF!</definedName>
    <definedName name="NWmatsup" localSheetId="1">#REF!</definedName>
    <definedName name="NWmatsup" localSheetId="2">#REF!</definedName>
    <definedName name="NWmatsup" localSheetId="3">#REF!</definedName>
    <definedName name="NWmatsup" localSheetId="4">#REF!</definedName>
    <definedName name="NWmatsup" localSheetId="6">#REF!</definedName>
    <definedName name="NWmatsup" localSheetId="7">#REF!</definedName>
    <definedName name="NWmatsup">#REF!</definedName>
    <definedName name="NWplant" localSheetId="0">#REF!</definedName>
    <definedName name="NWplant" localSheetId="1">#REF!</definedName>
    <definedName name="NWplant" localSheetId="2">#REF!</definedName>
    <definedName name="NWplant" localSheetId="3">#REF!</definedName>
    <definedName name="NWplant" localSheetId="4">#REF!</definedName>
    <definedName name="NWplant" localSheetId="6">#REF!</definedName>
    <definedName name="NWplant" localSheetId="7">#REF!</definedName>
    <definedName name="NWplant">#REF!</definedName>
    <definedName name="NWpp" localSheetId="0">#REF!</definedName>
    <definedName name="NWpp" localSheetId="1">#REF!</definedName>
    <definedName name="NWpp" localSheetId="2">#REF!</definedName>
    <definedName name="NWpp" localSheetId="3">#REF!</definedName>
    <definedName name="NWpp" localSheetId="4">#REF!</definedName>
    <definedName name="NWpp" localSheetId="6">#REF!</definedName>
    <definedName name="NWpp" localSheetId="7">#REF!</definedName>
    <definedName name="NWpp">#REF!</definedName>
    <definedName name="NWstorg" localSheetId="0">#REF!</definedName>
    <definedName name="NWstorg" localSheetId="1">#REF!</definedName>
    <definedName name="NWstorg" localSheetId="2">#REF!</definedName>
    <definedName name="NWstorg" localSheetId="3">#REF!</definedName>
    <definedName name="NWstorg" localSheetId="4">#REF!</definedName>
    <definedName name="NWstorg" localSheetId="6">#REF!</definedName>
    <definedName name="NWstorg" localSheetId="7">#REF!</definedName>
    <definedName name="NWstorg">#REF!</definedName>
    <definedName name="PAGE1">#N/A</definedName>
    <definedName name="PAGE5" localSheetId="16">#REF!</definedName>
    <definedName name="PAGE5" localSheetId="0">#REF!</definedName>
    <definedName name="PAGE5" localSheetId="1">#REF!</definedName>
    <definedName name="PAGE5" localSheetId="2">#REF!</definedName>
    <definedName name="PAGE5" localSheetId="3">#REF!</definedName>
    <definedName name="PAGE5" localSheetId="4">#REF!</definedName>
    <definedName name="PAGE5" localSheetId="6">#REF!</definedName>
    <definedName name="PAGE5" localSheetId="7">#REF!</definedName>
    <definedName name="PAGE5">#REF!</definedName>
    <definedName name="PAGE6" localSheetId="16">#REF!</definedName>
    <definedName name="PAGE6" localSheetId="0">#REF!</definedName>
    <definedName name="PAGE6" localSheetId="1">#REF!</definedName>
    <definedName name="PAGE6" localSheetId="2">#REF!</definedName>
    <definedName name="PAGE6" localSheetId="3">#REF!</definedName>
    <definedName name="PAGE6" localSheetId="4">#REF!</definedName>
    <definedName name="PAGE6" localSheetId="6">#REF!</definedName>
    <definedName name="PAGE6" localSheetId="7">#REF!</definedName>
    <definedName name="PAGE6">#REF!</definedName>
    <definedName name="PAGE7" localSheetId="16">#REF!</definedName>
    <definedName name="PAGE7" localSheetId="0">#REF!</definedName>
    <definedName name="PAGE7" localSheetId="1">#REF!</definedName>
    <definedName name="PAGE7" localSheetId="2">#REF!</definedName>
    <definedName name="PAGE7" localSheetId="3">#REF!</definedName>
    <definedName name="PAGE7" localSheetId="4">#REF!</definedName>
    <definedName name="PAGE7" localSheetId="6">#REF!</definedName>
    <definedName name="PAGE7" localSheetId="7">#REF!</definedName>
    <definedName name="PAGE7">#REF!</definedName>
    <definedName name="PAGE8" localSheetId="0">#REF!</definedName>
    <definedName name="PAGE8" localSheetId="1">#REF!</definedName>
    <definedName name="PAGE8" localSheetId="2">#REF!</definedName>
    <definedName name="PAGE8" localSheetId="3">#REF!</definedName>
    <definedName name="PAGE8" localSheetId="4">#REF!</definedName>
    <definedName name="PAGE8" localSheetId="6">#REF!</definedName>
    <definedName name="PAGE8" localSheetId="7">#REF!</definedName>
    <definedName name="PAGE8">#REF!</definedName>
    <definedName name="Parent_Company" localSheetId="16">'[11]Company Groups'!$B$3</definedName>
    <definedName name="Parent_Company" localSheetId="0">'[12]Company Groups'!$B$3</definedName>
    <definedName name="Parent_Company" localSheetId="1">'[13]Company Groups'!$B$3</definedName>
    <definedName name="Parent_Company" localSheetId="2">'[13]Company Groups'!$B$3</definedName>
    <definedName name="Parent_Company" localSheetId="3">'[13]Company Groups'!$B$3</definedName>
    <definedName name="Parent_Company" localSheetId="4">'[12]Company Groups'!$B$3</definedName>
    <definedName name="Parent_Company" localSheetId="5">'[12]Company Groups'!$B$3</definedName>
    <definedName name="Parent_Company" localSheetId="6">'[12]Company Groups'!$B$3</definedName>
    <definedName name="Parent_Company">'[14]Company Groups'!$B$3</definedName>
    <definedName name="PPP" localSheetId="16">#REF!</definedName>
    <definedName name="PPP" localSheetId="19">'DCP-14'!$A$3:$G$68</definedName>
    <definedName name="PPP" localSheetId="0">#REF!</definedName>
    <definedName name="PPP" localSheetId="1">#REF!</definedName>
    <definedName name="PPP" localSheetId="2">#REF!</definedName>
    <definedName name="PPP" localSheetId="3">#REF!</definedName>
    <definedName name="PPP" localSheetId="4">#REF!</definedName>
    <definedName name="PPP" localSheetId="6">#REF!</definedName>
    <definedName name="PPP" localSheetId="7">#REF!</definedName>
    <definedName name="PPP">#REF!</definedName>
    <definedName name="_xlnm.Print_Area" localSheetId="14">#REF!</definedName>
    <definedName name="_xlnm.Print_Area" localSheetId="16">'DCP-12'!$A$1:$P$72</definedName>
    <definedName name="_xlnm.Print_Area" localSheetId="17">'DCP-13, P 1'!$A$1:$X$69</definedName>
    <definedName name="_xlnm.Print_Area" localSheetId="18">'DCP-13, P 2'!$A$1:$V$68</definedName>
    <definedName name="_xlnm.Print_Area" localSheetId="19">#REF!</definedName>
    <definedName name="_xlnm.Print_Area" localSheetId="1">'DCP-4, P 1'!$A$1:$J$81</definedName>
    <definedName name="_xlnm.Print_Area" localSheetId="2">'DCP-4, P 2'!$A$1:$O$75</definedName>
    <definedName name="_xlnm.Print_Area" localSheetId="3">'DCP-4, P 3'!$A$1:$F$75</definedName>
    <definedName name="_xlnm.Print_Area" localSheetId="4">#REF!</definedName>
    <definedName name="_xlnm.Print_Area" localSheetId="6">#REF!</definedName>
    <definedName name="_xlnm.Print_Area" localSheetId="7">'DCP-7'!$A$1:$I$59</definedName>
    <definedName name="_xlnm.Print_Area" localSheetId="10">'DCP-9, P 2'!$A$1:$K$56</definedName>
    <definedName name="_xlnm.Print_Area" localSheetId="11">'DCP-9, P 3'!$A$1:$K$56</definedName>
    <definedName name="_xlnm.Print_Area">#REF!</definedName>
    <definedName name="Print_Area_MI" localSheetId="16">'[1]Jun 99'!#REF!</definedName>
    <definedName name="Print_Area_MI" localSheetId="1">'[1]Jun 99'!#REF!</definedName>
    <definedName name="Print_Area_MI" localSheetId="2">'[1]Jun 99'!#REF!</definedName>
    <definedName name="Print_Area_MI" localSheetId="3">'[1]Jun 99'!#REF!</definedName>
    <definedName name="Print_Area_MI" localSheetId="6">'[1]Jun 99'!#REF!</definedName>
    <definedName name="Print_Area_MI" localSheetId="7">'[1]Jun 99'!#REF!</definedName>
    <definedName name="Print_Area_MI">'[1]Jun 99'!#REF!</definedName>
    <definedName name="_xlnm.Print_Titles" localSheetId="1">'DCP-4, P 1'!$6:$12</definedName>
    <definedName name="_xlnm.Print_Titles" localSheetId="2">'DCP-4, P 2'!$6:$13</definedName>
    <definedName name="_xlnm.Print_Titles" localSheetId="3">'DCP-4, P 3'!$6:$12</definedName>
    <definedName name="_xlnm.Print_Titles">#N/A</definedName>
    <definedName name="PROPERTY" localSheetId="16">'[1]Jun 99'!#REF!</definedName>
    <definedName name="PROPERTY" localSheetId="1">'[1]Jun 99'!#REF!</definedName>
    <definedName name="PROPERTY" localSheetId="2">'[1]Jun 99'!#REF!</definedName>
    <definedName name="PROPERTY" localSheetId="3">'[1]Jun 99'!#REF!</definedName>
    <definedName name="PROPERTY" localSheetId="6">'[1]Jun 99'!#REF!</definedName>
    <definedName name="PROPERTY" localSheetId="7">'[1]Jun 99'!#REF!</definedName>
    <definedName name="PROPERTY">'[1]Jun 99'!#REF!</definedName>
    <definedName name="Risk_Free_Rate" localSheetId="16">#REF!</definedName>
    <definedName name="Risk_Free_Rate" localSheetId="0">#REF!</definedName>
    <definedName name="Risk_Free_Rate" localSheetId="1">#REF!</definedName>
    <definedName name="Risk_Free_Rate" localSheetId="2">#REF!</definedName>
    <definedName name="Risk_Free_Rate" localSheetId="3">#REF!</definedName>
    <definedName name="Risk_Free_Rate" localSheetId="4">#REF!</definedName>
    <definedName name="Risk_Free_Rate" localSheetId="6">#REF!</definedName>
    <definedName name="Risk_Free_Rate" localSheetId="7">#REF!</definedName>
    <definedName name="Risk_Free_Rate">#REF!</definedName>
    <definedName name="riskmeasures">'[15]Utility Proxy Group'!$B$8:$O$53</definedName>
    <definedName name="ROEXP" localSheetId="16">'[8]Input '!#REF!</definedName>
    <definedName name="ROEXP" localSheetId="1">'[8]Input '!#REF!</definedName>
    <definedName name="ROEXP" localSheetId="2">'[8]Input '!#REF!</definedName>
    <definedName name="ROEXP" localSheetId="3">'[8]Input '!#REF!</definedName>
    <definedName name="ROEXP" localSheetId="6">'[8]Input '!#REF!</definedName>
    <definedName name="ROEXP" localSheetId="7">'[8]Input '!#REF!</definedName>
    <definedName name="ROEXP">'[8]Input '!#REF!</definedName>
    <definedName name="ROPLANT" localSheetId="16">'[8]Input '!#REF!</definedName>
    <definedName name="ROPLANT" localSheetId="1">'[8]Input '!#REF!</definedName>
    <definedName name="ROPLANT" localSheetId="2">'[8]Input '!#REF!</definedName>
    <definedName name="ROPLANT" localSheetId="3">'[8]Input '!#REF!</definedName>
    <definedName name="ROPLANT" localSheetId="6">'[8]Input '!#REF!</definedName>
    <definedName name="ROPLANT" localSheetId="7">'[8]Input '!#REF!</definedName>
    <definedName name="ROPLANT">'[8]Input '!#REF!</definedName>
    <definedName name="ROR_Rate">'[8]Input '!$C$25</definedName>
    <definedName name="RRR" localSheetId="1">#REF!</definedName>
    <definedName name="RRR" localSheetId="2">#REF!</definedName>
    <definedName name="RRR" localSheetId="3">#REF!</definedName>
    <definedName name="RRR">'DCP-15, P 2'!$A$2:$G$35</definedName>
    <definedName name="SAP" localSheetId="7">#REF!</definedName>
    <definedName name="SAP">#REF!</definedName>
    <definedName name="SAPBEXrevision" hidden="1">41</definedName>
    <definedName name="SAPBEXsysID" hidden="1">"PBW"</definedName>
    <definedName name="SAPBEXwbID" hidden="1">"3TD2FVG7ME7U056LVECBWI4A2"</definedName>
    <definedName name="sch">[16]WP_H9!$A$1:$Q$46</definedName>
    <definedName name="SCH_B1">[17]SCH_B1!$A$1:$G$30</definedName>
    <definedName name="SCH_B3">[17]SCH_B3!$A$1:$G$42</definedName>
    <definedName name="SCH_C2">[17]SCH_C2!$A$1:$G$42</definedName>
    <definedName name="SCH_D2">[17]SCH_D2!$A$1:$G$42</definedName>
    <definedName name="SCH_H2">[17]SCH_H2!$A$1:$G$42</definedName>
    <definedName name="SE_Only" localSheetId="16">'[4]Alloc factors'!#REF!</definedName>
    <definedName name="SE_Only" localSheetId="1">'[4]Alloc factors'!#REF!</definedName>
    <definedName name="SE_Only" localSheetId="2">'[4]Alloc factors'!#REF!</definedName>
    <definedName name="SE_Only" localSheetId="3">'[4]Alloc factors'!#REF!</definedName>
    <definedName name="SE_Only" localSheetId="6">'[4]Alloc factors'!#REF!</definedName>
    <definedName name="SE_Only" localSheetId="7">'[4]Alloc factors'!#REF!</definedName>
    <definedName name="SE_Only">'[4]Alloc factors'!#REF!</definedName>
    <definedName name="SEadit" localSheetId="16">#REF!</definedName>
    <definedName name="SEadit" localSheetId="0">#REF!</definedName>
    <definedName name="SEadit" localSheetId="1">#REF!</definedName>
    <definedName name="SEadit" localSheetId="2">#REF!</definedName>
    <definedName name="SEadit" localSheetId="3">#REF!</definedName>
    <definedName name="SEadit" localSheetId="4">#REF!</definedName>
    <definedName name="SEadit" localSheetId="6">#REF!</definedName>
    <definedName name="SEadit" localSheetId="7">#REF!</definedName>
    <definedName name="SEadit">#REF!</definedName>
    <definedName name="SEadv" localSheetId="16">#REF!</definedName>
    <definedName name="SEadv" localSheetId="0">#REF!</definedName>
    <definedName name="SEadv" localSheetId="1">#REF!</definedName>
    <definedName name="SEadv" localSheetId="2">#REF!</definedName>
    <definedName name="SEadv" localSheetId="3">#REF!</definedName>
    <definedName name="SEadv" localSheetId="4">#REF!</definedName>
    <definedName name="SEadv" localSheetId="6">#REF!</definedName>
    <definedName name="SEadv" localSheetId="7">#REF!</definedName>
    <definedName name="SEadv">#REF!</definedName>
    <definedName name="SEcash" localSheetId="16">#REF!</definedName>
    <definedName name="SEcash" localSheetId="0">#REF!</definedName>
    <definedName name="SEcash" localSheetId="1">#REF!</definedName>
    <definedName name="SEcash" localSheetId="2">#REF!</definedName>
    <definedName name="SEcash" localSheetId="3">#REF!</definedName>
    <definedName name="SEcash" localSheetId="4">#REF!</definedName>
    <definedName name="SEcash" localSheetId="6">#REF!</definedName>
    <definedName name="SEcash" localSheetId="7">#REF!</definedName>
    <definedName name="SEcash">#REF!</definedName>
    <definedName name="SEcwip" localSheetId="0">#REF!</definedName>
    <definedName name="SEcwip" localSheetId="1">#REF!</definedName>
    <definedName name="SEcwip" localSheetId="2">#REF!</definedName>
    <definedName name="SEcwip" localSheetId="3">#REF!</definedName>
    <definedName name="SEcwip" localSheetId="4">#REF!</definedName>
    <definedName name="SEcwip" localSheetId="6">#REF!</definedName>
    <definedName name="SEcwip" localSheetId="7">#REF!</definedName>
    <definedName name="SEcwip">#REF!</definedName>
    <definedName name="SEdep" localSheetId="0">#REF!</definedName>
    <definedName name="SEdep" localSheetId="1">#REF!</definedName>
    <definedName name="SEdep" localSheetId="2">#REF!</definedName>
    <definedName name="SEdep" localSheetId="3">#REF!</definedName>
    <definedName name="SEdep" localSheetId="4">#REF!</definedName>
    <definedName name="SEdep" localSheetId="6">#REF!</definedName>
    <definedName name="SEdep" localSheetId="7">#REF!</definedName>
    <definedName name="SEdep">#REF!</definedName>
    <definedName name="SEmatsup" localSheetId="0">#REF!</definedName>
    <definedName name="SEmatsup" localSheetId="1">#REF!</definedName>
    <definedName name="SEmatsup" localSheetId="2">#REF!</definedName>
    <definedName name="SEmatsup" localSheetId="3">#REF!</definedName>
    <definedName name="SEmatsup" localSheetId="4">#REF!</definedName>
    <definedName name="SEmatsup" localSheetId="6">#REF!</definedName>
    <definedName name="SEmatsup" localSheetId="7">#REF!</definedName>
    <definedName name="SEmatsup">#REF!</definedName>
    <definedName name="SEMO" localSheetId="0">#REF!</definedName>
    <definedName name="SEMO" localSheetId="1">#REF!</definedName>
    <definedName name="SEMO" localSheetId="2">#REF!</definedName>
    <definedName name="SEMO" localSheetId="3">#REF!</definedName>
    <definedName name="SEMO" localSheetId="4">#REF!</definedName>
    <definedName name="SEMO" localSheetId="6">#REF!</definedName>
    <definedName name="SEMO" localSheetId="7">#REF!</definedName>
    <definedName name="SEMO">#REF!</definedName>
    <definedName name="SEMO_Plant" localSheetId="0">#REF!</definedName>
    <definedName name="SEMO_Plant" localSheetId="1">#REF!</definedName>
    <definedName name="SEMO_Plant" localSheetId="2">#REF!</definedName>
    <definedName name="SEMO_Plant" localSheetId="3">#REF!</definedName>
    <definedName name="SEMO_Plant" localSheetId="4">#REF!</definedName>
    <definedName name="SEMO_Plant" localSheetId="6">#REF!</definedName>
    <definedName name="SEMO_Plant" localSheetId="7">#REF!</definedName>
    <definedName name="SEMO_Plant">#REF!</definedName>
    <definedName name="SEplant" localSheetId="0">#REF!</definedName>
    <definedName name="SEplant" localSheetId="1">#REF!</definedName>
    <definedName name="SEplant" localSheetId="2">#REF!</definedName>
    <definedName name="SEplant" localSheetId="3">#REF!</definedName>
    <definedName name="SEplant" localSheetId="4">#REF!</definedName>
    <definedName name="SEplant" localSheetId="6">#REF!</definedName>
    <definedName name="SEplant" localSheetId="7">#REF!</definedName>
    <definedName name="SEplant">#REF!</definedName>
    <definedName name="SEpp" localSheetId="0">#REF!</definedName>
    <definedName name="SEpp" localSheetId="1">#REF!</definedName>
    <definedName name="SEpp" localSheetId="2">#REF!</definedName>
    <definedName name="SEpp" localSheetId="3">#REF!</definedName>
    <definedName name="SEpp" localSheetId="4">#REF!</definedName>
    <definedName name="SEpp" localSheetId="6">#REF!</definedName>
    <definedName name="SEpp" localSheetId="7">#REF!</definedName>
    <definedName name="SEpp">#REF!</definedName>
    <definedName name="SEstorg" localSheetId="0">#REF!</definedName>
    <definedName name="SEstorg" localSheetId="1">#REF!</definedName>
    <definedName name="SEstorg" localSheetId="2">#REF!</definedName>
    <definedName name="SEstorg" localSheetId="3">#REF!</definedName>
    <definedName name="SEstorg" localSheetId="4">#REF!</definedName>
    <definedName name="SEstorg" localSheetId="6">#REF!</definedName>
    <definedName name="SEstorg" localSheetId="7">#REF!</definedName>
    <definedName name="SEstorg">#REF!</definedName>
    <definedName name="sp" localSheetId="0">#REF!</definedName>
    <definedName name="sp" localSheetId="1">#REF!</definedName>
    <definedName name="sp" localSheetId="2">#REF!</definedName>
    <definedName name="sp" localSheetId="3">#REF!</definedName>
    <definedName name="sp" localSheetId="4">#REF!</definedName>
    <definedName name="sp" localSheetId="6">#REF!</definedName>
    <definedName name="sp" localSheetId="7">#REF!</definedName>
    <definedName name="sp">#REF!</definedName>
    <definedName name="SSExp" localSheetId="16">'[8]Input '!#REF!</definedName>
    <definedName name="SSExp" localSheetId="1">'[8]Input '!#REF!</definedName>
    <definedName name="SSExp" localSheetId="2">'[8]Input '!#REF!</definedName>
    <definedName name="SSExp" localSheetId="3">'[8]Input '!#REF!</definedName>
    <definedName name="SSExp" localSheetId="6">'[8]Input '!#REF!</definedName>
    <definedName name="SSExp" localSheetId="7">'[8]Input '!#REF!</definedName>
    <definedName name="SSExp">'[8]Input '!#REF!</definedName>
    <definedName name="SSPlant" localSheetId="16">'[8]Input '!#REF!</definedName>
    <definedName name="SSPlant" localSheetId="1">'[8]Input '!#REF!</definedName>
    <definedName name="SSPlant" localSheetId="2">'[8]Input '!#REF!</definedName>
    <definedName name="SSPlant" localSheetId="3">'[8]Input '!#REF!</definedName>
    <definedName name="SSPlant" localSheetId="6">'[8]Input '!#REF!</definedName>
    <definedName name="SSPlant" localSheetId="7">'[8]Input '!#REF!</definedName>
    <definedName name="SSPlant">'[8]Input '!#REF!</definedName>
    <definedName name="SSS" localSheetId="0">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6">#REF!</definedName>
    <definedName name="SSS" localSheetId="7">#REF!</definedName>
    <definedName name="SSS">#REF!</definedName>
    <definedName name="STD_Rate">'[8]Input '!$C$24</definedName>
    <definedName name="stockprice">'[15]Stock Price (Electric)'!$C$1:$AW$33</definedName>
    <definedName name="Sttax" localSheetId="16">#REF!</definedName>
    <definedName name="Sttax" localSheetId="0">#REF!</definedName>
    <definedName name="Sttax" localSheetId="1">#REF!</definedName>
    <definedName name="Sttax" localSheetId="2">#REF!</definedName>
    <definedName name="Sttax" localSheetId="3">#REF!</definedName>
    <definedName name="Sttax" localSheetId="4">#REF!</definedName>
    <definedName name="Sttax" localSheetId="6">#REF!</definedName>
    <definedName name="Sttax" localSheetId="7">#REF!</definedName>
    <definedName name="Sttax">#REF!</definedName>
    <definedName name="Study_Company" localSheetId="16">#REF!</definedName>
    <definedName name="Study_Company" localSheetId="0">#REF!</definedName>
    <definedName name="Study_Company" localSheetId="1">#REF!</definedName>
    <definedName name="Study_Company" localSheetId="2">#REF!</definedName>
    <definedName name="Study_Company" localSheetId="3">#REF!</definedName>
    <definedName name="Study_Company" localSheetId="4">#REF!</definedName>
    <definedName name="Study_Company" localSheetId="6">#REF!</definedName>
    <definedName name="Study_Company" localSheetId="7">#REF!</definedName>
    <definedName name="Study_Company">#REF!</definedName>
    <definedName name="SWadit" localSheetId="16">#REF!</definedName>
    <definedName name="SWadit" localSheetId="0">#REF!</definedName>
    <definedName name="SWadit" localSheetId="1">#REF!</definedName>
    <definedName name="SWadit" localSheetId="2">#REF!</definedName>
    <definedName name="SWadit" localSheetId="3">#REF!</definedName>
    <definedName name="SWadit" localSheetId="4">#REF!</definedName>
    <definedName name="SWadit" localSheetId="6">#REF!</definedName>
    <definedName name="SWadit" localSheetId="7">#REF!</definedName>
    <definedName name="SWadit">#REF!</definedName>
    <definedName name="SWadv" localSheetId="0">#REF!</definedName>
    <definedName name="SWadv" localSheetId="1">#REF!</definedName>
    <definedName name="SWadv" localSheetId="2">#REF!</definedName>
    <definedName name="SWadv" localSheetId="3">#REF!</definedName>
    <definedName name="SWadv" localSheetId="4">#REF!</definedName>
    <definedName name="SWadv" localSheetId="6">#REF!</definedName>
    <definedName name="SWadv" localSheetId="7">#REF!</definedName>
    <definedName name="SWadv">#REF!</definedName>
    <definedName name="SWcash" localSheetId="0">#REF!</definedName>
    <definedName name="SWcash" localSheetId="1">#REF!</definedName>
    <definedName name="SWcash" localSheetId="2">#REF!</definedName>
    <definedName name="SWcash" localSheetId="3">#REF!</definedName>
    <definedName name="SWcash" localSheetId="4">#REF!</definedName>
    <definedName name="SWcash" localSheetId="6">#REF!</definedName>
    <definedName name="SWcash" localSheetId="7">#REF!</definedName>
    <definedName name="SWcash">#REF!</definedName>
    <definedName name="SWcwip" localSheetId="0">#REF!</definedName>
    <definedName name="SWcwip" localSheetId="1">#REF!</definedName>
    <definedName name="SWcwip" localSheetId="2">#REF!</definedName>
    <definedName name="SWcwip" localSheetId="3">#REF!</definedName>
    <definedName name="SWcwip" localSheetId="4">#REF!</definedName>
    <definedName name="SWcwip" localSheetId="6">#REF!</definedName>
    <definedName name="SWcwip" localSheetId="7">#REF!</definedName>
    <definedName name="SWcwip">#REF!</definedName>
    <definedName name="SWdep" localSheetId="0">#REF!</definedName>
    <definedName name="SWdep" localSheetId="1">#REF!</definedName>
    <definedName name="SWdep" localSheetId="2">#REF!</definedName>
    <definedName name="SWdep" localSheetId="3">#REF!</definedName>
    <definedName name="SWdep" localSheetId="4">#REF!</definedName>
    <definedName name="SWdep" localSheetId="6">#REF!</definedName>
    <definedName name="SWdep" localSheetId="7">#REF!</definedName>
    <definedName name="SWdep">#REF!</definedName>
    <definedName name="SWmatsup" localSheetId="0">#REF!</definedName>
    <definedName name="SWmatsup" localSheetId="1">#REF!</definedName>
    <definedName name="SWmatsup" localSheetId="2">#REF!</definedName>
    <definedName name="SWmatsup" localSheetId="3">#REF!</definedName>
    <definedName name="SWmatsup" localSheetId="4">#REF!</definedName>
    <definedName name="SWmatsup" localSheetId="6">#REF!</definedName>
    <definedName name="SWmatsup" localSheetId="7">#REF!</definedName>
    <definedName name="SWmatsup">#REF!</definedName>
    <definedName name="SWplant" localSheetId="0">#REF!</definedName>
    <definedName name="SWplant" localSheetId="1">#REF!</definedName>
    <definedName name="SWplant" localSheetId="2">#REF!</definedName>
    <definedName name="SWplant" localSheetId="3">#REF!</definedName>
    <definedName name="SWplant" localSheetId="4">#REF!</definedName>
    <definedName name="SWplant" localSheetId="6">#REF!</definedName>
    <definedName name="SWplant" localSheetId="7">#REF!</definedName>
    <definedName name="SWplant">#REF!</definedName>
    <definedName name="SWpp" localSheetId="0">#REF!</definedName>
    <definedName name="SWpp" localSheetId="1">#REF!</definedName>
    <definedName name="SWpp" localSheetId="2">#REF!</definedName>
    <definedName name="SWpp" localSheetId="3">#REF!</definedName>
    <definedName name="SWpp" localSheetId="4">#REF!</definedName>
    <definedName name="SWpp" localSheetId="6">#REF!</definedName>
    <definedName name="SWpp" localSheetId="7">#REF!</definedName>
    <definedName name="SWpp">#REF!</definedName>
    <definedName name="SWstorg" localSheetId="0">#REF!</definedName>
    <definedName name="SWstorg" localSheetId="1">#REF!</definedName>
    <definedName name="SWstorg" localSheetId="2">#REF!</definedName>
    <definedName name="SWstorg" localSheetId="3">#REF!</definedName>
    <definedName name="SWstorg" localSheetId="4">#REF!</definedName>
    <definedName name="SWstorg" localSheetId="6">#REF!</definedName>
    <definedName name="SWstorg" localSheetId="7">#REF!</definedName>
    <definedName name="SWstorg">#REF!</definedName>
    <definedName name="TESTPERIOD">'[8]Input '!$C$10</definedName>
    <definedName name="TestPeriodDate">[18]Inputs!$D$20</definedName>
    <definedName name="TESTYEAR">'[6]DATA INPUT'!$C$9</definedName>
    <definedName name="TOTadit" localSheetId="16">#REF!</definedName>
    <definedName name="TOTadit" localSheetId="0">#REF!</definedName>
    <definedName name="TOTadit" localSheetId="1">#REF!</definedName>
    <definedName name="TOTadit" localSheetId="2">#REF!</definedName>
    <definedName name="TOTadit" localSheetId="3">#REF!</definedName>
    <definedName name="TOTadit" localSheetId="4">#REF!</definedName>
    <definedName name="TOTadit" localSheetId="6">#REF!</definedName>
    <definedName name="TOTadit" localSheetId="7">#REF!</definedName>
    <definedName name="TOTadit">#REF!</definedName>
    <definedName name="TOTadv" localSheetId="16">#REF!</definedName>
    <definedName name="TOTadv" localSheetId="0">#REF!</definedName>
    <definedName name="TOTadv" localSheetId="1">#REF!</definedName>
    <definedName name="TOTadv" localSheetId="2">#REF!</definedName>
    <definedName name="TOTadv" localSheetId="3">#REF!</definedName>
    <definedName name="TOTadv" localSheetId="4">#REF!</definedName>
    <definedName name="TOTadv" localSheetId="6">#REF!</definedName>
    <definedName name="TOTadv" localSheetId="7">#REF!</definedName>
    <definedName name="TOTadv">#REF!</definedName>
    <definedName name="TOTcash" localSheetId="16">#REF!</definedName>
    <definedName name="TOTcash" localSheetId="0">#REF!</definedName>
    <definedName name="TOTcash" localSheetId="1">#REF!</definedName>
    <definedName name="TOTcash" localSheetId="2">#REF!</definedName>
    <definedName name="TOTcash" localSheetId="3">#REF!</definedName>
    <definedName name="TOTcash" localSheetId="4">#REF!</definedName>
    <definedName name="TOTcash" localSheetId="6">#REF!</definedName>
    <definedName name="TOTcash" localSheetId="7">#REF!</definedName>
    <definedName name="TOTcash">#REF!</definedName>
    <definedName name="TOTcwip" localSheetId="0">#REF!</definedName>
    <definedName name="TOTcwip" localSheetId="1">#REF!</definedName>
    <definedName name="TOTcwip" localSheetId="2">#REF!</definedName>
    <definedName name="TOTcwip" localSheetId="3">#REF!</definedName>
    <definedName name="TOTcwip" localSheetId="4">#REF!</definedName>
    <definedName name="TOTcwip" localSheetId="6">#REF!</definedName>
    <definedName name="TOTcwip" localSheetId="7">#REF!</definedName>
    <definedName name="TOTcwip">#REF!</definedName>
    <definedName name="TOTdep" localSheetId="0">#REF!</definedName>
    <definedName name="TOTdep" localSheetId="1">#REF!</definedName>
    <definedName name="TOTdep" localSheetId="2">#REF!</definedName>
    <definedName name="TOTdep" localSheetId="3">#REF!</definedName>
    <definedName name="TOTdep" localSheetId="4">#REF!</definedName>
    <definedName name="TOTdep" localSheetId="6">#REF!</definedName>
    <definedName name="TOTdep" localSheetId="7">#REF!</definedName>
    <definedName name="TOTdep">#REF!</definedName>
    <definedName name="TOTmatsup" localSheetId="0">#REF!</definedName>
    <definedName name="TOTmatsup" localSheetId="1">#REF!</definedName>
    <definedName name="TOTmatsup" localSheetId="2">#REF!</definedName>
    <definedName name="TOTmatsup" localSheetId="3">#REF!</definedName>
    <definedName name="TOTmatsup" localSheetId="4">#REF!</definedName>
    <definedName name="TOTmatsup" localSheetId="6">#REF!</definedName>
    <definedName name="TOTmatsup" localSheetId="7">#REF!</definedName>
    <definedName name="TOTmatsup">#REF!</definedName>
    <definedName name="TOTplant" localSheetId="0">#REF!</definedName>
    <definedName name="TOTplant" localSheetId="1">#REF!</definedName>
    <definedName name="TOTplant" localSheetId="2">#REF!</definedName>
    <definedName name="TOTplant" localSheetId="3">#REF!</definedName>
    <definedName name="TOTplant" localSheetId="4">#REF!</definedName>
    <definedName name="TOTplant" localSheetId="6">#REF!</definedName>
    <definedName name="TOTplant" localSheetId="7">#REF!</definedName>
    <definedName name="TOTplant">#REF!</definedName>
    <definedName name="TOTpp" localSheetId="0">#REF!</definedName>
    <definedName name="TOTpp" localSheetId="1">#REF!</definedName>
    <definedName name="TOTpp" localSheetId="2">#REF!</definedName>
    <definedName name="TOTpp" localSheetId="3">#REF!</definedName>
    <definedName name="TOTpp" localSheetId="4">#REF!</definedName>
    <definedName name="TOTpp" localSheetId="6">#REF!</definedName>
    <definedName name="TOTpp" localSheetId="7">#REF!</definedName>
    <definedName name="TOTpp">#REF!</definedName>
    <definedName name="TOTstorg" localSheetId="0">#REF!</definedName>
    <definedName name="TOTstorg" localSheetId="1">#REF!</definedName>
    <definedName name="TOTstorg" localSheetId="2">#REF!</definedName>
    <definedName name="TOTstorg" localSheetId="3">#REF!</definedName>
    <definedName name="TOTstorg" localSheetId="4">#REF!</definedName>
    <definedName name="TOTstorg" localSheetId="6">#REF!</definedName>
    <definedName name="TOTstorg" localSheetId="7">#REF!</definedName>
    <definedName name="TOTstorg">#REF!</definedName>
    <definedName name="Trans" localSheetId="0">#REF!</definedName>
    <definedName name="Trans" localSheetId="1">#REF!</definedName>
    <definedName name="Trans" localSheetId="2">#REF!</definedName>
    <definedName name="Trans" localSheetId="3">#REF!</definedName>
    <definedName name="Trans" localSheetId="4">#REF!</definedName>
    <definedName name="Trans" localSheetId="6">#REF!</definedName>
    <definedName name="Trans" localSheetId="7">#REF!</definedName>
    <definedName name="Trans">#REF!</definedName>
    <definedName name="valueline" localSheetId="0">#REF!</definedName>
    <definedName name="valueline" localSheetId="1">#REF!</definedName>
    <definedName name="valueline" localSheetId="2">#REF!</definedName>
    <definedName name="valueline" localSheetId="3">#REF!</definedName>
    <definedName name="valueline" localSheetId="4">#REF!</definedName>
    <definedName name="valueline" localSheetId="6">#REF!</definedName>
    <definedName name="valueline" localSheetId="7">#REF!</definedName>
    <definedName name="valueline">#REF!</definedName>
    <definedName name="vldatabase">'[19]Electric Utility Data'!$B$8:$AI$53</definedName>
    <definedName name="WP_2_3" localSheetId="0">#REF!</definedName>
    <definedName name="WP_2_3" localSheetId="1">#REF!</definedName>
    <definedName name="WP_2_3" localSheetId="2">#REF!</definedName>
    <definedName name="WP_2_3" localSheetId="3">#REF!</definedName>
    <definedName name="WP_2_3" localSheetId="4">#REF!</definedName>
    <definedName name="WP_2_3" localSheetId="6">#REF!</definedName>
    <definedName name="WP_2_3" localSheetId="7">#REF!</definedName>
    <definedName name="WP_2_3">#REF!</definedName>
    <definedName name="WP_3_1" localSheetId="0">#REF!</definedName>
    <definedName name="WP_3_1" localSheetId="1">#REF!</definedName>
    <definedName name="WP_3_1" localSheetId="2">#REF!</definedName>
    <definedName name="WP_3_1" localSheetId="3">#REF!</definedName>
    <definedName name="WP_3_1" localSheetId="4">#REF!</definedName>
    <definedName name="WP_3_1" localSheetId="6">#REF!</definedName>
    <definedName name="WP_3_1" localSheetId="7">#REF!</definedName>
    <definedName name="WP_3_1">#REF!</definedName>
    <definedName name="WP_6_1" localSheetId="0">#REF!</definedName>
    <definedName name="WP_6_1" localSheetId="1">#REF!</definedName>
    <definedName name="WP_6_1" localSheetId="2">#REF!</definedName>
    <definedName name="WP_6_1" localSheetId="3">#REF!</definedName>
    <definedName name="WP_6_1" localSheetId="4">#REF!</definedName>
    <definedName name="WP_6_1" localSheetId="6">#REF!</definedName>
    <definedName name="WP_6_1" localSheetId="7">#REF!</definedName>
    <definedName name="WP_6_1">#REF!</definedName>
    <definedName name="WP_6_1_1" localSheetId="0">#REF!</definedName>
    <definedName name="WP_6_1_1" localSheetId="1">#REF!</definedName>
    <definedName name="WP_6_1_1" localSheetId="2">#REF!</definedName>
    <definedName name="WP_6_1_1" localSheetId="3">#REF!</definedName>
    <definedName name="WP_6_1_1" localSheetId="4">#REF!</definedName>
    <definedName name="WP_6_1_1" localSheetId="6">#REF!</definedName>
    <definedName name="WP_6_1_1" localSheetId="7">#REF!</definedName>
    <definedName name="WP_6_1_1">#REF!</definedName>
    <definedName name="WP_6_2" localSheetId="0">#REF!</definedName>
    <definedName name="WP_6_2" localSheetId="1">#REF!</definedName>
    <definedName name="WP_6_2" localSheetId="2">#REF!</definedName>
    <definedName name="WP_6_2" localSheetId="3">#REF!</definedName>
    <definedName name="WP_6_2" localSheetId="4">#REF!</definedName>
    <definedName name="WP_6_2" localSheetId="6">#REF!</definedName>
    <definedName name="WP_6_2" localSheetId="7">#REF!</definedName>
    <definedName name="WP_6_2">#REF!</definedName>
    <definedName name="WP_6_2_1" localSheetId="0">#REF!</definedName>
    <definedName name="WP_6_2_1" localSheetId="1">#REF!</definedName>
    <definedName name="WP_6_2_1" localSheetId="2">#REF!</definedName>
    <definedName name="WP_6_2_1" localSheetId="3">#REF!</definedName>
    <definedName name="WP_6_2_1" localSheetId="4">#REF!</definedName>
    <definedName name="WP_6_2_1" localSheetId="6">#REF!</definedName>
    <definedName name="WP_6_2_1" localSheetId="7">#REF!</definedName>
    <definedName name="WP_6_2_1">#REF!</definedName>
    <definedName name="WP_6_3" localSheetId="0">#REF!</definedName>
    <definedName name="WP_6_3" localSheetId="1">#REF!</definedName>
    <definedName name="WP_6_3" localSheetId="2">#REF!</definedName>
    <definedName name="WP_6_3" localSheetId="3">#REF!</definedName>
    <definedName name="WP_6_3" localSheetId="4">#REF!</definedName>
    <definedName name="WP_6_3" localSheetId="6">#REF!</definedName>
    <definedName name="WP_6_3" localSheetId="7">#REF!</definedName>
    <definedName name="WP_6_3">#REF!</definedName>
    <definedName name="WP_6_3_1" localSheetId="0">#REF!</definedName>
    <definedName name="WP_6_3_1" localSheetId="1">#REF!</definedName>
    <definedName name="WP_6_3_1" localSheetId="2">#REF!</definedName>
    <definedName name="WP_6_3_1" localSheetId="3">#REF!</definedName>
    <definedName name="WP_6_3_1" localSheetId="4">#REF!</definedName>
    <definedName name="WP_6_3_1" localSheetId="6">#REF!</definedName>
    <definedName name="WP_6_3_1" localSheetId="7">#REF!</definedName>
    <definedName name="WP_6_3_1">#REF!</definedName>
    <definedName name="WP_7_3" localSheetId="0">#REF!</definedName>
    <definedName name="WP_7_3" localSheetId="1">#REF!</definedName>
    <definedName name="WP_7_3" localSheetId="2">#REF!</definedName>
    <definedName name="WP_7_3" localSheetId="3">#REF!</definedName>
    <definedName name="WP_7_3" localSheetId="4">#REF!</definedName>
    <definedName name="WP_7_3" localSheetId="6">#REF!</definedName>
    <definedName name="WP_7_3" localSheetId="7">#REF!</definedName>
    <definedName name="WP_7_3">#REF!</definedName>
    <definedName name="WP_7_6" localSheetId="0">#REF!</definedName>
    <definedName name="WP_7_6" localSheetId="1">#REF!</definedName>
    <definedName name="WP_7_6" localSheetId="2">#REF!</definedName>
    <definedName name="WP_7_6" localSheetId="3">#REF!</definedName>
    <definedName name="WP_7_6" localSheetId="4">#REF!</definedName>
    <definedName name="WP_7_6" localSheetId="6">#REF!</definedName>
    <definedName name="WP_7_6" localSheetId="7">#REF!</definedName>
    <definedName name="WP_7_6">#REF!</definedName>
    <definedName name="WP_9_1" localSheetId="0">#REF!</definedName>
    <definedName name="WP_9_1" localSheetId="1">#REF!</definedName>
    <definedName name="WP_9_1" localSheetId="2">#REF!</definedName>
    <definedName name="WP_9_1" localSheetId="3">#REF!</definedName>
    <definedName name="WP_9_1" localSheetId="4">#REF!</definedName>
    <definedName name="WP_9_1" localSheetId="6">#REF!</definedName>
    <definedName name="WP_9_1" localSheetId="7">#REF!</definedName>
    <definedName name="WP_9_1">#REF!</definedName>
    <definedName name="WP_B9a">[20]WP_B9!$A$30:$U$49</definedName>
    <definedName name="WP_B9b" localSheetId="16">[20]WP_B9!#REF!</definedName>
    <definedName name="WP_B9b" localSheetId="1">[20]WP_B9!#REF!</definedName>
    <definedName name="WP_B9b" localSheetId="2">[20]WP_B9!#REF!</definedName>
    <definedName name="WP_B9b" localSheetId="3">[20]WP_B9!#REF!</definedName>
    <definedName name="WP_B9b" localSheetId="6">[20]WP_B9!#REF!</definedName>
    <definedName name="WP_B9b" localSheetId="7">[20]WP_B9!#REF!</definedName>
    <definedName name="WP_B9b">[20]WP_B9!#REF!</definedName>
    <definedName name="WP_G6">[20]WP_B5!$A$13:$J$349</definedName>
    <definedName name="wrn.MFR." localSheetId="1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9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8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localSheetId="1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9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xxx" localSheetId="14" hidden="1">{"'Sheet1'!$A$1:$O$40"}</definedName>
    <definedName name="xxx" localSheetId="19" hidden="1">{"'Sheet1'!$A$1:$O$40"}</definedName>
    <definedName name="xxx" localSheetId="2" hidden="1">{"'Sheet1'!$A$1:$O$40"}</definedName>
    <definedName name="xxx" localSheetId="3" hidden="1">{"'Sheet1'!$A$1:$O$40"}</definedName>
    <definedName name="xxx" hidden="1">{"'Sheet1'!$A$1:$O$40"}</definedName>
    <definedName name="Yield">'[19]Dividend Yield - Utility'!$B$8:$D$53</definedName>
    <definedName name="z" localSheetId="7">#REF!</definedName>
    <definedName name="z">#REF!</definedName>
    <definedName name="zzz" localSheetId="14" hidden="1">{"'Sheet1'!$A$1:$O$40"}</definedName>
    <definedName name="zzz" localSheetId="19" hidden="1">{"'Sheet1'!$A$1:$O$40"}</definedName>
    <definedName name="zzz" localSheetId="2" hidden="1">{"'Sheet1'!$A$1:$O$40"}</definedName>
    <definedName name="zzz" localSheetId="3" hidden="1">{"'Sheet1'!$A$1:$O$40"}</definedName>
    <definedName name="zzz" hidden="1">{"'Sheet1'!$A$1:$O$40"}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07" l="1"/>
  <c r="D56" i="107"/>
  <c r="G41" i="121"/>
  <c r="F41" i="121"/>
  <c r="E41" i="121"/>
  <c r="D41" i="121"/>
  <c r="C41" i="121"/>
  <c r="G39" i="121"/>
  <c r="F39" i="121"/>
  <c r="E39" i="121"/>
  <c r="D39" i="121"/>
  <c r="C39" i="121"/>
  <c r="H41" i="121"/>
  <c r="H39" i="121"/>
  <c r="H37" i="121"/>
  <c r="H35" i="121"/>
  <c r="H33" i="121"/>
  <c r="G37" i="121"/>
  <c r="F37" i="121"/>
  <c r="E37" i="121"/>
  <c r="D37" i="121"/>
  <c r="C37" i="121"/>
  <c r="G35" i="121"/>
  <c r="F35" i="121"/>
  <c r="E35" i="121"/>
  <c r="D35" i="121"/>
  <c r="C35" i="121"/>
  <c r="G33" i="121"/>
  <c r="F33" i="121"/>
  <c r="E33" i="121"/>
  <c r="D33" i="121"/>
  <c r="C33" i="121"/>
  <c r="H14" i="121"/>
  <c r="K92" i="120"/>
  <c r="K79" i="120"/>
  <c r="K66" i="120"/>
  <c r="K53" i="120"/>
  <c r="K40" i="120"/>
  <c r="I92" i="120"/>
  <c r="I79" i="120"/>
  <c r="I66" i="120"/>
  <c r="I53" i="120"/>
  <c r="I40" i="120"/>
  <c r="C23" i="121" s="1"/>
  <c r="G92" i="120"/>
  <c r="G21" i="121" s="1"/>
  <c r="G79" i="120"/>
  <c r="G40" i="120"/>
  <c r="E92" i="120"/>
  <c r="E79" i="120"/>
  <c r="G27" i="121" s="1"/>
  <c r="E66" i="120"/>
  <c r="E53" i="120"/>
  <c r="E40" i="120"/>
  <c r="E27" i="120"/>
  <c r="B60" i="20"/>
  <c r="B29" i="20"/>
  <c r="B61" i="19"/>
  <c r="B30" i="19"/>
  <c r="V63" i="20"/>
  <c r="U63" i="20"/>
  <c r="U60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3" i="20"/>
  <c r="X64" i="19"/>
  <c r="W64" i="19"/>
  <c r="V56" i="19"/>
  <c r="V64" i="19"/>
  <c r="U64" i="19"/>
  <c r="X61" i="19"/>
  <c r="W61" i="19"/>
  <c r="V61" i="19"/>
  <c r="U61" i="19"/>
  <c r="T64" i="19"/>
  <c r="S64" i="19"/>
  <c r="R64" i="19"/>
  <c r="Q64" i="19"/>
  <c r="P64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4" i="19"/>
  <c r="V19" i="19"/>
  <c r="U20" i="19"/>
  <c r="U30" i="19" s="1"/>
  <c r="W33" i="19"/>
  <c r="X33" i="19"/>
  <c r="X30" i="19"/>
  <c r="W30" i="19"/>
  <c r="V30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3" i="19"/>
  <c r="I20" i="97"/>
  <c r="H21" i="97"/>
  <c r="G20" i="97"/>
  <c r="I17" i="97"/>
  <c r="H17" i="97"/>
  <c r="G17" i="97"/>
  <c r="H15" i="97"/>
  <c r="H13" i="97"/>
  <c r="E42" i="97"/>
  <c r="B20" i="97"/>
  <c r="F31" i="97"/>
  <c r="F30" i="97"/>
  <c r="E31" i="97"/>
  <c r="E30" i="97"/>
  <c r="D32" i="97"/>
  <c r="J43" i="16"/>
  <c r="J25" i="16"/>
  <c r="J17" i="16"/>
  <c r="I43" i="16"/>
  <c r="I17" i="16"/>
  <c r="I68" i="16"/>
  <c r="H68" i="16"/>
  <c r="G68" i="16"/>
  <c r="F68" i="16"/>
  <c r="E68" i="16"/>
  <c r="D68" i="16"/>
  <c r="I65" i="16"/>
  <c r="H65" i="16"/>
  <c r="G65" i="16"/>
  <c r="F65" i="16"/>
  <c r="E65" i="16"/>
  <c r="D65" i="16"/>
  <c r="I53" i="118"/>
  <c r="I27" i="118"/>
  <c r="I25" i="118"/>
  <c r="I17" i="118"/>
  <c r="K53" i="14"/>
  <c r="K27" i="14"/>
  <c r="K17" i="14"/>
  <c r="F53" i="14"/>
  <c r="F27" i="14"/>
  <c r="F17" i="14"/>
  <c r="K53" i="13"/>
  <c r="K27" i="13"/>
  <c r="K17" i="13"/>
  <c r="H53" i="13"/>
  <c r="H49" i="13"/>
  <c r="H27" i="13"/>
  <c r="H17" i="13"/>
  <c r="I31" i="12"/>
  <c r="I24" i="12"/>
  <c r="I16" i="12"/>
  <c r="D16" i="12"/>
  <c r="G43" i="12"/>
  <c r="G24" i="12"/>
  <c r="G16" i="12"/>
  <c r="I56" i="111"/>
  <c r="I54" i="111"/>
  <c r="H56" i="111"/>
  <c r="H54" i="111"/>
  <c r="I28" i="111"/>
  <c r="I26" i="111"/>
  <c r="H28" i="111"/>
  <c r="H26" i="111"/>
  <c r="H50" i="111"/>
  <c r="H33" i="111"/>
  <c r="H24" i="111"/>
  <c r="H16" i="111"/>
  <c r="C53" i="23"/>
  <c r="C52" i="23"/>
  <c r="C42" i="23"/>
  <c r="F42" i="14"/>
  <c r="C40" i="75"/>
  <c r="I42" i="111"/>
  <c r="G42" i="111"/>
  <c r="G31" i="75"/>
  <c r="F31" i="75"/>
  <c r="E31" i="75"/>
  <c r="C31" i="75"/>
  <c r="B31" i="75"/>
  <c r="I1" i="120"/>
  <c r="N65" i="122"/>
  <c r="K65" i="122"/>
  <c r="J65" i="122"/>
  <c r="Z63" i="122"/>
  <c r="O63" i="122"/>
  <c r="L63" i="122"/>
  <c r="H63" i="122"/>
  <c r="G63" i="122"/>
  <c r="Z51" i="122"/>
  <c r="O51" i="122"/>
  <c r="L51" i="122"/>
  <c r="H51" i="122"/>
  <c r="G51" i="122"/>
  <c r="Z38" i="122"/>
  <c r="O38" i="122"/>
  <c r="L38" i="122"/>
  <c r="H38" i="122"/>
  <c r="G38" i="122"/>
  <c r="Z27" i="122"/>
  <c r="O27" i="122"/>
  <c r="L27" i="122"/>
  <c r="H27" i="122"/>
  <c r="H65" i="122" s="1"/>
  <c r="G27" i="122"/>
  <c r="G25" i="121"/>
  <c r="F25" i="121"/>
  <c r="E21" i="121"/>
  <c r="E19" i="121"/>
  <c r="C27" i="121"/>
  <c r="D25" i="121"/>
  <c r="D23" i="121"/>
  <c r="E25" i="121"/>
  <c r="C25" i="121"/>
  <c r="C21" i="121"/>
  <c r="C19" i="121"/>
  <c r="E23" i="121"/>
  <c r="G23" i="121"/>
  <c r="F23" i="121"/>
  <c r="F21" i="121"/>
  <c r="G66" i="120"/>
  <c r="G53" i="120"/>
  <c r="D21" i="121" s="1"/>
  <c r="G19" i="121"/>
  <c r="F27" i="121"/>
  <c r="D19" i="121"/>
  <c r="F19" i="121" l="1"/>
  <c r="H19" i="121"/>
  <c r="H25" i="121"/>
  <c r="H23" i="121"/>
  <c r="H21" i="121"/>
  <c r="E27" i="121"/>
  <c r="D27" i="121"/>
  <c r="G65" i="122"/>
  <c r="I57" i="106"/>
  <c r="I60" i="106"/>
  <c r="G57" i="106"/>
  <c r="G37" i="39"/>
  <c r="B30" i="75"/>
  <c r="C30" i="12" s="1"/>
  <c r="C31" i="13" s="1"/>
  <c r="C31" i="14" s="1"/>
  <c r="C31" i="118" s="1"/>
  <c r="C42" i="16" s="1"/>
  <c r="C36" i="39" s="1"/>
  <c r="B38" i="19" s="1"/>
  <c r="B37" i="20" s="1"/>
  <c r="C33" i="23" s="1"/>
  <c r="T32" i="20"/>
  <c r="V32" i="20" s="1"/>
  <c r="S32" i="20"/>
  <c r="T29" i="20"/>
  <c r="S29" i="20"/>
  <c r="G46" i="39"/>
  <c r="C50" i="13"/>
  <c r="C50" i="14" s="1"/>
  <c r="C50" i="118" s="1"/>
  <c r="C61" i="16" s="1"/>
  <c r="C55" i="39" s="1"/>
  <c r="B57" i="19" s="1"/>
  <c r="B56" i="20" s="1"/>
  <c r="C40" i="13"/>
  <c r="C40" i="14" s="1"/>
  <c r="C40" i="118" s="1"/>
  <c r="C51" i="16" s="1"/>
  <c r="C45" i="39" s="1"/>
  <c r="B47" i="19" s="1"/>
  <c r="B46" i="20" s="1"/>
  <c r="C50" i="12"/>
  <c r="C51" i="13" s="1"/>
  <c r="C51" i="14" s="1"/>
  <c r="C51" i="118" s="1"/>
  <c r="C62" i="16" s="1"/>
  <c r="C56" i="39" s="1"/>
  <c r="B58" i="19" s="1"/>
  <c r="B57" i="20" s="1"/>
  <c r="C49" i="12"/>
  <c r="C39" i="12"/>
  <c r="B50" i="75"/>
  <c r="B49" i="75"/>
  <c r="B39" i="75"/>
  <c r="D36" i="102"/>
  <c r="C36" i="102"/>
  <c r="E35" i="102"/>
  <c r="D35" i="102"/>
  <c r="C35" i="102"/>
  <c r="D32" i="102"/>
  <c r="C32" i="102"/>
  <c r="E31" i="102"/>
  <c r="D31" i="102"/>
  <c r="C31" i="102"/>
  <c r="D36" i="90"/>
  <c r="C36" i="90"/>
  <c r="E35" i="90"/>
  <c r="D35" i="90"/>
  <c r="C35" i="90"/>
  <c r="D32" i="90"/>
  <c r="C32" i="90"/>
  <c r="E31" i="90"/>
  <c r="D31" i="90"/>
  <c r="C31" i="90"/>
  <c r="V41" i="19"/>
  <c r="V55" i="20"/>
  <c r="V53" i="20"/>
  <c r="V52" i="20"/>
  <c r="V51" i="20"/>
  <c r="V50" i="20"/>
  <c r="V49" i="20"/>
  <c r="V48" i="20"/>
  <c r="V47" i="20"/>
  <c r="V45" i="20"/>
  <c r="V44" i="20"/>
  <c r="V43" i="20"/>
  <c r="V42" i="20"/>
  <c r="V41" i="20"/>
  <c r="V40" i="20"/>
  <c r="V39" i="20"/>
  <c r="V38" i="20"/>
  <c r="V26" i="20"/>
  <c r="V25" i="20"/>
  <c r="V24" i="20"/>
  <c r="V23" i="20"/>
  <c r="V22" i="20"/>
  <c r="V21" i="20"/>
  <c r="V20" i="20"/>
  <c r="V19" i="20"/>
  <c r="V18" i="20"/>
  <c r="V51" i="19"/>
  <c r="V50" i="19"/>
  <c r="V49" i="19"/>
  <c r="V48" i="19"/>
  <c r="V46" i="19"/>
  <c r="V45" i="19"/>
  <c r="V44" i="19"/>
  <c r="V40" i="19"/>
  <c r="V27" i="19"/>
  <c r="V26" i="19"/>
  <c r="V25" i="19"/>
  <c r="V24" i="19"/>
  <c r="V23" i="19"/>
  <c r="V22" i="19"/>
  <c r="V21" i="19"/>
  <c r="V20" i="19"/>
  <c r="T55" i="20"/>
  <c r="S55" i="20"/>
  <c r="T54" i="20"/>
  <c r="S54" i="20"/>
  <c r="T53" i="20"/>
  <c r="S53" i="20"/>
  <c r="T52" i="20"/>
  <c r="S52" i="20"/>
  <c r="T51" i="20"/>
  <c r="S51" i="20"/>
  <c r="T56" i="19"/>
  <c r="S56" i="19"/>
  <c r="T55" i="19"/>
  <c r="S55" i="19"/>
  <c r="T54" i="19"/>
  <c r="S54" i="19"/>
  <c r="T53" i="19"/>
  <c r="S53" i="19"/>
  <c r="T52" i="19"/>
  <c r="S52" i="19"/>
  <c r="T42" i="20"/>
  <c r="S42" i="20"/>
  <c r="T41" i="20"/>
  <c r="S41" i="20"/>
  <c r="T43" i="19"/>
  <c r="S43" i="19"/>
  <c r="T42" i="19"/>
  <c r="S42" i="19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U26" i="20"/>
  <c r="U27" i="19"/>
  <c r="G49" i="118"/>
  <c r="G48" i="118"/>
  <c r="G47" i="118"/>
  <c r="G46" i="118"/>
  <c r="G45" i="118"/>
  <c r="I45" i="118" s="1"/>
  <c r="H56" i="16" s="1"/>
  <c r="G36" i="118"/>
  <c r="G35" i="118"/>
  <c r="G32" i="118"/>
  <c r="E49" i="118"/>
  <c r="E48" i="118"/>
  <c r="E47" i="118"/>
  <c r="E46" i="118"/>
  <c r="E45" i="118"/>
  <c r="E36" i="118"/>
  <c r="E35" i="118"/>
  <c r="I35" i="118" s="1"/>
  <c r="H46" i="16" s="1"/>
  <c r="E32" i="118"/>
  <c r="I46" i="118"/>
  <c r="H57" i="16" s="1"/>
  <c r="I44" i="118"/>
  <c r="H55" i="16" s="1"/>
  <c r="I42" i="118"/>
  <c r="H53" i="16" s="1"/>
  <c r="I39" i="118"/>
  <c r="H50" i="16" s="1"/>
  <c r="I38" i="118"/>
  <c r="H49" i="16" s="1"/>
  <c r="I37" i="118"/>
  <c r="H48" i="16" s="1"/>
  <c r="I36" i="118"/>
  <c r="H47" i="16" s="1"/>
  <c r="I33" i="118"/>
  <c r="H44" i="16" s="1"/>
  <c r="H25" i="16"/>
  <c r="I24" i="118"/>
  <c r="H24" i="16" s="1"/>
  <c r="I22" i="118"/>
  <c r="H22" i="16" s="1"/>
  <c r="I21" i="118"/>
  <c r="H21" i="16" s="1"/>
  <c r="I20" i="118"/>
  <c r="H20" i="16" s="1"/>
  <c r="I19" i="118"/>
  <c r="H19" i="16" s="1"/>
  <c r="I18" i="118"/>
  <c r="H18" i="16" s="1"/>
  <c r="H17" i="16"/>
  <c r="D41" i="12"/>
  <c r="F31" i="12"/>
  <c r="G31" i="12" s="1"/>
  <c r="E31" i="12"/>
  <c r="C31" i="12"/>
  <c r="D31" i="12" s="1"/>
  <c r="H34" i="23"/>
  <c r="G34" i="23"/>
  <c r="E34" i="23"/>
  <c r="E37" i="39" s="1"/>
  <c r="C34" i="23"/>
  <c r="X39" i="19"/>
  <c r="W39" i="19"/>
  <c r="C47" i="118"/>
  <c r="C46" i="118"/>
  <c r="C45" i="118"/>
  <c r="C44" i="118"/>
  <c r="C43" i="118"/>
  <c r="I43" i="118" s="1"/>
  <c r="H54" i="16" s="1"/>
  <c r="C42" i="118"/>
  <c r="C41" i="118"/>
  <c r="I41" i="118" s="1"/>
  <c r="H52" i="16" s="1"/>
  <c r="C39" i="118"/>
  <c r="C38" i="118"/>
  <c r="C37" i="118"/>
  <c r="C36" i="118"/>
  <c r="C35" i="118"/>
  <c r="C34" i="118"/>
  <c r="I34" i="118" s="1"/>
  <c r="C33" i="118"/>
  <c r="C25" i="118"/>
  <c r="C24" i="118"/>
  <c r="C23" i="118"/>
  <c r="I23" i="118" s="1"/>
  <c r="C22" i="118"/>
  <c r="C21" i="118"/>
  <c r="C20" i="118"/>
  <c r="C19" i="118"/>
  <c r="C18" i="118"/>
  <c r="C17" i="118"/>
  <c r="A53" i="118"/>
  <c r="A27" i="118"/>
  <c r="F43" i="14"/>
  <c r="J32" i="14"/>
  <c r="K32" i="14" s="1"/>
  <c r="G43" i="16" s="1"/>
  <c r="I32" i="14"/>
  <c r="H32" i="14"/>
  <c r="C32" i="118" s="1"/>
  <c r="I32" i="118" s="1"/>
  <c r="H43" i="16" s="1"/>
  <c r="E32" i="14"/>
  <c r="D32" i="14"/>
  <c r="C32" i="14"/>
  <c r="F32" i="14" s="1"/>
  <c r="F43" i="16" s="1"/>
  <c r="G49" i="13"/>
  <c r="F49" i="13"/>
  <c r="E49" i="13"/>
  <c r="D49" i="13"/>
  <c r="G48" i="13"/>
  <c r="F48" i="13"/>
  <c r="E48" i="13"/>
  <c r="D48" i="13"/>
  <c r="G47" i="13"/>
  <c r="F47" i="13"/>
  <c r="E47" i="13"/>
  <c r="D47" i="13"/>
  <c r="G46" i="13"/>
  <c r="F46" i="13"/>
  <c r="E46" i="13"/>
  <c r="D46" i="13"/>
  <c r="G45" i="13"/>
  <c r="F45" i="13"/>
  <c r="E45" i="13"/>
  <c r="D45" i="13"/>
  <c r="G36" i="13"/>
  <c r="F36" i="13"/>
  <c r="E36" i="13"/>
  <c r="D36" i="13"/>
  <c r="K44" i="13"/>
  <c r="K43" i="13"/>
  <c r="K42" i="13"/>
  <c r="K41" i="13"/>
  <c r="K39" i="13"/>
  <c r="K38" i="13"/>
  <c r="K37" i="13"/>
  <c r="K34" i="13"/>
  <c r="K33" i="13"/>
  <c r="H44" i="13"/>
  <c r="H43" i="13"/>
  <c r="H42" i="13"/>
  <c r="H41" i="13"/>
  <c r="H39" i="13"/>
  <c r="H38" i="13"/>
  <c r="H37" i="13"/>
  <c r="H34" i="13"/>
  <c r="H33" i="13"/>
  <c r="G35" i="13"/>
  <c r="F35" i="13"/>
  <c r="E35" i="13"/>
  <c r="D35" i="13"/>
  <c r="J32" i="13"/>
  <c r="I32" i="13"/>
  <c r="K32" i="13" s="1"/>
  <c r="E43" i="16" s="1"/>
  <c r="G32" i="13"/>
  <c r="F32" i="13"/>
  <c r="E32" i="13"/>
  <c r="H32" i="13" s="1"/>
  <c r="D43" i="16" s="1"/>
  <c r="D32" i="13"/>
  <c r="C32" i="13"/>
  <c r="H25" i="13"/>
  <c r="H24" i="13"/>
  <c r="H23" i="13"/>
  <c r="H22" i="13"/>
  <c r="H21" i="13"/>
  <c r="H20" i="13"/>
  <c r="H19" i="13"/>
  <c r="H18" i="13"/>
  <c r="G50" i="111"/>
  <c r="F50" i="111"/>
  <c r="E50" i="111"/>
  <c r="D50" i="111"/>
  <c r="G49" i="111"/>
  <c r="F49" i="111"/>
  <c r="E49" i="111"/>
  <c r="D49" i="111"/>
  <c r="G48" i="111"/>
  <c r="F48" i="111"/>
  <c r="H48" i="111" s="1"/>
  <c r="E48" i="111"/>
  <c r="D48" i="111"/>
  <c r="G47" i="111"/>
  <c r="F47" i="111"/>
  <c r="E47" i="111"/>
  <c r="D47" i="111"/>
  <c r="I46" i="111"/>
  <c r="G46" i="111"/>
  <c r="F46" i="111"/>
  <c r="E46" i="111"/>
  <c r="D46" i="111"/>
  <c r="F42" i="111"/>
  <c r="G37" i="111"/>
  <c r="F37" i="111"/>
  <c r="E37" i="111"/>
  <c r="D37" i="111"/>
  <c r="H49" i="111"/>
  <c r="H47" i="111"/>
  <c r="H46" i="111"/>
  <c r="H45" i="111"/>
  <c r="H44" i="111"/>
  <c r="H43" i="111"/>
  <c r="H42" i="111"/>
  <c r="H40" i="111"/>
  <c r="H39" i="111"/>
  <c r="H38" i="111"/>
  <c r="H37" i="111"/>
  <c r="H36" i="111"/>
  <c r="H35" i="111"/>
  <c r="H34" i="111"/>
  <c r="C36" i="111"/>
  <c r="G36" i="111"/>
  <c r="F36" i="111"/>
  <c r="E36" i="111"/>
  <c r="D36" i="111"/>
  <c r="I33" i="111"/>
  <c r="G33" i="111"/>
  <c r="F33" i="111"/>
  <c r="E33" i="111"/>
  <c r="D33" i="111"/>
  <c r="C33" i="111"/>
  <c r="H23" i="111"/>
  <c r="H22" i="111"/>
  <c r="H21" i="111"/>
  <c r="H20" i="111"/>
  <c r="H19" i="111"/>
  <c r="H18" i="111"/>
  <c r="H17" i="111"/>
  <c r="A31" i="12"/>
  <c r="A33" i="111" s="1"/>
  <c r="U48" i="19"/>
  <c r="I47" i="118" l="1"/>
  <c r="H58" i="16" s="1"/>
  <c r="V54" i="20"/>
  <c r="V39" i="19"/>
  <c r="A32" i="13"/>
  <c r="A32" i="14" s="1"/>
  <c r="A32" i="118" s="1"/>
  <c r="H23" i="16"/>
  <c r="H27" i="121"/>
  <c r="H45" i="16"/>
  <c r="A37" i="39" l="1"/>
  <c r="A39" i="19" s="1"/>
  <c r="A38" i="20" s="1"/>
  <c r="A34" i="23" s="1"/>
  <c r="A43" i="16"/>
  <c r="C43" i="16"/>
  <c r="F54" i="107"/>
  <c r="D54" i="107"/>
  <c r="U50" i="20"/>
  <c r="U49" i="20"/>
  <c r="U48" i="20"/>
  <c r="U45" i="20"/>
  <c r="U44" i="20"/>
  <c r="U43" i="20"/>
  <c r="U39" i="20"/>
  <c r="U25" i="20"/>
  <c r="U24" i="20"/>
  <c r="U22" i="20"/>
  <c r="U21" i="20"/>
  <c r="U20" i="20"/>
  <c r="U19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32" i="20"/>
  <c r="U51" i="19"/>
  <c r="U50" i="19"/>
  <c r="U49" i="19"/>
  <c r="U46" i="19"/>
  <c r="U45" i="19"/>
  <c r="U44" i="19"/>
  <c r="U40" i="19"/>
  <c r="U26" i="19"/>
  <c r="U25" i="19"/>
  <c r="U23" i="19"/>
  <c r="U22" i="19"/>
  <c r="U21" i="19"/>
  <c r="A66" i="20"/>
  <c r="V33" i="19" l="1"/>
  <c r="U32" i="20"/>
  <c r="U29" i="20"/>
  <c r="V29" i="20"/>
  <c r="U33" i="19"/>
  <c r="E15" i="97"/>
  <c r="A30" i="12" l="1"/>
  <c r="A31" i="13" s="1"/>
  <c r="A31" i="14" s="1"/>
  <c r="A31" i="118" s="1"/>
  <c r="H31" i="16"/>
  <c r="H28" i="16"/>
  <c r="K34" i="14"/>
  <c r="K25" i="13"/>
  <c r="K24" i="13"/>
  <c r="K23" i="13"/>
  <c r="K22" i="13"/>
  <c r="K21" i="13"/>
  <c r="K20" i="13"/>
  <c r="K19" i="13"/>
  <c r="K18" i="13"/>
  <c r="H28" i="23"/>
  <c r="E28" i="23"/>
  <c r="C28" i="23"/>
  <c r="A36" i="39" l="1"/>
  <c r="A38" i="19" s="1"/>
  <c r="A37" i="20" s="1"/>
  <c r="A33" i="23" s="1"/>
  <c r="A42" i="16"/>
  <c r="A32" i="111"/>
  <c r="D28" i="102" l="1"/>
  <c r="C28" i="102"/>
  <c r="E27" i="102"/>
  <c r="D27" i="102"/>
  <c r="C27" i="102"/>
  <c r="D24" i="102"/>
  <c r="C24" i="102"/>
  <c r="E23" i="102"/>
  <c r="D23" i="102"/>
  <c r="C23" i="102"/>
  <c r="D28" i="90"/>
  <c r="C28" i="90"/>
  <c r="E27" i="90"/>
  <c r="D27" i="90"/>
  <c r="C27" i="90"/>
  <c r="D24" i="90"/>
  <c r="C24" i="90"/>
  <c r="E23" i="90"/>
  <c r="D23" i="90"/>
  <c r="C23" i="90"/>
  <c r="I50" i="111" l="1"/>
  <c r="C50" i="111"/>
  <c r="I49" i="111"/>
  <c r="C49" i="111"/>
  <c r="I48" i="111"/>
  <c r="I47" i="111"/>
  <c r="C48" i="111"/>
  <c r="C47" i="111"/>
  <c r="C46" i="111"/>
  <c r="E42" i="111"/>
  <c r="D42" i="111"/>
  <c r="C42" i="111"/>
  <c r="I37" i="111"/>
  <c r="C37" i="111"/>
  <c r="I36" i="111"/>
  <c r="G56" i="106"/>
  <c r="I56" i="106" s="1"/>
  <c r="G55" i="106"/>
  <c r="I55" i="106" s="1"/>
  <c r="R55" i="20" l="1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U41" i="20" l="1"/>
  <c r="U42" i="20"/>
  <c r="U51" i="20"/>
  <c r="U52" i="20"/>
  <c r="U54" i="20"/>
  <c r="U55" i="20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V42" i="19" l="1"/>
  <c r="V54" i="19"/>
  <c r="V52" i="19"/>
  <c r="V53" i="19"/>
  <c r="V43" i="19"/>
  <c r="V55" i="19"/>
  <c r="V60" i="20"/>
  <c r="U42" i="19"/>
  <c r="U43" i="19"/>
  <c r="U55" i="19"/>
  <c r="U56" i="19"/>
  <c r="U52" i="19"/>
  <c r="U53" i="19"/>
  <c r="F55" i="16"/>
  <c r="F54" i="16"/>
  <c r="F53" i="16"/>
  <c r="G45" i="16"/>
  <c r="F47" i="12"/>
  <c r="E47" i="12"/>
  <c r="G47" i="12" s="1"/>
  <c r="C47" i="12"/>
  <c r="D47" i="12" s="1"/>
  <c r="D43" i="12"/>
  <c r="G41" i="12"/>
  <c r="G40" i="12"/>
  <c r="D40" i="12"/>
  <c r="G36" i="12"/>
  <c r="D36" i="12"/>
  <c r="I40" i="12" l="1"/>
  <c r="I41" i="12"/>
  <c r="I43" i="12"/>
  <c r="I47" i="12"/>
  <c r="I36" i="12"/>
  <c r="H50" i="23" l="1"/>
  <c r="G50" i="23"/>
  <c r="E50" i="23"/>
  <c r="C50" i="23"/>
  <c r="H37" i="23" l="1"/>
  <c r="G37" i="23"/>
  <c r="E37" i="23"/>
  <c r="C37" i="23"/>
  <c r="X55" i="19"/>
  <c r="W55" i="19"/>
  <c r="X42" i="19"/>
  <c r="W42" i="19"/>
  <c r="J48" i="14"/>
  <c r="I48" i="14"/>
  <c r="H48" i="14"/>
  <c r="C48" i="118" s="1"/>
  <c r="I48" i="118" s="1"/>
  <c r="E48" i="14"/>
  <c r="D48" i="14"/>
  <c r="C48" i="14"/>
  <c r="K44" i="14"/>
  <c r="G55" i="16" s="1"/>
  <c r="K42" i="14"/>
  <c r="G53" i="16" s="1"/>
  <c r="K41" i="14"/>
  <c r="G52" i="16" s="1"/>
  <c r="F41" i="14"/>
  <c r="F52" i="16" s="1"/>
  <c r="K37" i="14"/>
  <c r="G48" i="16" s="1"/>
  <c r="F37" i="14"/>
  <c r="F48" i="16" s="1"/>
  <c r="F33" i="14"/>
  <c r="J49" i="13"/>
  <c r="I49" i="13"/>
  <c r="K49" i="13" s="1"/>
  <c r="C49" i="13"/>
  <c r="J48" i="13"/>
  <c r="I48" i="13"/>
  <c r="K48" i="13" s="1"/>
  <c r="C48" i="13"/>
  <c r="H48" i="13" s="1"/>
  <c r="J47" i="13"/>
  <c r="I47" i="13"/>
  <c r="K47" i="13" s="1"/>
  <c r="C47" i="13"/>
  <c r="H47" i="13" s="1"/>
  <c r="J46" i="13"/>
  <c r="I46" i="13"/>
  <c r="K46" i="13" s="1"/>
  <c r="C46" i="13"/>
  <c r="H46" i="13" s="1"/>
  <c r="J45" i="13"/>
  <c r="I45" i="13"/>
  <c r="K45" i="13" s="1"/>
  <c r="C45" i="13"/>
  <c r="H45" i="13" s="1"/>
  <c r="E55" i="16"/>
  <c r="E54" i="16"/>
  <c r="E53" i="16"/>
  <c r="E52" i="16"/>
  <c r="E50" i="16"/>
  <c r="E49" i="16"/>
  <c r="E48" i="16"/>
  <c r="E45" i="16"/>
  <c r="D55" i="16"/>
  <c r="D54" i="16"/>
  <c r="D53" i="16"/>
  <c r="D52" i="16"/>
  <c r="D50" i="16"/>
  <c r="D49" i="16"/>
  <c r="D48" i="16"/>
  <c r="D45" i="16"/>
  <c r="J36" i="13"/>
  <c r="I36" i="13"/>
  <c r="K36" i="13" s="1"/>
  <c r="C36" i="13"/>
  <c r="H36" i="13" s="1"/>
  <c r="C35" i="13"/>
  <c r="H35" i="13" s="1"/>
  <c r="A36" i="12"/>
  <c r="H59" i="16" l="1"/>
  <c r="E58" i="16"/>
  <c r="E59" i="16"/>
  <c r="E57" i="16"/>
  <c r="I53" i="16"/>
  <c r="C53" i="16" s="1"/>
  <c r="J53" i="16" s="1"/>
  <c r="E56" i="16"/>
  <c r="E47" i="16"/>
  <c r="K48" i="14"/>
  <c r="G59" i="16" s="1"/>
  <c r="I52" i="16"/>
  <c r="C52" i="16" s="1"/>
  <c r="J52" i="16" s="1"/>
  <c r="F48" i="14"/>
  <c r="F59" i="16" s="1"/>
  <c r="I45" i="16"/>
  <c r="I55" i="16"/>
  <c r="C55" i="16" s="1"/>
  <c r="J55" i="16" s="1"/>
  <c r="D59" i="16"/>
  <c r="E60" i="16"/>
  <c r="I48" i="16"/>
  <c r="C48" i="16" s="1"/>
  <c r="J48" i="16" s="1"/>
  <c r="E53" i="39"/>
  <c r="E49" i="39"/>
  <c r="E48" i="39"/>
  <c r="E47" i="39"/>
  <c r="E46" i="39"/>
  <c r="E44" i="39"/>
  <c r="E43" i="39"/>
  <c r="E42" i="39"/>
  <c r="E40" i="39"/>
  <c r="E39" i="39"/>
  <c r="E38" i="39"/>
  <c r="G18" i="39"/>
  <c r="G19" i="39" s="1"/>
  <c r="A38" i="111"/>
  <c r="A37" i="13"/>
  <c r="A37" i="14" s="1"/>
  <c r="A37" i="118" s="1"/>
  <c r="A47" i="12"/>
  <c r="A49" i="111" s="1"/>
  <c r="A43" i="12"/>
  <c r="A45" i="111" s="1"/>
  <c r="A41" i="12"/>
  <c r="A43" i="111" s="1"/>
  <c r="A40" i="12"/>
  <c r="A41" i="13" s="1"/>
  <c r="A41" i="14" s="1"/>
  <c r="A41" i="118" s="1"/>
  <c r="G20" i="39" l="1"/>
  <c r="G21" i="39" s="1"/>
  <c r="G22" i="39" s="1"/>
  <c r="G23" i="39" s="1"/>
  <c r="G24" i="39" s="1"/>
  <c r="G25" i="39" s="1"/>
  <c r="A42" i="13"/>
  <c r="A42" i="14" s="1"/>
  <c r="A44" i="13"/>
  <c r="A44" i="14" s="1"/>
  <c r="A48" i="13"/>
  <c r="A48" i="14" s="1"/>
  <c r="I59" i="16"/>
  <c r="C59" i="16" s="1"/>
  <c r="J59" i="16" s="1"/>
  <c r="A42" i="111"/>
  <c r="A42" i="39"/>
  <c r="A44" i="19" s="1"/>
  <c r="A43" i="20" s="1"/>
  <c r="A39" i="23" s="1"/>
  <c r="A48" i="16"/>
  <c r="A46" i="39"/>
  <c r="A52" i="16"/>
  <c r="G47" i="75"/>
  <c r="F47" i="75"/>
  <c r="E47" i="75"/>
  <c r="C47" i="75"/>
  <c r="B47" i="75"/>
  <c r="A59" i="16" l="1"/>
  <c r="A48" i="118"/>
  <c r="A53" i="16"/>
  <c r="A42" i="118"/>
  <c r="A55" i="16"/>
  <c r="A44" i="118"/>
  <c r="A48" i="19"/>
  <c r="A47" i="20" s="1"/>
  <c r="A43" i="23" s="1"/>
  <c r="G38" i="39"/>
  <c r="G39" i="39" s="1"/>
  <c r="G40" i="39" s="1"/>
  <c r="G41" i="39" s="1"/>
  <c r="G42" i="39" s="1"/>
  <c r="G43" i="39" s="1"/>
  <c r="A53" i="39"/>
  <c r="A55" i="19" s="1"/>
  <c r="A54" i="20" s="1"/>
  <c r="A50" i="23" s="1"/>
  <c r="A49" i="39"/>
  <c r="A51" i="19" s="1"/>
  <c r="A50" i="20" s="1"/>
  <c r="A46" i="23" s="1"/>
  <c r="A47" i="39"/>
  <c r="A49" i="19" s="1"/>
  <c r="A48" i="20" s="1"/>
  <c r="A44" i="23" s="1"/>
  <c r="G47" i="39" l="1"/>
  <c r="G48" i="39" s="1"/>
  <c r="G49" i="39" s="1"/>
  <c r="G50" i="39" s="1"/>
  <c r="G51" i="39" s="1"/>
  <c r="G52" i="39" s="1"/>
  <c r="G53" i="39" s="1"/>
  <c r="G54" i="39" s="1"/>
  <c r="G44" i="39"/>
  <c r="C20" i="102"/>
  <c r="C19" i="102"/>
  <c r="C20" i="90"/>
  <c r="C19" i="90"/>
  <c r="A17" i="111" l="1"/>
  <c r="E18" i="39" l="1"/>
  <c r="J35" i="14"/>
  <c r="I35" i="14"/>
  <c r="H35" i="14"/>
  <c r="E35" i="14"/>
  <c r="D35" i="14"/>
  <c r="C35" i="14"/>
  <c r="K18" i="14"/>
  <c r="F18" i="14"/>
  <c r="J35" i="13"/>
  <c r="I35" i="13"/>
  <c r="E18" i="16"/>
  <c r="D18" i="16"/>
  <c r="A18" i="13"/>
  <c r="A18" i="14" s="1"/>
  <c r="A18" i="118" s="1"/>
  <c r="F34" i="12"/>
  <c r="E34" i="12"/>
  <c r="C34" i="12"/>
  <c r="G17" i="12"/>
  <c r="D17" i="12"/>
  <c r="K35" i="13" l="1"/>
  <c r="D56" i="16"/>
  <c r="F18" i="16"/>
  <c r="G18" i="16"/>
  <c r="I17" i="12"/>
  <c r="A18" i="39"/>
  <c r="A20" i="19" s="1"/>
  <c r="A19" i="20" s="1"/>
  <c r="A18" i="23" s="1"/>
  <c r="A18" i="16"/>
  <c r="I18" i="16" l="1"/>
  <c r="C18" i="16" s="1"/>
  <c r="J18" i="16" s="1"/>
  <c r="E46" i="16"/>
  <c r="D46" i="16"/>
  <c r="E1" i="25"/>
  <c r="P1" i="20"/>
  <c r="I1" i="13"/>
  <c r="I1" i="14" s="1"/>
  <c r="E1" i="102"/>
  <c r="F3" i="103"/>
  <c r="J3" i="104" s="1"/>
  <c r="D3" i="105" s="1"/>
  <c r="F2" i="115" s="1"/>
  <c r="E3" i="90" s="1"/>
  <c r="E3" i="102" s="1"/>
  <c r="G2" i="111" s="1"/>
  <c r="F2" i="75" s="1"/>
  <c r="G3" i="12" s="1"/>
  <c r="I3" i="13" s="1"/>
  <c r="I3" i="14" s="1"/>
  <c r="H1" i="16" l="1"/>
  <c r="E1" i="118"/>
  <c r="H3" i="16"/>
  <c r="H2" i="106" s="1"/>
  <c r="G2" i="39" s="1"/>
  <c r="V3" i="19" s="1"/>
  <c r="P3" i="20" s="1"/>
  <c r="E2" i="107" s="1"/>
  <c r="F3" i="23" s="1"/>
  <c r="E3" i="25" s="1"/>
  <c r="I2" i="122" s="1"/>
  <c r="F3" i="121" s="1"/>
  <c r="I3" i="120" s="1"/>
  <c r="E3" i="118"/>
  <c r="B15" i="97"/>
  <c r="B13" i="97"/>
  <c r="J1" i="104" l="1"/>
  <c r="D1" i="105" s="1"/>
  <c r="B39" i="102" l="1"/>
  <c r="E25" i="39" l="1"/>
  <c r="E24" i="39"/>
  <c r="E23" i="39"/>
  <c r="E22" i="39"/>
  <c r="E21" i="39"/>
  <c r="E20" i="39"/>
  <c r="E19" i="39"/>
  <c r="E17" i="39"/>
  <c r="H51" i="23" l="1"/>
  <c r="G51" i="23"/>
  <c r="E51" i="23"/>
  <c r="E54" i="39" s="1"/>
  <c r="C51" i="23"/>
  <c r="H49" i="23"/>
  <c r="G49" i="23"/>
  <c r="E49" i="23"/>
  <c r="E52" i="39" s="1"/>
  <c r="C49" i="23"/>
  <c r="H48" i="23"/>
  <c r="G48" i="23"/>
  <c r="E48" i="23"/>
  <c r="E51" i="39" s="1"/>
  <c r="C48" i="23"/>
  <c r="H47" i="23"/>
  <c r="G47" i="23"/>
  <c r="E47" i="23"/>
  <c r="E50" i="39" s="1"/>
  <c r="C47" i="23"/>
  <c r="H38" i="23"/>
  <c r="G38" i="23"/>
  <c r="E38" i="23"/>
  <c r="C38" i="23"/>
  <c r="X56" i="19"/>
  <c r="W56" i="19"/>
  <c r="X54" i="19"/>
  <c r="W54" i="19"/>
  <c r="X53" i="19"/>
  <c r="W53" i="19"/>
  <c r="X52" i="19"/>
  <c r="W52" i="19"/>
  <c r="X43" i="19"/>
  <c r="W43" i="19"/>
  <c r="K43" i="14"/>
  <c r="G54" i="16" s="1"/>
  <c r="I54" i="16" s="1"/>
  <c r="K39" i="14"/>
  <c r="G50" i="16" s="1"/>
  <c r="K38" i="14"/>
  <c r="G49" i="16" s="1"/>
  <c r="K35" i="14"/>
  <c r="F44" i="16"/>
  <c r="J49" i="14"/>
  <c r="I49" i="14"/>
  <c r="H49" i="14"/>
  <c r="C49" i="118" s="1"/>
  <c r="I49" i="118" s="1"/>
  <c r="E49" i="14"/>
  <c r="D49" i="14"/>
  <c r="C49" i="14"/>
  <c r="J47" i="14"/>
  <c r="I47" i="14"/>
  <c r="H47" i="14"/>
  <c r="E47" i="14"/>
  <c r="D47" i="14"/>
  <c r="C47" i="14"/>
  <c r="J45" i="14"/>
  <c r="I45" i="14"/>
  <c r="H45" i="14"/>
  <c r="E45" i="14"/>
  <c r="C45" i="14"/>
  <c r="J36" i="14"/>
  <c r="I36" i="14"/>
  <c r="H36" i="14"/>
  <c r="E36" i="14"/>
  <c r="D36" i="14"/>
  <c r="C36" i="14"/>
  <c r="F35" i="14"/>
  <c r="K25" i="14"/>
  <c r="G25" i="16" s="1"/>
  <c r="K24" i="14"/>
  <c r="G24" i="16" s="1"/>
  <c r="K23" i="14"/>
  <c r="G23" i="16" s="1"/>
  <c r="K22" i="14"/>
  <c r="G22" i="16" s="1"/>
  <c r="K21" i="14"/>
  <c r="G21" i="16" s="1"/>
  <c r="K20" i="14"/>
  <c r="G20" i="16" s="1"/>
  <c r="K19" i="14"/>
  <c r="F25" i="14"/>
  <c r="F25" i="16" s="1"/>
  <c r="F24" i="14"/>
  <c r="F24" i="16" s="1"/>
  <c r="F23" i="14"/>
  <c r="F23" i="16" s="1"/>
  <c r="F22" i="14"/>
  <c r="F22" i="16" s="1"/>
  <c r="F21" i="14"/>
  <c r="F21" i="16" s="1"/>
  <c r="F20" i="14"/>
  <c r="F20" i="16" s="1"/>
  <c r="F19" i="14"/>
  <c r="E25" i="16"/>
  <c r="E24" i="16"/>
  <c r="E23" i="16"/>
  <c r="E22" i="16"/>
  <c r="E21" i="16"/>
  <c r="E20" i="16"/>
  <c r="E19" i="16"/>
  <c r="D25" i="16"/>
  <c r="D24" i="16"/>
  <c r="D23" i="16"/>
  <c r="D22" i="16"/>
  <c r="D21" i="16"/>
  <c r="D20" i="16"/>
  <c r="D19" i="16"/>
  <c r="F48" i="12"/>
  <c r="E48" i="12"/>
  <c r="C48" i="12"/>
  <c r="F46" i="12"/>
  <c r="E46" i="12"/>
  <c r="C46" i="12"/>
  <c r="F45" i="12"/>
  <c r="E45" i="12"/>
  <c r="C45" i="12"/>
  <c r="F44" i="12"/>
  <c r="E44" i="12"/>
  <c r="C44" i="12"/>
  <c r="F35" i="12"/>
  <c r="E35" i="12"/>
  <c r="C35" i="12"/>
  <c r="G23" i="12"/>
  <c r="G22" i="12"/>
  <c r="G21" i="12"/>
  <c r="G20" i="12"/>
  <c r="G19" i="12"/>
  <c r="G18" i="12"/>
  <c r="D24" i="12"/>
  <c r="D23" i="12"/>
  <c r="D22" i="12"/>
  <c r="D21" i="12"/>
  <c r="D20" i="12"/>
  <c r="D19" i="12"/>
  <c r="D18" i="12"/>
  <c r="A22" i="12"/>
  <c r="A22" i="111" s="1"/>
  <c r="G48" i="75"/>
  <c r="B48" i="75"/>
  <c r="G46" i="75"/>
  <c r="F46" i="75"/>
  <c r="E46" i="75"/>
  <c r="C46" i="75"/>
  <c r="B46" i="75"/>
  <c r="B45" i="75"/>
  <c r="F44" i="75"/>
  <c r="E44" i="75"/>
  <c r="C44" i="75"/>
  <c r="B44" i="75"/>
  <c r="B35" i="75"/>
  <c r="B34" i="75"/>
  <c r="H60" i="16" l="1"/>
  <c r="E41" i="39"/>
  <c r="E56" i="23"/>
  <c r="D58" i="16"/>
  <c r="I23" i="12"/>
  <c r="I26" i="12" s="1"/>
  <c r="D60" i="16"/>
  <c r="G19" i="16"/>
  <c r="F19" i="16"/>
  <c r="I19" i="16" s="1"/>
  <c r="F46" i="16"/>
  <c r="G46" i="16"/>
  <c r="I19" i="12"/>
  <c r="I20" i="12"/>
  <c r="I18" i="12"/>
  <c r="I21" i="12"/>
  <c r="I22" i="12"/>
  <c r="K45" i="14"/>
  <c r="G56" i="16" s="1"/>
  <c r="F45" i="14"/>
  <c r="F56" i="16" s="1"/>
  <c r="K47" i="14"/>
  <c r="G58" i="16" s="1"/>
  <c r="K49" i="14"/>
  <c r="G60" i="16" s="1"/>
  <c r="K36" i="14"/>
  <c r="G47" i="16" s="1"/>
  <c r="A23" i="13"/>
  <c r="A23" i="14" s="1"/>
  <c r="A23" i="118" s="1"/>
  <c r="I20" i="16"/>
  <c r="I21" i="16"/>
  <c r="I22" i="16"/>
  <c r="I23" i="16"/>
  <c r="I24" i="16"/>
  <c r="I25" i="16"/>
  <c r="A50" i="12"/>
  <c r="A49" i="12"/>
  <c r="A48" i="12"/>
  <c r="A46" i="12"/>
  <c r="A45" i="12"/>
  <c r="A44" i="12"/>
  <c r="A42" i="12"/>
  <c r="A39" i="12"/>
  <c r="A38" i="12"/>
  <c r="A37" i="12"/>
  <c r="A35" i="12"/>
  <c r="A34" i="12"/>
  <c r="A33" i="12"/>
  <c r="A32" i="12"/>
  <c r="D47" i="16" l="1"/>
  <c r="I46" i="16"/>
  <c r="I56" i="16"/>
  <c r="C20" i="16"/>
  <c r="J20" i="16" s="1"/>
  <c r="C21" i="16"/>
  <c r="J21" i="16" s="1"/>
  <c r="C19" i="16"/>
  <c r="J19" i="16" s="1"/>
  <c r="C25" i="16"/>
  <c r="C24" i="16"/>
  <c r="C22" i="16"/>
  <c r="J22" i="16" s="1"/>
  <c r="C23" i="16"/>
  <c r="J23" i="16" s="1"/>
  <c r="A23" i="16"/>
  <c r="A23" i="39"/>
  <c r="A25" i="19" s="1"/>
  <c r="A24" i="20" s="1"/>
  <c r="A23" i="23" s="1"/>
  <c r="J24" i="16" l="1"/>
  <c r="J28" i="16" s="1"/>
  <c r="C31" i="16"/>
  <c r="C28" i="16"/>
  <c r="E72" i="39"/>
  <c r="C37" i="39" s="1"/>
  <c r="I37" i="39" s="1"/>
  <c r="I37" i="16" l="1"/>
  <c r="H37" i="16"/>
  <c r="G37" i="16"/>
  <c r="F37" i="16"/>
  <c r="E37" i="16"/>
  <c r="D37" i="16"/>
  <c r="I34" i="16"/>
  <c r="H34" i="16"/>
  <c r="G34" i="16"/>
  <c r="F34" i="16"/>
  <c r="E34" i="16"/>
  <c r="D34" i="16"/>
  <c r="D33" i="12"/>
  <c r="A14" i="111"/>
  <c r="A10" i="111"/>
  <c r="A5" i="111"/>
  <c r="D20" i="102"/>
  <c r="E19" i="102"/>
  <c r="D19" i="102"/>
  <c r="D20" i="90"/>
  <c r="E19" i="90"/>
  <c r="D19" i="90"/>
  <c r="G54" i="106" l="1"/>
  <c r="I54" i="106" s="1"/>
  <c r="G53" i="106"/>
  <c r="I53" i="106" s="1"/>
  <c r="G52" i="106"/>
  <c r="I52" i="106" s="1"/>
  <c r="G51" i="106"/>
  <c r="I51" i="106" s="1"/>
  <c r="G50" i="106"/>
  <c r="I50" i="106" s="1"/>
  <c r="G49" i="106"/>
  <c r="I49" i="106" s="1"/>
  <c r="G48" i="106"/>
  <c r="I48" i="106" s="1"/>
  <c r="G47" i="106"/>
  <c r="I47" i="106" s="1"/>
  <c r="G46" i="106"/>
  <c r="I46" i="106" s="1"/>
  <c r="G45" i="106"/>
  <c r="I45" i="106" s="1"/>
  <c r="G44" i="106"/>
  <c r="I44" i="106" s="1"/>
  <c r="G43" i="106"/>
  <c r="I43" i="106" s="1"/>
  <c r="G42" i="106"/>
  <c r="I42" i="106" s="1"/>
  <c r="G41" i="106"/>
  <c r="I41" i="106" s="1"/>
  <c r="G40" i="106"/>
  <c r="I40" i="106" s="1"/>
  <c r="G39" i="106"/>
  <c r="I39" i="106" s="1"/>
  <c r="A39" i="106"/>
  <c r="A40" i="106" s="1"/>
  <c r="A41" i="106" s="1"/>
  <c r="A42" i="106" s="1"/>
  <c r="G38" i="106"/>
  <c r="I38" i="106" s="1"/>
  <c r="G37" i="106"/>
  <c r="I37" i="106" s="1"/>
  <c r="G36" i="106"/>
  <c r="I36" i="106" s="1"/>
  <c r="G35" i="106"/>
  <c r="I35" i="106" s="1"/>
  <c r="G34" i="106"/>
  <c r="I34" i="106" s="1"/>
  <c r="G33" i="106"/>
  <c r="I33" i="106" s="1"/>
  <c r="G32" i="106"/>
  <c r="I32" i="106" s="1"/>
  <c r="G31" i="106"/>
  <c r="I31" i="106" s="1"/>
  <c r="G30" i="106"/>
  <c r="I30" i="106" s="1"/>
  <c r="G29" i="106"/>
  <c r="I29" i="106" s="1"/>
  <c r="G28" i="106"/>
  <c r="I28" i="106" s="1"/>
  <c r="G27" i="106"/>
  <c r="I27" i="106" s="1"/>
  <c r="G26" i="106"/>
  <c r="I26" i="106" s="1"/>
  <c r="G25" i="106"/>
  <c r="I25" i="106" s="1"/>
  <c r="G24" i="106"/>
  <c r="I24" i="106" s="1"/>
  <c r="G23" i="106"/>
  <c r="I23" i="106" s="1"/>
  <c r="G22" i="106"/>
  <c r="I22" i="106" s="1"/>
  <c r="G21" i="106"/>
  <c r="I21" i="106" s="1"/>
  <c r="G20" i="106"/>
  <c r="I20" i="106" s="1"/>
  <c r="G19" i="106"/>
  <c r="I19" i="106" s="1"/>
  <c r="G18" i="106"/>
  <c r="I18" i="106" s="1"/>
  <c r="G17" i="106"/>
  <c r="I17" i="106" s="1"/>
  <c r="G16" i="106"/>
  <c r="I16" i="106" s="1"/>
  <c r="A16" i="106"/>
  <c r="A17" i="106" s="1"/>
  <c r="A18" i="106" s="1"/>
  <c r="A19" i="106" s="1"/>
  <c r="A20" i="106" s="1"/>
  <c r="A21" i="106" s="1"/>
  <c r="A22" i="106" s="1"/>
  <c r="A23" i="106" s="1"/>
  <c r="A24" i="106" s="1"/>
  <c r="A25" i="106" s="1"/>
  <c r="A26" i="106" s="1"/>
  <c r="A27" i="106" s="1"/>
  <c r="A28" i="106" s="1"/>
  <c r="A29" i="106" s="1"/>
  <c r="A30" i="106" s="1"/>
  <c r="A31" i="106" s="1"/>
  <c r="A32" i="106" s="1"/>
  <c r="A33" i="106" s="1"/>
  <c r="A34" i="106" s="1"/>
  <c r="C40" i="23" l="1"/>
  <c r="J46" i="14"/>
  <c r="I46" i="14"/>
  <c r="H46" i="14"/>
  <c r="E46" i="14"/>
  <c r="D46" i="14"/>
  <c r="C46" i="14"/>
  <c r="A52" i="111"/>
  <c r="A51" i="111"/>
  <c r="A50" i="111"/>
  <c r="A48" i="111"/>
  <c r="A47" i="111"/>
  <c r="A46" i="111"/>
  <c r="A44" i="111"/>
  <c r="A41" i="111"/>
  <c r="A40" i="111"/>
  <c r="A39" i="111"/>
  <c r="A37" i="111"/>
  <c r="A36" i="111"/>
  <c r="A35" i="111"/>
  <c r="A34" i="111"/>
  <c r="A24" i="12"/>
  <c r="A24" i="111" s="1"/>
  <c r="A23" i="12"/>
  <c r="A21" i="12"/>
  <c r="A21" i="111" s="1"/>
  <c r="A20" i="12"/>
  <c r="A20" i="111" s="1"/>
  <c r="A19" i="12"/>
  <c r="A19" i="111" s="1"/>
  <c r="A18" i="12"/>
  <c r="A18" i="111" s="1"/>
  <c r="K46" i="14" l="1"/>
  <c r="D44" i="16"/>
  <c r="E17" i="16"/>
  <c r="D17" i="16"/>
  <c r="A20" i="13"/>
  <c r="A20" i="14" s="1"/>
  <c r="A20" i="118" s="1"/>
  <c r="A38" i="13"/>
  <c r="A38" i="14" s="1"/>
  <c r="A43" i="13"/>
  <c r="A43" i="14" s="1"/>
  <c r="A49" i="13"/>
  <c r="A49" i="14" s="1"/>
  <c r="A21" i="13"/>
  <c r="A21" i="14" s="1"/>
  <c r="A21" i="118" s="1"/>
  <c r="A25" i="13"/>
  <c r="A25" i="14" s="1"/>
  <c r="A25" i="118" s="1"/>
  <c r="A34" i="13"/>
  <c r="A34" i="14" s="1"/>
  <c r="A45" i="13"/>
  <c r="A45" i="14" s="1"/>
  <c r="A24" i="13"/>
  <c r="A24" i="14" s="1"/>
  <c r="A23" i="111"/>
  <c r="A19" i="13"/>
  <c r="A19" i="14" s="1"/>
  <c r="A19" i="118" s="1"/>
  <c r="A22" i="13"/>
  <c r="A22" i="14" s="1"/>
  <c r="A22" i="118" s="1"/>
  <c r="A35" i="13"/>
  <c r="A35" i="14" s="1"/>
  <c r="A39" i="13"/>
  <c r="A39" i="14" s="1"/>
  <c r="A46" i="13"/>
  <c r="A46" i="14" s="1"/>
  <c r="A50" i="13"/>
  <c r="A50" i="14" s="1"/>
  <c r="A36" i="13"/>
  <c r="A36" i="14" s="1"/>
  <c r="A40" i="13"/>
  <c r="A40" i="14" s="1"/>
  <c r="A47" i="13"/>
  <c r="A47" i="14" s="1"/>
  <c r="A51" i="13"/>
  <c r="A51" i="14" s="1"/>
  <c r="F48" i="75"/>
  <c r="E48" i="75"/>
  <c r="C48" i="75"/>
  <c r="G45" i="75"/>
  <c r="F45" i="75"/>
  <c r="E45" i="75"/>
  <c r="C45" i="75"/>
  <c r="G35" i="75"/>
  <c r="F35" i="75"/>
  <c r="E35" i="75"/>
  <c r="C35" i="75"/>
  <c r="C34" i="75"/>
  <c r="A24" i="16" l="1"/>
  <c r="A24" i="118"/>
  <c r="A56" i="16"/>
  <c r="A45" i="118"/>
  <c r="A54" i="16"/>
  <c r="A43" i="118"/>
  <c r="A49" i="16"/>
  <c r="A38" i="118"/>
  <c r="A61" i="16"/>
  <c r="A50" i="118"/>
  <c r="A60" i="16"/>
  <c r="A49" i="118"/>
  <c r="A57" i="16"/>
  <c r="A46" i="118"/>
  <c r="A45" i="16"/>
  <c r="A34" i="118"/>
  <c r="A58" i="16"/>
  <c r="A47" i="118"/>
  <c r="A50" i="16"/>
  <c r="A39" i="118"/>
  <c r="A51" i="16"/>
  <c r="A40" i="118"/>
  <c r="A47" i="16"/>
  <c r="A36" i="118"/>
  <c r="A46" i="16"/>
  <c r="A35" i="118"/>
  <c r="A62" i="16"/>
  <c r="A51" i="118"/>
  <c r="D57" i="16"/>
  <c r="G57" i="16"/>
  <c r="D31" i="16"/>
  <c r="D28" i="16"/>
  <c r="E31" i="16"/>
  <c r="E28" i="16"/>
  <c r="A24" i="39"/>
  <c r="A26" i="19" s="1"/>
  <c r="A25" i="20" s="1"/>
  <c r="A24" i="23" s="1"/>
  <c r="A19" i="39"/>
  <c r="A21" i="19" s="1"/>
  <c r="A20" i="20" s="1"/>
  <c r="A19" i="23" s="1"/>
  <c r="A19" i="16"/>
  <c r="A21" i="39"/>
  <c r="A23" i="19" s="1"/>
  <c r="A22" i="20" s="1"/>
  <c r="A21" i="23" s="1"/>
  <c r="A21" i="16"/>
  <c r="A20" i="39"/>
  <c r="A22" i="19" s="1"/>
  <c r="A21" i="20" s="1"/>
  <c r="A20" i="23" s="1"/>
  <c r="A20" i="16"/>
  <c r="A22" i="39"/>
  <c r="A24" i="19" s="1"/>
  <c r="A23" i="20" s="1"/>
  <c r="A22" i="23" s="1"/>
  <c r="A22" i="16"/>
  <c r="A25" i="39"/>
  <c r="A27" i="19" s="1"/>
  <c r="A26" i="20" s="1"/>
  <c r="A25" i="23" s="1"/>
  <c r="A25" i="16"/>
  <c r="G34" i="75" l="1"/>
  <c r="F34" i="75"/>
  <c r="E34" i="75"/>
  <c r="F49" i="14"/>
  <c r="F60" i="16" s="1"/>
  <c r="I60" i="16" s="1"/>
  <c r="F47" i="14"/>
  <c r="F58" i="16" s="1"/>
  <c r="I58" i="16" s="1"/>
  <c r="G48" i="12"/>
  <c r="G46" i="12"/>
  <c r="D48" i="12"/>
  <c r="D46" i="12"/>
  <c r="I46" i="12" l="1"/>
  <c r="I48" i="12"/>
  <c r="I52" i="12" s="1"/>
  <c r="C60" i="16" l="1"/>
  <c r="C58" i="16"/>
  <c r="J58" i="16" s="1"/>
  <c r="A43" i="39"/>
  <c r="A44" i="39"/>
  <c r="A55" i="39"/>
  <c r="A40" i="39"/>
  <c r="A54" i="39"/>
  <c r="A56" i="39"/>
  <c r="J60" i="16" l="1"/>
  <c r="C65" i="16"/>
  <c r="C68" i="16"/>
  <c r="A42" i="19"/>
  <c r="A41" i="20" s="1"/>
  <c r="A58" i="19"/>
  <c r="A57" i="20" s="1"/>
  <c r="A56" i="19"/>
  <c r="A55" i="20" s="1"/>
  <c r="A57" i="19"/>
  <c r="A56" i="20" s="1"/>
  <c r="A45" i="19"/>
  <c r="A44" i="20" s="1"/>
  <c r="A46" i="19"/>
  <c r="A45" i="20" s="1"/>
  <c r="A52" i="39"/>
  <c r="A41" i="39"/>
  <c r="A51" i="39"/>
  <c r="A45" i="39"/>
  <c r="A50" i="39"/>
  <c r="A48" i="39"/>
  <c r="A39" i="39"/>
  <c r="H35" i="23"/>
  <c r="H56" i="23" s="1"/>
  <c r="G35" i="23"/>
  <c r="C35" i="23"/>
  <c r="F38" i="14"/>
  <c r="F49" i="16" s="1"/>
  <c r="I49" i="16" s="1"/>
  <c r="F36" i="14"/>
  <c r="G42" i="12"/>
  <c r="G37" i="12"/>
  <c r="G35" i="12"/>
  <c r="G34" i="12"/>
  <c r="G33" i="12"/>
  <c r="I33" i="12" s="1"/>
  <c r="D42" i="12"/>
  <c r="D37" i="12"/>
  <c r="D35" i="12"/>
  <c r="D34" i="12"/>
  <c r="F46" i="14"/>
  <c r="F57" i="16" s="1"/>
  <c r="I57" i="16" s="1"/>
  <c r="D45" i="12"/>
  <c r="G44" i="12"/>
  <c r="D44" i="12"/>
  <c r="D38" i="12"/>
  <c r="D32" i="12"/>
  <c r="I74" i="16" l="1"/>
  <c r="H74" i="16"/>
  <c r="G74" i="16"/>
  <c r="F74" i="16"/>
  <c r="E74" i="16"/>
  <c r="D74" i="16"/>
  <c r="H71" i="16"/>
  <c r="G71" i="16"/>
  <c r="F71" i="16"/>
  <c r="E71" i="16"/>
  <c r="D71" i="16"/>
  <c r="I71" i="16"/>
  <c r="J68" i="16"/>
  <c r="J65" i="16"/>
  <c r="I42" i="12"/>
  <c r="I37" i="12"/>
  <c r="I35" i="12"/>
  <c r="I34" i="12"/>
  <c r="I44" i="12"/>
  <c r="C56" i="23"/>
  <c r="F47" i="16"/>
  <c r="A41" i="23"/>
  <c r="A51" i="23"/>
  <c r="A53" i="23"/>
  <c r="A52" i="23"/>
  <c r="A37" i="23"/>
  <c r="A40" i="23"/>
  <c r="G17" i="16"/>
  <c r="F17" i="16"/>
  <c r="A43" i="19"/>
  <c r="A42" i="20" s="1"/>
  <c r="A47" i="19"/>
  <c r="A46" i="20" s="1"/>
  <c r="A50" i="19"/>
  <c r="A49" i="20" s="1"/>
  <c r="A54" i="19"/>
  <c r="A53" i="20" s="1"/>
  <c r="A41" i="19"/>
  <c r="A40" i="20" s="1"/>
  <c r="A53" i="19"/>
  <c r="A52" i="20" s="1"/>
  <c r="A52" i="19"/>
  <c r="A51" i="20" s="1"/>
  <c r="G32" i="12"/>
  <c r="I32" i="12" s="1"/>
  <c r="G38" i="12"/>
  <c r="I38" i="12" s="1"/>
  <c r="G45" i="12"/>
  <c r="I45" i="12" s="1"/>
  <c r="K33" i="14"/>
  <c r="F39" i="14"/>
  <c r="F50" i="16" s="1"/>
  <c r="I50" i="16" s="1"/>
  <c r="F31" i="16" l="1"/>
  <c r="F28" i="16"/>
  <c r="G31" i="16"/>
  <c r="G28" i="16"/>
  <c r="I47" i="16"/>
  <c r="C56" i="16"/>
  <c r="J56" i="16" s="1"/>
  <c r="C54" i="16"/>
  <c r="J54" i="16" s="1"/>
  <c r="C45" i="16"/>
  <c r="J45" i="16" s="1"/>
  <c r="C50" i="16"/>
  <c r="J50" i="16" s="1"/>
  <c r="C49" i="16"/>
  <c r="J49" i="16" s="1"/>
  <c r="C57" i="16"/>
  <c r="J57" i="16" s="1"/>
  <c r="C46" i="16"/>
  <c r="J46" i="16" s="1"/>
  <c r="A49" i="23"/>
  <c r="A47" i="23"/>
  <c r="A42" i="23"/>
  <c r="A36" i="23"/>
  <c r="A45" i="23"/>
  <c r="A48" i="23"/>
  <c r="A38" i="23"/>
  <c r="G44" i="16"/>
  <c r="E44" i="16"/>
  <c r="A30" i="111"/>
  <c r="I28" i="16" l="1"/>
  <c r="I31" i="16"/>
  <c r="C47" i="16"/>
  <c r="J47" i="16" s="1"/>
  <c r="I44" i="16"/>
  <c r="A16" i="12"/>
  <c r="A16" i="111" s="1"/>
  <c r="C44" i="16" l="1"/>
  <c r="J44" i="16" l="1"/>
  <c r="C17" i="39"/>
  <c r="C18" i="39" s="1"/>
  <c r="D16" i="25"/>
  <c r="V12" i="20"/>
  <c r="A29" i="13"/>
  <c r="A29" i="14" s="1"/>
  <c r="A29" i="118" s="1"/>
  <c r="A32" i="20"/>
  <c r="A29" i="20"/>
  <c r="F16" i="25"/>
  <c r="D18" i="25"/>
  <c r="F18" i="25"/>
  <c r="E16" i="25"/>
  <c r="G10" i="75"/>
  <c r="G11" i="75"/>
  <c r="A6" i="13"/>
  <c r="A5" i="14" s="1"/>
  <c r="A11" i="13"/>
  <c r="A11" i="14" s="1"/>
  <c r="A11" i="16" s="1"/>
  <c r="A12" i="39" s="1"/>
  <c r="A13" i="19" s="1"/>
  <c r="A11" i="23"/>
  <c r="A15" i="13"/>
  <c r="A15" i="14" s="1"/>
  <c r="A56" i="14"/>
  <c r="A68" i="20"/>
  <c r="A63" i="20"/>
  <c r="A60" i="20"/>
  <c r="U12" i="20"/>
  <c r="A15" i="16" l="1"/>
  <c r="A15" i="39" s="1"/>
  <c r="A17" i="19" s="1"/>
  <c r="A16" i="20" s="1"/>
  <c r="A15" i="118"/>
  <c r="A5" i="16"/>
  <c r="A5" i="39" s="1"/>
  <c r="A6" i="19" s="1"/>
  <c r="A5" i="20" s="1"/>
  <c r="A6" i="118"/>
  <c r="C19" i="39"/>
  <c r="I18" i="39"/>
  <c r="I17" i="39"/>
  <c r="A15" i="23"/>
  <c r="B16" i="25" s="1"/>
  <c r="A17" i="13"/>
  <c r="A17" i="14" s="1"/>
  <c r="E18" i="25"/>
  <c r="A34" i="39"/>
  <c r="A36" i="19" s="1"/>
  <c r="A35" i="20" s="1"/>
  <c r="A40" i="16"/>
  <c r="A17" i="16" l="1"/>
  <c r="A17" i="118"/>
  <c r="C20" i="39"/>
  <c r="I20" i="39" s="1"/>
  <c r="I19" i="39"/>
  <c r="C17" i="16"/>
  <c r="A31" i="23"/>
  <c r="A17" i="39"/>
  <c r="A19" i="19" s="1"/>
  <c r="A18" i="20" s="1"/>
  <c r="B18" i="25" l="1"/>
  <c r="A17" i="23"/>
  <c r="J31" i="16" l="1"/>
  <c r="C21" i="39"/>
  <c r="I21" i="39" s="1"/>
  <c r="C22" i="39" l="1"/>
  <c r="I22" i="39" s="1"/>
  <c r="C23" i="39" l="1"/>
  <c r="I23" i="39" s="1"/>
  <c r="C24" i="39" l="1"/>
  <c r="I24" i="39" s="1"/>
  <c r="C25" i="39" l="1"/>
  <c r="A33" i="13"/>
  <c r="A33" i="14" s="1"/>
  <c r="A44" i="16" l="1"/>
  <c r="A33" i="118"/>
  <c r="C38" i="39"/>
  <c r="I25" i="39"/>
  <c r="A38" i="39"/>
  <c r="A40" i="19" s="1"/>
  <c r="A39" i="20" s="1"/>
  <c r="I28" i="39" l="1"/>
  <c r="I31" i="39"/>
  <c r="A35" i="23"/>
  <c r="C39" i="39" l="1"/>
  <c r="I38" i="39"/>
  <c r="C40" i="39" l="1"/>
  <c r="I39" i="39"/>
  <c r="C41" i="39" l="1"/>
  <c r="I40" i="39"/>
  <c r="C42" i="39" l="1"/>
  <c r="I41" i="39"/>
  <c r="C43" i="39" l="1"/>
  <c r="C44" i="39" s="1"/>
  <c r="C46" i="39" s="1"/>
  <c r="I42" i="39"/>
  <c r="I43" i="39" l="1"/>
  <c r="I44" i="39" l="1"/>
  <c r="C47" i="39" l="1"/>
  <c r="I46" i="39"/>
  <c r="C48" i="39" l="1"/>
  <c r="I47" i="39"/>
  <c r="C49" i="39" l="1"/>
  <c r="I48" i="39"/>
  <c r="C50" i="39" l="1"/>
  <c r="I49" i="39"/>
  <c r="C51" i="39" l="1"/>
  <c r="I50" i="39"/>
  <c r="C52" i="39" l="1"/>
  <c r="I51" i="39"/>
  <c r="C53" i="39" l="1"/>
  <c r="I52" i="39"/>
  <c r="C54" i="39" l="1"/>
  <c r="I53" i="39"/>
  <c r="I54" i="39" l="1"/>
  <c r="I59" i="39" l="1"/>
  <c r="I62" i="39"/>
</calcChain>
</file>

<file path=xl/sharedStrings.xml><?xml version="1.0" encoding="utf-8"?>
<sst xmlns="http://schemas.openxmlformats.org/spreadsheetml/2006/main" count="995" uniqueCount="484">
  <si>
    <t>YEAR</t>
  </si>
  <si>
    <t>1992</t>
  </si>
  <si>
    <t>1993</t>
  </si>
  <si>
    <t>1994</t>
  </si>
  <si>
    <t>1995</t>
  </si>
  <si>
    <t>1996</t>
  </si>
  <si>
    <t>1997</t>
  </si>
  <si>
    <t>GROWTH</t>
  </si>
  <si>
    <t>RATE</t>
  </si>
  <si>
    <t>S&amp;P</t>
  </si>
  <si>
    <t>Year</t>
  </si>
  <si>
    <t>CAPITAL STRUCTURE RATIOS</t>
  </si>
  <si>
    <t>COMMON</t>
  </si>
  <si>
    <t>LONG-TERM</t>
  </si>
  <si>
    <t>SHORT-TERM</t>
  </si>
  <si>
    <t>COMPANY</t>
  </si>
  <si>
    <t>A-</t>
  </si>
  <si>
    <t>VALUE LINE</t>
  </si>
  <si>
    <t>SAFETY</t>
  </si>
  <si>
    <t>DIVIDEND YIELD</t>
  </si>
  <si>
    <t>AVERAGE</t>
  </si>
  <si>
    <t>DPS</t>
  </si>
  <si>
    <t>HIGH</t>
  </si>
  <si>
    <t>LOW</t>
  </si>
  <si>
    <t>YIELD</t>
  </si>
  <si>
    <t>RETENTION GROWTH RATES</t>
  </si>
  <si>
    <t>Source:  Value Line Investment Survey.</t>
  </si>
  <si>
    <t>Average</t>
  </si>
  <si>
    <t>PER SHARE GROWTH RATES</t>
  </si>
  <si>
    <t>5-Year Historic Growth Rates</t>
  </si>
  <si>
    <t>EPS</t>
  </si>
  <si>
    <t>BVPS</t>
  </si>
  <si>
    <t>DCF COST RATES</t>
  </si>
  <si>
    <t>Sources:  Prior pages of this schedule.</t>
  </si>
  <si>
    <t>ADJUSTED</t>
  </si>
  <si>
    <t>HISTORIC</t>
  </si>
  <si>
    <t>RETENTION</t>
  </si>
  <si>
    <t>PROSPECTIVE</t>
  </si>
  <si>
    <t>PER SHARE</t>
  </si>
  <si>
    <t>DCF</t>
  </si>
  <si>
    <t>RATES</t>
  </si>
  <si>
    <t>CAPM COST RATES</t>
  </si>
  <si>
    <t>RISK-FREE</t>
  </si>
  <si>
    <t>BETA</t>
  </si>
  <si>
    <t>CAPM</t>
  </si>
  <si>
    <t>RATES OF RETURN ON AVERAGE COMMON EQUITY</t>
  </si>
  <si>
    <t>MARKET TO BOOK RATIOS</t>
  </si>
  <si>
    <t>ROE</t>
  </si>
  <si>
    <t>STANDARD &amp; POOR'S 500 COMPOSITE</t>
  </si>
  <si>
    <t>RETURNS AND MARKET-TO-BOOK RATIOS</t>
  </si>
  <si>
    <t>Averages:</t>
  </si>
  <si>
    <t xml:space="preserve">  RETURN ON</t>
  </si>
  <si>
    <t>AVERAGE EQUITY</t>
  </si>
  <si>
    <t>MARKET-TO</t>
  </si>
  <si>
    <t>BOOK RATIO</t>
  </si>
  <si>
    <t>FINANCIAL</t>
  </si>
  <si>
    <t>STRENGTH</t>
  </si>
  <si>
    <t>B++</t>
  </si>
  <si>
    <t>A</t>
  </si>
  <si>
    <t>RISK INDICATORS</t>
  </si>
  <si>
    <t>GROUP</t>
  </si>
  <si>
    <t>S &amp; P's 500</t>
  </si>
  <si>
    <t>Composite</t>
  </si>
  <si>
    <t>Sources:  Value Line Investment Survey, Standard &amp; Poor's Stock Guide.</t>
  </si>
  <si>
    <t>Definitions:</t>
  </si>
  <si>
    <t>Safety rankings are in a range of 1 to 5, with 1 representing the highest safety or lowest risk.</t>
  </si>
  <si>
    <t>Beta reflects the variability of a particular stock, relative to the market as a whole.  A stock with</t>
  </si>
  <si>
    <t>a beta of 1.0 moves in concert with the market, a stock with a beta below 1.0 is less variable</t>
  </si>
  <si>
    <t>than the market, and a stock with a beta above 1.0 is more variable than the market.</t>
  </si>
  <si>
    <t>Financial strengths range from C to A++, with the latter representing the highest level.</t>
  </si>
  <si>
    <t>Common stock rankings range from D to A+, with the later representing the highest level.</t>
  </si>
  <si>
    <t>FIN STR</t>
  </si>
  <si>
    <t>Source:  Calculations made from data contained in Value Line Investment Survey.</t>
  </si>
  <si>
    <t>Median</t>
  </si>
  <si>
    <t>RISK</t>
  </si>
  <si>
    <t>PREMIUM</t>
  </si>
  <si>
    <t>Mean</t>
  </si>
  <si>
    <t>Source:  Yahoo! Finance.</t>
  </si>
  <si>
    <t>BBB</t>
  </si>
  <si>
    <t>20-YEAR U.S. TREASURY BOND YIELDS</t>
  </si>
  <si>
    <t>RISK PREMIUMS</t>
  </si>
  <si>
    <t>20-YEAR</t>
  </si>
  <si>
    <t>T-BOND</t>
  </si>
  <si>
    <t>Rate</t>
  </si>
  <si>
    <t>Composite - Mean</t>
  </si>
  <si>
    <t>Composite - Median</t>
  </si>
  <si>
    <t>Moody's</t>
  </si>
  <si>
    <t>Common</t>
  </si>
  <si>
    <t>Value</t>
  </si>
  <si>
    <t>Bond</t>
  </si>
  <si>
    <t>Equity</t>
  </si>
  <si>
    <t>Line</t>
  </si>
  <si>
    <t>Rating</t>
  </si>
  <si>
    <t>Ratio</t>
  </si>
  <si>
    <t>Safety</t>
  </si>
  <si>
    <t>Parcell Proxy Group</t>
  </si>
  <si>
    <t>BBB+</t>
  </si>
  <si>
    <t>Baa2</t>
  </si>
  <si>
    <t>Month</t>
  </si>
  <si>
    <t>20-year Treasury Bonds</t>
  </si>
  <si>
    <t>Market</t>
  </si>
  <si>
    <t>Capitalization</t>
  </si>
  <si>
    <t>PROXY COMPANIES</t>
  </si>
  <si>
    <t>Qtr</t>
  </si>
  <si>
    <t>A3</t>
  </si>
  <si>
    <t>BASIS FOR SELECTION</t>
  </si>
  <si>
    <t>2002-2008</t>
  </si>
  <si>
    <t>B+</t>
  </si>
  <si>
    <t>Note:  negative values not used in calculations.</t>
  </si>
  <si>
    <t>ECONOMIC INDICATORS</t>
  </si>
  <si>
    <t>Real</t>
  </si>
  <si>
    <t>Industrial</t>
  </si>
  <si>
    <t>Unemploy-</t>
  </si>
  <si>
    <t>GDP*</t>
  </si>
  <si>
    <t>Production</t>
  </si>
  <si>
    <t>ment</t>
  </si>
  <si>
    <t>Consumer</t>
  </si>
  <si>
    <t>Growth</t>
  </si>
  <si>
    <t>Price Index</t>
  </si>
  <si>
    <t>1975 - 1982 Cycle</t>
  </si>
  <si>
    <t>1975</t>
  </si>
  <si>
    <t>1976</t>
  </si>
  <si>
    <t>1977</t>
  </si>
  <si>
    <t>1978</t>
  </si>
  <si>
    <t>1979</t>
  </si>
  <si>
    <t>1980</t>
  </si>
  <si>
    <t>1981</t>
  </si>
  <si>
    <t>1982</t>
  </si>
  <si>
    <t>1983 - 1991 Cycle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</si>
  <si>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</si>
  <si>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</si>
  <si>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</si>
  <si>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</si>
  <si>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</si>
  <si>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</si>
  <si>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</si>
  <si>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</si>
  <si>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</si>
  <si>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1992 - 2001 Cycle</t>
  </si>
  <si>
    <t xml:space="preserve"> </t>
  </si>
  <si>
    <t>2002 - 2009 Cycle</t>
  </si>
  <si>
    <t>Current Cycle</t>
  </si>
  <si>
    <t>*GDP=Gross Domestic Product</t>
  </si>
  <si>
    <t>Source:  Council of Economic Advisors, Economic Indicators, various issues.</t>
  </si>
  <si>
    <t>INTEREST RATES</t>
  </si>
  <si>
    <t>US Treasury</t>
  </si>
  <si>
    <t>Utility</t>
  </si>
  <si>
    <t>Prime</t>
  </si>
  <si>
    <t xml:space="preserve"> T Bills</t>
  </si>
  <si>
    <t xml:space="preserve"> T Bonds</t>
  </si>
  <si>
    <t>Bonds</t>
  </si>
  <si>
    <t>3 Month</t>
  </si>
  <si>
    <t>10 Year</t>
  </si>
  <si>
    <t xml:space="preserve">    Aa</t>
  </si>
  <si>
    <t xml:space="preserve">    A</t>
  </si>
  <si>
    <t xml:space="preserve">   Baa</t>
  </si>
  <si>
    <t>Jan</t>
  </si>
  <si>
    <t>STOCK PRICE INDICATORS</t>
  </si>
  <si>
    <t>NASDAQ</t>
  </si>
  <si>
    <t>Composite [1]</t>
  </si>
  <si>
    <t>DJIA</t>
  </si>
  <si>
    <t>E/P</t>
  </si>
  <si>
    <t>[1] Note:  this source did not publish the S&amp;P Composite prior to 1988 and the NASDAQ</t>
  </si>
  <si>
    <t>Composite prior to 1991.</t>
  </si>
  <si>
    <t>($000)</t>
  </si>
  <si>
    <t>Baa1</t>
  </si>
  <si>
    <t>TOTAL COST OF CAPITAL</t>
  </si>
  <si>
    <t>Item</t>
  </si>
  <si>
    <t>Cost</t>
  </si>
  <si>
    <t>Weighted Cost</t>
  </si>
  <si>
    <t>Common Equity</t>
  </si>
  <si>
    <t>Total</t>
  </si>
  <si>
    <t xml:space="preserve">Percent  </t>
  </si>
  <si>
    <t>ALLETE</t>
  </si>
  <si>
    <t>Avista Corp</t>
  </si>
  <si>
    <t>IDACORP</t>
  </si>
  <si>
    <t>1/</t>
  </si>
  <si>
    <t>NorthWestern Corp</t>
  </si>
  <si>
    <t>Otter Tail Corp</t>
  </si>
  <si>
    <t>BBB-</t>
  </si>
  <si>
    <t>Baa3</t>
  </si>
  <si>
    <t>Avista Corp.</t>
  </si>
  <si>
    <t>Black Hills Corp</t>
  </si>
  <si>
    <t>Ameren Corp</t>
  </si>
  <si>
    <t>Sempra Energy</t>
  </si>
  <si>
    <t>neg</t>
  </si>
  <si>
    <t>nmf</t>
  </si>
  <si>
    <t>AVISTA CORPORATION</t>
  </si>
  <si>
    <t xml:space="preserve">EQUITY </t>
  </si>
  <si>
    <t xml:space="preserve">  DEBT   </t>
  </si>
  <si>
    <t xml:space="preserve">DEBT </t>
  </si>
  <si>
    <t>Hawaiian Electric Industries</t>
  </si>
  <si>
    <t>PNM Resources</t>
  </si>
  <si>
    <t>Avangrid, Inc.</t>
  </si>
  <si>
    <t>Exelon Corp</t>
  </si>
  <si>
    <t>CMS Energy Corp</t>
  </si>
  <si>
    <t>McKenzie Electric Group</t>
  </si>
  <si>
    <t>Sources:   Value Line, S&amp;P Stock Guide.</t>
  </si>
  <si>
    <t>Source:  Standard &amp; Poor's, Duff &amp; Phelps.</t>
  </si>
  <si>
    <t>Note that certain series of data are periodically revised.</t>
  </si>
  <si>
    <t>Source:  Council of Economic Advisors, Economic Indicators, various issues,</t>
  </si>
  <si>
    <t>certain earlier year data retrived from sources used by this publication.</t>
  </si>
  <si>
    <t>Sources:  Council of Economic Advisors, Economic Indicators; Mergent Bond Record.</t>
  </si>
  <si>
    <t>Source:  Standard &amp; Poor's.</t>
  </si>
  <si>
    <t>COMMON EQUITY RATIOS (EXCLUDING SHORT-TERM DEBT)</t>
  </si>
  <si>
    <t>Sources:  Value Line Investment Survey, Standard &amp; Poor's, Federal Reserve.</t>
  </si>
  <si>
    <t>A2</t>
  </si>
  <si>
    <t>Baa1/Baa2</t>
  </si>
  <si>
    <t>Entergy Corp.</t>
  </si>
  <si>
    <t>Edison International</t>
  </si>
  <si>
    <t>AVISTA UTILITIES (DIVISION)</t>
  </si>
  <si>
    <t>Return on average equity = earnings per share divided by average of year-begin and</t>
  </si>
  <si>
    <t>year-end book value per share.</t>
  </si>
  <si>
    <t>Market-to-book ratio = ratio of average stock price (average of high and low stock</t>
  </si>
  <si>
    <t>prices for each year) and average book value (average of year-begin and year-end</t>
  </si>
  <si>
    <t>book value per share).</t>
  </si>
  <si>
    <t>DTE Energy</t>
  </si>
  <si>
    <t>Hawaiian Electric</t>
  </si>
  <si>
    <t>Northwestern Corp</t>
  </si>
  <si>
    <t>OGE Energy</t>
  </si>
  <si>
    <t>Total Debt</t>
  </si>
  <si>
    <t>Percent</t>
  </si>
  <si>
    <t>Page 1 of 3</t>
  </si>
  <si>
    <t>Page 2 of 3</t>
  </si>
  <si>
    <t>Page 3 of 3</t>
  </si>
  <si>
    <t xml:space="preserve">BBB </t>
  </si>
  <si>
    <t>Sen. Secured</t>
  </si>
  <si>
    <t>Standard &amp; Poor's</t>
  </si>
  <si>
    <t>HISTORY OF CREDIT RATINGS</t>
  </si>
  <si>
    <t>Short-Term Debt</t>
  </si>
  <si>
    <t>Long-Term Debt</t>
  </si>
  <si>
    <t>2/</t>
  </si>
  <si>
    <t>1/  Percentages of short-term and long-term debt derived from relative amounts of short-term debt and long-term</t>
  </si>
  <si>
    <t>to 51.5%</t>
  </si>
  <si>
    <t>3/</t>
  </si>
  <si>
    <t>4/</t>
  </si>
  <si>
    <t>Page 1 of 2</t>
  </si>
  <si>
    <t>Page 2 of 2</t>
  </si>
  <si>
    <t>Exh. DCP-3</t>
  </si>
  <si>
    <t>Exh. DCP-4</t>
  </si>
  <si>
    <t>Exh. DCP-5</t>
  </si>
  <si>
    <t>Exh. DCP-7</t>
  </si>
  <si>
    <t>Exh. DCP-8</t>
  </si>
  <si>
    <t>Exh. DCP-9</t>
  </si>
  <si>
    <t>Exh. DCP-10</t>
  </si>
  <si>
    <t>Exh. DCP-11</t>
  </si>
  <si>
    <t>Exh. DCP-12</t>
  </si>
  <si>
    <t>Exh. DCP-14</t>
  </si>
  <si>
    <t>Algonquin Power &amp; Utilities</t>
  </si>
  <si>
    <t>Emera Inc.</t>
  </si>
  <si>
    <t>FirstEnergy Corp</t>
  </si>
  <si>
    <t>OGE Energy Corp</t>
  </si>
  <si>
    <t>CenterPoint Energy</t>
  </si>
  <si>
    <t xml:space="preserve">B+ </t>
  </si>
  <si>
    <t xml:space="preserve">Year </t>
  </si>
  <si>
    <t>A2/A3</t>
  </si>
  <si>
    <t xml:space="preserve">A3 </t>
  </si>
  <si>
    <t>Adjusted Mckenzie Electric Group</t>
  </si>
  <si>
    <t>Exh. DCP-15</t>
  </si>
  <si>
    <t>4/ As derived from Exh. MTT-2, page 3, excluding short-term debt cost and amounts:</t>
  </si>
  <si>
    <t>Principal Outstanding</t>
  </si>
  <si>
    <t>Effective Cost</t>
  </si>
  <si>
    <t>Yield to Maturity</t>
  </si>
  <si>
    <t>Note:  The absence of figures for a specific company for a particular year is due to the fact that Value Line did not report the relevant figures (to calcuate the appropriate ratios) for that company for that year.</t>
  </si>
  <si>
    <t>Value Line</t>
  </si>
  <si>
    <t>A+</t>
  </si>
  <si>
    <t>Company</t>
  </si>
  <si>
    <t>Note:  Percentages may not total 100.0% due to rounding.</t>
  </si>
  <si>
    <t>$1 - $10 Billion</t>
  </si>
  <si>
    <t>40% Plus</t>
  </si>
  <si>
    <t>1 or 2</t>
  </si>
  <si>
    <t>A or BBB</t>
  </si>
  <si>
    <t>Pinnacle West Capital</t>
  </si>
  <si>
    <t>First Call</t>
  </si>
  <si>
    <t>Zack's</t>
  </si>
  <si>
    <t>2009-2020</t>
  </si>
  <si>
    <t>NA</t>
  </si>
  <si>
    <t>2016-2020</t>
  </si>
  <si>
    <t>Source:  Response to Staff  DR-021.</t>
  </si>
  <si>
    <t>2016 - 2020</t>
  </si>
  <si>
    <t>Source:  Response to Staff DR-022.</t>
  </si>
  <si>
    <t xml:space="preserve">2/  Common equity ratio approved for Avista by Commission in Dockets UE-150204/UG-150205, </t>
  </si>
  <si>
    <t>Exh. DCP-6</t>
  </si>
  <si>
    <t>Not included in analyses since this company is merging with AVANGRID</t>
  </si>
  <si>
    <t>Not included in analyses due to impact on Company of California wildfires.</t>
  </si>
  <si>
    <t>debt as of December 31, 2020, as contained in Exh. MTT-2, page 3:</t>
  </si>
  <si>
    <t>3/  As shown on Exh. MTT-2, page 3.</t>
  </si>
  <si>
    <t>2002 - 2019</t>
  </si>
  <si>
    <t>Not included in analyses since Company not covered by Value Line.</t>
  </si>
  <si>
    <t>Dockets UE-200900/UG-200901</t>
  </si>
  <si>
    <t>Page 3 of 5</t>
  </si>
  <si>
    <t>Page 1 of 5</t>
  </si>
  <si>
    <t>Page 2 of 5</t>
  </si>
  <si>
    <t>Page 4 of 5</t>
  </si>
  <si>
    <t>Page 5 of 5</t>
  </si>
  <si>
    <t>PROJECTIONS OF EARNINGS PER SHARE GROWTH</t>
  </si>
  <si>
    <t>Source:  Mergent Bond Record.</t>
  </si>
  <si>
    <t>Year/Month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</si>
  <si>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</si>
  <si>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</si>
  <si>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</si>
  <si>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</si>
  <si>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</si>
  <si>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</si>
  <si>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</si>
  <si>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</si>
  <si>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</si>
  <si>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</si>
  <si>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</si>
  <si>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Yield</t>
  </si>
  <si>
    <t>Annual</t>
  </si>
  <si>
    <t>3-Month</t>
  </si>
  <si>
    <t>Lagged</t>
  </si>
  <si>
    <t>6-Month</t>
  </si>
  <si>
    <t>9-Month</t>
  </si>
  <si>
    <t>12-Month</t>
  </si>
  <si>
    <t>5-Year</t>
  </si>
  <si>
    <t>General Rate Cases</t>
  </si>
  <si>
    <t>Average Authorized ROE</t>
  </si>
  <si>
    <t>Annual Average Yields on</t>
  </si>
  <si>
    <t>Baa rated Utility Bonds</t>
  </si>
  <si>
    <t>No Lag</t>
  </si>
  <si>
    <t>3 Months Lag</t>
  </si>
  <si>
    <t>6 Months Lag</t>
  </si>
  <si>
    <t>9 Months Lag</t>
  </si>
  <si>
    <t>12 Months Lag</t>
  </si>
  <si>
    <t>Risk Premiums of ROEs vs</t>
  </si>
  <si>
    <t>Q1</t>
  </si>
  <si>
    <t>Q2</t>
  </si>
  <si>
    <t>Q3</t>
  </si>
  <si>
    <t>Q4</t>
  </si>
  <si>
    <t>ELECTRIC UTILITIES</t>
  </si>
  <si>
    <t>RISK INDICATORS RANKED BY SIZE OF UTILITY</t>
  </si>
  <si>
    <t>MOODY'S</t>
  </si>
  <si>
    <t>CAP</t>
  </si>
  <si>
    <t>EQUITY</t>
  </si>
  <si>
    <t>BOND</t>
  </si>
  <si>
    <t>RATIO</t>
  </si>
  <si>
    <t>FIN</t>
  </si>
  <si>
    <t>RATING</t>
  </si>
  <si>
    <t>WIND/</t>
  </si>
  <si>
    <t>STR</t>
  </si>
  <si>
    <t>COAL</t>
  </si>
  <si>
    <t>OIL</t>
  </si>
  <si>
    <t>GAS</t>
  </si>
  <si>
    <t>NUCLEAR</t>
  </si>
  <si>
    <t>HYDRO</t>
  </si>
  <si>
    <t>PURCH</t>
  </si>
  <si>
    <t>THERMAL</t>
  </si>
  <si>
    <t>OTHER</t>
  </si>
  <si>
    <t>*</t>
  </si>
  <si>
    <t>Otter Tail Power</t>
  </si>
  <si>
    <t>OTTR</t>
  </si>
  <si>
    <t>MGE Energy Inc.</t>
  </si>
  <si>
    <t>Madison Gas &amp; Elec</t>
  </si>
  <si>
    <t>MGEE</t>
  </si>
  <si>
    <t>AA-</t>
  </si>
  <si>
    <t>A1</t>
  </si>
  <si>
    <t>Wash Water Pwr</t>
  </si>
  <si>
    <t>AVA</t>
  </si>
  <si>
    <t>NorthWestern</t>
  </si>
  <si>
    <t>NEW</t>
  </si>
  <si>
    <t>Minnesota Power</t>
  </si>
  <si>
    <t>ALE</t>
  </si>
  <si>
    <t>Black Hills Corp.</t>
  </si>
  <si>
    <t>Black Hills Power</t>
  </si>
  <si>
    <t>BKH</t>
  </si>
  <si>
    <t>Hawaiian Electric Industries, Inc.</t>
  </si>
  <si>
    <t>Hawaiian Elec. Co.</t>
  </si>
  <si>
    <t>HE</t>
  </si>
  <si>
    <t>Portland General Electric</t>
  </si>
  <si>
    <t>POR</t>
  </si>
  <si>
    <t>P S of New Mexico</t>
  </si>
  <si>
    <t>PNM</t>
  </si>
  <si>
    <t>Idaho Power</t>
  </si>
  <si>
    <t>IDA</t>
  </si>
  <si>
    <t>DOES NOT OWN GENERATING ASSETS</t>
  </si>
  <si>
    <t>OGE Energy Corp.</t>
  </si>
  <si>
    <t>Okla Gas &amp; Elec</t>
  </si>
  <si>
    <t>OGE</t>
  </si>
  <si>
    <t>Purchases most of power</t>
  </si>
  <si>
    <t>Pinnacle West Capital Corp.</t>
  </si>
  <si>
    <t>Ariz Pub Ser</t>
  </si>
  <si>
    <t>PNW</t>
  </si>
  <si>
    <t>$1 Billion - $10 Billion</t>
  </si>
  <si>
    <t>CenterPoint Energy, Inc.</t>
  </si>
  <si>
    <t>Houston Electric</t>
  </si>
  <si>
    <t>CNP</t>
  </si>
  <si>
    <t>Evergy, Inc.</t>
  </si>
  <si>
    <t>EVRG</t>
  </si>
  <si>
    <t>Alliant Energy</t>
  </si>
  <si>
    <t>WPL, IES &amp; ISP</t>
  </si>
  <si>
    <t>LNT</t>
  </si>
  <si>
    <t>AVANGRID, Inc.</t>
  </si>
  <si>
    <t>AGR</t>
  </si>
  <si>
    <t>FirstEnergy Corp.</t>
  </si>
  <si>
    <t>OhEd,ClE,Tol,MeEd,JC</t>
  </si>
  <si>
    <t>FE</t>
  </si>
  <si>
    <t>CMS Energy Corp.</t>
  </si>
  <si>
    <t>Consumers Energy</t>
  </si>
  <si>
    <t>CMS</t>
  </si>
  <si>
    <t>Ameren Corp.</t>
  </si>
  <si>
    <t>Un El &amp; CIPSCO</t>
  </si>
  <si>
    <t>AEE</t>
  </si>
  <si>
    <t>$10 Billion - $20 Billion</t>
  </si>
  <si>
    <t>PPL Corp</t>
  </si>
  <si>
    <t>PPL Utilities, KU &amp; LGE</t>
  </si>
  <si>
    <t>PPL</t>
  </si>
  <si>
    <t>ETR</t>
  </si>
  <si>
    <t>So. Cal Edison</t>
  </si>
  <si>
    <t>EIX</t>
  </si>
  <si>
    <t>DTE Energy Company</t>
  </si>
  <si>
    <t>Detroit Edison</t>
  </si>
  <si>
    <t>DTE</t>
  </si>
  <si>
    <t>Fortis</t>
  </si>
  <si>
    <t>FTS</t>
  </si>
  <si>
    <t>Consolidated Edison, Inc.</t>
  </si>
  <si>
    <t>Con Ed, Oran &amp; Rock</t>
  </si>
  <si>
    <t>ED</t>
  </si>
  <si>
    <t>Public Service Enterprise Group, Inc.</t>
  </si>
  <si>
    <t>PSE&amp;G</t>
  </si>
  <si>
    <t>PEG</t>
  </si>
  <si>
    <t>A++</t>
  </si>
  <si>
    <t>Eversource Energy</t>
  </si>
  <si>
    <t>NE Util, NSTAR</t>
  </si>
  <si>
    <t>ES</t>
  </si>
  <si>
    <t>WEC Energy Group</t>
  </si>
  <si>
    <t>We Energies</t>
  </si>
  <si>
    <t>WEC</t>
  </si>
  <si>
    <t>$20 Billion - $30 Billion</t>
  </si>
  <si>
    <t>A-/BBB+</t>
  </si>
  <si>
    <t>Xcel Energy Inc.</t>
  </si>
  <si>
    <t>N S Pwr, PSC, SWPS</t>
  </si>
  <si>
    <t>XEL</t>
  </si>
  <si>
    <t>San Diego G &amp; E</t>
  </si>
  <si>
    <t>SRE</t>
  </si>
  <si>
    <t>Spinning off generation subsidiary</t>
  </si>
  <si>
    <t>Exelon Corp.</t>
  </si>
  <si>
    <t>PECO, Comm Ed &amp; PHI</t>
  </si>
  <si>
    <t>EXC</t>
  </si>
  <si>
    <t>American Electric Power Company</t>
  </si>
  <si>
    <t>AEP &amp; C&amp;SW</t>
  </si>
  <si>
    <t>AEP</t>
  </si>
  <si>
    <t>Dominion Energy</t>
  </si>
  <si>
    <t>VA Power</t>
  </si>
  <si>
    <t>D</t>
  </si>
  <si>
    <t>Southern Company</t>
  </si>
  <si>
    <t>GA Pwr, Ala Pwr, M Pw</t>
  </si>
  <si>
    <t>SO</t>
  </si>
  <si>
    <t>Duke Energy Corp.</t>
  </si>
  <si>
    <t>Duke Power, Progress</t>
  </si>
  <si>
    <t>DUK</t>
  </si>
  <si>
    <t>NextEra Energy, Inc.</t>
  </si>
  <si>
    <t>Florida P &amp; L</t>
  </si>
  <si>
    <t>NEE</t>
  </si>
  <si>
    <t>Over $30 Billion</t>
  </si>
  <si>
    <t>Pacific G &amp; E</t>
  </si>
  <si>
    <t>A-/B++</t>
  </si>
  <si>
    <t>Sources:</t>
  </si>
  <si>
    <t>Value Line Investment Survey</t>
  </si>
  <si>
    <t>East -- February 12, 2021</t>
  </si>
  <si>
    <t>Central -- December 11, 2020</t>
  </si>
  <si>
    <t>West -- January 22, 2021</t>
  </si>
  <si>
    <t>Moody's website - accessed June 12 , 2020</t>
  </si>
  <si>
    <t>S&amp;P website - accessed June  12, 2020</t>
  </si>
  <si>
    <t>Exh. DCP-16</t>
  </si>
  <si>
    <t>RISK PREMIUM ANALYSIS</t>
  </si>
  <si>
    <t>YIELDS ON Baa PUBLIC UTILITY BONDS</t>
  </si>
  <si>
    <t>Baa2/Baa1</t>
  </si>
  <si>
    <t>A3/A2</t>
  </si>
  <si>
    <t>Exh. DCP-13</t>
  </si>
  <si>
    <t>CALCULATION OF RISK PREMIUMS</t>
  </si>
  <si>
    <t>2024-2026</t>
  </si>
  <si>
    <t>Est'd '18-'20 to '24-'26 Growth Rates</t>
  </si>
  <si>
    <t>2024-26</t>
  </si>
  <si>
    <t>BB</t>
  </si>
  <si>
    <t>Ba1</t>
  </si>
  <si>
    <r>
      <rPr>
        <b/>
        <sz val="12"/>
        <rFont val="Arial"/>
        <family val="2"/>
      </rPr>
      <t>Bold</t>
    </r>
    <r>
      <rPr>
        <sz val="12"/>
        <rFont val="Arial"/>
      </rPr>
      <t xml:space="preserve"> figures indicate criteria of McKenzie proxy group that do not satisfy criteria for Parcell proxy group.</t>
    </r>
  </si>
  <si>
    <t>January - March 2021</t>
  </si>
  <si>
    <t>Corp. Issuer</t>
  </si>
  <si>
    <t>Dockets UE-170485/UG-170486, and Dockets UE-190334/UG-190335.</t>
  </si>
  <si>
    <t>Amount (000)</t>
  </si>
  <si>
    <t>Sources:  S&amp;P Global Intelligence, provided in response to Staff DR-028; Mergent Bond Record.</t>
  </si>
  <si>
    <t>2009-2019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</si>
</sst>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0.0"/>
    <numFmt numFmtId="166" formatCode="[$$-409]#,##0"/>
    <numFmt numFmtId="167" formatCode="[$$-409]#,##0.00"/>
    <numFmt numFmtId="168" formatCode="&quot;$&quot;#,##0.00"/>
    <numFmt numFmtId="169" formatCode="&quot;$&quot;#,##0"/>
    <numFmt numFmtId="170" formatCode="&quot;$&quot;#,##0.000"/>
  </numFmts>
  <fonts count="26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ms Rmn"/>
    </font>
    <font>
      <b/>
      <sz val="18"/>
      <name val="Arial"/>
      <family val="2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sz val="12"/>
      <name val="SWISS"/>
    </font>
    <font>
      <b/>
      <sz val="12"/>
      <name val="SWISS"/>
    </font>
    <font>
      <u/>
      <sz val="12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2">
    <xf numFmtId="0" fontId="0" fillId="0" borderId="0"/>
    <xf numFmtId="3" fontId="11" fillId="0" borderId="0" applyFont="0" applyFill="0" applyBorder="0" applyAlignment="0" applyProtection="0"/>
    <xf numFmtId="5" fontId="11" fillId="0" borderId="0" applyFill="0" applyBorder="0" applyAlignment="0" applyProtection="0"/>
    <xf numFmtId="0" fontId="13" fillId="0" borderId="0"/>
    <xf numFmtId="0" fontId="13" fillId="0" borderId="0"/>
    <xf numFmtId="0" fontId="13" fillId="0" borderId="1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2" borderId="1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0" fontId="16" fillId="3" borderId="0">
      <alignment horizontal="right"/>
    </xf>
    <xf numFmtId="0" fontId="17" fillId="4" borderId="0">
      <alignment horizontal="center"/>
    </xf>
    <xf numFmtId="0" fontId="18" fillId="5" borderId="2"/>
    <xf numFmtId="0" fontId="19" fillId="0" borderId="0" applyBorder="0">
      <alignment horizontal="centerContinuous"/>
    </xf>
    <xf numFmtId="0" fontId="20" fillId="0" borderId="0" applyBorder="0">
      <alignment horizontal="centerContinuous"/>
    </xf>
    <xf numFmtId="0" fontId="13" fillId="0" borderId="0"/>
    <xf numFmtId="0" fontId="13" fillId="0" borderId="0"/>
    <xf numFmtId="0" fontId="13" fillId="0" borderId="1"/>
    <xf numFmtId="0" fontId="13" fillId="0" borderId="1"/>
    <xf numFmtId="0" fontId="21" fillId="6" borderId="0"/>
    <xf numFmtId="0" fontId="21" fillId="6" borderId="0"/>
    <xf numFmtId="0" fontId="11" fillId="0" borderId="3" applyNumberFormat="0" applyFont="0" applyFill="0" applyAlignment="0" applyProtection="0"/>
    <xf numFmtId="0" fontId="15" fillId="0" borderId="4"/>
    <xf numFmtId="0" fontId="15" fillId="0" borderId="4"/>
    <xf numFmtId="0" fontId="15" fillId="0" borderId="1"/>
    <xf numFmtId="0" fontId="15" fillId="0" borderId="1"/>
    <xf numFmtId="0" fontId="5" fillId="0" borderId="0"/>
    <xf numFmtId="167" fontId="5" fillId="0" borderId="0"/>
    <xf numFmtId="167" fontId="5" fillId="0" borderId="0"/>
    <xf numFmtId="0" fontId="2" fillId="0" borderId="0"/>
    <xf numFmtId="44" fontId="11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</cellStyleXfs>
  <cellXfs count="337">
    <xf numFmtId="0" fontId="0" fillId="0" borderId="0" xfId="0"/>
    <xf numFmtId="0" fontId="3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0" fontId="5" fillId="0" borderId="0" xfId="0" applyNumberFormat="1" applyFont="1" applyAlignment="1">
      <alignment horizontal="centerContinuous"/>
    </xf>
    <xf numFmtId="0" fontId="5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/>
    <xf numFmtId="10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0" fontId="6" fillId="0" borderId="0" xfId="0" applyNumberFormat="1" applyFont="1" applyAlignment="1"/>
    <xf numFmtId="0" fontId="0" fillId="0" borderId="3" xfId="0" applyNumberFormat="1" applyBorder="1"/>
    <xf numFmtId="164" fontId="3" fillId="0" borderId="0" xfId="0" applyNumberFormat="1" applyFont="1" applyAlignment="1">
      <alignment horizontal="center"/>
    </xf>
    <xf numFmtId="0" fontId="5" fillId="0" borderId="3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NumberFormat="1" applyFont="1" applyAlignment="1"/>
    <xf numFmtId="0" fontId="8" fillId="0" borderId="0" xfId="0" applyNumberFormat="1" applyFont="1" applyAlignment="1"/>
    <xf numFmtId="0" fontId="0" fillId="0" borderId="0" xfId="0" applyNumberFormat="1" applyBorder="1"/>
    <xf numFmtId="0" fontId="6" fillId="0" borderId="0" xfId="0" applyNumberFormat="1" applyFont="1" applyBorder="1" applyAlignment="1"/>
    <xf numFmtId="0" fontId="0" fillId="0" borderId="0" xfId="0" applyAlignment="1">
      <alignment horizontal="center"/>
    </xf>
    <xf numFmtId="0" fontId="0" fillId="0" borderId="0" xfId="0" applyBorder="1"/>
    <xf numFmtId="0" fontId="0" fillId="0" borderId="6" xfId="0" applyBorder="1"/>
    <xf numFmtId="167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6" fillId="0" borderId="6" xfId="0" applyNumberFormat="1" applyFont="1" applyBorder="1" applyAlignment="1"/>
    <xf numFmtId="164" fontId="5" fillId="0" borderId="6" xfId="0" applyNumberFormat="1" applyFont="1" applyBorder="1" applyAlignment="1">
      <alignment horizontal="center"/>
    </xf>
    <xf numFmtId="0" fontId="6" fillId="0" borderId="7" xfId="0" applyNumberFormat="1" applyFont="1" applyBorder="1" applyAlignment="1"/>
    <xf numFmtId="167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0" fillId="0" borderId="6" xfId="0" applyNumberFormat="1" applyBorder="1"/>
    <xf numFmtId="164" fontId="0" fillId="0" borderId="0" xfId="0" applyNumberFormat="1" applyBorder="1"/>
    <xf numFmtId="164" fontId="3" fillId="0" borderId="0" xfId="0" applyNumberFormat="1" applyFont="1" applyBorder="1" applyAlignment="1">
      <alignment horizontal="center"/>
    </xf>
    <xf numFmtId="164" fontId="0" fillId="0" borderId="7" xfId="0" applyNumberFormat="1" applyBorder="1"/>
    <xf numFmtId="0" fontId="7" fillId="0" borderId="0" xfId="0" applyNumberFormat="1" applyFont="1" applyAlignment="1">
      <alignment horizontal="left"/>
    </xf>
    <xf numFmtId="0" fontId="6" fillId="0" borderId="6" xfId="0" applyNumberFormat="1" applyFont="1" applyBorder="1" applyAlignment="1">
      <alignment horizontal="left"/>
    </xf>
    <xf numFmtId="0" fontId="6" fillId="0" borderId="7" xfId="0" applyNumberFormat="1" applyFont="1" applyBorder="1" applyAlignment="1">
      <alignment horizontal="left"/>
    </xf>
    <xf numFmtId="16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9" fontId="5" fillId="0" borderId="6" xfId="0" applyNumberFormat="1" applyFont="1" applyBorder="1" applyAlignment="1">
      <alignment horizontal="center"/>
    </xf>
    <xf numFmtId="9" fontId="5" fillId="0" borderId="0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9" fontId="7" fillId="0" borderId="0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horizontal="left"/>
    </xf>
    <xf numFmtId="0" fontId="8" fillId="0" borderId="0" xfId="0" applyNumberFormat="1" applyFont="1" applyAlignment="1">
      <alignment horizontal="centerContinuous"/>
    </xf>
    <xf numFmtId="0" fontId="8" fillId="0" borderId="0" xfId="0" applyNumberFormat="1" applyFont="1" applyAlignment="1">
      <alignment horizontal="center"/>
    </xf>
    <xf numFmtId="0" fontId="8" fillId="0" borderId="5" xfId="0" applyNumberFormat="1" applyFont="1" applyBorder="1"/>
    <xf numFmtId="0" fontId="8" fillId="0" borderId="0" xfId="0" applyNumberFormat="1" applyFont="1" applyBorder="1"/>
    <xf numFmtId="165" fontId="8" fillId="0" borderId="0" xfId="0" applyNumberFormat="1" applyFont="1"/>
    <xf numFmtId="2" fontId="8" fillId="0" borderId="0" xfId="0" applyNumberFormat="1" applyFont="1"/>
    <xf numFmtId="165" fontId="8" fillId="0" borderId="0" xfId="0" applyNumberFormat="1" applyFont="1" applyAlignment="1">
      <alignment horizontal="centerContinuous"/>
    </xf>
    <xf numFmtId="0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2" fontId="8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Continuous"/>
    </xf>
    <xf numFmtId="165" fontId="8" fillId="0" borderId="0" xfId="0" applyNumberFormat="1" applyFont="1" applyAlignment="1">
      <alignment horizontal="center"/>
    </xf>
    <xf numFmtId="10" fontId="0" fillId="0" borderId="0" xfId="0" applyNumberFormat="1"/>
    <xf numFmtId="10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5" fillId="0" borderId="6" xfId="0" applyNumberFormat="1" applyFont="1" applyBorder="1" applyAlignment="1"/>
    <xf numFmtId="168" fontId="5" fillId="0" borderId="0" xfId="0" applyNumberFormat="1" applyFont="1" applyAlignment="1">
      <alignment horizontal="center"/>
    </xf>
    <xf numFmtId="10" fontId="5" fillId="0" borderId="0" xfId="0" applyNumberFormat="1" applyFont="1" applyAlignment="1"/>
    <xf numFmtId="0" fontId="8" fillId="0" borderId="0" xfId="0" applyNumberFormat="1" applyFont="1" applyBorder="1" applyAlignment="1"/>
    <xf numFmtId="0" fontId="5" fillId="0" borderId="0" xfId="0" applyNumberFormat="1" applyFont="1" applyAlignment="1">
      <alignment horizontal="left"/>
    </xf>
    <xf numFmtId="0" fontId="5" fillId="0" borderId="0" xfId="0" applyNumberFormat="1" applyFont="1" applyBorder="1" applyAlignment="1"/>
    <xf numFmtId="164" fontId="6" fillId="0" borderId="6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0" fontId="7" fillId="0" borderId="0" xfId="0" applyFont="1" applyBorder="1"/>
    <xf numFmtId="9" fontId="0" fillId="0" borderId="0" xfId="0" applyNumberFormat="1" applyBorder="1"/>
    <xf numFmtId="9" fontId="0" fillId="0" borderId="0" xfId="0" applyNumberFormat="1"/>
    <xf numFmtId="168" fontId="5" fillId="0" borderId="0" xfId="0" applyNumberFormat="1" applyFont="1" applyBorder="1" applyAlignment="1">
      <alignment horizontal="center"/>
    </xf>
    <xf numFmtId="168" fontId="5" fillId="0" borderId="6" xfId="0" applyNumberFormat="1" applyFon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6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/>
    <xf numFmtId="164" fontId="5" fillId="0" borderId="0" xfId="0" applyNumberFormat="1" applyFont="1"/>
    <xf numFmtId="0" fontId="5" fillId="0" borderId="0" xfId="0" applyFont="1" applyAlignment="1">
      <alignment horizontal="right"/>
    </xf>
    <xf numFmtId="169" fontId="0" fillId="0" borderId="0" xfId="0" applyNumberFormat="1" applyBorder="1"/>
    <xf numFmtId="0" fontId="0" fillId="0" borderId="0" xfId="0" applyFill="1" applyBorder="1" applyAlignment="1">
      <alignment horizontal="center"/>
    </xf>
    <xf numFmtId="164" fontId="6" fillId="0" borderId="0" xfId="0" applyNumberFormat="1" applyFont="1" applyAlignment="1"/>
    <xf numFmtId="9" fontId="6" fillId="0" borderId="0" xfId="0" applyNumberFormat="1" applyFont="1" applyAlignment="1"/>
    <xf numFmtId="9" fontId="6" fillId="0" borderId="0" xfId="0" applyNumberFormat="1" applyFont="1" applyBorder="1" applyAlignment="1"/>
    <xf numFmtId="1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right"/>
    </xf>
    <xf numFmtId="0" fontId="12" fillId="0" borderId="0" xfId="0" applyFont="1" applyBorder="1" applyAlignment="1"/>
    <xf numFmtId="164" fontId="3" fillId="0" borderId="6" xfId="0" applyNumberFormat="1" applyFont="1" applyBorder="1" applyAlignment="1">
      <alignment horizontal="center"/>
    </xf>
    <xf numFmtId="0" fontId="5" fillId="0" borderId="0" xfId="35"/>
    <xf numFmtId="0" fontId="3" fillId="0" borderId="0" xfId="35" applyFont="1"/>
    <xf numFmtId="0" fontId="5" fillId="0" borderId="0" xfId="35" applyAlignment="1">
      <alignment horizontal="center"/>
    </xf>
    <xf numFmtId="0" fontId="5" fillId="0" borderId="0" xfId="35" applyBorder="1" applyAlignment="1">
      <alignment horizontal="center"/>
    </xf>
    <xf numFmtId="0" fontId="5" fillId="0" borderId="0" xfId="35" applyBorder="1"/>
    <xf numFmtId="2" fontId="6" fillId="0" borderId="0" xfId="0" applyNumberFormat="1" applyFont="1" applyAlignment="1"/>
    <xf numFmtId="0" fontId="0" fillId="0" borderId="0" xfId="0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167" fontId="5" fillId="0" borderId="0" xfId="36" applyNumberFormat="1" applyFont="1" applyAlignment="1"/>
    <xf numFmtId="167" fontId="3" fillId="0" borderId="0" xfId="36" applyNumberFormat="1" applyFont="1" applyAlignment="1"/>
    <xf numFmtId="167" fontId="5" fillId="0" borderId="0" xfId="36" applyNumberFormat="1" applyFont="1" applyBorder="1" applyAlignment="1"/>
    <xf numFmtId="167" fontId="5" fillId="0" borderId="0" xfId="36" applyNumberFormat="1" applyFont="1" applyBorder="1" applyAlignment="1">
      <alignment horizontal="centerContinuous"/>
    </xf>
    <xf numFmtId="167" fontId="5" fillId="0" borderId="3" xfId="36" applyNumberFormat="1" applyFont="1" applyBorder="1" applyAlignment="1"/>
    <xf numFmtId="167" fontId="3" fillId="0" borderId="0" xfId="36" applyNumberFormat="1" applyFont="1" applyBorder="1" applyAlignment="1">
      <alignment horizontal="center"/>
    </xf>
    <xf numFmtId="167" fontId="3" fillId="0" borderId="0" xfId="36" applyNumberFormat="1" applyFont="1" applyBorder="1" applyAlignment="1"/>
    <xf numFmtId="167" fontId="3" fillId="0" borderId="6" xfId="36" applyNumberFormat="1" applyFont="1" applyBorder="1" applyAlignment="1">
      <alignment horizontal="center"/>
    </xf>
    <xf numFmtId="167" fontId="5" fillId="0" borderId="6" xfId="36" applyNumberFormat="1" applyFont="1" applyBorder="1" applyAlignment="1"/>
    <xf numFmtId="167" fontId="5" fillId="0" borderId="0" xfId="36" applyNumberFormat="1" applyFont="1" applyBorder="1"/>
    <xf numFmtId="167" fontId="5" fillId="0" borderId="0" xfId="36" applyNumberFormat="1" applyFont="1" applyAlignment="1">
      <alignment horizontal="center"/>
    </xf>
    <xf numFmtId="164" fontId="5" fillId="0" borderId="0" xfId="36" applyNumberFormat="1" applyFont="1" applyAlignment="1">
      <alignment horizontal="center"/>
    </xf>
    <xf numFmtId="164" fontId="5" fillId="0" borderId="0" xfId="36" applyNumberFormat="1" applyFont="1" applyBorder="1" applyAlignment="1"/>
    <xf numFmtId="165" fontId="5" fillId="0" borderId="0" xfId="36" applyNumberFormat="1" applyFont="1" applyBorder="1"/>
    <xf numFmtId="165" fontId="5" fillId="0" borderId="0" xfId="36" applyNumberFormat="1" applyFont="1"/>
    <xf numFmtId="165" fontId="5" fillId="0" borderId="0" xfId="36" applyNumberFormat="1" applyFont="1" applyBorder="1" applyAlignment="1">
      <alignment horizontal="centerContinuous"/>
    </xf>
    <xf numFmtId="1" fontId="5" fillId="0" borderId="0" xfId="36" applyNumberFormat="1" applyFont="1" applyAlignment="1">
      <alignment horizontal="center"/>
    </xf>
    <xf numFmtId="1" fontId="5" fillId="0" borderId="0" xfId="36" applyNumberFormat="1" applyFont="1" applyBorder="1" applyAlignment="1">
      <alignment horizontal="center"/>
    </xf>
    <xf numFmtId="164" fontId="5" fillId="0" borderId="0" xfId="36" applyNumberFormat="1" applyFont="1" applyBorder="1" applyAlignment="1">
      <alignment horizontal="center"/>
    </xf>
    <xf numFmtId="167" fontId="5" fillId="0" borderId="7" xfId="36" applyNumberFormat="1" applyFont="1" applyBorder="1" applyAlignment="1"/>
    <xf numFmtId="164" fontId="5" fillId="0" borderId="7" xfId="36" applyNumberFormat="1" applyFont="1" applyBorder="1" applyAlignment="1">
      <alignment horizontal="center"/>
    </xf>
    <xf numFmtId="167" fontId="5" fillId="0" borderId="7" xfId="36" applyNumberFormat="1" applyFont="1" applyBorder="1" applyAlignment="1">
      <alignment horizontal="center"/>
    </xf>
    <xf numFmtId="167" fontId="5" fillId="0" borderId="8" xfId="36" applyNumberFormat="1" applyFont="1" applyBorder="1" applyAlignment="1"/>
    <xf numFmtId="10" fontId="5" fillId="0" borderId="0" xfId="36" applyNumberFormat="1" applyFont="1" applyAlignment="1">
      <alignment horizontal="center"/>
    </xf>
    <xf numFmtId="10" fontId="5" fillId="0" borderId="0" xfId="36" applyNumberFormat="1" applyFont="1" applyBorder="1" applyAlignment="1">
      <alignment horizontal="center"/>
    </xf>
    <xf numFmtId="10" fontId="5" fillId="0" borderId="7" xfId="36" applyNumberFormat="1" applyFont="1" applyBorder="1" applyAlignment="1">
      <alignment horizontal="center"/>
    </xf>
    <xf numFmtId="2" fontId="5" fillId="0" borderId="0" xfId="36" applyNumberFormat="1" applyFont="1"/>
    <xf numFmtId="167" fontId="22" fillId="0" borderId="0" xfId="36" applyNumberFormat="1" applyFont="1" applyAlignment="1"/>
    <xf numFmtId="167" fontId="22" fillId="0" borderId="3" xfId="36" applyNumberFormat="1" applyFont="1" applyBorder="1" applyAlignment="1"/>
    <xf numFmtId="167" fontId="5" fillId="0" borderId="0" xfId="36" applyNumberFormat="1" applyBorder="1"/>
    <xf numFmtId="2" fontId="5" fillId="0" borderId="0" xfId="36" applyNumberFormat="1" applyFont="1" applyAlignment="1">
      <alignment horizontal="center"/>
    </xf>
    <xf numFmtId="4" fontId="5" fillId="0" borderId="0" xfId="36" applyNumberFormat="1" applyFont="1" applyAlignment="1">
      <alignment horizontal="center"/>
    </xf>
    <xf numFmtId="4" fontId="5" fillId="0" borderId="0" xfId="36" applyNumberFormat="1" applyFont="1" applyBorder="1" applyAlignment="1">
      <alignment horizontal="center"/>
    </xf>
    <xf numFmtId="10" fontId="5" fillId="0" borderId="0" xfId="36" quotePrefix="1" applyNumberFormat="1" applyFont="1" applyBorder="1" applyAlignment="1">
      <alignment horizontal="center"/>
    </xf>
    <xf numFmtId="4" fontId="5" fillId="0" borderId="7" xfId="36" applyNumberFormat="1" applyFont="1" applyBorder="1" applyAlignment="1">
      <alignment horizontal="center"/>
    </xf>
    <xf numFmtId="2" fontId="5" fillId="0" borderId="0" xfId="36" applyNumberFormat="1" applyFon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5" fillId="0" borderId="0" xfId="0" applyNumberFormat="1" applyFont="1" applyAlignment="1">
      <alignment horizontal="center"/>
    </xf>
    <xf numFmtId="6" fontId="4" fillId="0" borderId="0" xfId="0" quotePrefix="1" applyNumberFormat="1" applyFont="1" applyAlignment="1">
      <alignment horizontal="centerContinuous"/>
    </xf>
    <xf numFmtId="0" fontId="5" fillId="0" borderId="7" xfId="0" applyNumberFormat="1" applyFont="1" applyBorder="1" applyAlignment="1"/>
    <xf numFmtId="0" fontId="5" fillId="0" borderId="6" xfId="0" applyNumberFormat="1" applyFont="1" applyBorder="1"/>
    <xf numFmtId="169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9" fontId="5" fillId="0" borderId="7" xfId="0" applyNumberFormat="1" applyFont="1" applyBorder="1" applyAlignment="1">
      <alignment horizontal="center"/>
    </xf>
    <xf numFmtId="169" fontId="5" fillId="0" borderId="0" xfId="0" applyNumberFormat="1" applyFont="1"/>
    <xf numFmtId="169" fontId="5" fillId="0" borderId="0" xfId="0" applyNumberFormat="1" applyFont="1" applyAlignment="1"/>
    <xf numFmtId="170" fontId="6" fillId="0" borderId="0" xfId="0" applyNumberFormat="1" applyFont="1" applyAlignment="1">
      <alignment horizontal="center"/>
    </xf>
    <xf numFmtId="170" fontId="6" fillId="0" borderId="0" xfId="0" applyNumberFormat="1" applyFont="1" applyAlignment="1"/>
    <xf numFmtId="170" fontId="6" fillId="0" borderId="7" xfId="0" applyNumberFormat="1" applyFont="1" applyBorder="1" applyAlignment="1"/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Continuous"/>
    </xf>
    <xf numFmtId="0" fontId="3" fillId="0" borderId="5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8" fillId="0" borderId="7" xfId="0" applyNumberFormat="1" applyFont="1" applyBorder="1" applyAlignment="1"/>
    <xf numFmtId="165" fontId="8" fillId="0" borderId="7" xfId="0" applyNumberFormat="1" applyFont="1" applyBorder="1"/>
    <xf numFmtId="0" fontId="3" fillId="0" borderId="0" xfId="0" applyNumberFormat="1" applyFont="1" applyBorder="1" applyAlignment="1"/>
    <xf numFmtId="0" fontId="5" fillId="0" borderId="0" xfId="0" applyFon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9" fontId="0" fillId="0" borderId="7" xfId="0" applyNumberFormat="1" applyBorder="1"/>
    <xf numFmtId="0" fontId="3" fillId="0" borderId="0" xfId="0" applyFont="1" applyBorder="1"/>
    <xf numFmtId="0" fontId="5" fillId="0" borderId="7" xfId="35" applyBorder="1"/>
    <xf numFmtId="0" fontId="3" fillId="0" borderId="0" xfId="35" applyFont="1" applyAlignment="1">
      <alignment horizontal="center"/>
    </xf>
    <xf numFmtId="0" fontId="5" fillId="0" borderId="6" xfId="35" applyBorder="1"/>
    <xf numFmtId="0" fontId="5" fillId="0" borderId="6" xfId="35" applyBorder="1" applyAlignment="1">
      <alignment horizontal="center"/>
    </xf>
    <xf numFmtId="10" fontId="5" fillId="0" borderId="0" xfId="35" applyNumberFormat="1" applyAlignment="1">
      <alignment horizontal="center"/>
    </xf>
    <xf numFmtId="0" fontId="5" fillId="0" borderId="0" xfId="35" applyFont="1"/>
    <xf numFmtId="10" fontId="5" fillId="0" borderId="0" xfId="35" applyNumberFormat="1" applyAlignment="1">
      <alignment horizontal="right"/>
    </xf>
    <xf numFmtId="10" fontId="5" fillId="0" borderId="0" xfId="35" applyNumberFormat="1" applyAlignment="1">
      <alignment horizontal="left"/>
    </xf>
    <xf numFmtId="0" fontId="5" fillId="0" borderId="6" xfId="35" applyBorder="1" applyAlignment="1">
      <alignment horizontal="right"/>
    </xf>
    <xf numFmtId="0" fontId="5" fillId="0" borderId="6" xfId="35" applyBorder="1" applyAlignment="1">
      <alignment horizontal="left"/>
    </xf>
    <xf numFmtId="0" fontId="5" fillId="0" borderId="0" xfId="35" applyBorder="1" applyAlignment="1">
      <alignment horizontal="right"/>
    </xf>
    <xf numFmtId="0" fontId="5" fillId="0" borderId="0" xfId="35" applyBorder="1" applyAlignment="1">
      <alignment horizontal="left"/>
    </xf>
    <xf numFmtId="10" fontId="5" fillId="0" borderId="0" xfId="35" applyNumberFormat="1"/>
    <xf numFmtId="10" fontId="3" fillId="0" borderId="0" xfId="35" applyNumberFormat="1" applyFont="1" applyAlignment="1">
      <alignment horizontal="center"/>
    </xf>
    <xf numFmtId="0" fontId="0" fillId="0" borderId="0" xfId="0" applyFill="1" applyBorder="1"/>
    <xf numFmtId="164" fontId="0" fillId="0" borderId="0" xfId="0" applyNumberFormat="1" applyAlignment="1">
      <alignment horizontal="center"/>
    </xf>
    <xf numFmtId="6" fontId="5" fillId="0" borderId="0" xfId="0" quotePrefix="1" applyNumberFormat="1" applyFont="1" applyAlignment="1">
      <alignment horizontal="center"/>
    </xf>
    <xf numFmtId="0" fontId="5" fillId="0" borderId="0" xfId="0" applyFont="1" applyFill="1" applyBorder="1"/>
    <xf numFmtId="17" fontId="5" fillId="0" borderId="0" xfId="0" quotePrefix="1" applyNumberFormat="1" applyFont="1" applyAlignment="1">
      <alignment horizontal="right"/>
    </xf>
    <xf numFmtId="167" fontId="4" fillId="0" borderId="0" xfId="36" applyNumberFormat="1" applyFont="1" applyAlignment="1">
      <alignment horizontal="center"/>
    </xf>
    <xf numFmtId="164" fontId="5" fillId="0" borderId="0" xfId="40" applyNumberFormat="1" applyFont="1" applyAlignment="1">
      <alignment horizontal="center"/>
    </xf>
    <xf numFmtId="164" fontId="5" fillId="0" borderId="0" xfId="40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64" fontId="5" fillId="0" borderId="7" xfId="0" applyNumberFormat="1" applyFont="1" applyBorder="1" applyAlignment="1"/>
    <xf numFmtId="1" fontId="5" fillId="0" borderId="7" xfId="0" applyNumberFormat="1" applyFont="1" applyBorder="1" applyAlignment="1"/>
    <xf numFmtId="0" fontId="5" fillId="0" borderId="0" xfId="0" applyNumberFormat="1" applyFont="1" applyBorder="1"/>
    <xf numFmtId="15" fontId="5" fillId="0" borderId="0" xfId="35" quotePrefix="1" applyNumberFormat="1"/>
    <xf numFmtId="9" fontId="0" fillId="0" borderId="0" xfId="0" applyNumberFormat="1" applyAlignment="1">
      <alignment horizontal="left"/>
    </xf>
    <xf numFmtId="167" fontId="5" fillId="0" borderId="0" xfId="0" applyNumberFormat="1" applyFont="1" applyBorder="1" applyAlignment="1">
      <alignment horizontal="left"/>
    </xf>
    <xf numFmtId="164" fontId="5" fillId="0" borderId="0" xfId="0" applyNumberFormat="1" applyFont="1" applyAlignment="1">
      <alignment horizontal="left"/>
    </xf>
    <xf numFmtId="0" fontId="5" fillId="0" borderId="0" xfId="0" applyNumberFormat="1" applyFont="1" applyFill="1" applyBorder="1"/>
    <xf numFmtId="170" fontId="6" fillId="0" borderId="0" xfId="0" applyNumberFormat="1" applyFont="1" applyBorder="1" applyAlignment="1">
      <alignment horizontal="center"/>
    </xf>
    <xf numFmtId="167" fontId="23" fillId="0" borderId="0" xfId="36" applyNumberFormat="1" applyFont="1" applyAlignment="1"/>
    <xf numFmtId="0" fontId="5" fillId="0" borderId="0" xfId="35" applyFont="1" applyFill="1" applyAlignment="1">
      <alignment horizontal="left"/>
    </xf>
    <xf numFmtId="0" fontId="5" fillId="0" borderId="7" xfId="35" applyFont="1" applyBorder="1" applyAlignment="1">
      <alignment horizontal="center"/>
    </xf>
    <xf numFmtId="0" fontId="5" fillId="0" borderId="7" xfId="35" applyBorder="1" applyAlignment="1">
      <alignment horizontal="center"/>
    </xf>
    <xf numFmtId="0" fontId="5" fillId="0" borderId="0" xfId="35" applyFont="1" applyAlignment="1">
      <alignment horizontal="center"/>
    </xf>
    <xf numFmtId="0" fontId="12" fillId="0" borderId="7" xfId="35" applyFont="1" applyBorder="1" applyAlignment="1">
      <alignment horizontal="center"/>
    </xf>
    <xf numFmtId="169" fontId="5" fillId="0" borderId="0" xfId="35" applyNumberFormat="1"/>
    <xf numFmtId="165" fontId="3" fillId="0" borderId="0" xfId="0" applyNumberFormat="1" applyFont="1"/>
    <xf numFmtId="164" fontId="0" fillId="0" borderId="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5" fillId="0" borderId="6" xfId="35" applyBorder="1" applyAlignment="1">
      <alignment horizontal="center"/>
    </xf>
    <xf numFmtId="0" fontId="5" fillId="0" borderId="6" xfId="35" applyBorder="1" applyAlignment="1">
      <alignment horizontal="center"/>
    </xf>
    <xf numFmtId="169" fontId="5" fillId="0" borderId="6" xfId="35" applyNumberFormat="1" applyBorder="1"/>
    <xf numFmtId="10" fontId="5" fillId="0" borderId="6" xfId="35" applyNumberFormat="1" applyBorder="1" applyAlignment="1">
      <alignment horizontal="center"/>
    </xf>
    <xf numFmtId="0" fontId="5" fillId="0" borderId="0" xfId="35" applyAlignment="1">
      <alignment horizontal="left"/>
    </xf>
    <xf numFmtId="0" fontId="8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69" fontId="5" fillId="0" borderId="0" xfId="35" applyNumberFormat="1" applyAlignment="1">
      <alignment horizontal="center"/>
    </xf>
    <xf numFmtId="169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5" fontId="5" fillId="0" borderId="0" xfId="0" applyNumberFormat="1" applyFont="1" applyAlignment="1">
      <alignment horizontal="center"/>
    </xf>
    <xf numFmtId="5" fontId="5" fillId="0" borderId="0" xfId="0" applyNumberFormat="1" applyFont="1"/>
    <xf numFmtId="169" fontId="0" fillId="0" borderId="0" xfId="0" applyNumberFormat="1" applyBorder="1" applyAlignment="1">
      <alignment horizontal="left"/>
    </xf>
    <xf numFmtId="164" fontId="0" fillId="0" borderId="0" xfId="0" applyNumberFormat="1" applyBorder="1" applyAlignment="1">
      <alignment horizontal="left"/>
    </xf>
    <xf numFmtId="9" fontId="0" fillId="0" borderId="0" xfId="0" applyNumberFormat="1" applyBorder="1" applyAlignment="1">
      <alignment horizontal="left"/>
    </xf>
    <xf numFmtId="1" fontId="0" fillId="0" borderId="0" xfId="0" applyNumberFormat="1" applyBorder="1" applyAlignment="1">
      <alignment horizontal="left"/>
    </xf>
    <xf numFmtId="1" fontId="5" fillId="0" borderId="0" xfId="0" applyNumberFormat="1" applyFont="1" applyBorder="1" applyAlignment="1">
      <alignment horizontal="left"/>
    </xf>
    <xf numFmtId="169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170" fontId="6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left"/>
    </xf>
    <xf numFmtId="10" fontId="5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2" fontId="5" fillId="0" borderId="0" xfId="0" applyNumberFormat="1" applyFont="1" applyAlignment="1">
      <alignment horizontal="left"/>
    </xf>
    <xf numFmtId="9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0" fontId="24" fillId="0" borderId="6" xfId="0" applyFont="1" applyBorder="1"/>
    <xf numFmtId="0" fontId="24" fillId="0" borderId="6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1" fillId="0" borderId="0" xfId="35" applyFont="1"/>
    <xf numFmtId="0" fontId="25" fillId="0" borderId="0" xfId="35" applyFont="1"/>
    <xf numFmtId="9" fontId="11" fillId="0" borderId="0" xfId="35" applyNumberFormat="1" applyFont="1"/>
    <xf numFmtId="0" fontId="11" fillId="0" borderId="0" xfId="35" applyFont="1" applyAlignment="1">
      <alignment horizontal="center"/>
    </xf>
    <xf numFmtId="9" fontId="11" fillId="0" borderId="6" xfId="35" applyNumberFormat="1" applyFont="1" applyBorder="1"/>
    <xf numFmtId="6" fontId="11" fillId="0" borderId="0" xfId="35" quotePrefix="1" applyNumberFormat="1" applyFont="1" applyAlignment="1">
      <alignment horizontal="center"/>
    </xf>
    <xf numFmtId="9" fontId="11" fillId="0" borderId="0" xfId="35" applyNumberFormat="1" applyFont="1" applyAlignment="1">
      <alignment horizontal="center"/>
    </xf>
    <xf numFmtId="0" fontId="11" fillId="0" borderId="6" xfId="35" applyFont="1" applyBorder="1"/>
    <xf numFmtId="0" fontId="11" fillId="0" borderId="6" xfId="35" applyFont="1" applyBorder="1" applyAlignment="1">
      <alignment horizontal="center"/>
    </xf>
    <xf numFmtId="6" fontId="11" fillId="0" borderId="6" xfId="35" applyNumberFormat="1" applyFont="1" applyBorder="1" applyAlignment="1">
      <alignment horizontal="center"/>
    </xf>
    <xf numFmtId="9" fontId="11" fillId="0" borderId="6" xfId="35" applyNumberFormat="1" applyFont="1" applyBorder="1" applyAlignment="1">
      <alignment horizontal="center"/>
    </xf>
    <xf numFmtId="6" fontId="11" fillId="0" borderId="0" xfId="35" applyNumberFormat="1" applyFont="1" applyAlignment="1">
      <alignment horizontal="center"/>
    </xf>
    <xf numFmtId="169" fontId="11" fillId="0" borderId="0" xfId="35" applyNumberFormat="1" applyFont="1"/>
    <xf numFmtId="164" fontId="11" fillId="0" borderId="0" xfId="35" applyNumberFormat="1" applyFont="1" applyAlignment="1">
      <alignment horizontal="center"/>
    </xf>
    <xf numFmtId="2" fontId="11" fillId="0" borderId="0" xfId="35" applyNumberFormat="1" applyFont="1" applyAlignment="1">
      <alignment horizontal="center"/>
    </xf>
    <xf numFmtId="9" fontId="11" fillId="0" borderId="0" xfId="41" applyFont="1" applyAlignment="1">
      <alignment horizontal="center"/>
    </xf>
    <xf numFmtId="169" fontId="11" fillId="0" borderId="0" xfId="35" applyNumberFormat="1" applyFont="1" applyAlignment="1">
      <alignment horizontal="right"/>
    </xf>
    <xf numFmtId="9" fontId="11" fillId="0" borderId="0" xfId="35" applyNumberFormat="1" applyFont="1" applyAlignment="1">
      <alignment horizontal="left"/>
    </xf>
    <xf numFmtId="165" fontId="11" fillId="0" borderId="0" xfId="35" applyNumberFormat="1" applyFont="1" applyAlignment="1">
      <alignment horizontal="center"/>
    </xf>
    <xf numFmtId="0" fontId="25" fillId="0" borderId="6" xfId="35" applyFont="1" applyBorder="1"/>
    <xf numFmtId="169" fontId="11" fillId="0" borderId="6" xfId="35" applyNumberFormat="1" applyFont="1" applyBorder="1"/>
    <xf numFmtId="164" fontId="11" fillId="0" borderId="6" xfId="35" applyNumberFormat="1" applyFont="1" applyBorder="1" applyAlignment="1">
      <alignment horizontal="center"/>
    </xf>
    <xf numFmtId="165" fontId="11" fillId="0" borderId="6" xfId="35" applyNumberFormat="1" applyFont="1" applyBorder="1" applyAlignment="1">
      <alignment horizontal="center"/>
    </xf>
    <xf numFmtId="2" fontId="11" fillId="0" borderId="6" xfId="35" applyNumberFormat="1" applyFont="1" applyBorder="1" applyAlignment="1">
      <alignment horizontal="center"/>
    </xf>
    <xf numFmtId="164" fontId="25" fillId="0" borderId="0" xfId="35" applyNumberFormat="1" applyFont="1" applyAlignment="1">
      <alignment horizontal="center"/>
    </xf>
    <xf numFmtId="164" fontId="11" fillId="0" borderId="0" xfId="41" applyNumberFormat="1" applyFont="1" applyAlignment="1">
      <alignment horizontal="center"/>
    </xf>
    <xf numFmtId="0" fontId="11" fillId="0" borderId="7" xfId="35" applyFont="1" applyBorder="1"/>
    <xf numFmtId="169" fontId="11" fillId="0" borderId="7" xfId="35" applyNumberFormat="1" applyFont="1" applyBorder="1"/>
    <xf numFmtId="9" fontId="11" fillId="0" borderId="7" xfId="35" applyNumberFormat="1" applyFont="1" applyBorder="1" applyAlignment="1">
      <alignment horizontal="center"/>
    </xf>
    <xf numFmtId="3" fontId="11" fillId="0" borderId="0" xfId="35" applyNumberFormat="1" applyFont="1"/>
    <xf numFmtId="165" fontId="11" fillId="0" borderId="0" xfId="35" applyNumberFormat="1" applyFont="1"/>
    <xf numFmtId="10" fontId="0" fillId="0" borderId="7" xfId="0" applyNumberForma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5" fontId="3" fillId="0" borderId="0" xfId="0" applyNumberFormat="1" applyFont="1" applyBorder="1" applyAlignment="1">
      <alignment horizontal="center"/>
    </xf>
    <xf numFmtId="169" fontId="3" fillId="0" borderId="0" xfId="0" applyNumberFormat="1" applyFont="1" applyAlignment="1">
      <alignment horizontal="center"/>
    </xf>
    <xf numFmtId="169" fontId="3" fillId="0" borderId="0" xfId="0" applyNumberFormat="1" applyFont="1" applyBorder="1" applyAlignment="1">
      <alignment horizontal="center"/>
    </xf>
    <xf numFmtId="9" fontId="11" fillId="0" borderId="0" xfId="0" applyNumberFormat="1" applyFont="1" applyAlignment="1">
      <alignment horizontal="center"/>
    </xf>
    <xf numFmtId="0" fontId="11" fillId="0" borderId="0" xfId="0" applyNumberFormat="1" applyFont="1" applyAlignment="1"/>
    <xf numFmtId="9" fontId="11" fillId="0" borderId="0" xfId="0" applyNumberFormat="1" applyFont="1" applyAlignment="1"/>
    <xf numFmtId="0" fontId="25" fillId="0" borderId="0" xfId="0" applyNumberFormat="1" applyFont="1" applyAlignment="1"/>
    <xf numFmtId="0" fontId="25" fillId="0" borderId="0" xfId="0" applyNumberFormat="1" applyFont="1" applyAlignment="1">
      <alignment horizontal="centerContinuous"/>
    </xf>
    <xf numFmtId="9" fontId="25" fillId="0" borderId="0" xfId="0" applyNumberFormat="1" applyFont="1" applyAlignment="1">
      <alignment horizontal="centerContinuous"/>
    </xf>
    <xf numFmtId="0" fontId="11" fillId="0" borderId="7" xfId="0" applyNumberFormat="1" applyFont="1" applyBorder="1" applyAlignment="1"/>
    <xf numFmtId="0" fontId="11" fillId="0" borderId="3" xfId="0" applyNumberFormat="1" applyFont="1" applyBorder="1"/>
    <xf numFmtId="9" fontId="11" fillId="0" borderId="3" xfId="0" applyNumberFormat="1" applyFont="1" applyBorder="1"/>
    <xf numFmtId="0" fontId="25" fillId="0" borderId="0" xfId="0" applyNumberFormat="1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11" fillId="0" borderId="3" xfId="0" applyNumberFormat="1" applyFont="1" applyBorder="1" applyAlignment="1">
      <alignment horizontal="center"/>
    </xf>
    <xf numFmtId="9" fontId="11" fillId="0" borderId="3" xfId="0" applyNumberFormat="1" applyFont="1" applyBorder="1" applyAlignment="1">
      <alignment horizontal="center"/>
    </xf>
    <xf numFmtId="0" fontId="11" fillId="0" borderId="6" xfId="0" applyNumberFormat="1" applyFont="1" applyBorder="1" applyAlignment="1"/>
    <xf numFmtId="9" fontId="11" fillId="0" borderId="6" xfId="0" applyNumberFormat="1" applyFont="1" applyBorder="1" applyAlignment="1">
      <alignment horizontal="center"/>
    </xf>
    <xf numFmtId="9" fontId="25" fillId="0" borderId="6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9" fontId="11" fillId="0" borderId="0" xfId="0" applyNumberFormat="1" applyFont="1" applyAlignment="1">
      <alignment horizontal="left"/>
    </xf>
    <xf numFmtId="9" fontId="11" fillId="0" borderId="7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35" applyFont="1" applyBorder="1" applyAlignment="1">
      <alignment horizontal="center"/>
    </xf>
    <xf numFmtId="0" fontId="3" fillId="0" borderId="0" xfId="35" applyFont="1" applyBorder="1" applyAlignment="1">
      <alignment horizontal="center"/>
    </xf>
    <xf numFmtId="1" fontId="3" fillId="0" borderId="0" xfId="36" applyNumberFormat="1" applyFont="1" applyBorder="1" applyAlignment="1">
      <alignment horizontal="center"/>
    </xf>
    <xf numFmtId="167" fontId="4" fillId="0" borderId="0" xfId="36" applyNumberFormat="1" applyFont="1" applyAlignment="1">
      <alignment horizontal="center"/>
    </xf>
    <xf numFmtId="167" fontId="3" fillId="0" borderId="0" xfId="36" applyNumberFormat="1" applyFont="1" applyAlignment="1">
      <alignment horizontal="center"/>
    </xf>
    <xf numFmtId="165" fontId="3" fillId="0" borderId="0" xfId="36" applyNumberFormat="1" applyFont="1" applyAlignment="1">
      <alignment horizontal="center"/>
    </xf>
    <xf numFmtId="2" fontId="3" fillId="0" borderId="0" xfId="36" applyNumberFormat="1" applyFont="1" applyAlignment="1">
      <alignment horizontal="center"/>
    </xf>
    <xf numFmtId="4" fontId="3" fillId="0" borderId="0" xfId="36" applyNumberFormat="1" applyFont="1" applyAlignment="1">
      <alignment horizontal="center"/>
    </xf>
    <xf numFmtId="0" fontId="12" fillId="0" borderId="0" xfId="35" applyFont="1" applyBorder="1" applyAlignment="1">
      <alignment horizontal="center"/>
    </xf>
    <xf numFmtId="0" fontId="5" fillId="0" borderId="6" xfId="35" applyFont="1" applyBorder="1" applyAlignment="1">
      <alignment horizontal="center"/>
    </xf>
    <xf numFmtId="0" fontId="5" fillId="0" borderId="6" xfId="35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0" borderId="0" xfId="35" applyFont="1" applyAlignment="1">
      <alignment horizontal="center"/>
    </xf>
    <xf numFmtId="0" fontId="11" fillId="0" borderId="6" xfId="35" applyFont="1" applyBorder="1" applyAlignment="1">
      <alignment horizontal="center"/>
    </xf>
  </cellXfs>
  <cellStyles count="42">
    <cellStyle name="Comma0" xfId="1" xr:uid="{00000000-0005-0000-0000-000000000000}"/>
    <cellStyle name="Currency 2" xfId="39" xr:uid="{00000000-0005-0000-0000-000001000000}"/>
    <cellStyle name="Currency0" xfId="2" xr:uid="{00000000-0005-0000-0000-000002000000}"/>
    <cellStyle name="Custom - Style1" xfId="3" xr:uid="{00000000-0005-0000-0000-000003000000}"/>
    <cellStyle name="Custom - Style8" xfId="4" xr:uid="{00000000-0005-0000-0000-000004000000}"/>
    <cellStyle name="Data   - Style2" xfId="5" xr:uid="{00000000-0005-0000-0000-000005000000}"/>
    <cellStyle name="Date" xfId="6" xr:uid="{00000000-0005-0000-0000-000006000000}"/>
    <cellStyle name="Fixed" xfId="7" xr:uid="{00000000-0005-0000-0000-000007000000}"/>
    <cellStyle name="Heading 1" xfId="8" builtinId="16" customBuiltin="1"/>
    <cellStyle name="Heading 2" xfId="9" builtinId="17" customBuiltin="1"/>
    <cellStyle name="Labels - Style3" xfId="10" xr:uid="{00000000-0005-0000-0000-00000A000000}"/>
    <cellStyle name="Normal" xfId="0" builtinId="0"/>
    <cellStyle name="Normal - Style1" xfId="11" xr:uid="{00000000-0005-0000-0000-00000C000000}"/>
    <cellStyle name="Normal - Style2" xfId="12" xr:uid="{00000000-0005-0000-0000-00000D000000}"/>
    <cellStyle name="Normal - Style3" xfId="13" xr:uid="{00000000-0005-0000-0000-00000E000000}"/>
    <cellStyle name="Normal - Style4" xfId="14" xr:uid="{00000000-0005-0000-0000-00000F000000}"/>
    <cellStyle name="Normal - Style5" xfId="15" xr:uid="{00000000-0005-0000-0000-000010000000}"/>
    <cellStyle name="Normal - Style6" xfId="16" xr:uid="{00000000-0005-0000-0000-000011000000}"/>
    <cellStyle name="Normal - Style7" xfId="17" xr:uid="{00000000-0005-0000-0000-000012000000}"/>
    <cellStyle name="Normal - Style8" xfId="18" xr:uid="{00000000-0005-0000-0000-000013000000}"/>
    <cellStyle name="Normal 2" xfId="35" xr:uid="{00000000-0005-0000-0000-000014000000}"/>
    <cellStyle name="Normal 3" xfId="36" xr:uid="{00000000-0005-0000-0000-000015000000}"/>
    <cellStyle name="Normal 3 2" xfId="37" xr:uid="{00000000-0005-0000-0000-000016000000}"/>
    <cellStyle name="Normal 4" xfId="38" xr:uid="{00000000-0005-0000-0000-000017000000}"/>
    <cellStyle name="Normal 4 2" xfId="40" xr:uid="{00000000-0005-0000-0000-000018000000}"/>
    <cellStyle name="Output Amounts" xfId="19" xr:uid="{00000000-0005-0000-0000-000019000000}"/>
    <cellStyle name="Output Column Headings" xfId="20" xr:uid="{00000000-0005-0000-0000-00001A000000}"/>
    <cellStyle name="Output Line Items" xfId="21" xr:uid="{00000000-0005-0000-0000-00001B000000}"/>
    <cellStyle name="Output Report Heading" xfId="22" xr:uid="{00000000-0005-0000-0000-00001C000000}"/>
    <cellStyle name="Output Report Title" xfId="23" xr:uid="{00000000-0005-0000-0000-00001D000000}"/>
    <cellStyle name="Percent 2" xfId="41" xr:uid="{00000000-0005-0000-0000-00001E000000}"/>
    <cellStyle name="Reset  - Style4" xfId="24" xr:uid="{00000000-0005-0000-0000-00001F000000}"/>
    <cellStyle name="Reset  - Style7" xfId="25" xr:uid="{00000000-0005-0000-0000-000020000000}"/>
    <cellStyle name="Table  - Style5" xfId="26" xr:uid="{00000000-0005-0000-0000-000021000000}"/>
    <cellStyle name="Table  - Style6" xfId="27" xr:uid="{00000000-0005-0000-0000-000022000000}"/>
    <cellStyle name="Title  - Style1" xfId="28" xr:uid="{00000000-0005-0000-0000-000023000000}"/>
    <cellStyle name="Title  - Style6" xfId="29" xr:uid="{00000000-0005-0000-0000-000024000000}"/>
    <cellStyle name="Total" xfId="30" builtinId="25" customBuiltin="1"/>
    <cellStyle name="TotCol - Style5" xfId="31" xr:uid="{00000000-0005-0000-0000-000026000000}"/>
    <cellStyle name="TotCol - Style7" xfId="32" xr:uid="{00000000-0005-0000-0000-000027000000}"/>
    <cellStyle name="TotRow - Style4" xfId="33" xr:uid="{00000000-0005-0000-0000-000028000000}"/>
    <cellStyle name="TotRow - Style8" xfId="34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externalLink" Target="externalLinks/externalLink15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42" Type="http://schemas.openxmlformats.org/officeDocument/2006/relationships/externalLink" Target="externalLinks/externalLink18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5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16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4" Type="http://schemas.openxmlformats.org/officeDocument/2006/relationships/externalLink" Target="externalLinks/externalLink20.xml"/><Relationship Id="rId52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19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externalLink" Target="externalLinks/externalLink14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sl\My%20Documents\My%20TAI\PPL%20Electric\PPL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6%20Cases\0636%20%20UNS%20Gas\UNS%20Gas%20Schedu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6%20Cases\0636%20%20UNS%20Gas\UNS%20Gas%20Schedu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SES\TAI\06%20Cases\0636%20%20UNS%20Gas\UNS%20Gas%20Schedu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CASES\TAI\06%20Cases\0636%20%20UNS%20Gas\UNS%20Gas%20Schedu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AMM\Documents\FINCAP\Jobs\LGE-KU\ODP%20VA%202015\KU-ODP%20VA%20Analys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5%20CASES/1506%20MISO/McKenzie%20Adjustmen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SPIEGEL-%23266564-v3-Risk_Premium_Adjustment_Exhibits_Upda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7%20Cases\0704%20PEPCO\Schedules\Pepco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 Proxy Group"/>
      <sheetName val="Proxy Group Ticker"/>
      <sheetName val="Proxy Group Risk Measures"/>
      <sheetName val="Exhibit List"/>
      <sheetName val="2"/>
      <sheetName val="3 (1)"/>
      <sheetName val="3 (2)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"/>
      <sheetName val="9"/>
      <sheetName val="10 (1)"/>
      <sheetName val="10 (2)"/>
      <sheetName val="10 (3)"/>
      <sheetName val="CAPM (1)"/>
      <sheetName val="CAPM (2)"/>
      <sheetName val="Stock Price (Electric)"/>
      <sheetName val="Stock Price (Non-Utility)"/>
      <sheetName val="2015 05 Market DCF"/>
      <sheetName val="Bond Yields"/>
      <sheetName val="Size Premium"/>
      <sheetName val="Ordinal Ratings"/>
      <sheetName val="Electric Utility Data"/>
      <sheetName val="CS Data"/>
      <sheetName val="CS Data-Operating Cos"/>
      <sheetName val="2 (1)"/>
      <sheetName val="2 (2)"/>
      <sheetName val="3"/>
      <sheetName val="8 (1)"/>
      <sheetName val="8 (2)"/>
    </sheetNames>
    <sheetDataSet>
      <sheetData sheetId="0">
        <row r="8">
          <cell r="B8" t="str">
            <v>ALE</v>
          </cell>
          <cell r="C8" t="str">
            <v>ALLETE</v>
          </cell>
          <cell r="E8" t="str">
            <v>BBB+</v>
          </cell>
          <cell r="G8" t="str">
            <v>A3</v>
          </cell>
          <cell r="I8">
            <v>2</v>
          </cell>
          <cell r="K8" t="str">
            <v>A</v>
          </cell>
          <cell r="M8">
            <v>0.8</v>
          </cell>
          <cell r="O8">
            <v>2266.6799999999998</v>
          </cell>
        </row>
        <row r="9">
          <cell r="B9" t="str">
            <v>LNT</v>
          </cell>
          <cell r="C9" t="str">
            <v>Alliant Energy</v>
          </cell>
          <cell r="E9" t="str">
            <v>A-</v>
          </cell>
          <cell r="G9" t="str">
            <v>A3</v>
          </cell>
          <cell r="I9">
            <v>2</v>
          </cell>
          <cell r="K9" t="str">
            <v>A</v>
          </cell>
          <cell r="M9">
            <v>0.8</v>
          </cell>
          <cell r="O9">
            <v>6809.12</v>
          </cell>
        </row>
        <row r="10">
          <cell r="B10" t="str">
            <v>AEE</v>
          </cell>
          <cell r="C10" t="str">
            <v>Ameren Corp.</v>
          </cell>
          <cell r="E10" t="str">
            <v>BBB+</v>
          </cell>
          <cell r="G10" t="str">
            <v>Baa1</v>
          </cell>
          <cell r="I10">
            <v>2</v>
          </cell>
          <cell r="K10" t="str">
            <v>B++</v>
          </cell>
          <cell r="M10">
            <v>0.75</v>
          </cell>
          <cell r="O10">
            <v>9767.08</v>
          </cell>
        </row>
        <row r="11">
          <cell r="B11" t="str">
            <v>AEP</v>
          </cell>
          <cell r="C11" t="str">
            <v>American Elec Pwr</v>
          </cell>
          <cell r="E11" t="str">
            <v>BBB</v>
          </cell>
          <cell r="G11" t="str">
            <v>Baa1</v>
          </cell>
          <cell r="I11">
            <v>2</v>
          </cell>
          <cell r="K11" t="str">
            <v>A</v>
          </cell>
          <cell r="M11">
            <v>0.7</v>
          </cell>
          <cell r="O11">
            <v>26995.09</v>
          </cell>
        </row>
        <row r="12">
          <cell r="B12" t="str">
            <v>AVA</v>
          </cell>
          <cell r="C12" t="str">
            <v>Avista Corp.</v>
          </cell>
          <cell r="E12" t="str">
            <v>BBB</v>
          </cell>
          <cell r="G12" t="str">
            <v>Baa1</v>
          </cell>
          <cell r="I12">
            <v>2</v>
          </cell>
          <cell r="K12" t="str">
            <v>A</v>
          </cell>
          <cell r="M12">
            <v>0.8</v>
          </cell>
          <cell r="O12">
            <v>2002.64</v>
          </cell>
        </row>
        <row r="13">
          <cell r="B13" t="str">
            <v>BKH</v>
          </cell>
          <cell r="C13" t="str">
            <v>Black Hills Corp.</v>
          </cell>
          <cell r="E13" t="str">
            <v>BBB</v>
          </cell>
          <cell r="G13" t="str">
            <v>Baa1</v>
          </cell>
          <cell r="I13">
            <v>2</v>
          </cell>
          <cell r="K13" t="str">
            <v>B++</v>
          </cell>
          <cell r="M13">
            <v>0.95</v>
          </cell>
          <cell r="O13">
            <v>2107.13</v>
          </cell>
        </row>
        <row r="14">
          <cell r="B14" t="str">
            <v>CNP</v>
          </cell>
          <cell r="C14" t="str">
            <v>CenterPoint Energy</v>
          </cell>
          <cell r="E14" t="str">
            <v>A-</v>
          </cell>
          <cell r="G14" t="str">
            <v>Baa1</v>
          </cell>
          <cell r="I14">
            <v>2</v>
          </cell>
          <cell r="K14" t="str">
            <v>B++</v>
          </cell>
          <cell r="M14">
            <v>0.8</v>
          </cell>
          <cell r="O14">
            <v>8665.7999999999993</v>
          </cell>
        </row>
        <row r="15">
          <cell r="B15" t="str">
            <v>CNL</v>
          </cell>
          <cell r="C15" t="str">
            <v>Cleco Corp.</v>
          </cell>
          <cell r="E15" t="str">
            <v>BBB+</v>
          </cell>
          <cell r="G15" t="str">
            <v>Baa1</v>
          </cell>
          <cell r="I15">
            <v>1</v>
          </cell>
          <cell r="K15" t="str">
            <v>A</v>
          </cell>
          <cell r="M15">
            <v>0.75</v>
          </cell>
          <cell r="O15">
            <v>3265.32</v>
          </cell>
        </row>
        <row r="16">
          <cell r="B16" t="str">
            <v>CMS</v>
          </cell>
          <cell r="C16" t="str">
            <v>CMS Energy Corp.</v>
          </cell>
          <cell r="E16" t="str">
            <v>BBB+</v>
          </cell>
          <cell r="G16" t="str">
            <v>Baa2</v>
          </cell>
          <cell r="I16">
            <v>2</v>
          </cell>
          <cell r="K16" t="str">
            <v>B++</v>
          </cell>
          <cell r="M16">
            <v>0.75</v>
          </cell>
          <cell r="O16">
            <v>9204.6</v>
          </cell>
        </row>
        <row r="17">
          <cell r="B17" t="str">
            <v>ED</v>
          </cell>
          <cell r="C17" t="str">
            <v>Consolidated Edison</v>
          </cell>
          <cell r="E17" t="str">
            <v>A-</v>
          </cell>
          <cell r="G17" t="str">
            <v>A3</v>
          </cell>
          <cell r="I17">
            <v>1</v>
          </cell>
          <cell r="K17" t="str">
            <v>A+</v>
          </cell>
          <cell r="M17">
            <v>0.6</v>
          </cell>
          <cell r="O17">
            <v>17894.72</v>
          </cell>
        </row>
        <row r="18">
          <cell r="B18" t="str">
            <v>D</v>
          </cell>
          <cell r="C18" t="str">
            <v>Dominion Resources</v>
          </cell>
          <cell r="E18" t="str">
            <v>A-</v>
          </cell>
          <cell r="G18" t="str">
            <v>Baa2</v>
          </cell>
          <cell r="I18">
            <v>2</v>
          </cell>
          <cell r="K18" t="str">
            <v>B++</v>
          </cell>
          <cell r="M18">
            <v>0.7</v>
          </cell>
          <cell r="O18">
            <v>42196.03</v>
          </cell>
        </row>
        <row r="19">
          <cell r="B19" t="str">
            <v>DTE</v>
          </cell>
          <cell r="C19" t="str">
            <v>DTE Energy Co.</v>
          </cell>
          <cell r="E19" t="str">
            <v>BBB+</v>
          </cell>
          <cell r="G19" t="str">
            <v>A3</v>
          </cell>
          <cell r="I19">
            <v>2</v>
          </cell>
          <cell r="K19" t="str">
            <v>B++</v>
          </cell>
          <cell r="M19">
            <v>0.75</v>
          </cell>
          <cell r="O19">
            <v>14003.88</v>
          </cell>
        </row>
        <row r="20">
          <cell r="B20" t="str">
            <v>DUK</v>
          </cell>
          <cell r="C20" t="str">
            <v>Duke Energy Corp.</v>
          </cell>
          <cell r="E20" t="str">
            <v>A-</v>
          </cell>
          <cell r="G20" t="str">
            <v>A3</v>
          </cell>
          <cell r="I20">
            <v>2</v>
          </cell>
          <cell r="K20" t="str">
            <v>A</v>
          </cell>
          <cell r="M20">
            <v>0.6</v>
          </cell>
          <cell r="O20">
            <v>53446.93</v>
          </cell>
        </row>
        <row r="21">
          <cell r="B21" t="str">
            <v>EIX</v>
          </cell>
          <cell r="C21" t="str">
            <v>Edison International</v>
          </cell>
          <cell r="E21" t="str">
            <v>BBB+</v>
          </cell>
          <cell r="G21" t="str">
            <v>A3</v>
          </cell>
          <cell r="I21">
            <v>2</v>
          </cell>
          <cell r="K21" t="str">
            <v>A</v>
          </cell>
          <cell r="M21">
            <v>0.75</v>
          </cell>
          <cell r="O21">
            <v>19467.21</v>
          </cell>
        </row>
        <row r="22">
          <cell r="B22" t="str">
            <v>EE</v>
          </cell>
          <cell r="C22" t="str">
            <v>El Paso Electric</v>
          </cell>
          <cell r="E22" t="str">
            <v>BBB</v>
          </cell>
          <cell r="G22" t="str">
            <v>Baa1</v>
          </cell>
          <cell r="I22">
            <v>2</v>
          </cell>
          <cell r="K22" t="str">
            <v>B++</v>
          </cell>
          <cell r="M22">
            <v>0.7</v>
          </cell>
          <cell r="O22">
            <v>1442.4</v>
          </cell>
        </row>
        <row r="23">
          <cell r="B23" t="str">
            <v>EDE</v>
          </cell>
          <cell r="C23" t="str">
            <v>Empire District Elec</v>
          </cell>
          <cell r="E23" t="str">
            <v>BBB</v>
          </cell>
          <cell r="G23" t="str">
            <v>Baa1</v>
          </cell>
          <cell r="I23">
            <v>2</v>
          </cell>
          <cell r="K23" t="str">
            <v>B++</v>
          </cell>
          <cell r="M23">
            <v>0.7</v>
          </cell>
          <cell r="O23">
            <v>1017.41</v>
          </cell>
        </row>
        <row r="24">
          <cell r="B24" t="str">
            <v>ETR</v>
          </cell>
          <cell r="C24" t="str">
            <v>Entergy Corp.</v>
          </cell>
          <cell r="E24" t="str">
            <v>BBB</v>
          </cell>
          <cell r="G24" t="str">
            <v>Baa3</v>
          </cell>
          <cell r="I24">
            <v>3</v>
          </cell>
          <cell r="K24" t="str">
            <v>B++</v>
          </cell>
          <cell r="M24">
            <v>0.7</v>
          </cell>
          <cell r="O24">
            <v>13325.32</v>
          </cell>
        </row>
        <row r="25">
          <cell r="B25" t="str">
            <v>ES</v>
          </cell>
          <cell r="C25" t="str">
            <v>Eversource Energy</v>
          </cell>
          <cell r="E25" t="str">
            <v>A</v>
          </cell>
          <cell r="G25" t="str">
            <v>Baa1</v>
          </cell>
          <cell r="I25">
            <v>1</v>
          </cell>
          <cell r="K25" t="str">
            <v>A</v>
          </cell>
          <cell r="M25">
            <v>0.75</v>
          </cell>
          <cell r="O25">
            <v>15409.9</v>
          </cell>
        </row>
        <row r="26">
          <cell r="B26" t="str">
            <v>EXC</v>
          </cell>
          <cell r="C26" t="str">
            <v>Exelon Corp.</v>
          </cell>
          <cell r="E26" t="str">
            <v>BBB</v>
          </cell>
          <cell r="G26" t="str">
            <v>Baa2</v>
          </cell>
          <cell r="I26">
            <v>3</v>
          </cell>
          <cell r="K26" t="str">
            <v>B++</v>
          </cell>
          <cell r="M26">
            <v>0.7</v>
          </cell>
          <cell r="O26">
            <v>28886.09</v>
          </cell>
        </row>
        <row r="27">
          <cell r="B27" t="str">
            <v>FE</v>
          </cell>
          <cell r="C27" t="str">
            <v>FirstEnergy Corp.</v>
          </cell>
          <cell r="E27" t="str">
            <v>BBB-</v>
          </cell>
          <cell r="G27" t="str">
            <v>Baa3</v>
          </cell>
          <cell r="I27">
            <v>3</v>
          </cell>
          <cell r="K27" t="str">
            <v>B+</v>
          </cell>
          <cell r="M27">
            <v>0.7</v>
          </cell>
          <cell r="O27">
            <v>14749.77</v>
          </cell>
        </row>
        <row r="28">
          <cell r="B28" t="str">
            <v>GXP</v>
          </cell>
          <cell r="C28" t="str">
            <v>Great Plains Energy</v>
          </cell>
          <cell r="E28" t="str">
            <v>BBB+</v>
          </cell>
          <cell r="G28" t="str">
            <v>Baa2</v>
          </cell>
          <cell r="I28">
            <v>3</v>
          </cell>
          <cell r="K28" t="str">
            <v>B+</v>
          </cell>
          <cell r="M28">
            <v>0.85</v>
          </cell>
          <cell r="O28">
            <v>3966.38</v>
          </cell>
        </row>
        <row r="29">
          <cell r="B29" t="str">
            <v>HE</v>
          </cell>
          <cell r="C29" t="str">
            <v>Hawaiian Elec.</v>
          </cell>
          <cell r="E29" t="str">
            <v>BBB-</v>
          </cell>
          <cell r="G29" t="str">
            <v>NR</v>
          </cell>
          <cell r="I29">
            <v>2</v>
          </cell>
          <cell r="K29" t="str">
            <v>A</v>
          </cell>
          <cell r="M29">
            <v>0.8</v>
          </cell>
          <cell r="O29">
            <v>3321.33</v>
          </cell>
        </row>
        <row r="30">
          <cell r="B30" t="str">
            <v>IDA</v>
          </cell>
          <cell r="C30" t="str">
            <v>IDACORP, Inc.</v>
          </cell>
          <cell r="E30" t="str">
            <v>BBB</v>
          </cell>
          <cell r="G30" t="str">
            <v>Baa1</v>
          </cell>
          <cell r="I30">
            <v>2</v>
          </cell>
          <cell r="K30" t="str">
            <v>B++</v>
          </cell>
          <cell r="M30">
            <v>0.8</v>
          </cell>
          <cell r="O30">
            <v>2974.92</v>
          </cell>
        </row>
        <row r="31">
          <cell r="B31" t="str">
            <v>TEG</v>
          </cell>
          <cell r="C31" t="str">
            <v>Integrys Energy Group</v>
          </cell>
          <cell r="E31" t="str">
            <v>A-</v>
          </cell>
          <cell r="G31" t="str">
            <v>A3</v>
          </cell>
          <cell r="I31">
            <v>2</v>
          </cell>
          <cell r="K31" t="str">
            <v>A</v>
          </cell>
          <cell r="M31">
            <v>0.8</v>
          </cell>
          <cell r="O31">
            <v>5685.09</v>
          </cell>
        </row>
        <row r="32">
          <cell r="B32" t="str">
            <v>ITC</v>
          </cell>
          <cell r="C32" t="str">
            <v>ITC Holdings Corp.</v>
          </cell>
          <cell r="E32" t="str">
            <v>A-</v>
          </cell>
          <cell r="G32" t="str">
            <v>Baa2</v>
          </cell>
          <cell r="I32">
            <v>2</v>
          </cell>
          <cell r="K32" t="str">
            <v>B++</v>
          </cell>
          <cell r="M32">
            <v>0.65</v>
          </cell>
          <cell r="O32">
            <v>5485.75</v>
          </cell>
        </row>
        <row r="33">
          <cell r="B33" t="str">
            <v>MGEE</v>
          </cell>
          <cell r="C33" t="str">
            <v>MGE Energy</v>
          </cell>
          <cell r="E33" t="str">
            <v>NR</v>
          </cell>
          <cell r="G33" t="str">
            <v>NR</v>
          </cell>
          <cell r="I33">
            <v>1</v>
          </cell>
          <cell r="K33" t="str">
            <v>A</v>
          </cell>
          <cell r="M33">
            <v>0.7</v>
          </cell>
          <cell r="O33">
            <v>1365.92</v>
          </cell>
        </row>
        <row r="34">
          <cell r="B34" t="str">
            <v>NEE</v>
          </cell>
          <cell r="C34" t="str">
            <v>NextEra Energy, Inc.</v>
          </cell>
          <cell r="E34" t="str">
            <v>A-</v>
          </cell>
          <cell r="G34" t="str">
            <v>Baa1</v>
          </cell>
          <cell r="I34">
            <v>2</v>
          </cell>
          <cell r="K34" t="str">
            <v>A</v>
          </cell>
          <cell r="M34">
            <v>0.75</v>
          </cell>
          <cell r="O34">
            <v>44891.95</v>
          </cell>
        </row>
        <row r="35">
          <cell r="B35" t="str">
            <v>NWE</v>
          </cell>
          <cell r="C35" t="str">
            <v>NorthWestern Corp.</v>
          </cell>
          <cell r="E35" t="str">
            <v>BBB</v>
          </cell>
          <cell r="G35" t="str">
            <v>A3</v>
          </cell>
          <cell r="I35">
            <v>3</v>
          </cell>
          <cell r="K35" t="str">
            <v>B+</v>
          </cell>
          <cell r="M35">
            <v>0.7</v>
          </cell>
          <cell r="O35">
            <v>2436.1</v>
          </cell>
        </row>
        <row r="36">
          <cell r="B36" t="str">
            <v>OGE</v>
          </cell>
          <cell r="C36" t="str">
            <v>OGE Energy Corp.</v>
          </cell>
          <cell r="E36" t="str">
            <v>A-</v>
          </cell>
          <cell r="G36" t="str">
            <v>A3</v>
          </cell>
          <cell r="I36">
            <v>1</v>
          </cell>
          <cell r="K36" t="str">
            <v>A+</v>
          </cell>
          <cell r="M36">
            <v>0.9</v>
          </cell>
          <cell r="O36">
            <v>6330.49</v>
          </cell>
        </row>
        <row r="37">
          <cell r="B37" t="str">
            <v>OTTR</v>
          </cell>
          <cell r="C37" t="str">
            <v>Otter Tail Corp.</v>
          </cell>
          <cell r="E37" t="str">
            <v>BBB</v>
          </cell>
          <cell r="G37" t="str">
            <v>Baa2</v>
          </cell>
          <cell r="I37">
            <v>3</v>
          </cell>
          <cell r="K37" t="str">
            <v>B+</v>
          </cell>
          <cell r="M37">
            <v>0.9</v>
          </cell>
          <cell r="O37">
            <v>1012.27</v>
          </cell>
        </row>
        <row r="38">
          <cell r="B38" t="str">
            <v>POM</v>
          </cell>
          <cell r="C38" t="str">
            <v>Pepco Holdings</v>
          </cell>
          <cell r="E38" t="str">
            <v>BBB+</v>
          </cell>
          <cell r="G38" t="str">
            <v>Baa3</v>
          </cell>
          <cell r="I38">
            <v>3</v>
          </cell>
          <cell r="K38" t="str">
            <v>B+</v>
          </cell>
          <cell r="M38">
            <v>0.65</v>
          </cell>
          <cell r="O38">
            <v>6249.12</v>
          </cell>
        </row>
        <row r="39">
          <cell r="B39" t="str">
            <v>PCG</v>
          </cell>
          <cell r="C39" t="str">
            <v>PG&amp;E Corp.</v>
          </cell>
          <cell r="E39" t="str">
            <v>BBB</v>
          </cell>
          <cell r="G39" t="str">
            <v>Baa1</v>
          </cell>
          <cell r="I39">
            <v>3</v>
          </cell>
          <cell r="K39" t="str">
            <v>B+</v>
          </cell>
          <cell r="M39">
            <v>0.65</v>
          </cell>
          <cell r="O39">
            <v>24660.17</v>
          </cell>
        </row>
        <row r="40">
          <cell r="B40" t="str">
            <v>PNW</v>
          </cell>
          <cell r="C40" t="str">
            <v>Pinnacle West Capital</v>
          </cell>
          <cell r="E40" t="str">
            <v>A-</v>
          </cell>
          <cell r="G40" t="str">
            <v>A3</v>
          </cell>
          <cell r="I40">
            <v>1</v>
          </cell>
          <cell r="K40" t="str">
            <v>A+</v>
          </cell>
          <cell r="M40">
            <v>0.7</v>
          </cell>
          <cell r="O40">
            <v>6576.16</v>
          </cell>
        </row>
        <row r="41">
          <cell r="B41" t="str">
            <v>PNM</v>
          </cell>
          <cell r="C41" t="str">
            <v>PNM Resources</v>
          </cell>
          <cell r="E41" t="str">
            <v>BBB</v>
          </cell>
          <cell r="G41" t="str">
            <v>NR</v>
          </cell>
          <cell r="I41">
            <v>3</v>
          </cell>
          <cell r="K41" t="str">
            <v>B</v>
          </cell>
          <cell r="M41">
            <v>0.85</v>
          </cell>
          <cell r="O41">
            <v>2068.59</v>
          </cell>
        </row>
        <row r="42">
          <cell r="B42" t="str">
            <v>POR</v>
          </cell>
          <cell r="C42" t="str">
            <v>Portland General Elec.</v>
          </cell>
          <cell r="E42" t="str">
            <v>BBB</v>
          </cell>
          <cell r="G42" t="str">
            <v>A3</v>
          </cell>
          <cell r="I42">
            <v>2</v>
          </cell>
          <cell r="K42" t="str">
            <v>B++</v>
          </cell>
          <cell r="M42">
            <v>0.8</v>
          </cell>
          <cell r="O42">
            <v>2716.97</v>
          </cell>
        </row>
        <row r="43">
          <cell r="B43" t="str">
            <v>PPL</v>
          </cell>
          <cell r="C43" t="str">
            <v>PPL Corp.</v>
          </cell>
          <cell r="E43" t="str">
            <v>A-</v>
          </cell>
          <cell r="G43" t="str">
            <v>Baa2</v>
          </cell>
          <cell r="I43">
            <v>3</v>
          </cell>
          <cell r="K43" t="str">
            <v>B++</v>
          </cell>
          <cell r="M43">
            <v>0.65</v>
          </cell>
          <cell r="O43">
            <v>22421.8</v>
          </cell>
        </row>
        <row r="44">
          <cell r="B44" t="str">
            <v>PEG</v>
          </cell>
          <cell r="C44" t="str">
            <v>Pub Sv Enterprise Grp</v>
          </cell>
          <cell r="E44" t="str">
            <v>BBB+</v>
          </cell>
          <cell r="G44" t="str">
            <v>Baa2</v>
          </cell>
          <cell r="I44">
            <v>1</v>
          </cell>
          <cell r="K44" t="str">
            <v>A++</v>
          </cell>
          <cell r="M44">
            <v>0.75</v>
          </cell>
          <cell r="O44">
            <v>21385.77</v>
          </cell>
        </row>
        <row r="45">
          <cell r="B45" t="str">
            <v>SCG</v>
          </cell>
          <cell r="C45" t="str">
            <v>SCANA Corp.</v>
          </cell>
          <cell r="E45" t="str">
            <v>BBB+</v>
          </cell>
          <cell r="G45" t="str">
            <v>Baa3</v>
          </cell>
          <cell r="I45">
            <v>2</v>
          </cell>
          <cell r="K45" t="str">
            <v>B++</v>
          </cell>
          <cell r="M45">
            <v>0.75</v>
          </cell>
          <cell r="O45">
            <v>7455.09</v>
          </cell>
        </row>
        <row r="46">
          <cell r="B46" t="str">
            <v>SRE</v>
          </cell>
          <cell r="C46" t="str">
            <v>Sempra Energy</v>
          </cell>
          <cell r="E46" t="str">
            <v>BBB+</v>
          </cell>
          <cell r="G46" t="str">
            <v>Baa1</v>
          </cell>
          <cell r="I46">
            <v>2</v>
          </cell>
          <cell r="K46" t="str">
            <v>A</v>
          </cell>
          <cell r="M46">
            <v>0.8</v>
          </cell>
          <cell r="O46">
            <v>26119.81</v>
          </cell>
        </row>
        <row r="47">
          <cell r="B47" t="str">
            <v>SO</v>
          </cell>
          <cell r="C47" t="str">
            <v>Southern Company</v>
          </cell>
          <cell r="E47" t="str">
            <v>A</v>
          </cell>
          <cell r="G47" t="str">
            <v>Baa1</v>
          </cell>
          <cell r="I47">
            <v>2</v>
          </cell>
          <cell r="K47" t="str">
            <v>A</v>
          </cell>
          <cell r="M47">
            <v>0.6</v>
          </cell>
          <cell r="O47">
            <v>39218.71</v>
          </cell>
        </row>
        <row r="48">
          <cell r="B48" t="str">
            <v>TE</v>
          </cell>
          <cell r="C48" t="str">
            <v>TECO Energy</v>
          </cell>
          <cell r="E48" t="str">
            <v>BBB+</v>
          </cell>
          <cell r="G48" t="str">
            <v>Baa1</v>
          </cell>
          <cell r="I48">
            <v>2</v>
          </cell>
          <cell r="K48" t="str">
            <v>B++</v>
          </cell>
          <cell r="M48">
            <v>0.85</v>
          </cell>
          <cell r="O48">
            <v>4344.46</v>
          </cell>
        </row>
        <row r="49">
          <cell r="B49" t="str">
            <v>UIL</v>
          </cell>
          <cell r="C49" t="str">
            <v>UIL Holdings</v>
          </cell>
          <cell r="E49" t="str">
            <v>BBB</v>
          </cell>
          <cell r="G49" t="str">
            <v>Baa2</v>
          </cell>
          <cell r="I49">
            <v>2</v>
          </cell>
          <cell r="K49" t="str">
            <v>B++</v>
          </cell>
          <cell r="M49">
            <v>0.8</v>
          </cell>
          <cell r="O49">
            <v>2835.52</v>
          </cell>
        </row>
        <row r="50">
          <cell r="B50" t="str">
            <v>VVC</v>
          </cell>
          <cell r="C50" t="str">
            <v>Vectren Corp.</v>
          </cell>
          <cell r="E50" t="str">
            <v>A-</v>
          </cell>
          <cell r="G50" t="str">
            <v>NR</v>
          </cell>
          <cell r="I50">
            <v>2</v>
          </cell>
          <cell r="K50" t="str">
            <v>A</v>
          </cell>
          <cell r="M50">
            <v>0.8</v>
          </cell>
          <cell r="O50">
            <v>3461.77</v>
          </cell>
        </row>
        <row r="51">
          <cell r="B51" t="str">
            <v>WR</v>
          </cell>
          <cell r="C51" t="str">
            <v>Westar Energy</v>
          </cell>
          <cell r="E51" t="str">
            <v>BBB+</v>
          </cell>
          <cell r="G51" t="str">
            <v>Baa1</v>
          </cell>
          <cell r="I51">
            <v>2</v>
          </cell>
          <cell r="K51" t="str">
            <v>B++</v>
          </cell>
          <cell r="M51">
            <v>0.75</v>
          </cell>
          <cell r="O51">
            <v>4747.3999999999996</v>
          </cell>
        </row>
        <row r="52">
          <cell r="B52" t="str">
            <v>WEC</v>
          </cell>
          <cell r="C52" t="str">
            <v>Wisconsin Energy</v>
          </cell>
          <cell r="E52" t="str">
            <v>A-</v>
          </cell>
          <cell r="G52" t="str">
            <v>A3</v>
          </cell>
          <cell r="I52">
            <v>1</v>
          </cell>
          <cell r="K52" t="str">
            <v>A+</v>
          </cell>
          <cell r="M52">
            <v>0.65</v>
          </cell>
          <cell r="O52">
            <v>10722.33</v>
          </cell>
        </row>
        <row r="53">
          <cell r="B53" t="str">
            <v>XEL</v>
          </cell>
          <cell r="C53" t="str">
            <v>Xcel Energy Inc.</v>
          </cell>
          <cell r="E53" t="str">
            <v>A-</v>
          </cell>
          <cell r="G53" t="str">
            <v>A3</v>
          </cell>
          <cell r="I53">
            <v>1</v>
          </cell>
          <cell r="K53" t="str">
            <v>A</v>
          </cell>
          <cell r="M53">
            <v>0.65</v>
          </cell>
          <cell r="O53">
            <v>16963.080000000002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ES</v>
          </cell>
          <cell r="U1" t="str">
            <v>EXC</v>
          </cell>
          <cell r="V1" t="str">
            <v>FE</v>
          </cell>
          <cell r="W1" t="str">
            <v>GXP</v>
          </cell>
          <cell r="X1" t="str">
            <v>HE</v>
          </cell>
          <cell r="Y1" t="str">
            <v>IDA</v>
          </cell>
          <cell r="Z1" t="str">
            <v>TEG</v>
          </cell>
          <cell r="AA1" t="str">
            <v>ITC</v>
          </cell>
          <cell r="AB1" t="str">
            <v>MGEE</v>
          </cell>
          <cell r="AC1" t="str">
            <v>NEE</v>
          </cell>
          <cell r="AD1" t="str">
            <v>NWE</v>
          </cell>
          <cell r="AE1" t="str">
            <v>OGE</v>
          </cell>
          <cell r="AF1" t="str">
            <v>OTTR</v>
          </cell>
          <cell r="AG1" t="str">
            <v>POM</v>
          </cell>
          <cell r="AH1" t="str">
            <v>PCG</v>
          </cell>
          <cell r="AI1" t="str">
            <v>PNW</v>
          </cell>
          <cell r="AJ1" t="str">
            <v>PNM</v>
          </cell>
          <cell r="AK1" t="str">
            <v>POR</v>
          </cell>
          <cell r="AL1" t="str">
            <v>PPL</v>
          </cell>
          <cell r="AM1" t="str">
            <v>PEG</v>
          </cell>
          <cell r="AN1" t="str">
            <v>SCG</v>
          </cell>
          <cell r="AO1" t="str">
            <v>SRE</v>
          </cell>
          <cell r="AP1" t="str">
            <v>SO</v>
          </cell>
          <cell r="AQ1" t="str">
            <v>TE</v>
          </cell>
          <cell r="AR1" t="str">
            <v>UIL</v>
          </cell>
          <cell r="AS1" t="str">
            <v>VVC</v>
          </cell>
          <cell r="AT1" t="str">
            <v>WR</v>
          </cell>
          <cell r="AU1" t="str">
            <v>WEC</v>
          </cell>
          <cell r="AV1" t="str">
            <v>XEL</v>
          </cell>
          <cell r="AW1" t="e">
            <v>#N/A</v>
          </cell>
        </row>
        <row r="2">
          <cell r="C2">
            <v>49.59</v>
          </cell>
          <cell r="D2">
            <v>61.21</v>
          </cell>
          <cell r="E2">
            <v>40.65</v>
          </cell>
          <cell r="I2">
            <v>20.440000000000001</v>
          </cell>
          <cell r="L2">
            <v>61.14</v>
          </cell>
          <cell r="N2">
            <v>79.61</v>
          </cell>
          <cell r="O2">
            <v>76.05</v>
          </cell>
          <cell r="P2">
            <v>60.74</v>
          </cell>
          <cell r="T2">
            <v>49.29</v>
          </cell>
          <cell r="AC2">
            <v>102.23</v>
          </cell>
          <cell r="AE2">
            <v>31.6</v>
          </cell>
          <cell r="AI2">
            <v>60.98</v>
          </cell>
          <cell r="AO2">
            <v>107.6</v>
          </cell>
          <cell r="AP2">
            <v>43.23</v>
          </cell>
          <cell r="AQ2">
            <v>19.100000000000001</v>
          </cell>
          <cell r="AS2">
            <v>42.26</v>
          </cell>
          <cell r="AT2">
            <v>36.58</v>
          </cell>
          <cell r="AV2">
            <v>34.46</v>
          </cell>
        </row>
        <row r="3">
          <cell r="C3">
            <v>49.59</v>
          </cell>
          <cell r="D3">
            <v>61.33</v>
          </cell>
          <cell r="E3">
            <v>40.67</v>
          </cell>
          <cell r="I3">
            <v>20.51</v>
          </cell>
          <cell r="L3">
            <v>61.37</v>
          </cell>
          <cell r="N3">
            <v>79.66</v>
          </cell>
          <cell r="O3">
            <v>76.16</v>
          </cell>
          <cell r="P3">
            <v>60.83</v>
          </cell>
          <cell r="T3">
            <v>49.43</v>
          </cell>
          <cell r="AC3">
            <v>102.16</v>
          </cell>
          <cell r="AE3">
            <v>31.72</v>
          </cell>
          <cell r="AI3">
            <v>61.09</v>
          </cell>
          <cell r="AO3">
            <v>107.69</v>
          </cell>
          <cell r="AP3">
            <v>43.38</v>
          </cell>
          <cell r="AQ3">
            <v>19.079999999999998</v>
          </cell>
          <cell r="AS3">
            <v>42.55</v>
          </cell>
          <cell r="AT3">
            <v>36.590000000000003</v>
          </cell>
          <cell r="AV3">
            <v>34.51</v>
          </cell>
        </row>
        <row r="4">
          <cell r="C4">
            <v>49.08</v>
          </cell>
          <cell r="D4">
            <v>61.4</v>
          </cell>
          <cell r="E4">
            <v>40.92</v>
          </cell>
          <cell r="I4">
            <v>20.53</v>
          </cell>
          <cell r="L4">
            <v>61.38</v>
          </cell>
          <cell r="N4">
            <v>79.72</v>
          </cell>
          <cell r="O4">
            <v>76.540000000000006</v>
          </cell>
          <cell r="P4">
            <v>60.81</v>
          </cell>
          <cell r="T4">
            <v>49.47</v>
          </cell>
          <cell r="AC4">
            <v>102.52</v>
          </cell>
          <cell r="AE4">
            <v>31.83</v>
          </cell>
          <cell r="AI4">
            <v>60.96</v>
          </cell>
          <cell r="AO4">
            <v>107.75</v>
          </cell>
          <cell r="AP4">
            <v>43.67</v>
          </cell>
          <cell r="AQ4">
            <v>18.95</v>
          </cell>
          <cell r="AS4">
            <v>42.86</v>
          </cell>
          <cell r="AT4">
            <v>36.65</v>
          </cell>
          <cell r="AV4">
            <v>34.619999999999997</v>
          </cell>
        </row>
        <row r="5">
          <cell r="C5">
            <v>48.96</v>
          </cell>
          <cell r="D5">
            <v>61.26</v>
          </cell>
          <cell r="E5">
            <v>40.74</v>
          </cell>
          <cell r="I5">
            <v>20.39</v>
          </cell>
          <cell r="L5">
            <v>61.14</v>
          </cell>
          <cell r="N5">
            <v>79.53</v>
          </cell>
          <cell r="O5">
            <v>76.19</v>
          </cell>
          <cell r="P5">
            <v>60.58</v>
          </cell>
          <cell r="T5">
            <v>49.32</v>
          </cell>
          <cell r="AC5">
            <v>102.51</v>
          </cell>
          <cell r="AE5">
            <v>31.81</v>
          </cell>
          <cell r="AI5">
            <v>60.78</v>
          </cell>
          <cell r="AO5">
            <v>107.82</v>
          </cell>
          <cell r="AP5">
            <v>43.67</v>
          </cell>
          <cell r="AQ5">
            <v>18.91</v>
          </cell>
          <cell r="AS5">
            <v>42.57</v>
          </cell>
          <cell r="AT5">
            <v>36.42</v>
          </cell>
          <cell r="AV5">
            <v>34.369999999999997</v>
          </cell>
        </row>
        <row r="6">
          <cell r="C6">
            <v>48.65</v>
          </cell>
          <cell r="D6">
            <v>61.23</v>
          </cell>
          <cell r="E6">
            <v>40.78</v>
          </cell>
          <cell r="I6">
            <v>20.420000000000002</v>
          </cell>
          <cell r="L6">
            <v>61.05</v>
          </cell>
          <cell r="N6">
            <v>79.73</v>
          </cell>
          <cell r="O6">
            <v>76.03</v>
          </cell>
          <cell r="P6">
            <v>60.77</v>
          </cell>
          <cell r="T6">
            <v>49.44</v>
          </cell>
          <cell r="AC6">
            <v>102.3</v>
          </cell>
          <cell r="AE6">
            <v>32.04</v>
          </cell>
          <cell r="AI6">
            <v>60.56</v>
          </cell>
          <cell r="AO6">
            <v>107.42</v>
          </cell>
          <cell r="AP6">
            <v>43.65</v>
          </cell>
          <cell r="AQ6">
            <v>18.920000000000002</v>
          </cell>
          <cell r="AS6">
            <v>42.55</v>
          </cell>
          <cell r="AT6">
            <v>36.47</v>
          </cell>
          <cell r="AV6">
            <v>34.159999999999997</v>
          </cell>
        </row>
        <row r="7">
          <cell r="C7">
            <v>48.43</v>
          </cell>
          <cell r="D7">
            <v>61</v>
          </cell>
          <cell r="E7">
            <v>40.54</v>
          </cell>
          <cell r="I7">
            <v>20.39</v>
          </cell>
          <cell r="L7">
            <v>61.47</v>
          </cell>
          <cell r="N7">
            <v>79.14</v>
          </cell>
          <cell r="O7">
            <v>76.150000000000006</v>
          </cell>
          <cell r="P7">
            <v>60.44</v>
          </cell>
          <cell r="T7">
            <v>49.17</v>
          </cell>
          <cell r="AC7">
            <v>102.14</v>
          </cell>
          <cell r="AE7">
            <v>31.99</v>
          </cell>
          <cell r="AI7">
            <v>59.96</v>
          </cell>
          <cell r="AO7">
            <v>106.86</v>
          </cell>
          <cell r="AP7">
            <v>43.72</v>
          </cell>
          <cell r="AQ7">
            <v>18.77</v>
          </cell>
          <cell r="AS7">
            <v>42.36</v>
          </cell>
          <cell r="AT7">
            <v>36.14</v>
          </cell>
          <cell r="AV7">
            <v>33.75</v>
          </cell>
        </row>
        <row r="8">
          <cell r="C8">
            <v>48.33</v>
          </cell>
          <cell r="D8">
            <v>60.27</v>
          </cell>
          <cell r="E8">
            <v>40.26</v>
          </cell>
          <cell r="I8">
            <v>20.2</v>
          </cell>
          <cell r="L8">
            <v>61.1</v>
          </cell>
          <cell r="N8">
            <v>78.09</v>
          </cell>
          <cell r="O8">
            <v>75.489999999999995</v>
          </cell>
          <cell r="P8">
            <v>59.75</v>
          </cell>
          <cell r="T8">
            <v>48.54</v>
          </cell>
          <cell r="AC8">
            <v>101.08</v>
          </cell>
          <cell r="AE8">
            <v>31.72</v>
          </cell>
          <cell r="AI8">
            <v>59.38</v>
          </cell>
          <cell r="AO8">
            <v>105.44</v>
          </cell>
          <cell r="AP8">
            <v>43.18</v>
          </cell>
          <cell r="AQ8">
            <v>18.440000000000001</v>
          </cell>
          <cell r="AS8">
            <v>41.91</v>
          </cell>
          <cell r="AT8">
            <v>35.92</v>
          </cell>
          <cell r="AV8">
            <v>33.479999999999997</v>
          </cell>
        </row>
        <row r="9">
          <cell r="C9">
            <v>48.06</v>
          </cell>
          <cell r="D9">
            <v>59.47</v>
          </cell>
          <cell r="E9">
            <v>39.83</v>
          </cell>
          <cell r="I9">
            <v>19.84</v>
          </cell>
          <cell r="L9">
            <v>60.24</v>
          </cell>
          <cell r="N9">
            <v>77.19</v>
          </cell>
          <cell r="O9">
            <v>74.44</v>
          </cell>
          <cell r="P9">
            <v>58.84</v>
          </cell>
          <cell r="T9">
            <v>47.94</v>
          </cell>
          <cell r="AC9">
            <v>100.2</v>
          </cell>
          <cell r="AE9">
            <v>31.21</v>
          </cell>
          <cell r="AI9">
            <v>58.6</v>
          </cell>
          <cell r="AO9">
            <v>104.26</v>
          </cell>
          <cell r="AP9">
            <v>43.38</v>
          </cell>
          <cell r="AQ9">
            <v>18.22</v>
          </cell>
          <cell r="AS9">
            <v>41.04</v>
          </cell>
          <cell r="AT9">
            <v>35.58</v>
          </cell>
          <cell r="AV9">
            <v>32.85</v>
          </cell>
        </row>
        <row r="10">
          <cell r="C10">
            <v>48.82</v>
          </cell>
          <cell r="D10">
            <v>59.9</v>
          </cell>
          <cell r="E10">
            <v>40.26</v>
          </cell>
          <cell r="I10">
            <v>20.04</v>
          </cell>
          <cell r="L10">
            <v>61.13</v>
          </cell>
          <cell r="N10">
            <v>78.260000000000005</v>
          </cell>
          <cell r="O10">
            <v>76.3</v>
          </cell>
          <cell r="P10">
            <v>59.52</v>
          </cell>
          <cell r="T10">
            <v>48.71</v>
          </cell>
          <cell r="AC10">
            <v>99.91</v>
          </cell>
          <cell r="AE10">
            <v>31.24</v>
          </cell>
          <cell r="AI10">
            <v>59.53</v>
          </cell>
          <cell r="AO10">
            <v>105.38</v>
          </cell>
          <cell r="AP10">
            <v>43.47</v>
          </cell>
          <cell r="AQ10">
            <v>18.350000000000001</v>
          </cell>
          <cell r="AS10">
            <v>41.76</v>
          </cell>
          <cell r="AT10">
            <v>35.93</v>
          </cell>
          <cell r="AV10">
            <v>33.21</v>
          </cell>
        </row>
        <row r="11">
          <cell r="C11">
            <v>48.87</v>
          </cell>
          <cell r="D11">
            <v>60.09</v>
          </cell>
          <cell r="E11">
            <v>40.299999999999997</v>
          </cell>
          <cell r="I11">
            <v>20.5</v>
          </cell>
          <cell r="L11">
            <v>61.51</v>
          </cell>
          <cell r="N11">
            <v>78.78</v>
          </cell>
          <cell r="O11">
            <v>76.569999999999993</v>
          </cell>
          <cell r="P11">
            <v>60.27</v>
          </cell>
          <cell r="T11">
            <v>48.51</v>
          </cell>
          <cell r="AC11">
            <v>100.01</v>
          </cell>
          <cell r="AE11">
            <v>31.82</v>
          </cell>
          <cell r="AI11">
            <v>59.48</v>
          </cell>
          <cell r="AO11">
            <v>104.99</v>
          </cell>
          <cell r="AP11">
            <v>43.59</v>
          </cell>
          <cell r="AQ11">
            <v>18.420000000000002</v>
          </cell>
          <cell r="AS11">
            <v>42.25</v>
          </cell>
          <cell r="AT11">
            <v>35.92</v>
          </cell>
          <cell r="AV11">
            <v>33.42</v>
          </cell>
        </row>
        <row r="12">
          <cell r="C12">
            <v>48.87</v>
          </cell>
          <cell r="D12">
            <v>60.26</v>
          </cell>
          <cell r="E12">
            <v>40.39</v>
          </cell>
          <cell r="I12">
            <v>20.72</v>
          </cell>
          <cell r="L12">
            <v>61.08</v>
          </cell>
          <cell r="N12">
            <v>79.209999999999994</v>
          </cell>
          <cell r="O12">
            <v>77.11</v>
          </cell>
          <cell r="P12">
            <v>60.67</v>
          </cell>
          <cell r="T12">
            <v>48.46</v>
          </cell>
          <cell r="AC12">
            <v>101.21</v>
          </cell>
          <cell r="AE12">
            <v>31.96</v>
          </cell>
          <cell r="AI12">
            <v>59.86</v>
          </cell>
          <cell r="AO12">
            <v>105.86</v>
          </cell>
          <cell r="AP12">
            <v>44.15</v>
          </cell>
          <cell r="AQ12">
            <v>18.690000000000001</v>
          </cell>
          <cell r="AS12">
            <v>42.34</v>
          </cell>
          <cell r="AT12">
            <v>36</v>
          </cell>
          <cell r="AV12">
            <v>33.619999999999997</v>
          </cell>
        </row>
        <row r="13">
          <cell r="C13">
            <v>49.11</v>
          </cell>
          <cell r="D13">
            <v>60.29</v>
          </cell>
          <cell r="E13">
            <v>40.4</v>
          </cell>
          <cell r="I13">
            <v>20.3</v>
          </cell>
          <cell r="L13">
            <v>61.24</v>
          </cell>
          <cell r="N13">
            <v>78.39</v>
          </cell>
          <cell r="O13">
            <v>76.81</v>
          </cell>
          <cell r="P13">
            <v>60.14</v>
          </cell>
          <cell r="T13">
            <v>47.92</v>
          </cell>
          <cell r="AC13">
            <v>100.6</v>
          </cell>
          <cell r="AE13">
            <v>31.96</v>
          </cell>
          <cell r="AI13">
            <v>59.74</v>
          </cell>
          <cell r="AO13">
            <v>103.79</v>
          </cell>
          <cell r="AP13">
            <v>44.23</v>
          </cell>
          <cell r="AQ13">
            <v>18.71</v>
          </cell>
          <cell r="AS13">
            <v>42.07</v>
          </cell>
          <cell r="AT13">
            <v>35.950000000000003</v>
          </cell>
          <cell r="AV13">
            <v>33.479999999999997</v>
          </cell>
        </row>
        <row r="14">
          <cell r="C14">
            <v>49.25</v>
          </cell>
          <cell r="D14">
            <v>60.19</v>
          </cell>
          <cell r="E14">
            <v>40.369999999999997</v>
          </cell>
          <cell r="I14">
            <v>20.36</v>
          </cell>
          <cell r="L14">
            <v>61.1</v>
          </cell>
          <cell r="N14">
            <v>77.95</v>
          </cell>
          <cell r="O14">
            <v>76.41</v>
          </cell>
          <cell r="P14">
            <v>59.6</v>
          </cell>
          <cell r="T14">
            <v>47.78</v>
          </cell>
          <cell r="AC14">
            <v>100.03</v>
          </cell>
          <cell r="AE14">
            <v>32</v>
          </cell>
          <cell r="AI14">
            <v>59.4</v>
          </cell>
          <cell r="AO14">
            <v>103.22</v>
          </cell>
          <cell r="AP14">
            <v>44.08</v>
          </cell>
          <cell r="AQ14">
            <v>18.559999999999999</v>
          </cell>
          <cell r="AS14">
            <v>42.03</v>
          </cell>
          <cell r="AT14">
            <v>36.200000000000003</v>
          </cell>
          <cell r="AV14">
            <v>33.51</v>
          </cell>
        </row>
        <row r="15">
          <cell r="C15">
            <v>49.53</v>
          </cell>
          <cell r="D15">
            <v>60.44</v>
          </cell>
          <cell r="E15">
            <v>40.590000000000003</v>
          </cell>
          <cell r="I15">
            <v>20.7</v>
          </cell>
          <cell r="L15">
            <v>60.82</v>
          </cell>
          <cell r="N15">
            <v>78.69</v>
          </cell>
          <cell r="O15">
            <v>76.25</v>
          </cell>
          <cell r="P15">
            <v>60.37</v>
          </cell>
          <cell r="T15">
            <v>48.22</v>
          </cell>
          <cell r="AC15">
            <v>100.15</v>
          </cell>
          <cell r="AE15">
            <v>32.01</v>
          </cell>
          <cell r="AI15">
            <v>59.62</v>
          </cell>
          <cell r="AO15">
            <v>104.33</v>
          </cell>
          <cell r="AP15">
            <v>44.27</v>
          </cell>
          <cell r="AQ15">
            <v>18.760000000000002</v>
          </cell>
          <cell r="AS15">
            <v>42.36</v>
          </cell>
          <cell r="AT15">
            <v>37.04</v>
          </cell>
          <cell r="AV15">
            <v>33.65</v>
          </cell>
        </row>
        <row r="16">
          <cell r="C16">
            <v>50.37</v>
          </cell>
          <cell r="D16">
            <v>61.87</v>
          </cell>
          <cell r="E16">
            <v>41.59</v>
          </cell>
          <cell r="I16">
            <v>21.11</v>
          </cell>
          <cell r="L16">
            <v>62.1</v>
          </cell>
          <cell r="N16">
            <v>80.61</v>
          </cell>
          <cell r="O16">
            <v>77.959999999999994</v>
          </cell>
          <cell r="P16">
            <v>61.92</v>
          </cell>
          <cell r="T16">
            <v>49.36</v>
          </cell>
          <cell r="AC16">
            <v>102.76</v>
          </cell>
          <cell r="AE16">
            <v>32.6</v>
          </cell>
          <cell r="AI16">
            <v>61.08</v>
          </cell>
          <cell r="AO16">
            <v>107.81</v>
          </cell>
          <cell r="AP16">
            <v>44.98</v>
          </cell>
          <cell r="AQ16">
            <v>19.149999999999999</v>
          </cell>
          <cell r="AS16">
            <v>43.56</v>
          </cell>
          <cell r="AT16">
            <v>38.03</v>
          </cell>
          <cell r="AV16">
            <v>34.36</v>
          </cell>
        </row>
        <row r="17">
          <cell r="C17">
            <v>49.94</v>
          </cell>
          <cell r="D17">
            <v>61.01</v>
          </cell>
          <cell r="E17">
            <v>41.2</v>
          </cell>
          <cell r="I17">
            <v>21.06</v>
          </cell>
          <cell r="L17">
            <v>61.66</v>
          </cell>
          <cell r="N17">
            <v>80.08</v>
          </cell>
          <cell r="O17">
            <v>77.900000000000006</v>
          </cell>
          <cell r="P17">
            <v>61.54</v>
          </cell>
          <cell r="T17">
            <v>48.89</v>
          </cell>
          <cell r="AC17">
            <v>101.88</v>
          </cell>
          <cell r="AE17">
            <v>32.369999999999997</v>
          </cell>
          <cell r="AI17">
            <v>60.48</v>
          </cell>
          <cell r="AO17">
            <v>106.8</v>
          </cell>
          <cell r="AP17">
            <v>44.82</v>
          </cell>
          <cell r="AQ17">
            <v>19.010000000000002</v>
          </cell>
          <cell r="AS17">
            <v>43.24</v>
          </cell>
          <cell r="AT17">
            <v>37.72</v>
          </cell>
          <cell r="AV17">
            <v>33.96</v>
          </cell>
        </row>
        <row r="18">
          <cell r="C18">
            <v>50.3</v>
          </cell>
          <cell r="D18">
            <v>60.47</v>
          </cell>
          <cell r="E18">
            <v>40.94</v>
          </cell>
          <cell r="I18">
            <v>20.97</v>
          </cell>
          <cell r="L18">
            <v>61.55</v>
          </cell>
          <cell r="N18">
            <v>79.63</v>
          </cell>
          <cell r="O18">
            <v>77.569999999999993</v>
          </cell>
          <cell r="P18">
            <v>60.94</v>
          </cell>
          <cell r="T18">
            <v>48.76</v>
          </cell>
          <cell r="AC18">
            <v>100.93</v>
          </cell>
          <cell r="AE18">
            <v>32.68</v>
          </cell>
          <cell r="AI18">
            <v>61.2</v>
          </cell>
          <cell r="AO18">
            <v>106.17</v>
          </cell>
          <cell r="AP18">
            <v>44.3</v>
          </cell>
          <cell r="AQ18">
            <v>18.95</v>
          </cell>
          <cell r="AS18">
            <v>43.17</v>
          </cell>
          <cell r="AT18">
            <v>37.65</v>
          </cell>
          <cell r="AV18">
            <v>33.909999999999997</v>
          </cell>
        </row>
        <row r="19">
          <cell r="C19">
            <v>51.27</v>
          </cell>
          <cell r="D19">
            <v>61.76</v>
          </cell>
          <cell r="E19">
            <v>41.84</v>
          </cell>
          <cell r="I19">
            <v>21.13</v>
          </cell>
          <cell r="L19">
            <v>62.08</v>
          </cell>
          <cell r="N19">
            <v>81.290000000000006</v>
          </cell>
          <cell r="O19">
            <v>78.430000000000007</v>
          </cell>
          <cell r="P19">
            <v>62.01</v>
          </cell>
          <cell r="T19">
            <v>50.01</v>
          </cell>
          <cell r="AC19">
            <v>102.7</v>
          </cell>
          <cell r="AE19">
            <v>32.81</v>
          </cell>
          <cell r="AI19">
            <v>62.81</v>
          </cell>
          <cell r="AO19">
            <v>107.64</v>
          </cell>
          <cell r="AP19">
            <v>44.65</v>
          </cell>
          <cell r="AQ19">
            <v>19.2</v>
          </cell>
          <cell r="AS19">
            <v>43.94</v>
          </cell>
          <cell r="AT19">
            <v>38.5</v>
          </cell>
          <cell r="AV19">
            <v>34.520000000000003</v>
          </cell>
        </row>
        <row r="20">
          <cell r="C20">
            <v>51.66</v>
          </cell>
          <cell r="D20">
            <v>62.22</v>
          </cell>
          <cell r="E20">
            <v>42.3</v>
          </cell>
          <cell r="I20">
            <v>21.01</v>
          </cell>
          <cell r="L20">
            <v>62.27</v>
          </cell>
          <cell r="N20">
            <v>81.87</v>
          </cell>
          <cell r="O20">
            <v>78.97</v>
          </cell>
          <cell r="P20">
            <v>61.66</v>
          </cell>
          <cell r="T20">
            <v>50.39</v>
          </cell>
          <cell r="AC20">
            <v>104.1</v>
          </cell>
          <cell r="AE20">
            <v>32.42</v>
          </cell>
          <cell r="AI20">
            <v>63.42</v>
          </cell>
          <cell r="AO20">
            <v>108.98</v>
          </cell>
          <cell r="AP20">
            <v>44.66</v>
          </cell>
          <cell r="AQ20">
            <v>19.54</v>
          </cell>
          <cell r="AS20">
            <v>44.3</v>
          </cell>
          <cell r="AT20">
            <v>38.74</v>
          </cell>
          <cell r="AV20">
            <v>34.71</v>
          </cell>
        </row>
        <row r="21">
          <cell r="C21">
            <v>51.15</v>
          </cell>
          <cell r="D21">
            <v>62.31</v>
          </cell>
          <cell r="E21">
            <v>41.92</v>
          </cell>
          <cell r="I21">
            <v>20.81</v>
          </cell>
          <cell r="L21">
            <v>61.69</v>
          </cell>
          <cell r="N21">
            <v>81.47</v>
          </cell>
          <cell r="O21">
            <v>78.37</v>
          </cell>
          <cell r="P21">
            <v>61.01</v>
          </cell>
          <cell r="T21">
            <v>49.82</v>
          </cell>
          <cell r="AC21">
            <v>103.82</v>
          </cell>
          <cell r="AE21">
            <v>32.06</v>
          </cell>
          <cell r="AI21">
            <v>62.98</v>
          </cell>
          <cell r="AO21">
            <v>108.43</v>
          </cell>
          <cell r="AP21">
            <v>44.32</v>
          </cell>
          <cell r="AQ21">
            <v>19.34</v>
          </cell>
          <cell r="AS21">
            <v>43.94</v>
          </cell>
          <cell r="AT21">
            <v>38.4</v>
          </cell>
          <cell r="AV21">
            <v>34.409999999999997</v>
          </cell>
        </row>
        <row r="22">
          <cell r="C22">
            <v>51.54</v>
          </cell>
          <cell r="D22">
            <v>63.33</v>
          </cell>
          <cell r="E22">
            <v>42.32</v>
          </cell>
          <cell r="I22">
            <v>21.05</v>
          </cell>
          <cell r="L22">
            <v>62.5</v>
          </cell>
          <cell r="N22">
            <v>82.81</v>
          </cell>
          <cell r="O22">
            <v>79.41</v>
          </cell>
          <cell r="P22">
            <v>61.58</v>
          </cell>
          <cell r="T22">
            <v>50.29</v>
          </cell>
          <cell r="AC22">
            <v>105.05</v>
          </cell>
          <cell r="AE22">
            <v>32.450000000000003</v>
          </cell>
          <cell r="AI22">
            <v>63.75</v>
          </cell>
          <cell r="AO22">
            <v>109.51</v>
          </cell>
          <cell r="AP22">
            <v>44.87</v>
          </cell>
          <cell r="AQ22">
            <v>19.66</v>
          </cell>
          <cell r="AS22">
            <v>44.89</v>
          </cell>
          <cell r="AT22">
            <v>38.74</v>
          </cell>
          <cell r="AV22">
            <v>34.869999999999997</v>
          </cell>
        </row>
        <row r="23">
          <cell r="C23">
            <v>51.08</v>
          </cell>
          <cell r="D23">
            <v>62.88</v>
          </cell>
          <cell r="E23">
            <v>41.91</v>
          </cell>
          <cell r="I23">
            <v>20.97</v>
          </cell>
          <cell r="L23">
            <v>62.1</v>
          </cell>
          <cell r="N23">
            <v>82.82</v>
          </cell>
          <cell r="O23">
            <v>78.86</v>
          </cell>
          <cell r="P23">
            <v>60.44</v>
          </cell>
          <cell r="T23">
            <v>49.62</v>
          </cell>
          <cell r="AC23">
            <v>104.28</v>
          </cell>
          <cell r="AE23">
            <v>32.43</v>
          </cell>
          <cell r="AI23">
            <v>63.45</v>
          </cell>
          <cell r="AO23">
            <v>108.56</v>
          </cell>
          <cell r="AP23">
            <v>44.69</v>
          </cell>
          <cell r="AQ23">
            <v>19.55</v>
          </cell>
          <cell r="AS23">
            <v>44.35</v>
          </cell>
          <cell r="AT23">
            <v>38.33</v>
          </cell>
          <cell r="AV23">
            <v>34.520000000000003</v>
          </cell>
        </row>
        <row r="24">
          <cell r="C24">
            <v>50.65</v>
          </cell>
          <cell r="D24">
            <v>62.75</v>
          </cell>
          <cell r="E24">
            <v>41.68</v>
          </cell>
          <cell r="I24">
            <v>20.83</v>
          </cell>
          <cell r="L24">
            <v>61.64</v>
          </cell>
          <cell r="N24">
            <v>81.92</v>
          </cell>
          <cell r="O24">
            <v>78.3</v>
          </cell>
          <cell r="P24">
            <v>60.01</v>
          </cell>
          <cell r="T24">
            <v>49.46</v>
          </cell>
          <cell r="AC24">
            <v>103.29</v>
          </cell>
          <cell r="AE24">
            <v>32.32</v>
          </cell>
          <cell r="AI24">
            <v>62.9</v>
          </cell>
          <cell r="AO24">
            <v>107.77</v>
          </cell>
          <cell r="AP24">
            <v>44.48</v>
          </cell>
          <cell r="AQ24">
            <v>19.399999999999999</v>
          </cell>
          <cell r="AS24">
            <v>44.05</v>
          </cell>
          <cell r="AT24">
            <v>38.28</v>
          </cell>
          <cell r="AV24">
            <v>34.31</v>
          </cell>
        </row>
        <row r="25">
          <cell r="C25">
            <v>50.87</v>
          </cell>
          <cell r="D25">
            <v>62.6</v>
          </cell>
          <cell r="E25">
            <v>41.55</v>
          </cell>
          <cell r="I25">
            <v>20.66</v>
          </cell>
          <cell r="L25">
            <v>61.47</v>
          </cell>
          <cell r="N25">
            <v>81.17</v>
          </cell>
          <cell r="O25">
            <v>78.069999999999993</v>
          </cell>
          <cell r="P25">
            <v>60.5</v>
          </cell>
          <cell r="T25">
            <v>49.61</v>
          </cell>
          <cell r="AC25">
            <v>103.4</v>
          </cell>
          <cell r="AE25">
            <v>32.409999999999997</v>
          </cell>
          <cell r="AI25">
            <v>62.91</v>
          </cell>
          <cell r="AO25">
            <v>107.41</v>
          </cell>
          <cell r="AP25">
            <v>44.42</v>
          </cell>
          <cell r="AQ25">
            <v>19.399999999999999</v>
          </cell>
          <cell r="AS25">
            <v>43.84</v>
          </cell>
          <cell r="AT25">
            <v>37.770000000000003</v>
          </cell>
          <cell r="AV25">
            <v>34.28</v>
          </cell>
        </row>
        <row r="26">
          <cell r="C26">
            <v>51.59</v>
          </cell>
          <cell r="D26">
            <v>63.08</v>
          </cell>
          <cell r="E26">
            <v>41.65</v>
          </cell>
          <cell r="I26">
            <v>21.12</v>
          </cell>
          <cell r="L26">
            <v>61.8</v>
          </cell>
          <cell r="N26">
            <v>82.03</v>
          </cell>
          <cell r="O26">
            <v>78.61</v>
          </cell>
          <cell r="P26">
            <v>61.65</v>
          </cell>
          <cell r="T26">
            <v>50.5</v>
          </cell>
          <cell r="AC26">
            <v>104.5</v>
          </cell>
          <cell r="AE26">
            <v>32.86</v>
          </cell>
          <cell r="AI26">
            <v>63.4</v>
          </cell>
          <cell r="AO26">
            <v>108.46</v>
          </cell>
          <cell r="AP26">
            <v>44.76</v>
          </cell>
          <cell r="AQ26">
            <v>19.62</v>
          </cell>
          <cell r="AS26">
            <v>44.23</v>
          </cell>
          <cell r="AT26">
            <v>38.020000000000003</v>
          </cell>
          <cell r="AV26">
            <v>34.770000000000003</v>
          </cell>
        </row>
        <row r="27">
          <cell r="C27">
            <v>50.94</v>
          </cell>
          <cell r="D27">
            <v>62.15</v>
          </cell>
          <cell r="E27">
            <v>41.13</v>
          </cell>
          <cell r="I27">
            <v>20.9</v>
          </cell>
          <cell r="L27">
            <v>60.94</v>
          </cell>
          <cell r="N27">
            <v>80.7</v>
          </cell>
          <cell r="O27">
            <v>77.31</v>
          </cell>
          <cell r="P27">
            <v>61.07</v>
          </cell>
          <cell r="T27">
            <v>50.05</v>
          </cell>
          <cell r="AC27">
            <v>103.15</v>
          </cell>
          <cell r="AE27">
            <v>32.67</v>
          </cell>
          <cell r="AI27">
            <v>62.65</v>
          </cell>
          <cell r="AO27">
            <v>106.67</v>
          </cell>
          <cell r="AP27">
            <v>44.11</v>
          </cell>
          <cell r="AQ27">
            <v>19.329999999999998</v>
          </cell>
          <cell r="AS27">
            <v>43.5</v>
          </cell>
          <cell r="AT27">
            <v>37.729999999999997</v>
          </cell>
          <cell r="AV27">
            <v>34.369999999999997</v>
          </cell>
        </row>
        <row r="28">
          <cell r="C28">
            <v>51.38</v>
          </cell>
          <cell r="D28">
            <v>62.37</v>
          </cell>
          <cell r="E28">
            <v>41.32</v>
          </cell>
          <cell r="I28">
            <v>20.86</v>
          </cell>
          <cell r="L28">
            <v>60.91</v>
          </cell>
          <cell r="N28">
            <v>80.94</v>
          </cell>
          <cell r="O28">
            <v>77.31</v>
          </cell>
          <cell r="P28">
            <v>61.68</v>
          </cell>
          <cell r="T28">
            <v>50.35</v>
          </cell>
          <cell r="AC28">
            <v>103.76</v>
          </cell>
          <cell r="AE28">
            <v>32.21</v>
          </cell>
          <cell r="AI28">
            <v>62.71</v>
          </cell>
          <cell r="AO28">
            <v>107.6</v>
          </cell>
          <cell r="AP28">
            <v>44.11</v>
          </cell>
          <cell r="AQ28">
            <v>19.399999999999999</v>
          </cell>
          <cell r="AS28">
            <v>43.63</v>
          </cell>
          <cell r="AT28">
            <v>37.909999999999997</v>
          </cell>
          <cell r="AV28">
            <v>34.299999999999997</v>
          </cell>
        </row>
        <row r="29">
          <cell r="C29">
            <v>51.49</v>
          </cell>
          <cell r="D29">
            <v>62.81</v>
          </cell>
          <cell r="E29">
            <v>41.75</v>
          </cell>
          <cell r="I29">
            <v>21.31</v>
          </cell>
          <cell r="L29">
            <v>60.76</v>
          </cell>
          <cell r="N29">
            <v>81.48</v>
          </cell>
          <cell r="O29">
            <v>78.02</v>
          </cell>
          <cell r="P29">
            <v>62.49</v>
          </cell>
          <cell r="T29">
            <v>50.24</v>
          </cell>
          <cell r="AC29">
            <v>104.18</v>
          </cell>
          <cell r="AE29">
            <v>32.479999999999997</v>
          </cell>
          <cell r="AI29">
            <v>63.04</v>
          </cell>
          <cell r="AO29">
            <v>108.56</v>
          </cell>
          <cell r="AP29">
            <v>44.2</v>
          </cell>
          <cell r="AQ29">
            <v>19.53</v>
          </cell>
          <cell r="AS29">
            <v>43.84</v>
          </cell>
          <cell r="AT29">
            <v>38.31</v>
          </cell>
          <cell r="AV29">
            <v>34.49</v>
          </cell>
        </row>
        <row r="30">
          <cell r="C30">
            <v>51.44</v>
          </cell>
          <cell r="D30">
            <v>63.01</v>
          </cell>
          <cell r="E30">
            <v>41.79</v>
          </cell>
          <cell r="I30">
            <v>20.72</v>
          </cell>
          <cell r="L30">
            <v>60.82</v>
          </cell>
          <cell r="N30">
            <v>81.42</v>
          </cell>
          <cell r="O30">
            <v>77.59</v>
          </cell>
          <cell r="P30">
            <v>62.99</v>
          </cell>
          <cell r="T30">
            <v>50.23</v>
          </cell>
          <cell r="AC30">
            <v>104.36</v>
          </cell>
          <cell r="AE30">
            <v>32.21</v>
          </cell>
          <cell r="AI30">
            <v>63.34</v>
          </cell>
          <cell r="AO30">
            <v>108.33</v>
          </cell>
          <cell r="AP30">
            <v>44.35</v>
          </cell>
          <cell r="AQ30">
            <v>19.54</v>
          </cell>
          <cell r="AS30">
            <v>43.99</v>
          </cell>
          <cell r="AT30">
            <v>38.54</v>
          </cell>
          <cell r="AV30">
            <v>34.47</v>
          </cell>
        </row>
        <row r="31">
          <cell r="C31">
            <v>51.15</v>
          </cell>
          <cell r="D31">
            <v>62.74</v>
          </cell>
          <cell r="E31">
            <v>41.57</v>
          </cell>
          <cell r="L31">
            <v>60.46</v>
          </cell>
          <cell r="N31">
            <v>81.05</v>
          </cell>
          <cell r="O31">
            <v>77.23</v>
          </cell>
          <cell r="P31">
            <v>62.81</v>
          </cell>
          <cell r="T31">
            <v>49.68</v>
          </cell>
          <cell r="AC31">
            <v>103.75</v>
          </cell>
          <cell r="AE31">
            <v>31.95</v>
          </cell>
          <cell r="AI31">
            <v>62.68</v>
          </cell>
          <cell r="AO31">
            <v>107.93</v>
          </cell>
          <cell r="AP31">
            <v>44.2</v>
          </cell>
          <cell r="AQ31">
            <v>19.46</v>
          </cell>
          <cell r="AS31">
            <v>43.7</v>
          </cell>
          <cell r="AT31">
            <v>38.4</v>
          </cell>
          <cell r="AV31">
            <v>34.270000000000003</v>
          </cell>
        </row>
        <row r="32">
          <cell r="C32" t="str">
            <v>_______</v>
          </cell>
          <cell r="D32" t="str">
            <v>_______</v>
          </cell>
          <cell r="E32" t="str">
            <v>_______</v>
          </cell>
          <cell r="F32" t="str">
            <v>_______</v>
          </cell>
          <cell r="G32" t="str">
            <v>_______</v>
          </cell>
          <cell r="H32" t="str">
            <v>_______</v>
          </cell>
          <cell r="I32" t="str">
            <v>_______</v>
          </cell>
          <cell r="J32" t="str">
            <v>_______</v>
          </cell>
          <cell r="K32" t="str">
            <v>_______</v>
          </cell>
          <cell r="L32" t="str">
            <v>_______</v>
          </cell>
          <cell r="M32" t="str">
            <v>_______</v>
          </cell>
          <cell r="N32" t="str">
            <v>_______</v>
          </cell>
          <cell r="O32" t="str">
            <v>_______</v>
          </cell>
          <cell r="P32" t="str">
            <v>_______</v>
          </cell>
          <cell r="Q32" t="str">
            <v>_______</v>
          </cell>
          <cell r="R32" t="str">
            <v>_______</v>
          </cell>
          <cell r="S32" t="str">
            <v>_______</v>
          </cell>
          <cell r="T32" t="str">
            <v>_______</v>
          </cell>
          <cell r="U32" t="str">
            <v>_______</v>
          </cell>
          <cell r="V32" t="str">
            <v>_______</v>
          </cell>
          <cell r="W32" t="str">
            <v>_______</v>
          </cell>
          <cell r="X32" t="str">
            <v>_______</v>
          </cell>
          <cell r="Y32" t="str">
            <v>_______</v>
          </cell>
          <cell r="Z32" t="str">
            <v>_______</v>
          </cell>
          <cell r="AA32" t="str">
            <v>_______</v>
          </cell>
          <cell r="AB32" t="str">
            <v>_______</v>
          </cell>
          <cell r="AC32" t="str">
            <v>_______</v>
          </cell>
          <cell r="AD32" t="str">
            <v>_______</v>
          </cell>
          <cell r="AE32" t="str">
            <v>_______</v>
          </cell>
          <cell r="AF32" t="str">
            <v>_______</v>
          </cell>
          <cell r="AG32" t="str">
            <v>_______</v>
          </cell>
          <cell r="AH32" t="str">
            <v>_______</v>
          </cell>
          <cell r="AI32" t="str">
            <v>_______</v>
          </cell>
          <cell r="AJ32" t="str">
            <v>_______</v>
          </cell>
          <cell r="AK32" t="str">
            <v>_______</v>
          </cell>
          <cell r="AL32" t="str">
            <v>_______</v>
          </cell>
          <cell r="AM32" t="str">
            <v>_______</v>
          </cell>
          <cell r="AN32" t="str">
            <v>_______</v>
          </cell>
          <cell r="AO32" t="str">
            <v>_______</v>
          </cell>
          <cell r="AP32" t="str">
            <v>_______</v>
          </cell>
          <cell r="AQ32" t="str">
            <v>_______</v>
          </cell>
          <cell r="AR32" t="str">
            <v>_______</v>
          </cell>
          <cell r="AS32" t="str">
            <v>_______</v>
          </cell>
          <cell r="AT32" t="str">
            <v>_______</v>
          </cell>
          <cell r="AU32" t="str">
            <v>_______</v>
          </cell>
          <cell r="AV32" t="str">
            <v>_______</v>
          </cell>
        </row>
        <row r="33">
          <cell r="C33">
            <v>50.065333333333335</v>
          </cell>
          <cell r="D33">
            <v>61.523333333333319</v>
          </cell>
          <cell r="E33">
            <v>41.105333333333327</v>
          </cell>
          <cell r="F33" t="e">
            <v>#DIV/0!</v>
          </cell>
          <cell r="G33" t="e">
            <v>#DIV/0!</v>
          </cell>
          <cell r="H33" t="e">
            <v>#DIV/0!</v>
          </cell>
          <cell r="I33">
            <v>20.684482758620689</v>
          </cell>
          <cell r="J33" t="e">
            <v>#DIV/0!</v>
          </cell>
          <cell r="K33" t="e">
            <v>#DIV/0!</v>
          </cell>
          <cell r="L33">
            <v>61.350666666666676</v>
          </cell>
          <cell r="M33" t="e">
            <v>#DIV/0!</v>
          </cell>
          <cell r="N33">
            <v>80.174666666666681</v>
          </cell>
          <cell r="O33">
            <v>77.213666666666683</v>
          </cell>
          <cell r="P33">
            <v>60.920999999999999</v>
          </cell>
          <cell r="Q33" t="e">
            <v>#DIV/0!</v>
          </cell>
          <cell r="R33" t="e">
            <v>#DIV/0!</v>
          </cell>
          <cell r="S33" t="e">
            <v>#DIV/0!</v>
          </cell>
          <cell r="T33">
            <v>49.315333333333328</v>
          </cell>
          <cell r="U33" t="e">
            <v>#DIV/0!</v>
          </cell>
          <cell r="V33" t="e">
            <v>#DIV/0!</v>
          </cell>
          <cell r="W33" t="e">
            <v>#DIV/0!</v>
          </cell>
          <cell r="X33" t="e">
            <v>#DIV/0!</v>
          </cell>
          <cell r="Y33" t="e">
            <v>#DIV/0!</v>
          </cell>
          <cell r="Z33" t="e">
            <v>#DIV/0!</v>
          </cell>
          <cell r="AA33" t="e">
            <v>#DIV/0!</v>
          </cell>
          <cell r="AB33" t="e">
            <v>#DIV/0!</v>
          </cell>
          <cell r="AC33">
            <v>102.43200000000002</v>
          </cell>
          <cell r="AD33" t="e">
            <v>#DIV/0!</v>
          </cell>
          <cell r="AE33">
            <v>32.128</v>
          </cell>
          <cell r="AF33" t="e">
            <v>#DIV/0!</v>
          </cell>
          <cell r="AG33" t="e">
            <v>#DIV/0!</v>
          </cell>
          <cell r="AH33" t="e">
            <v>#DIV/0!</v>
          </cell>
          <cell r="AI33">
            <v>61.424666666666688</v>
          </cell>
          <cell r="AJ33" t="e">
            <v>#DIV/0!</v>
          </cell>
          <cell r="AK33" t="e">
            <v>#DIV/0!</v>
          </cell>
          <cell r="AL33" t="e">
            <v>#DIV/0!</v>
          </cell>
          <cell r="AM33" t="e">
            <v>#DIV/0!</v>
          </cell>
          <cell r="AN33" t="e">
            <v>#DIV/0!</v>
          </cell>
          <cell r="AO33">
            <v>106.96799999999999</v>
          </cell>
          <cell r="AP33">
            <v>44.119666666666667</v>
          </cell>
          <cell r="AQ33">
            <v>19.065333333333331</v>
          </cell>
          <cell r="AR33" t="e">
            <v>#DIV/0!</v>
          </cell>
          <cell r="AS33">
            <v>43.102666666666664</v>
          </cell>
          <cell r="AT33">
            <v>37.282000000000004</v>
          </cell>
          <cell r="AU33" t="e">
            <v>#DIV/0!</v>
          </cell>
          <cell r="AV33">
            <v>34.120333333333328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/>
      <sheetData sheetId="4"/>
      <sheetData sheetId="5"/>
      <sheetData sheetId="6"/>
      <sheetData sheetId="7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/>
      <sheetData sheetId="10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/>
      <sheetData sheetId="13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3"/>
      <sheetName val="Figure 4"/>
      <sheetName val="Table 2"/>
      <sheetName val="Proxy Group"/>
      <sheetName val="Proxy Group Ticker"/>
      <sheetName val="Exhibit List"/>
      <sheetName val="3.1"/>
      <sheetName val="3.2"/>
      <sheetName val="4.1"/>
      <sheetName val="4.2"/>
      <sheetName val="5.1"/>
      <sheetName val="5.2"/>
      <sheetName val="5.3"/>
      <sheetName val="6.1Adj"/>
      <sheetName val="6.2"/>
      <sheetName val="6.3"/>
      <sheetName val="6.4-5Adj"/>
      <sheetName val="6.6Adj"/>
      <sheetName val="SettlementAdj"/>
      <sheetName val="7.1Adj"/>
      <sheetName val="7 (2)"/>
      <sheetName val="8Adj"/>
      <sheetName val="9"/>
      <sheetName val="10.1Adj"/>
      <sheetName val="10 (2)"/>
      <sheetName val="10.3Adj"/>
      <sheetName val="10 (4)"/>
      <sheetName val="10.4Adj"/>
      <sheetName val="11 (1)"/>
      <sheetName val="11 (2)"/>
      <sheetName val="12 (1)"/>
      <sheetName val="12 (2)"/>
      <sheetName val="12 (3)"/>
      <sheetName val="12 (4,5)"/>
      <sheetName val="12 (6)"/>
      <sheetName val="13"/>
      <sheetName val="14"/>
      <sheetName val="15"/>
      <sheetName val="Dividend Yield - Utility"/>
      <sheetName val="Dividend Yield - Non-Utility"/>
      <sheetName val="Non-Utility Proxy Group"/>
      <sheetName val="Bond Yields"/>
      <sheetName val="Treasury Yields 2005"/>
      <sheetName val="Monthly (WP)"/>
      <sheetName val="Yields"/>
      <sheetName val="2015 09 Market DCF - Adjusted"/>
      <sheetName val="Size Premium"/>
      <sheetName val="Electric Utility Data"/>
      <sheetName val="Ordinal Ratings"/>
      <sheetName val="Value Line Universe EPS Growth"/>
      <sheetName val="Correlation Beta-Equity Rat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B8" t="str">
            <v>ALE</v>
          </cell>
          <cell r="C8"/>
          <cell r="D8">
            <v>4.1188113172833787E-2</v>
          </cell>
        </row>
        <row r="9">
          <cell r="B9" t="str">
            <v>LNT</v>
          </cell>
          <cell r="C9"/>
          <cell r="D9">
            <v>3.6917454736638017E-2</v>
          </cell>
        </row>
        <row r="10">
          <cell r="B10" t="str">
            <v>AEE</v>
          </cell>
          <cell r="C10"/>
          <cell r="D10">
            <v>4.0535631144278161E-2</v>
          </cell>
        </row>
        <row r="11">
          <cell r="B11" t="str">
            <v>AEP</v>
          </cell>
          <cell r="C11"/>
          <cell r="D11">
            <v>3.8238582265949533E-2</v>
          </cell>
        </row>
        <row r="12">
          <cell r="B12" t="str">
            <v>AVA</v>
          </cell>
          <cell r="C12"/>
          <cell r="D12">
            <v>4.1061607668819146E-2</v>
          </cell>
        </row>
        <row r="13">
          <cell r="B13" t="str">
            <v>BKH</v>
          </cell>
          <cell r="C13"/>
          <cell r="D13">
            <v>3.65114081813167E-2</v>
          </cell>
        </row>
        <row r="14">
          <cell r="B14" t="str">
            <v>CNP</v>
          </cell>
          <cell r="C14"/>
          <cell r="D14">
            <v>5.105397311342591E-2</v>
          </cell>
        </row>
        <row r="15">
          <cell r="B15" t="str">
            <v>CNL</v>
          </cell>
          <cell r="C15"/>
          <cell r="D15">
            <v>2.9612922546022036E-2</v>
          </cell>
        </row>
        <row r="16">
          <cell r="B16" t="str">
            <v>CMS</v>
          </cell>
          <cell r="C16"/>
          <cell r="D16">
            <v>3.4458684838284348E-2</v>
          </cell>
        </row>
        <row r="17">
          <cell r="B17" t="str">
            <v>ED</v>
          </cell>
          <cell r="C17"/>
          <cell r="D17">
            <v>4.20030590190765E-2</v>
          </cell>
        </row>
        <row r="18">
          <cell r="B18" t="str">
            <v>D</v>
          </cell>
          <cell r="C18"/>
          <cell r="D18">
            <v>3.6769348670930048E-2</v>
          </cell>
        </row>
        <row r="19">
          <cell r="B19" t="str">
            <v>DTE</v>
          </cell>
          <cell r="C19"/>
          <cell r="D19">
            <v>3.7039264664888404E-2</v>
          </cell>
        </row>
        <row r="20">
          <cell r="B20" t="str">
            <v>DUK</v>
          </cell>
          <cell r="C20"/>
          <cell r="D20">
            <v>4.4621467434687846E-2</v>
          </cell>
        </row>
        <row r="21">
          <cell r="B21" t="str">
            <v>EIX</v>
          </cell>
          <cell r="C21"/>
          <cell r="D21">
            <v>2.7932480158431788E-2</v>
          </cell>
        </row>
        <row r="22">
          <cell r="B22" t="str">
            <v>EE</v>
          </cell>
          <cell r="C22"/>
          <cell r="D22">
            <v>3.26257809640755E-2</v>
          </cell>
        </row>
        <row r="23">
          <cell r="B23" t="str">
            <v>EDE</v>
          </cell>
          <cell r="C23"/>
          <cell r="D23">
            <v>4.5593262060549027E-2</v>
          </cell>
        </row>
        <row r="24">
          <cell r="B24" t="str">
            <v>ETR</v>
          </cell>
          <cell r="C24"/>
          <cell r="D24">
            <v>4.6611616594007643E-2</v>
          </cell>
        </row>
        <row r="25">
          <cell r="B25" t="str">
            <v>ES</v>
          </cell>
          <cell r="C25"/>
          <cell r="D25">
            <v>3.453414196409367E-2</v>
          </cell>
        </row>
        <row r="26">
          <cell r="B26" t="str">
            <v>EXC</v>
          </cell>
          <cell r="C26"/>
          <cell r="D26">
            <v>3.8216639115192609E-2</v>
          </cell>
        </row>
        <row r="27">
          <cell r="B27" t="str">
            <v>FE</v>
          </cell>
          <cell r="C27"/>
          <cell r="D27">
            <v>4.2611951010888292E-2</v>
          </cell>
        </row>
        <row r="28">
          <cell r="B28" t="str">
            <v>GXP</v>
          </cell>
          <cell r="C28"/>
          <cell r="D28">
            <v>3.803349450046431E-2</v>
          </cell>
        </row>
        <row r="29">
          <cell r="B29" t="str">
            <v>HE</v>
          </cell>
          <cell r="C29"/>
          <cell r="D29">
            <v>4.1234720409052218E-2</v>
          </cell>
        </row>
        <row r="30">
          <cell r="B30" t="str">
            <v>IDA</v>
          </cell>
          <cell r="C30"/>
          <cell r="D30">
            <v>3.1276253173082434E-2</v>
          </cell>
        </row>
        <row r="31">
          <cell r="B31" t="str">
            <v>ITC</v>
          </cell>
          <cell r="C31"/>
          <cell r="D31">
            <v>2.2081448008336783E-2</v>
          </cell>
        </row>
        <row r="32">
          <cell r="B32" t="str">
            <v>MGEE</v>
          </cell>
          <cell r="C32"/>
          <cell r="D32">
            <v>2.9523244561269955E-2</v>
          </cell>
        </row>
        <row r="33">
          <cell r="B33" t="str">
            <v>NEE</v>
          </cell>
          <cell r="C33"/>
          <cell r="D33">
            <v>3.0383778132657264E-2</v>
          </cell>
        </row>
        <row r="34">
          <cell r="B34" t="str">
            <v>NWE</v>
          </cell>
          <cell r="C34"/>
          <cell r="D34">
            <v>3.697019904374766E-2</v>
          </cell>
        </row>
        <row r="35">
          <cell r="B35" t="str">
            <v>OGE</v>
          </cell>
          <cell r="C35"/>
          <cell r="D35">
            <v>3.354919858666882E-2</v>
          </cell>
        </row>
        <row r="36">
          <cell r="B36" t="str">
            <v>OTTR</v>
          </cell>
          <cell r="C36"/>
          <cell r="D36">
            <v>4.4863692684909251E-2</v>
          </cell>
        </row>
        <row r="37">
          <cell r="B37" t="str">
            <v>POM</v>
          </cell>
          <cell r="C37"/>
          <cell r="D37">
            <v>4.2266615458285695E-2</v>
          </cell>
        </row>
        <row r="38">
          <cell r="B38" t="str">
            <v>PCG</v>
          </cell>
          <cell r="C38"/>
          <cell r="D38">
            <v>3.5220237696678057E-2</v>
          </cell>
        </row>
        <row r="39">
          <cell r="B39" t="str">
            <v>PNW</v>
          </cell>
          <cell r="C39"/>
          <cell r="D39">
            <v>3.9227839317558987E-2</v>
          </cell>
        </row>
        <row r="40">
          <cell r="B40" t="str">
            <v>PNM</v>
          </cell>
          <cell r="C40"/>
          <cell r="D40">
            <v>3.0054946491512666E-2</v>
          </cell>
        </row>
        <row r="41">
          <cell r="B41" t="str">
            <v>POR</v>
          </cell>
          <cell r="C41"/>
          <cell r="D41">
            <v>3.4095267034108083E-2</v>
          </cell>
        </row>
        <row r="42">
          <cell r="B42" t="str">
            <v>PPL</v>
          </cell>
          <cell r="C42"/>
          <cell r="D42">
            <v>4.6864760369527157E-2</v>
          </cell>
        </row>
        <row r="43">
          <cell r="B43" t="str">
            <v>PEG</v>
          </cell>
          <cell r="C43"/>
          <cell r="D43">
            <v>3.7773552526368562E-2</v>
          </cell>
        </row>
        <row r="44">
          <cell r="B44" t="str">
            <v>SCG</v>
          </cell>
          <cell r="C44"/>
          <cell r="D44">
            <v>4.0891959265743648E-2</v>
          </cell>
        </row>
        <row r="45">
          <cell r="B45" t="str">
            <v>SRE</v>
          </cell>
          <cell r="C45"/>
          <cell r="D45">
            <v>2.751372158261706E-2</v>
          </cell>
        </row>
        <row r="46">
          <cell r="B46" t="str">
            <v>SO</v>
          </cell>
          <cell r="C46"/>
          <cell r="D46">
            <v>4.9613926680980323E-2</v>
          </cell>
        </row>
        <row r="47">
          <cell r="B47" t="str">
            <v>TE</v>
          </cell>
          <cell r="C47"/>
          <cell r="D47">
            <v>4.4807875301107247E-2</v>
          </cell>
        </row>
        <row r="48">
          <cell r="B48" t="str">
            <v>UIL</v>
          </cell>
          <cell r="C48"/>
          <cell r="D48">
            <v>3.6153510414312549E-2</v>
          </cell>
        </row>
        <row r="49">
          <cell r="B49" t="str">
            <v>VVC</v>
          </cell>
          <cell r="C49"/>
          <cell r="D49">
            <v>3.6830314772215884E-2</v>
          </cell>
        </row>
        <row r="50">
          <cell r="B50" t="str">
            <v>WEC</v>
          </cell>
          <cell r="C50"/>
          <cell r="D50">
            <v>3.63723588316755E-2</v>
          </cell>
        </row>
        <row r="51">
          <cell r="B51" t="str">
            <v>WR</v>
          </cell>
          <cell r="C51"/>
          <cell r="D51">
            <v>3.9026220477215857E-2</v>
          </cell>
        </row>
        <row r="52">
          <cell r="B52" t="str">
            <v>XEL</v>
          </cell>
          <cell r="C52"/>
          <cell r="D52">
            <v>3.7754415359084519E-2</v>
          </cell>
        </row>
        <row r="53">
          <cell r="B53"/>
          <cell r="C53"/>
          <cell r="D53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8">
          <cell r="B8" t="str">
            <v>ALE</v>
          </cell>
          <cell r="C8" t="str">
            <v>ALLETE</v>
          </cell>
          <cell r="D8"/>
          <cell r="E8">
            <v>2.08</v>
          </cell>
          <cell r="F8">
            <v>60</v>
          </cell>
          <cell r="G8">
            <v>45</v>
          </cell>
          <cell r="H8">
            <v>4</v>
          </cell>
          <cell r="I8">
            <v>2.4</v>
          </cell>
          <cell r="J8">
            <v>42.5</v>
          </cell>
          <cell r="K8">
            <v>45.9</v>
          </cell>
          <cell r="L8">
            <v>50</v>
          </cell>
          <cell r="M8">
            <v>0.442</v>
          </cell>
          <cell r="N8">
            <v>0.41499999999999998</v>
          </cell>
          <cell r="O8">
            <v>0.55800000000000005</v>
          </cell>
          <cell r="P8">
            <v>0.58499999999999996</v>
          </cell>
          <cell r="Q8">
            <v>2882.2</v>
          </cell>
          <cell r="R8">
            <v>3625</v>
          </cell>
          <cell r="S8">
            <v>0.09</v>
          </cell>
          <cell r="T8">
            <v>6.5000000000000002E-2</v>
          </cell>
          <cell r="U8">
            <v>0.04</v>
          </cell>
          <cell r="V8">
            <v>0</v>
          </cell>
          <cell r="W8">
            <v>2</v>
          </cell>
          <cell r="X8">
            <v>0.8</v>
          </cell>
          <cell r="Y8" t="str">
            <v>A</v>
          </cell>
          <cell r="Z8" t="str">
            <v>BBB+</v>
          </cell>
          <cell r="AA8" t="str">
            <v>A3</v>
          </cell>
          <cell r="AB8">
            <v>2402.3000000000002</v>
          </cell>
          <cell r="AC8">
            <v>0.06</v>
          </cell>
          <cell r="AD8"/>
          <cell r="AE8">
            <v>0.1038</v>
          </cell>
          <cell r="AF8"/>
        </row>
        <row r="9">
          <cell r="B9" t="str">
            <v>LNT</v>
          </cell>
          <cell r="C9" t="str">
            <v>Alliant Energy</v>
          </cell>
          <cell r="D9"/>
          <cell r="E9">
            <v>2.2000000000000002</v>
          </cell>
          <cell r="F9">
            <v>75</v>
          </cell>
          <cell r="G9">
            <v>55</v>
          </cell>
          <cell r="H9">
            <v>4.5</v>
          </cell>
          <cell r="I9">
            <v>2.85</v>
          </cell>
          <cell r="J9">
            <v>34.65</v>
          </cell>
          <cell r="K9">
            <v>110.94</v>
          </cell>
          <cell r="L9">
            <v>115</v>
          </cell>
          <cell r="M9">
            <v>0.497</v>
          </cell>
          <cell r="N9">
            <v>0.47499999999999998</v>
          </cell>
          <cell r="O9">
            <v>0.47499999999999998</v>
          </cell>
          <cell r="P9">
            <v>0.495</v>
          </cell>
          <cell r="Q9">
            <v>7257.2</v>
          </cell>
          <cell r="R9">
            <v>7800</v>
          </cell>
          <cell r="S9">
            <v>0.115</v>
          </cell>
          <cell r="T9">
            <v>0.06</v>
          </cell>
          <cell r="U9">
            <v>4.4999999999999998E-2</v>
          </cell>
          <cell r="V9">
            <v>0.04</v>
          </cell>
          <cell r="W9">
            <v>2</v>
          </cell>
          <cell r="X9">
            <v>0.8</v>
          </cell>
          <cell r="Y9" t="str">
            <v>A</v>
          </cell>
          <cell r="Z9" t="str">
            <v>A-</v>
          </cell>
          <cell r="AA9" t="str">
            <v>A3</v>
          </cell>
          <cell r="AB9">
            <v>6496.77</v>
          </cell>
          <cell r="AC9">
            <v>5.7500000000000002E-2</v>
          </cell>
          <cell r="AD9"/>
          <cell r="AE9">
            <v>0.109</v>
          </cell>
          <cell r="AF9"/>
        </row>
        <row r="10">
          <cell r="B10" t="str">
            <v>AEE</v>
          </cell>
          <cell r="C10" t="str">
            <v>Ameren Corp.</v>
          </cell>
          <cell r="D10"/>
          <cell r="E10">
            <v>1.68</v>
          </cell>
          <cell r="F10">
            <v>50</v>
          </cell>
          <cell r="G10">
            <v>35</v>
          </cell>
          <cell r="H10">
            <v>3.5</v>
          </cell>
          <cell r="I10">
            <v>1.95</v>
          </cell>
          <cell r="J10">
            <v>34</v>
          </cell>
          <cell r="K10">
            <v>242.63</v>
          </cell>
          <cell r="L10">
            <v>250</v>
          </cell>
          <cell r="M10">
            <v>0.47199999999999998</v>
          </cell>
          <cell r="N10">
            <v>0.46500000000000002</v>
          </cell>
          <cell r="O10">
            <v>0.51700000000000002</v>
          </cell>
          <cell r="P10">
            <v>0.53</v>
          </cell>
          <cell r="Q10">
            <v>12975</v>
          </cell>
          <cell r="R10">
            <v>15600</v>
          </cell>
          <cell r="S10">
            <v>0.105</v>
          </cell>
          <cell r="T10">
            <v>7.0000000000000007E-2</v>
          </cell>
          <cell r="U10">
            <v>3.5000000000000003E-2</v>
          </cell>
          <cell r="V10">
            <v>3.5000000000000003E-2</v>
          </cell>
          <cell r="W10">
            <v>2</v>
          </cell>
          <cell r="X10">
            <v>0.75</v>
          </cell>
          <cell r="Y10" t="str">
            <v>A</v>
          </cell>
          <cell r="Z10" t="str">
            <v>BBB+</v>
          </cell>
          <cell r="AA10" t="str">
            <v>Baa1</v>
          </cell>
          <cell r="AB10">
            <v>9958.73</v>
          </cell>
          <cell r="AC10">
            <v>6.25E-2</v>
          </cell>
          <cell r="AD10"/>
          <cell r="AE10">
            <v>9.0966666666666654E-2</v>
          </cell>
          <cell r="AF10"/>
        </row>
        <row r="11">
          <cell r="B11" t="str">
            <v>AEP</v>
          </cell>
          <cell r="C11" t="str">
            <v>American Elec Pwr</v>
          </cell>
          <cell r="D11"/>
          <cell r="E11">
            <v>2.2400000000000002</v>
          </cell>
          <cell r="F11">
            <v>70</v>
          </cell>
          <cell r="G11">
            <v>50</v>
          </cell>
          <cell r="H11">
            <v>4.25</v>
          </cell>
          <cell r="I11">
            <v>2.65</v>
          </cell>
          <cell r="J11">
            <v>42</v>
          </cell>
          <cell r="K11">
            <v>489.4</v>
          </cell>
          <cell r="L11">
            <v>500</v>
          </cell>
          <cell r="M11">
            <v>0.49</v>
          </cell>
          <cell r="N11">
            <v>0.495</v>
          </cell>
          <cell r="O11">
            <v>0.51</v>
          </cell>
          <cell r="P11">
            <v>0.505</v>
          </cell>
          <cell r="Q11">
            <v>33001</v>
          </cell>
          <cell r="R11">
            <v>41400</v>
          </cell>
          <cell r="S11">
            <v>0.1</v>
          </cell>
          <cell r="T11">
            <v>0.05</v>
          </cell>
          <cell r="U11">
            <v>0.05</v>
          </cell>
          <cell r="V11">
            <v>0.04</v>
          </cell>
          <cell r="W11">
            <v>2</v>
          </cell>
          <cell r="X11">
            <v>0.7</v>
          </cell>
          <cell r="Y11" t="str">
            <v>A</v>
          </cell>
          <cell r="Z11" t="str">
            <v>BBB</v>
          </cell>
          <cell r="AA11" t="str">
            <v>Baa1</v>
          </cell>
          <cell r="AB11">
            <v>27205.79</v>
          </cell>
          <cell r="AC11">
            <v>4.6100000000000002E-2</v>
          </cell>
          <cell r="AD11"/>
          <cell r="AE11">
            <v>0.10275000000000001</v>
          </cell>
          <cell r="AF11"/>
        </row>
        <row r="12">
          <cell r="B12" t="str">
            <v>AVA</v>
          </cell>
          <cell r="C12" t="str">
            <v>Avista Corp.</v>
          </cell>
          <cell r="D12"/>
          <cell r="E12">
            <v>1.35</v>
          </cell>
          <cell r="F12">
            <v>40</v>
          </cell>
          <cell r="G12">
            <v>30</v>
          </cell>
          <cell r="H12">
            <v>2.25</v>
          </cell>
          <cell r="I12">
            <v>1.55</v>
          </cell>
          <cell r="J12">
            <v>27.25</v>
          </cell>
          <cell r="K12">
            <v>62.24</v>
          </cell>
          <cell r="L12">
            <v>64</v>
          </cell>
          <cell r="M12">
            <v>0.51</v>
          </cell>
          <cell r="N12">
            <v>0.53</v>
          </cell>
          <cell r="O12">
            <v>0.49</v>
          </cell>
          <cell r="P12">
            <v>0.47</v>
          </cell>
          <cell r="Q12">
            <v>3027.3</v>
          </cell>
          <cell r="R12">
            <v>3675</v>
          </cell>
          <cell r="S12">
            <v>8.5000000000000006E-2</v>
          </cell>
          <cell r="T12">
            <v>0.05</v>
          </cell>
          <cell r="U12">
            <v>0.04</v>
          </cell>
          <cell r="V12">
            <v>3.5000000000000003E-2</v>
          </cell>
          <cell r="W12">
            <v>2</v>
          </cell>
          <cell r="X12">
            <v>0.8</v>
          </cell>
          <cell r="Y12" t="str">
            <v>A</v>
          </cell>
          <cell r="Z12" t="str">
            <v>BBB</v>
          </cell>
          <cell r="AA12" t="str">
            <v>Baa1</v>
          </cell>
          <cell r="AB12">
            <v>1994</v>
          </cell>
          <cell r="AC12">
            <v>0.05</v>
          </cell>
          <cell r="AD12"/>
          <cell r="AE12">
            <v>9.6500000000000002E-2</v>
          </cell>
          <cell r="AF12"/>
        </row>
        <row r="13">
          <cell r="B13" t="str">
            <v>BKH</v>
          </cell>
          <cell r="C13" t="str">
            <v>Black Hills Corp.</v>
          </cell>
          <cell r="D13"/>
          <cell r="E13">
            <v>1.65</v>
          </cell>
          <cell r="F13">
            <v>60</v>
          </cell>
          <cell r="G13">
            <v>45</v>
          </cell>
          <cell r="H13">
            <v>3.25</v>
          </cell>
          <cell r="I13">
            <v>1.9</v>
          </cell>
          <cell r="J13">
            <v>36.5</v>
          </cell>
          <cell r="K13">
            <v>44.67</v>
          </cell>
          <cell r="L13">
            <v>46</v>
          </cell>
          <cell r="M13">
            <v>0.47899999999999998</v>
          </cell>
          <cell r="N13">
            <v>0.47499999999999998</v>
          </cell>
          <cell r="O13">
            <v>0.52100000000000002</v>
          </cell>
          <cell r="P13">
            <v>0.52500000000000002</v>
          </cell>
          <cell r="Q13">
            <v>2643.6</v>
          </cell>
          <cell r="R13">
            <v>3200</v>
          </cell>
          <cell r="S13">
            <v>8.5000000000000006E-2</v>
          </cell>
          <cell r="T13">
            <v>4.4999999999999998E-2</v>
          </cell>
          <cell r="U13">
            <v>0.04</v>
          </cell>
          <cell r="V13">
            <v>3.5000000000000003E-2</v>
          </cell>
          <cell r="W13">
            <v>2</v>
          </cell>
          <cell r="X13">
            <v>0.95</v>
          </cell>
          <cell r="Y13" t="str">
            <v>B++</v>
          </cell>
          <cell r="Z13" t="str">
            <v>BBB</v>
          </cell>
          <cell r="AA13" t="str">
            <v>Baa1</v>
          </cell>
          <cell r="AB13">
            <v>1752.6</v>
          </cell>
          <cell r="AC13">
            <v>3.4799999999999998E-2</v>
          </cell>
          <cell r="AD13"/>
          <cell r="AE13">
            <v>9.8299999999999998E-2</v>
          </cell>
          <cell r="AF13"/>
        </row>
        <row r="14">
          <cell r="B14" t="str">
            <v>CNP</v>
          </cell>
          <cell r="C14" t="str">
            <v>CenterPoint Energy</v>
          </cell>
          <cell r="D14"/>
          <cell r="E14">
            <v>1.02</v>
          </cell>
          <cell r="F14">
            <v>25</v>
          </cell>
          <cell r="G14">
            <v>20</v>
          </cell>
          <cell r="H14">
            <v>1.35</v>
          </cell>
          <cell r="I14">
            <v>1.1499999999999999</v>
          </cell>
          <cell r="J14">
            <v>11.75</v>
          </cell>
          <cell r="K14">
            <v>429</v>
          </cell>
          <cell r="L14">
            <v>450</v>
          </cell>
          <cell r="M14">
            <v>0.63800000000000001</v>
          </cell>
          <cell r="N14">
            <v>0.57999999999999996</v>
          </cell>
          <cell r="O14">
            <v>0.36199999999999999</v>
          </cell>
          <cell r="P14">
            <v>0.42</v>
          </cell>
          <cell r="Q14">
            <v>12557</v>
          </cell>
          <cell r="R14">
            <v>12500</v>
          </cell>
          <cell r="S14">
            <v>0.115</v>
          </cell>
          <cell r="T14">
            <v>0</v>
          </cell>
          <cell r="U14">
            <v>0.05</v>
          </cell>
          <cell r="V14">
            <v>2.5000000000000001E-2</v>
          </cell>
          <cell r="W14">
            <v>2</v>
          </cell>
          <cell r="X14">
            <v>0.8</v>
          </cell>
          <cell r="Y14" t="str">
            <v>B++</v>
          </cell>
          <cell r="Z14" t="str">
            <v>A-</v>
          </cell>
          <cell r="AA14" t="str">
            <v>Baa1</v>
          </cell>
          <cell r="AB14">
            <v>7667.22</v>
          </cell>
          <cell r="AC14">
            <v>1.43E-2</v>
          </cell>
          <cell r="AD14"/>
          <cell r="AE14">
            <v>0.10175000000000001</v>
          </cell>
          <cell r="AF14"/>
        </row>
        <row r="15">
          <cell r="B15" t="str">
            <v>CNL</v>
          </cell>
          <cell r="C15" t="str">
            <v>Cleco Corp.</v>
          </cell>
          <cell r="D15"/>
          <cell r="E15">
            <v>1.6</v>
          </cell>
          <cell r="F15">
            <v>50</v>
          </cell>
          <cell r="G15">
            <v>40</v>
          </cell>
          <cell r="H15">
            <v>2.75</v>
          </cell>
          <cell r="I15">
            <v>1.9</v>
          </cell>
          <cell r="J15">
            <v>31</v>
          </cell>
          <cell r="K15">
            <v>60.42</v>
          </cell>
          <cell r="L15">
            <v>60.5</v>
          </cell>
          <cell r="M15">
            <v>0.45300000000000001</v>
          </cell>
          <cell r="N15">
            <v>0.43</v>
          </cell>
          <cell r="O15">
            <v>0.54700000000000004</v>
          </cell>
          <cell r="P15">
            <v>0.56999999999999995</v>
          </cell>
          <cell r="Q15">
            <v>2976.9</v>
          </cell>
          <cell r="R15">
            <v>3275</v>
          </cell>
          <cell r="S15">
            <v>0.09</v>
          </cell>
          <cell r="T15">
            <v>5.0000000000000001E-3</v>
          </cell>
          <cell r="U15">
            <v>0.05</v>
          </cell>
          <cell r="V15">
            <v>0.03</v>
          </cell>
          <cell r="W15">
            <v>1</v>
          </cell>
          <cell r="X15">
            <v>0.75</v>
          </cell>
          <cell r="Y15" t="str">
            <v>A</v>
          </cell>
          <cell r="Z15" t="str">
            <v>BBB+</v>
          </cell>
          <cell r="AA15" t="str">
            <v>Baa1</v>
          </cell>
          <cell r="AB15">
            <v>3228.42</v>
          </cell>
          <cell r="AC15">
            <v>0.03</v>
          </cell>
          <cell r="AD15"/>
          <cell r="AE15">
            <v>0.1124</v>
          </cell>
          <cell r="AF15"/>
        </row>
        <row r="16">
          <cell r="B16" t="str">
            <v>CMS</v>
          </cell>
          <cell r="C16" t="str">
            <v>CMS Energy Corp.</v>
          </cell>
          <cell r="D16"/>
          <cell r="E16">
            <v>1.22</v>
          </cell>
          <cell r="F16">
            <v>40</v>
          </cell>
          <cell r="G16">
            <v>30</v>
          </cell>
          <cell r="H16">
            <v>2.25</v>
          </cell>
          <cell r="I16">
            <v>1.5</v>
          </cell>
          <cell r="J16">
            <v>17.75</v>
          </cell>
          <cell r="K16">
            <v>275.2</v>
          </cell>
          <cell r="L16">
            <v>285</v>
          </cell>
          <cell r="M16">
            <v>0.68700000000000006</v>
          </cell>
          <cell r="N16">
            <v>0.65</v>
          </cell>
          <cell r="O16">
            <v>0.31</v>
          </cell>
          <cell r="P16">
            <v>0.35</v>
          </cell>
          <cell r="Q16">
            <v>11846</v>
          </cell>
          <cell r="R16">
            <v>14600</v>
          </cell>
          <cell r="S16">
            <v>0.13500000000000001</v>
          </cell>
          <cell r="T16">
            <v>5.5E-2</v>
          </cell>
          <cell r="U16">
            <v>6.5000000000000002E-2</v>
          </cell>
          <cell r="V16">
            <v>5.5E-2</v>
          </cell>
          <cell r="W16">
            <v>2</v>
          </cell>
          <cell r="X16">
            <v>0.7</v>
          </cell>
          <cell r="Y16" t="str">
            <v>B++</v>
          </cell>
          <cell r="Z16" t="str">
            <v>BBB+</v>
          </cell>
          <cell r="AA16" t="str">
            <v>Baa2</v>
          </cell>
          <cell r="AB16">
            <v>9468.67</v>
          </cell>
          <cell r="AC16">
            <v>6.7599999999999993E-2</v>
          </cell>
          <cell r="AD16"/>
          <cell r="AE16">
            <v>0.10299999999999999</v>
          </cell>
          <cell r="AF16"/>
        </row>
        <row r="17">
          <cell r="B17" t="str">
            <v>ED</v>
          </cell>
          <cell r="C17" t="str">
            <v>Consolidated Edison</v>
          </cell>
          <cell r="D17"/>
          <cell r="E17">
            <v>2.66</v>
          </cell>
          <cell r="F17">
            <v>70</v>
          </cell>
          <cell r="G17">
            <v>55</v>
          </cell>
          <cell r="H17">
            <v>4.5</v>
          </cell>
          <cell r="I17">
            <v>2.9</v>
          </cell>
          <cell r="J17">
            <v>50.75</v>
          </cell>
          <cell r="K17">
            <v>292.88</v>
          </cell>
          <cell r="L17">
            <v>293</v>
          </cell>
          <cell r="M17">
            <v>0.48</v>
          </cell>
          <cell r="N17">
            <v>0.48499999999999999</v>
          </cell>
          <cell r="O17">
            <v>0.52</v>
          </cell>
          <cell r="P17">
            <v>0.51500000000000001</v>
          </cell>
          <cell r="Q17">
            <v>24207</v>
          </cell>
          <cell r="R17">
            <v>28700</v>
          </cell>
          <cell r="S17">
            <v>0.09</v>
          </cell>
          <cell r="T17">
            <v>0.03</v>
          </cell>
          <cell r="U17">
            <v>2.5000000000000001E-2</v>
          </cell>
          <cell r="V17">
            <v>3.5000000000000003E-2</v>
          </cell>
          <cell r="W17">
            <v>1</v>
          </cell>
          <cell r="X17">
            <v>0.6</v>
          </cell>
          <cell r="Y17" t="str">
            <v>A+</v>
          </cell>
          <cell r="Z17" t="str">
            <v>A-</v>
          </cell>
          <cell r="AA17" t="str">
            <v>A3</v>
          </cell>
          <cell r="AB17">
            <v>19314.91</v>
          </cell>
          <cell r="AC17">
            <v>2.7199999999999998E-2</v>
          </cell>
          <cell r="AD17"/>
          <cell r="AE17">
            <v>9.5500000000000002E-2</v>
          </cell>
          <cell r="AF17"/>
        </row>
        <row r="18">
          <cell r="B18" t="str">
            <v>D</v>
          </cell>
          <cell r="C18" t="str">
            <v>Dominion Resources</v>
          </cell>
          <cell r="D18"/>
          <cell r="E18">
            <v>2.75</v>
          </cell>
          <cell r="F18">
            <v>95</v>
          </cell>
          <cell r="G18">
            <v>70</v>
          </cell>
          <cell r="H18">
            <v>4.75</v>
          </cell>
          <cell r="I18">
            <v>3.5</v>
          </cell>
          <cell r="J18">
            <v>28</v>
          </cell>
          <cell r="K18">
            <v>585.29999999999995</v>
          </cell>
          <cell r="L18">
            <v>630</v>
          </cell>
          <cell r="M18">
            <v>0.65400000000000003</v>
          </cell>
          <cell r="N18">
            <v>0.58499999999999996</v>
          </cell>
          <cell r="O18">
            <v>0.34599999999999997</v>
          </cell>
          <cell r="P18">
            <v>0.41499999999999998</v>
          </cell>
          <cell r="Q18">
            <v>33360</v>
          </cell>
          <cell r="R18">
            <v>42400</v>
          </cell>
          <cell r="S18">
            <v>0.17499999999999999</v>
          </cell>
          <cell r="T18">
            <v>0.08</v>
          </cell>
          <cell r="U18">
            <v>7.4999999999999997E-2</v>
          </cell>
          <cell r="V18">
            <v>6.5000000000000002E-2</v>
          </cell>
          <cell r="W18">
            <v>2</v>
          </cell>
          <cell r="X18">
            <v>0.7</v>
          </cell>
          <cell r="Y18" t="str">
            <v>B++</v>
          </cell>
          <cell r="Z18" t="str">
            <v>A-</v>
          </cell>
          <cell r="AA18" t="str">
            <v>Baa2</v>
          </cell>
          <cell r="AB18">
            <v>41257.760000000002</v>
          </cell>
          <cell r="AC18">
            <v>5.3800000000000001E-2</v>
          </cell>
          <cell r="AD18"/>
          <cell r="AE18">
            <v>0.109</v>
          </cell>
          <cell r="AF18"/>
        </row>
        <row r="19">
          <cell r="B19" t="str">
            <v>DTE</v>
          </cell>
          <cell r="C19" t="str">
            <v>DTE Energy Co.</v>
          </cell>
          <cell r="D19"/>
          <cell r="E19">
            <v>2.92</v>
          </cell>
          <cell r="F19">
            <v>90</v>
          </cell>
          <cell r="G19">
            <v>65</v>
          </cell>
          <cell r="H19">
            <v>5.75</v>
          </cell>
          <cell r="I19">
            <v>3.5</v>
          </cell>
          <cell r="J19">
            <v>58.75</v>
          </cell>
          <cell r="K19">
            <v>176.99</v>
          </cell>
          <cell r="L19">
            <v>192</v>
          </cell>
          <cell r="M19">
            <v>0.5</v>
          </cell>
          <cell r="N19">
            <v>0.51</v>
          </cell>
          <cell r="O19">
            <v>0.5</v>
          </cell>
          <cell r="P19">
            <v>0.49</v>
          </cell>
          <cell r="Q19">
            <v>16670</v>
          </cell>
          <cell r="R19">
            <v>23100</v>
          </cell>
          <cell r="S19">
            <v>0.1</v>
          </cell>
          <cell r="T19">
            <v>0.05</v>
          </cell>
          <cell r="U19">
            <v>5.5E-2</v>
          </cell>
          <cell r="V19">
            <v>4.4999999999999998E-2</v>
          </cell>
          <cell r="W19">
            <v>2</v>
          </cell>
          <cell r="X19">
            <v>0.75</v>
          </cell>
          <cell r="Y19" t="str">
            <v>B++</v>
          </cell>
          <cell r="Z19" t="str">
            <v>BBB+</v>
          </cell>
          <cell r="AA19" t="str">
            <v>A3</v>
          </cell>
          <cell r="AB19">
            <v>14135.45</v>
          </cell>
          <cell r="AC19">
            <v>4.8899999999999999E-2</v>
          </cell>
          <cell r="AD19"/>
          <cell r="AE19">
            <v>0.105</v>
          </cell>
          <cell r="AF19"/>
        </row>
        <row r="20">
          <cell r="B20" t="str">
            <v>DUK</v>
          </cell>
          <cell r="C20" t="str">
            <v>Duke Energy Corp.</v>
          </cell>
          <cell r="D20"/>
          <cell r="E20">
            <v>3.33</v>
          </cell>
          <cell r="F20">
            <v>95</v>
          </cell>
          <cell r="G20">
            <v>70</v>
          </cell>
          <cell r="H20">
            <v>5.25</v>
          </cell>
          <cell r="I20">
            <v>3.8</v>
          </cell>
          <cell r="J20">
            <v>64.25</v>
          </cell>
          <cell r="K20">
            <v>707</v>
          </cell>
          <cell r="L20">
            <v>692</v>
          </cell>
          <cell r="M20">
            <v>0.47699999999999998</v>
          </cell>
          <cell r="N20">
            <v>0.52500000000000002</v>
          </cell>
          <cell r="O20">
            <v>0.52300000000000002</v>
          </cell>
          <cell r="P20">
            <v>0.47499999999999998</v>
          </cell>
          <cell r="Q20">
            <v>78088</v>
          </cell>
          <cell r="R20">
            <v>93700</v>
          </cell>
          <cell r="S20">
            <v>8.5000000000000006E-2</v>
          </cell>
          <cell r="T20">
            <v>0.05</v>
          </cell>
          <cell r="U20">
            <v>3.5000000000000003E-2</v>
          </cell>
          <cell r="V20">
            <v>1.4999999999999999E-2</v>
          </cell>
          <cell r="W20">
            <v>2</v>
          </cell>
          <cell r="X20">
            <v>0.6</v>
          </cell>
          <cell r="Y20" t="str">
            <v>A</v>
          </cell>
          <cell r="Z20" t="str">
            <v>A-</v>
          </cell>
          <cell r="AA20" t="str">
            <v>A3</v>
          </cell>
          <cell r="AB20">
            <v>48380.160000000003</v>
          </cell>
          <cell r="AC20">
            <v>4.3299999999999998E-2</v>
          </cell>
          <cell r="AD20"/>
          <cell r="AE20">
            <v>0.10376666666666667</v>
          </cell>
          <cell r="AF20"/>
        </row>
        <row r="21">
          <cell r="B21" t="str">
            <v>EIX</v>
          </cell>
          <cell r="C21" t="str">
            <v>Edison International</v>
          </cell>
          <cell r="D21"/>
          <cell r="E21">
            <v>1.8</v>
          </cell>
          <cell r="F21">
            <v>80</v>
          </cell>
          <cell r="G21">
            <v>60</v>
          </cell>
          <cell r="H21">
            <v>5</v>
          </cell>
          <cell r="I21">
            <v>2.4500000000000002</v>
          </cell>
          <cell r="J21">
            <v>44.75</v>
          </cell>
          <cell r="K21">
            <v>325.81</v>
          </cell>
          <cell r="L21">
            <v>325.81</v>
          </cell>
          <cell r="M21">
            <v>0.441</v>
          </cell>
          <cell r="N21">
            <v>0.435</v>
          </cell>
          <cell r="O21">
            <v>0.47199999999999998</v>
          </cell>
          <cell r="P21">
            <v>0.495</v>
          </cell>
          <cell r="Q21">
            <v>23216</v>
          </cell>
          <cell r="R21">
            <v>29600</v>
          </cell>
          <cell r="S21">
            <v>0.115</v>
          </cell>
          <cell r="T21">
            <v>0.03</v>
          </cell>
          <cell r="U21">
            <v>0.1</v>
          </cell>
          <cell r="V21">
            <v>6.5000000000000002E-2</v>
          </cell>
          <cell r="W21">
            <v>2</v>
          </cell>
          <cell r="X21">
            <v>0.75</v>
          </cell>
          <cell r="Y21" t="str">
            <v>A</v>
          </cell>
          <cell r="Z21" t="str">
            <v>BBB+</v>
          </cell>
          <cell r="AA21" t="str">
            <v>A3</v>
          </cell>
          <cell r="AB21">
            <v>20138.38</v>
          </cell>
          <cell r="AC21">
            <v>2.41E-2</v>
          </cell>
          <cell r="AD21"/>
          <cell r="AE21">
            <v>0.1045</v>
          </cell>
          <cell r="AF21"/>
        </row>
        <row r="22">
          <cell r="B22" t="str">
            <v>EE</v>
          </cell>
          <cell r="C22" t="str">
            <v>El Paso Electric</v>
          </cell>
          <cell r="D22"/>
          <cell r="E22">
            <v>1.2</v>
          </cell>
          <cell r="F22">
            <v>45</v>
          </cell>
          <cell r="G22">
            <v>35</v>
          </cell>
          <cell r="H22">
            <v>2.75</v>
          </cell>
          <cell r="I22">
            <v>1.4</v>
          </cell>
          <cell r="J22">
            <v>29.5</v>
          </cell>
          <cell r="K22">
            <v>40.36</v>
          </cell>
          <cell r="L22">
            <v>41.1</v>
          </cell>
          <cell r="M22">
            <v>0.53500000000000003</v>
          </cell>
          <cell r="N22">
            <v>0.56499999999999995</v>
          </cell>
          <cell r="O22">
            <v>0.46500000000000002</v>
          </cell>
          <cell r="P22">
            <v>0.435</v>
          </cell>
          <cell r="Q22">
            <v>2118.4</v>
          </cell>
          <cell r="R22">
            <v>2800</v>
          </cell>
          <cell r="S22">
            <v>9.5000000000000001E-2</v>
          </cell>
          <cell r="T22">
            <v>3.5000000000000003E-2</v>
          </cell>
          <cell r="U22">
            <v>0.05</v>
          </cell>
          <cell r="V22">
            <v>4.4999999999999998E-2</v>
          </cell>
          <cell r="W22">
            <v>2</v>
          </cell>
          <cell r="X22">
            <v>0.75</v>
          </cell>
          <cell r="Y22" t="str">
            <v>B++</v>
          </cell>
          <cell r="Z22" t="str">
            <v>BBB</v>
          </cell>
          <cell r="AA22" t="str">
            <v>Baa1</v>
          </cell>
          <cell r="AB22">
            <v>1459.75</v>
          </cell>
          <cell r="AC22">
            <v>7.0000000000000007E-2</v>
          </cell>
          <cell r="AD22"/>
          <cell r="AE22" t="str">
            <v>NA</v>
          </cell>
          <cell r="AF22"/>
        </row>
        <row r="23">
          <cell r="B23" t="str">
            <v>EDE</v>
          </cell>
          <cell r="C23" t="str">
            <v>Empire District Elec</v>
          </cell>
          <cell r="D23"/>
          <cell r="E23">
            <v>1.06</v>
          </cell>
          <cell r="F23">
            <v>30</v>
          </cell>
          <cell r="G23">
            <v>20</v>
          </cell>
          <cell r="H23">
            <v>1.75</v>
          </cell>
          <cell r="I23">
            <v>1.2</v>
          </cell>
          <cell r="J23">
            <v>20.25</v>
          </cell>
          <cell r="K23">
            <v>43.48</v>
          </cell>
          <cell r="L23">
            <v>47.5</v>
          </cell>
          <cell r="M23">
            <v>0.50600000000000001</v>
          </cell>
          <cell r="N23">
            <v>0.5</v>
          </cell>
          <cell r="O23">
            <v>0.49399999999999999</v>
          </cell>
          <cell r="P23">
            <v>0.5</v>
          </cell>
          <cell r="Q23">
            <v>1586.5</v>
          </cell>
          <cell r="R23">
            <v>1925</v>
          </cell>
          <cell r="S23">
            <v>0.09</v>
          </cell>
          <cell r="T23">
            <v>0.03</v>
          </cell>
          <cell r="U23">
            <v>0.03</v>
          </cell>
          <cell r="V23">
            <v>2.5000000000000001E-2</v>
          </cell>
          <cell r="W23">
            <v>2</v>
          </cell>
          <cell r="X23">
            <v>0.7</v>
          </cell>
          <cell r="Y23" t="str">
            <v>B++</v>
          </cell>
          <cell r="Z23" t="str">
            <v>BBB</v>
          </cell>
          <cell r="AA23" t="str">
            <v>Baa1</v>
          </cell>
          <cell r="AB23">
            <v>962.47</v>
          </cell>
          <cell r="AC23">
            <v>0.03</v>
          </cell>
          <cell r="AD23"/>
          <cell r="AE23" t="str">
            <v>NA</v>
          </cell>
          <cell r="AF23"/>
        </row>
        <row r="24">
          <cell r="B24" t="str">
            <v>ETR</v>
          </cell>
          <cell r="C24" t="str">
            <v>Entergy Corp.</v>
          </cell>
          <cell r="D24"/>
          <cell r="E24">
            <v>3.32</v>
          </cell>
          <cell r="F24">
            <v>100</v>
          </cell>
          <cell r="G24">
            <v>70</v>
          </cell>
          <cell r="H24">
            <v>5.5</v>
          </cell>
          <cell r="I24">
            <v>3.8</v>
          </cell>
          <cell r="J24">
            <v>63.75</v>
          </cell>
          <cell r="K24">
            <v>179.24</v>
          </cell>
          <cell r="L24">
            <v>179.5</v>
          </cell>
          <cell r="M24">
            <v>0.54900000000000004</v>
          </cell>
          <cell r="N24">
            <v>0.53500000000000003</v>
          </cell>
          <cell r="O24">
            <v>0.438</v>
          </cell>
          <cell r="P24">
            <v>0.45500000000000002</v>
          </cell>
          <cell r="Q24">
            <v>22842</v>
          </cell>
          <cell r="R24">
            <v>25200</v>
          </cell>
          <cell r="S24">
            <v>8.5000000000000006E-2</v>
          </cell>
          <cell r="T24">
            <v>0</v>
          </cell>
          <cell r="U24">
            <v>2.5000000000000001E-2</v>
          </cell>
          <cell r="V24">
            <v>0.03</v>
          </cell>
          <cell r="W24">
            <v>3</v>
          </cell>
          <cell r="X24">
            <v>0.65</v>
          </cell>
          <cell r="Y24" t="str">
            <v>B++</v>
          </cell>
          <cell r="Z24" t="str">
            <v>BBB</v>
          </cell>
          <cell r="AA24" t="str">
            <v>Baa3</v>
          </cell>
          <cell r="AB24">
            <v>11415.99</v>
          </cell>
          <cell r="AC24">
            <v>-2.1299999999999999E-2</v>
          </cell>
          <cell r="AD24"/>
          <cell r="AE24">
            <v>0.1</v>
          </cell>
          <cell r="AF24"/>
        </row>
        <row r="25">
          <cell r="B25" t="str">
            <v>ES</v>
          </cell>
          <cell r="C25" t="str">
            <v>Eversource Energy</v>
          </cell>
          <cell r="D25"/>
          <cell r="E25">
            <v>1.75</v>
          </cell>
          <cell r="F25">
            <v>60</v>
          </cell>
          <cell r="G25">
            <v>45</v>
          </cell>
          <cell r="H25">
            <v>3.75</v>
          </cell>
          <cell r="I25">
            <v>2.1</v>
          </cell>
          <cell r="J25">
            <v>38.25</v>
          </cell>
          <cell r="K25">
            <v>316.98</v>
          </cell>
          <cell r="L25">
            <v>322</v>
          </cell>
          <cell r="M25">
            <v>0.45900000000000002</v>
          </cell>
          <cell r="N25">
            <v>0.46500000000000002</v>
          </cell>
          <cell r="O25">
            <v>0.53200000000000003</v>
          </cell>
          <cell r="P25">
            <v>0.53</v>
          </cell>
          <cell r="Q25">
            <v>18738</v>
          </cell>
          <cell r="R25">
            <v>23200</v>
          </cell>
          <cell r="S25">
            <v>0.1</v>
          </cell>
          <cell r="T25">
            <v>8.5000000000000006E-2</v>
          </cell>
          <cell r="U25">
            <v>6.5000000000000002E-2</v>
          </cell>
          <cell r="V25">
            <v>0.04</v>
          </cell>
          <cell r="W25">
            <v>1</v>
          </cell>
          <cell r="X25">
            <v>0.75</v>
          </cell>
          <cell r="Y25" t="str">
            <v>A</v>
          </cell>
          <cell r="Z25" t="str">
            <v>A</v>
          </cell>
          <cell r="AA25" t="str">
            <v>Baa1</v>
          </cell>
          <cell r="AB25">
            <v>15277.64</v>
          </cell>
          <cell r="AC25">
            <v>6.2100000000000002E-2</v>
          </cell>
          <cell r="AD25"/>
          <cell r="AE25">
            <v>9.4475000000000003E-2</v>
          </cell>
          <cell r="AF25"/>
        </row>
        <row r="26">
          <cell r="B26" t="str">
            <v>EXC</v>
          </cell>
          <cell r="C26" t="str">
            <v>Exelon Corp.</v>
          </cell>
          <cell r="D26"/>
          <cell r="E26">
            <v>1.24</v>
          </cell>
          <cell r="F26">
            <v>40</v>
          </cell>
          <cell r="G26">
            <v>25</v>
          </cell>
          <cell r="H26">
            <v>2.75</v>
          </cell>
          <cell r="I26">
            <v>1.4</v>
          </cell>
          <cell r="J26">
            <v>33.5</v>
          </cell>
          <cell r="K26">
            <v>859.83</v>
          </cell>
          <cell r="L26">
            <v>961</v>
          </cell>
          <cell r="M26">
            <v>0.46700000000000003</v>
          </cell>
          <cell r="N26">
            <v>0.47</v>
          </cell>
          <cell r="O26">
            <v>0.52800000000000002</v>
          </cell>
          <cell r="P26">
            <v>0.53</v>
          </cell>
          <cell r="Q26">
            <v>42811</v>
          </cell>
          <cell r="R26">
            <v>60800</v>
          </cell>
          <cell r="S26">
            <v>8.5000000000000006E-2</v>
          </cell>
          <cell r="T26">
            <v>4.4999999999999998E-2</v>
          </cell>
          <cell r="U26">
            <v>-0.02</v>
          </cell>
          <cell r="V26">
            <v>4.4999999999999998E-2</v>
          </cell>
          <cell r="W26">
            <v>3</v>
          </cell>
          <cell r="X26">
            <v>0.65</v>
          </cell>
          <cell r="Y26" t="str">
            <v>B++</v>
          </cell>
          <cell r="Z26" t="str">
            <v>BBB</v>
          </cell>
          <cell r="AA26" t="str">
            <v>Baa2</v>
          </cell>
          <cell r="AB26">
            <v>25047.21</v>
          </cell>
          <cell r="AC26">
            <v>6.3200000000000006E-2</v>
          </cell>
          <cell r="AD26"/>
          <cell r="AE26">
            <v>9.5333333333333339E-2</v>
          </cell>
          <cell r="AF26"/>
        </row>
        <row r="27">
          <cell r="B27" t="str">
            <v>FE</v>
          </cell>
          <cell r="C27" t="str">
            <v>FirstEnergy Corp.</v>
          </cell>
          <cell r="D27"/>
          <cell r="E27">
            <v>1.46</v>
          </cell>
          <cell r="F27">
            <v>45</v>
          </cell>
          <cell r="G27">
            <v>30</v>
          </cell>
          <cell r="H27">
            <v>3</v>
          </cell>
          <cell r="I27">
            <v>1.6</v>
          </cell>
          <cell r="J27">
            <v>35.75</v>
          </cell>
          <cell r="K27">
            <v>421.1</v>
          </cell>
          <cell r="L27">
            <v>435</v>
          </cell>
          <cell r="M27">
            <v>0.60699999999999998</v>
          </cell>
          <cell r="N27">
            <v>0.59</v>
          </cell>
          <cell r="O27">
            <v>0.39300000000000002</v>
          </cell>
          <cell r="P27">
            <v>0.41</v>
          </cell>
          <cell r="Q27">
            <v>31596</v>
          </cell>
          <cell r="R27">
            <v>38300</v>
          </cell>
          <cell r="S27">
            <v>8.5000000000000006E-2</v>
          </cell>
          <cell r="T27">
            <v>7.0000000000000007E-2</v>
          </cell>
          <cell r="U27">
            <v>-1.4999999999999999E-2</v>
          </cell>
          <cell r="V27">
            <v>0.03</v>
          </cell>
          <cell r="W27">
            <v>3</v>
          </cell>
          <cell r="X27">
            <v>0.65</v>
          </cell>
          <cell r="Y27" t="str">
            <v>B+</v>
          </cell>
          <cell r="Z27" t="str">
            <v>BBB-</v>
          </cell>
          <cell r="AA27" t="str">
            <v>Baa3</v>
          </cell>
          <cell r="AB27">
            <v>12977.76</v>
          </cell>
          <cell r="AC27">
            <v>9.1000000000000004E-3</v>
          </cell>
          <cell r="AD27"/>
          <cell r="AE27">
            <v>0.10825000000000001</v>
          </cell>
          <cell r="AF27"/>
        </row>
        <row r="28">
          <cell r="B28" t="str">
            <v>GXP</v>
          </cell>
          <cell r="C28" t="str">
            <v>Great Plains Energy</v>
          </cell>
          <cell r="D28"/>
          <cell r="E28">
            <v>1.04</v>
          </cell>
          <cell r="F28">
            <v>35</v>
          </cell>
          <cell r="G28">
            <v>20</v>
          </cell>
          <cell r="H28">
            <v>2</v>
          </cell>
          <cell r="I28">
            <v>1.2</v>
          </cell>
          <cell r="J28">
            <v>26.75</v>
          </cell>
          <cell r="K28">
            <v>154.16</v>
          </cell>
          <cell r="L28">
            <v>155.5</v>
          </cell>
          <cell r="M28">
            <v>0.49</v>
          </cell>
          <cell r="N28">
            <v>0.48</v>
          </cell>
          <cell r="O28">
            <v>0.504</v>
          </cell>
          <cell r="P28">
            <v>0.51500000000000001</v>
          </cell>
          <cell r="Q28">
            <v>7113.1</v>
          </cell>
          <cell r="R28">
            <v>8075</v>
          </cell>
          <cell r="S28">
            <v>7.4999999999999997E-2</v>
          </cell>
          <cell r="T28">
            <v>0.05</v>
          </cell>
          <cell r="U28">
            <v>0.06</v>
          </cell>
          <cell r="V28">
            <v>0.03</v>
          </cell>
          <cell r="W28">
            <v>3</v>
          </cell>
          <cell r="X28">
            <v>0.85</v>
          </cell>
          <cell r="Y28" t="str">
            <v>B+</v>
          </cell>
          <cell r="Z28" t="str">
            <v>BBB+</v>
          </cell>
          <cell r="AA28" t="str">
            <v>Baa2</v>
          </cell>
          <cell r="AB28">
            <v>4004.64</v>
          </cell>
          <cell r="AC28">
            <v>6.3700000000000007E-2</v>
          </cell>
          <cell r="AD28"/>
          <cell r="AE28">
            <v>9.5000000000000001E-2</v>
          </cell>
          <cell r="AF28"/>
        </row>
        <row r="29">
          <cell r="B29" t="str">
            <v>HE</v>
          </cell>
          <cell r="C29" t="str">
            <v>Hawaiian Elec.</v>
          </cell>
          <cell r="D29"/>
          <cell r="E29">
            <v>1.24</v>
          </cell>
          <cell r="F29">
            <v>30</v>
          </cell>
          <cell r="G29">
            <v>20</v>
          </cell>
          <cell r="H29">
            <v>2</v>
          </cell>
          <cell r="I29">
            <v>1.3</v>
          </cell>
          <cell r="J29">
            <v>20.5</v>
          </cell>
          <cell r="K29">
            <v>102.57</v>
          </cell>
          <cell r="L29">
            <v>115</v>
          </cell>
          <cell r="M29">
            <v>0.45200000000000001</v>
          </cell>
          <cell r="N29">
            <v>0.51</v>
          </cell>
          <cell r="O29">
            <v>0.53800000000000003</v>
          </cell>
          <cell r="P29">
            <v>0.48499999999999999</v>
          </cell>
          <cell r="Q29">
            <v>3332.3</v>
          </cell>
          <cell r="R29">
            <v>4875</v>
          </cell>
          <cell r="S29">
            <v>0.1</v>
          </cell>
          <cell r="T29">
            <v>3.5000000000000003E-2</v>
          </cell>
          <cell r="U29">
            <v>0.01</v>
          </cell>
          <cell r="V29">
            <v>0.03</v>
          </cell>
          <cell r="W29">
            <v>2</v>
          </cell>
          <cell r="X29">
            <v>0.8</v>
          </cell>
          <cell r="Y29" t="str">
            <v>A</v>
          </cell>
          <cell r="Z29" t="str">
            <v>BBB-</v>
          </cell>
          <cell r="AA29" t="str">
            <v>NR</v>
          </cell>
          <cell r="AB29">
            <v>2971.96</v>
          </cell>
          <cell r="AC29">
            <v>3.7999999999999999E-2</v>
          </cell>
          <cell r="AD29"/>
          <cell r="AE29">
            <v>9.6666666666666679E-2</v>
          </cell>
          <cell r="AF29"/>
        </row>
        <row r="30">
          <cell r="B30" t="str">
            <v>IDA</v>
          </cell>
          <cell r="C30" t="str">
            <v>IDACORP, Inc.</v>
          </cell>
          <cell r="D30"/>
          <cell r="E30">
            <v>1.97</v>
          </cell>
          <cell r="F30">
            <v>70</v>
          </cell>
          <cell r="G30">
            <v>55</v>
          </cell>
          <cell r="H30">
            <v>3.9</v>
          </cell>
          <cell r="I30">
            <v>2.25</v>
          </cell>
          <cell r="J30">
            <v>47.05</v>
          </cell>
          <cell r="K30">
            <v>50.27</v>
          </cell>
          <cell r="L30">
            <v>50.3</v>
          </cell>
          <cell r="M30">
            <v>0.45300000000000001</v>
          </cell>
          <cell r="N30">
            <v>0.45</v>
          </cell>
          <cell r="O30">
            <v>0.54700000000000004</v>
          </cell>
          <cell r="P30">
            <v>0.55000000000000004</v>
          </cell>
          <cell r="Q30">
            <v>3567.6</v>
          </cell>
          <cell r="R30">
            <v>4330</v>
          </cell>
          <cell r="S30">
            <v>8.5000000000000006E-2</v>
          </cell>
          <cell r="T30">
            <v>0.01</v>
          </cell>
          <cell r="U30">
            <v>0.06</v>
          </cell>
          <cell r="V30">
            <v>0.04</v>
          </cell>
          <cell r="W30">
            <v>2</v>
          </cell>
          <cell r="X30">
            <v>0.8</v>
          </cell>
          <cell r="Y30" t="str">
            <v>B++</v>
          </cell>
          <cell r="Z30" t="str">
            <v>BBB</v>
          </cell>
          <cell r="AA30" t="str">
            <v>Baa1</v>
          </cell>
          <cell r="AB30">
            <v>3184.07</v>
          </cell>
          <cell r="AC30">
            <v>0.04</v>
          </cell>
          <cell r="AD30"/>
          <cell r="AE30">
            <v>0.1</v>
          </cell>
          <cell r="AF30"/>
        </row>
        <row r="31">
          <cell r="B31" t="str">
            <v>ITC</v>
          </cell>
          <cell r="C31" t="str">
            <v>ITC Holdings Corp.</v>
          </cell>
          <cell r="D31"/>
          <cell r="E31">
            <v>0.78</v>
          </cell>
          <cell r="F31">
            <v>55</v>
          </cell>
          <cell r="G31">
            <v>45</v>
          </cell>
          <cell r="H31">
            <v>2.75</v>
          </cell>
          <cell r="I31">
            <v>1.1000000000000001</v>
          </cell>
          <cell r="J31">
            <v>17.75</v>
          </cell>
          <cell r="K31">
            <v>155.13999999999999</v>
          </cell>
          <cell r="L31">
            <v>160</v>
          </cell>
          <cell r="M31">
            <v>0.70199999999999996</v>
          </cell>
          <cell r="N31">
            <v>0.62</v>
          </cell>
          <cell r="O31">
            <v>0.29799999999999999</v>
          </cell>
          <cell r="P31">
            <v>0.38</v>
          </cell>
          <cell r="Q31">
            <v>5598.1</v>
          </cell>
          <cell r="R31">
            <v>7575</v>
          </cell>
          <cell r="S31">
            <v>0.155</v>
          </cell>
          <cell r="T31">
            <v>0.12</v>
          </cell>
          <cell r="U31">
            <v>0.125</v>
          </cell>
          <cell r="V31">
            <v>0.1</v>
          </cell>
          <cell r="W31">
            <v>2</v>
          </cell>
          <cell r="X31">
            <v>0.65</v>
          </cell>
          <cell r="Y31" t="str">
            <v>B++</v>
          </cell>
          <cell r="Z31" t="str">
            <v>A-</v>
          </cell>
          <cell r="AA31" t="str">
            <v>Baa2</v>
          </cell>
          <cell r="AB31">
            <v>5057.1400000000003</v>
          </cell>
          <cell r="AC31">
            <v>8.2500000000000004E-2</v>
          </cell>
          <cell r="AD31"/>
          <cell r="AE31">
            <v>0.13020000000000001</v>
          </cell>
          <cell r="AF31"/>
        </row>
        <row r="32">
          <cell r="B32" t="str">
            <v>MGEE</v>
          </cell>
          <cell r="C32" t="str">
            <v>MGE Energy</v>
          </cell>
          <cell r="D32"/>
          <cell r="E32">
            <v>1.18</v>
          </cell>
          <cell r="F32">
            <v>50</v>
          </cell>
          <cell r="G32">
            <v>45</v>
          </cell>
          <cell r="H32">
            <v>3.15</v>
          </cell>
          <cell r="I32">
            <v>1.35</v>
          </cell>
          <cell r="J32">
            <v>25</v>
          </cell>
          <cell r="K32">
            <v>34.67</v>
          </cell>
          <cell r="L32">
            <v>36</v>
          </cell>
          <cell r="M32">
            <v>0.375</v>
          </cell>
          <cell r="N32">
            <v>0.35</v>
          </cell>
          <cell r="O32">
            <v>0.625</v>
          </cell>
          <cell r="P32">
            <v>0.65</v>
          </cell>
          <cell r="Q32">
            <v>1054.7</v>
          </cell>
          <cell r="R32">
            <v>1385</v>
          </cell>
          <cell r="S32">
            <v>0.13</v>
          </cell>
          <cell r="T32">
            <v>7.0000000000000007E-2</v>
          </cell>
          <cell r="U32">
            <v>0.04</v>
          </cell>
          <cell r="V32">
            <v>0.06</v>
          </cell>
          <cell r="W32">
            <v>1</v>
          </cell>
          <cell r="X32">
            <v>0.75</v>
          </cell>
          <cell r="Y32" t="str">
            <v>A</v>
          </cell>
          <cell r="Z32" t="str">
            <v>NR</v>
          </cell>
          <cell r="AA32" t="str">
            <v>NR</v>
          </cell>
          <cell r="AB32">
            <v>1426.94</v>
          </cell>
          <cell r="AC32">
            <v>0.04</v>
          </cell>
          <cell r="AD32"/>
          <cell r="AE32">
            <v>0.10199999999999999</v>
          </cell>
          <cell r="AF32"/>
        </row>
        <row r="33">
          <cell r="B33" t="str">
            <v>NEE</v>
          </cell>
          <cell r="C33" t="str">
            <v>NextEra Energy, Inc.</v>
          </cell>
          <cell r="D33"/>
          <cell r="E33">
            <v>3.4</v>
          </cell>
          <cell r="F33">
            <v>145</v>
          </cell>
          <cell r="G33">
            <v>105</v>
          </cell>
          <cell r="H33">
            <v>7.5</v>
          </cell>
          <cell r="I33">
            <v>5</v>
          </cell>
          <cell r="J33">
            <v>59.75</v>
          </cell>
          <cell r="K33">
            <v>443</v>
          </cell>
          <cell r="L33">
            <v>470</v>
          </cell>
          <cell r="M33">
            <v>0.55000000000000004</v>
          </cell>
          <cell r="N33">
            <v>0.47499999999999998</v>
          </cell>
          <cell r="O33">
            <v>0.45</v>
          </cell>
          <cell r="P33">
            <v>0.52500000000000002</v>
          </cell>
          <cell r="Q33">
            <v>44283</v>
          </cell>
          <cell r="R33">
            <v>53500</v>
          </cell>
          <cell r="S33">
            <v>0.125</v>
          </cell>
          <cell r="T33">
            <v>7.0000000000000007E-2</v>
          </cell>
          <cell r="U33">
            <v>0.11</v>
          </cell>
          <cell r="V33">
            <v>6.5000000000000002E-2</v>
          </cell>
          <cell r="W33">
            <v>2</v>
          </cell>
          <cell r="X33">
            <v>0.7</v>
          </cell>
          <cell r="Y33" t="str">
            <v>A</v>
          </cell>
          <cell r="Z33" t="str">
            <v>A-</v>
          </cell>
          <cell r="AA33" t="str">
            <v>Baa1</v>
          </cell>
          <cell r="AB33">
            <v>44088.99</v>
          </cell>
          <cell r="AC33">
            <v>6.7299999999999999E-2</v>
          </cell>
          <cell r="AD33"/>
          <cell r="AE33">
            <v>0.10500000000000001</v>
          </cell>
          <cell r="AF33"/>
        </row>
        <row r="34">
          <cell r="B34" t="str">
            <v>NWE</v>
          </cell>
          <cell r="C34" t="str">
            <v>NorthWestern Corp.</v>
          </cell>
          <cell r="D34"/>
          <cell r="E34">
            <v>1.96</v>
          </cell>
          <cell r="F34">
            <v>65</v>
          </cell>
          <cell r="G34">
            <v>40</v>
          </cell>
          <cell r="H34">
            <v>3.75</v>
          </cell>
          <cell r="I34">
            <v>2.25</v>
          </cell>
          <cell r="J34">
            <v>38</v>
          </cell>
          <cell r="K34">
            <v>46.91</v>
          </cell>
          <cell r="L34">
            <v>48</v>
          </cell>
          <cell r="M34">
            <v>0.53400000000000003</v>
          </cell>
          <cell r="N34">
            <v>0.51</v>
          </cell>
          <cell r="O34">
            <v>0.46600000000000003</v>
          </cell>
          <cell r="P34">
            <v>0.49</v>
          </cell>
          <cell r="Q34">
            <v>3168</v>
          </cell>
          <cell r="R34">
            <v>3725</v>
          </cell>
          <cell r="S34">
            <v>0.1</v>
          </cell>
          <cell r="T34">
            <v>6.5000000000000002E-2</v>
          </cell>
          <cell r="U34">
            <v>6.5000000000000002E-2</v>
          </cell>
          <cell r="V34">
            <v>5.5E-2</v>
          </cell>
          <cell r="W34">
            <v>3</v>
          </cell>
          <cell r="X34">
            <v>0.75</v>
          </cell>
          <cell r="Y34" t="str">
            <v>B+</v>
          </cell>
          <cell r="Z34" t="str">
            <v>BBB</v>
          </cell>
          <cell r="AA34" t="str">
            <v>A3</v>
          </cell>
          <cell r="AB34">
            <v>2459.46</v>
          </cell>
          <cell r="AC34">
            <v>5.28E-2</v>
          </cell>
          <cell r="AD34"/>
          <cell r="AE34">
            <v>0.10000000000000002</v>
          </cell>
          <cell r="AF34"/>
        </row>
        <row r="35">
          <cell r="B35" t="str">
            <v>OGE</v>
          </cell>
          <cell r="C35" t="str">
            <v>OGE Energy Corp.</v>
          </cell>
          <cell r="D35"/>
          <cell r="E35">
            <v>1.1000000000000001</v>
          </cell>
          <cell r="F35">
            <v>40</v>
          </cell>
          <cell r="G35">
            <v>30</v>
          </cell>
          <cell r="H35">
            <v>2.25</v>
          </cell>
          <cell r="I35">
            <v>1.55</v>
          </cell>
          <cell r="J35">
            <v>20.25</v>
          </cell>
          <cell r="K35">
            <v>199.4</v>
          </cell>
          <cell r="L35">
            <v>202</v>
          </cell>
          <cell r="M35">
            <v>0.45900000000000002</v>
          </cell>
          <cell r="N35">
            <v>0.48499999999999999</v>
          </cell>
          <cell r="O35">
            <v>0.54100000000000004</v>
          </cell>
          <cell r="P35">
            <v>0.51500000000000001</v>
          </cell>
          <cell r="Q35">
            <v>5999.7</v>
          </cell>
          <cell r="R35">
            <v>7925</v>
          </cell>
          <cell r="S35">
            <v>0.115</v>
          </cell>
          <cell r="T35">
            <v>0.03</v>
          </cell>
          <cell r="U35">
            <v>0.1</v>
          </cell>
          <cell r="V35">
            <v>0.05</v>
          </cell>
          <cell r="W35">
            <v>1</v>
          </cell>
          <cell r="X35">
            <v>0.9</v>
          </cell>
          <cell r="Y35" t="str">
            <v>A+</v>
          </cell>
          <cell r="Z35" t="str">
            <v>A-</v>
          </cell>
          <cell r="AA35" t="str">
            <v>A3</v>
          </cell>
          <cell r="AB35">
            <v>5397.49</v>
          </cell>
          <cell r="AC35">
            <v>3.3399999999999999E-2</v>
          </cell>
          <cell r="AD35"/>
          <cell r="AE35">
            <v>0.10074999999999999</v>
          </cell>
          <cell r="AF35"/>
        </row>
        <row r="36">
          <cell r="B36" t="str">
            <v>OTTR</v>
          </cell>
          <cell r="C36" t="str">
            <v>Otter Tail Corp.</v>
          </cell>
          <cell r="D36"/>
          <cell r="E36">
            <v>1.24</v>
          </cell>
          <cell r="F36">
            <v>50</v>
          </cell>
          <cell r="G36">
            <v>30</v>
          </cell>
          <cell r="H36">
            <v>2.25</v>
          </cell>
          <cell r="I36">
            <v>1.32</v>
          </cell>
          <cell r="J36">
            <v>18.100000000000001</v>
          </cell>
          <cell r="K36">
            <v>37.22</v>
          </cell>
          <cell r="L36">
            <v>42</v>
          </cell>
          <cell r="M36">
            <v>0.46500000000000002</v>
          </cell>
          <cell r="N36">
            <v>0.48</v>
          </cell>
          <cell r="O36">
            <v>0.53500000000000003</v>
          </cell>
          <cell r="P36">
            <v>0.52</v>
          </cell>
          <cell r="Q36">
            <v>1071.3</v>
          </cell>
          <cell r="R36">
            <v>1460</v>
          </cell>
          <cell r="S36">
            <v>0.125</v>
          </cell>
          <cell r="T36">
            <v>0.09</v>
          </cell>
          <cell r="U36">
            <v>1.4999999999999999E-2</v>
          </cell>
          <cell r="V36">
            <v>3.5000000000000003E-2</v>
          </cell>
          <cell r="W36">
            <v>3</v>
          </cell>
          <cell r="X36">
            <v>0.85</v>
          </cell>
          <cell r="Y36" t="str">
            <v>B+</v>
          </cell>
          <cell r="Z36" t="str">
            <v>BBB</v>
          </cell>
          <cell r="AA36" t="str">
            <v>Baa2</v>
          </cell>
          <cell r="AB36">
            <v>977.44</v>
          </cell>
          <cell r="AC36">
            <v>0.06</v>
          </cell>
          <cell r="AD36"/>
          <cell r="AE36" t="str">
            <v>NA</v>
          </cell>
          <cell r="AF36"/>
        </row>
        <row r="37">
          <cell r="B37" t="str">
            <v>POM</v>
          </cell>
          <cell r="C37" t="str">
            <v>Pepco Holdings</v>
          </cell>
          <cell r="D37"/>
          <cell r="E37">
            <v>1.08</v>
          </cell>
          <cell r="F37">
            <v>35</v>
          </cell>
          <cell r="G37">
            <v>20</v>
          </cell>
          <cell r="H37">
            <v>2</v>
          </cell>
          <cell r="I37">
            <v>1.08</v>
          </cell>
          <cell r="J37">
            <v>20.3</v>
          </cell>
          <cell r="K37">
            <v>250.32</v>
          </cell>
          <cell r="L37">
            <v>260</v>
          </cell>
          <cell r="M37">
            <v>0.50700000000000001</v>
          </cell>
          <cell r="N37">
            <v>0.53</v>
          </cell>
          <cell r="O37">
            <v>0.49299999999999999</v>
          </cell>
          <cell r="P37">
            <v>0.47</v>
          </cell>
          <cell r="Q37">
            <v>8763</v>
          </cell>
          <cell r="R37">
            <v>11215</v>
          </cell>
          <cell r="S37">
            <v>0.1</v>
          </cell>
          <cell r="T37">
            <v>0.08</v>
          </cell>
          <cell r="U37">
            <v>0</v>
          </cell>
          <cell r="V37" t="str">
            <v>NA</v>
          </cell>
          <cell r="W37">
            <v>3</v>
          </cell>
          <cell r="X37">
            <v>0.65</v>
          </cell>
          <cell r="Y37" t="str">
            <v>B+</v>
          </cell>
          <cell r="Z37" t="str">
            <v>BBB+</v>
          </cell>
          <cell r="AA37" t="str">
            <v>Baa3</v>
          </cell>
          <cell r="AB37">
            <v>5945.61</v>
          </cell>
          <cell r="AC37">
            <v>6.4999999999999997E-3</v>
          </cell>
          <cell r="AD37"/>
          <cell r="AE37">
            <v>9.7939999999999999E-2</v>
          </cell>
          <cell r="AF37"/>
        </row>
        <row r="38">
          <cell r="B38" t="str">
            <v>PCG</v>
          </cell>
          <cell r="C38" t="str">
            <v>PG&amp;E Corp.</v>
          </cell>
          <cell r="D38"/>
          <cell r="E38">
            <v>1.82</v>
          </cell>
          <cell r="F38">
            <v>60</v>
          </cell>
          <cell r="G38">
            <v>40</v>
          </cell>
          <cell r="H38">
            <v>4.25</v>
          </cell>
          <cell r="I38">
            <v>2.2000000000000002</v>
          </cell>
          <cell r="J38">
            <v>42.5</v>
          </cell>
          <cell r="K38">
            <v>475.91</v>
          </cell>
          <cell r="L38">
            <v>520</v>
          </cell>
          <cell r="M38">
            <v>0.48499999999999999</v>
          </cell>
          <cell r="N38">
            <v>0.47499999999999998</v>
          </cell>
          <cell r="O38">
            <v>0.50700000000000001</v>
          </cell>
          <cell r="P38">
            <v>0.52</v>
          </cell>
          <cell r="Q38">
            <v>31050</v>
          </cell>
          <cell r="R38">
            <v>42600</v>
          </cell>
          <cell r="S38">
            <v>0.1</v>
          </cell>
          <cell r="T38">
            <v>0.105</v>
          </cell>
          <cell r="U38">
            <v>0.03</v>
          </cell>
          <cell r="V38">
            <v>0.05</v>
          </cell>
          <cell r="W38">
            <v>3</v>
          </cell>
          <cell r="X38">
            <v>0.65</v>
          </cell>
          <cell r="Y38" t="str">
            <v>B+</v>
          </cell>
          <cell r="Z38" t="str">
            <v>BBB</v>
          </cell>
          <cell r="AA38" t="str">
            <v>Baa1</v>
          </cell>
          <cell r="AB38">
            <v>25253.79</v>
          </cell>
          <cell r="AC38">
            <v>5.8599999999999999E-2</v>
          </cell>
          <cell r="AD38"/>
          <cell r="AE38">
            <v>0.104</v>
          </cell>
          <cell r="AF38"/>
        </row>
        <row r="39">
          <cell r="B39" t="str">
            <v>PNW</v>
          </cell>
          <cell r="C39" t="str">
            <v>Pinnacle West Capital</v>
          </cell>
          <cell r="D39"/>
          <cell r="E39">
            <v>2.4700000000000002</v>
          </cell>
          <cell r="F39">
            <v>70</v>
          </cell>
          <cell r="G39">
            <v>55</v>
          </cell>
          <cell r="H39">
            <v>4.5</v>
          </cell>
          <cell r="I39">
            <v>2.95</v>
          </cell>
          <cell r="J39">
            <v>47</v>
          </cell>
          <cell r="K39">
            <v>110.57</v>
          </cell>
          <cell r="L39">
            <v>118</v>
          </cell>
          <cell r="M39">
            <v>0.41</v>
          </cell>
          <cell r="N39">
            <v>0.44500000000000001</v>
          </cell>
          <cell r="O39">
            <v>0.59</v>
          </cell>
          <cell r="P39">
            <v>0.55500000000000005</v>
          </cell>
          <cell r="Q39">
            <v>7398.7</v>
          </cell>
          <cell r="R39">
            <v>10025</v>
          </cell>
          <cell r="S39">
            <v>9.5000000000000001E-2</v>
          </cell>
          <cell r="T39">
            <v>0.04</v>
          </cell>
          <cell r="U39">
            <v>3.5000000000000003E-2</v>
          </cell>
          <cell r="V39">
            <v>3.5000000000000003E-2</v>
          </cell>
          <cell r="W39">
            <v>1</v>
          </cell>
          <cell r="X39">
            <v>0.7</v>
          </cell>
          <cell r="Y39" t="str">
            <v>A+</v>
          </cell>
          <cell r="Z39" t="str">
            <v>A-</v>
          </cell>
          <cell r="AA39" t="str">
            <v>A3</v>
          </cell>
          <cell r="AB39">
            <v>6940.09</v>
          </cell>
          <cell r="AC39">
            <v>5.3699999999999998E-2</v>
          </cell>
          <cell r="AD39"/>
          <cell r="AE39">
            <v>0.1</v>
          </cell>
          <cell r="AF39"/>
        </row>
        <row r="40">
          <cell r="B40" t="str">
            <v>PNM</v>
          </cell>
          <cell r="C40" t="str">
            <v>PNM Resources</v>
          </cell>
          <cell r="D40"/>
          <cell r="E40">
            <v>0.8</v>
          </cell>
          <cell r="F40">
            <v>45</v>
          </cell>
          <cell r="G40">
            <v>30</v>
          </cell>
          <cell r="H40">
            <v>2.35</v>
          </cell>
          <cell r="I40">
            <v>1.1499999999999999</v>
          </cell>
          <cell r="J40">
            <v>25.5</v>
          </cell>
          <cell r="K40">
            <v>79.650000000000006</v>
          </cell>
          <cell r="L40">
            <v>80</v>
          </cell>
          <cell r="M40">
            <v>0.48799999999999999</v>
          </cell>
          <cell r="N40">
            <v>0.53500000000000003</v>
          </cell>
          <cell r="O40">
            <v>0.51200000000000001</v>
          </cell>
          <cell r="P40">
            <v>0.46500000000000002</v>
          </cell>
          <cell r="Q40">
            <v>3363.6</v>
          </cell>
          <cell r="R40">
            <v>4385</v>
          </cell>
          <cell r="S40">
            <v>9.5000000000000001E-2</v>
          </cell>
          <cell r="T40">
            <v>0.09</v>
          </cell>
          <cell r="U40">
            <v>0.1</v>
          </cell>
          <cell r="V40">
            <v>3.5000000000000003E-2</v>
          </cell>
          <cell r="W40">
            <v>3</v>
          </cell>
          <cell r="X40">
            <v>0.85</v>
          </cell>
          <cell r="Y40" t="str">
            <v>B</v>
          </cell>
          <cell r="Z40" t="str">
            <v>BBB</v>
          </cell>
          <cell r="AA40" t="str">
            <v>Baa3</v>
          </cell>
          <cell r="AB40">
            <v>2128.33</v>
          </cell>
          <cell r="AC40">
            <v>8.5599999999999996E-2</v>
          </cell>
          <cell r="AD40"/>
          <cell r="AE40">
            <v>0.1</v>
          </cell>
          <cell r="AF40"/>
        </row>
        <row r="41">
          <cell r="B41" t="str">
            <v>POR</v>
          </cell>
          <cell r="C41" t="str">
            <v>Portland General Elec.</v>
          </cell>
          <cell r="D41"/>
          <cell r="E41">
            <v>1.22</v>
          </cell>
          <cell r="F41">
            <v>40</v>
          </cell>
          <cell r="G41">
            <v>30</v>
          </cell>
          <cell r="H41">
            <v>2.75</v>
          </cell>
          <cell r="I41">
            <v>1.5</v>
          </cell>
          <cell r="J41">
            <v>30.5</v>
          </cell>
          <cell r="K41">
            <v>78.23</v>
          </cell>
          <cell r="L41">
            <v>89.5</v>
          </cell>
          <cell r="M41">
            <v>0.52700000000000002</v>
          </cell>
          <cell r="N41">
            <v>0.48499999999999999</v>
          </cell>
          <cell r="O41">
            <v>0.47299999999999998</v>
          </cell>
          <cell r="P41">
            <v>0.51500000000000001</v>
          </cell>
          <cell r="Q41">
            <v>4037</v>
          </cell>
          <cell r="R41">
            <v>5200</v>
          </cell>
          <cell r="S41">
            <v>9.5000000000000001E-2</v>
          </cell>
          <cell r="T41">
            <v>0.06</v>
          </cell>
          <cell r="U41">
            <v>5.5E-2</v>
          </cell>
          <cell r="V41">
            <v>4.4999999999999998E-2</v>
          </cell>
          <cell r="W41">
            <v>2</v>
          </cell>
          <cell r="X41">
            <v>0.8</v>
          </cell>
          <cell r="Y41" t="str">
            <v>B++</v>
          </cell>
          <cell r="Z41" t="str">
            <v>BBB</v>
          </cell>
          <cell r="AA41" t="str">
            <v>A3</v>
          </cell>
          <cell r="AB41">
            <v>3200.87</v>
          </cell>
          <cell r="AC41">
            <v>4.07E-2</v>
          </cell>
          <cell r="AD41"/>
          <cell r="AE41">
            <v>9.6799999999999997E-2</v>
          </cell>
          <cell r="AF41"/>
        </row>
        <row r="42">
          <cell r="B42" t="str">
            <v>PPL</v>
          </cell>
          <cell r="C42" t="str">
            <v>PPL Corp.</v>
          </cell>
          <cell r="D42"/>
          <cell r="E42">
            <v>1.52</v>
          </cell>
          <cell r="F42">
            <v>40</v>
          </cell>
          <cell r="G42">
            <v>30</v>
          </cell>
          <cell r="H42">
            <v>2.5</v>
          </cell>
          <cell r="I42">
            <v>1.6</v>
          </cell>
          <cell r="J42">
            <v>23.75</v>
          </cell>
          <cell r="K42">
            <v>665.85</v>
          </cell>
          <cell r="L42">
            <v>696</v>
          </cell>
          <cell r="M42">
            <v>0.57999999999999996</v>
          </cell>
          <cell r="N42">
            <v>0.57499999999999996</v>
          </cell>
          <cell r="O42">
            <v>0.42</v>
          </cell>
          <cell r="P42">
            <v>0.42499999999999999</v>
          </cell>
          <cell r="Q42">
            <v>32484</v>
          </cell>
          <cell r="R42">
            <v>38900</v>
          </cell>
          <cell r="S42">
            <v>0.105</v>
          </cell>
          <cell r="T42" t="str">
            <v>NA</v>
          </cell>
          <cell r="U42">
            <v>1.4999999999999999E-2</v>
          </cell>
          <cell r="V42" t="str">
            <v>NA</v>
          </cell>
          <cell r="W42">
            <v>2</v>
          </cell>
          <cell r="X42">
            <v>0.65</v>
          </cell>
          <cell r="Y42" t="str">
            <v>B++</v>
          </cell>
          <cell r="Z42" t="str">
            <v>A-</v>
          </cell>
          <cell r="AA42" t="str">
            <v>Baa2</v>
          </cell>
          <cell r="AB42">
            <v>21143.25</v>
          </cell>
          <cell r="AC42">
            <v>1.8499999999999999E-2</v>
          </cell>
          <cell r="AD42"/>
          <cell r="AE42">
            <v>0.10325000000000001</v>
          </cell>
          <cell r="AF42"/>
        </row>
        <row r="43">
          <cell r="B43" t="str">
            <v>PEG</v>
          </cell>
          <cell r="C43" t="str">
            <v>Pub Sv Enterprise Grp</v>
          </cell>
          <cell r="D43"/>
          <cell r="E43">
            <v>1.6</v>
          </cell>
          <cell r="F43">
            <v>50</v>
          </cell>
          <cell r="G43">
            <v>40</v>
          </cell>
          <cell r="H43">
            <v>3.25</v>
          </cell>
          <cell r="I43">
            <v>1.9</v>
          </cell>
          <cell r="J43">
            <v>31.25</v>
          </cell>
          <cell r="K43">
            <v>505.84</v>
          </cell>
          <cell r="L43">
            <v>506</v>
          </cell>
          <cell r="M43">
            <v>0.40400000000000003</v>
          </cell>
          <cell r="N43">
            <v>0.44</v>
          </cell>
          <cell r="O43">
            <v>0.59599999999999997</v>
          </cell>
          <cell r="P43">
            <v>0.56000000000000005</v>
          </cell>
          <cell r="Q43">
            <v>20446</v>
          </cell>
          <cell r="R43">
            <v>28000</v>
          </cell>
          <cell r="S43">
            <v>0.105</v>
          </cell>
          <cell r="T43">
            <v>3.5000000000000003E-2</v>
          </cell>
          <cell r="U43">
            <v>4.4999999999999998E-2</v>
          </cell>
          <cell r="V43">
            <v>5.5E-2</v>
          </cell>
          <cell r="W43">
            <v>1</v>
          </cell>
          <cell r="X43">
            <v>0.75</v>
          </cell>
          <cell r="Y43" t="str">
            <v>A++</v>
          </cell>
          <cell r="Z43" t="str">
            <v>BBB+</v>
          </cell>
          <cell r="AA43" t="str">
            <v>Baa2</v>
          </cell>
          <cell r="AB43">
            <v>20308.39</v>
          </cell>
          <cell r="AC43">
            <v>2.18E-2</v>
          </cell>
          <cell r="AD43"/>
          <cell r="AE43">
            <v>0.10299999999999999</v>
          </cell>
          <cell r="AF43"/>
        </row>
        <row r="44">
          <cell r="B44" t="str">
            <v>SCG</v>
          </cell>
          <cell r="C44" t="str">
            <v>SCANA Corp.</v>
          </cell>
          <cell r="D44"/>
          <cell r="E44">
            <v>2.2200000000000002</v>
          </cell>
          <cell r="F44">
            <v>65</v>
          </cell>
          <cell r="G44">
            <v>50</v>
          </cell>
          <cell r="H44">
            <v>4.5</v>
          </cell>
          <cell r="I44">
            <v>2.5</v>
          </cell>
          <cell r="J44">
            <v>45.5</v>
          </cell>
          <cell r="K44">
            <v>142.69999999999999</v>
          </cell>
          <cell r="L44">
            <v>149</v>
          </cell>
          <cell r="M44">
            <v>0.52600000000000002</v>
          </cell>
          <cell r="N44">
            <v>0.53</v>
          </cell>
          <cell r="O44">
            <v>0.47399999999999998</v>
          </cell>
          <cell r="P44">
            <v>0.47</v>
          </cell>
          <cell r="Q44">
            <v>10518</v>
          </cell>
          <cell r="R44">
            <v>14400</v>
          </cell>
          <cell r="S44">
            <v>9.5000000000000001E-2</v>
          </cell>
          <cell r="T44">
            <v>4.4999999999999998E-2</v>
          </cell>
          <cell r="U44">
            <v>3.5000000000000003E-2</v>
          </cell>
          <cell r="V44">
            <v>5.5E-2</v>
          </cell>
          <cell r="W44">
            <v>2</v>
          </cell>
          <cell r="X44">
            <v>0.75</v>
          </cell>
          <cell r="Y44" t="str">
            <v>B++</v>
          </cell>
          <cell r="Z44" t="str">
            <v>BBB+</v>
          </cell>
          <cell r="AA44" t="str">
            <v>Baa3</v>
          </cell>
          <cell r="AB44">
            <v>7612.28</v>
          </cell>
          <cell r="AC44">
            <v>4.2999999999999997E-2</v>
          </cell>
          <cell r="AD44"/>
          <cell r="AE44">
            <v>0.10366666666666667</v>
          </cell>
          <cell r="AF44"/>
        </row>
        <row r="45">
          <cell r="B45" t="str">
            <v>SRE</v>
          </cell>
          <cell r="C45" t="str">
            <v>Sempra Energy</v>
          </cell>
          <cell r="D45"/>
          <cell r="E45">
            <v>2.88</v>
          </cell>
          <cell r="F45">
            <v>140</v>
          </cell>
          <cell r="G45">
            <v>100</v>
          </cell>
          <cell r="H45">
            <v>7.25</v>
          </cell>
          <cell r="I45">
            <v>3.6</v>
          </cell>
          <cell r="J45">
            <v>58</v>
          </cell>
          <cell r="K45">
            <v>246.33</v>
          </cell>
          <cell r="L45">
            <v>251.5</v>
          </cell>
          <cell r="M45">
            <v>0.51700000000000002</v>
          </cell>
          <cell r="N45">
            <v>0.52</v>
          </cell>
          <cell r="O45">
            <v>0.48199999999999998</v>
          </cell>
          <cell r="P45">
            <v>0.47499999999999998</v>
          </cell>
          <cell r="Q45">
            <v>23513</v>
          </cell>
          <cell r="R45">
            <v>31100</v>
          </cell>
          <cell r="S45">
            <v>0.125</v>
          </cell>
          <cell r="T45">
            <v>8.5000000000000006E-2</v>
          </cell>
          <cell r="U45">
            <v>0.06</v>
          </cell>
          <cell r="V45">
            <v>0.05</v>
          </cell>
          <cell r="W45">
            <v>2</v>
          </cell>
          <cell r="X45">
            <v>0.8</v>
          </cell>
          <cell r="Y45" t="str">
            <v>A</v>
          </cell>
          <cell r="Z45" t="str">
            <v>BBB+</v>
          </cell>
          <cell r="AA45" t="str">
            <v>Baa1</v>
          </cell>
          <cell r="AB45">
            <v>23009.54</v>
          </cell>
          <cell r="AC45">
            <v>0.11</v>
          </cell>
          <cell r="AD45"/>
          <cell r="AE45">
            <v>0.10200000000000001</v>
          </cell>
          <cell r="AF45"/>
        </row>
        <row r="46">
          <cell r="B46" t="str">
            <v>SO</v>
          </cell>
          <cell r="C46" t="str">
            <v>Southern Company</v>
          </cell>
          <cell r="D46"/>
          <cell r="E46">
            <v>2.21</v>
          </cell>
          <cell r="F46">
            <v>55</v>
          </cell>
          <cell r="G46">
            <v>40</v>
          </cell>
          <cell r="H46">
            <v>3.5</v>
          </cell>
          <cell r="I46">
            <v>2.4300000000000002</v>
          </cell>
          <cell r="J46">
            <v>26</v>
          </cell>
          <cell r="K46">
            <v>907.78</v>
          </cell>
          <cell r="L46">
            <v>919</v>
          </cell>
          <cell r="M46">
            <v>0.495</v>
          </cell>
          <cell r="N46">
            <v>0.57499999999999996</v>
          </cell>
          <cell r="O46">
            <v>0.47299999999999998</v>
          </cell>
          <cell r="P46">
            <v>0.40500000000000003</v>
          </cell>
          <cell r="Q46">
            <v>42142</v>
          </cell>
          <cell r="R46">
            <v>59200</v>
          </cell>
          <cell r="S46">
            <v>0.13500000000000001</v>
          </cell>
          <cell r="T46">
            <v>4.4999999999999998E-2</v>
          </cell>
          <cell r="U46">
            <v>0.03</v>
          </cell>
          <cell r="V46">
            <v>0.03</v>
          </cell>
          <cell r="W46">
            <v>2</v>
          </cell>
          <cell r="X46">
            <v>0.55000000000000004</v>
          </cell>
          <cell r="Y46" t="str">
            <v>A</v>
          </cell>
          <cell r="Z46" t="str">
            <v>A-</v>
          </cell>
          <cell r="AA46" t="str">
            <v>Baa1</v>
          </cell>
          <cell r="AB46">
            <v>39498.28</v>
          </cell>
          <cell r="AC46">
            <v>3.5799999999999998E-2</v>
          </cell>
          <cell r="AD46"/>
          <cell r="AE46">
            <v>0.125</v>
          </cell>
          <cell r="AF46"/>
        </row>
        <row r="47">
          <cell r="B47" t="str">
            <v>TE</v>
          </cell>
          <cell r="C47" t="str">
            <v>TECO Energy</v>
          </cell>
          <cell r="D47"/>
          <cell r="E47">
            <v>0.92</v>
          </cell>
          <cell r="F47">
            <v>25</v>
          </cell>
          <cell r="G47">
            <v>18</v>
          </cell>
          <cell r="H47">
            <v>1.4</v>
          </cell>
          <cell r="I47">
            <v>1</v>
          </cell>
          <cell r="J47">
            <v>12</v>
          </cell>
          <cell r="K47">
            <v>234.9</v>
          </cell>
          <cell r="L47">
            <v>240</v>
          </cell>
          <cell r="M47">
            <v>0.56599999999999995</v>
          </cell>
          <cell r="N47">
            <v>0.57499999999999996</v>
          </cell>
          <cell r="O47">
            <v>0.434</v>
          </cell>
          <cell r="P47">
            <v>0.42499999999999999</v>
          </cell>
          <cell r="Q47">
            <v>5928.7</v>
          </cell>
          <cell r="R47">
            <v>6825</v>
          </cell>
          <cell r="S47">
            <v>0.115</v>
          </cell>
          <cell r="T47">
            <v>5.5E-2</v>
          </cell>
          <cell r="U47">
            <v>0.02</v>
          </cell>
          <cell r="V47">
            <v>0.02</v>
          </cell>
          <cell r="W47">
            <v>2</v>
          </cell>
          <cell r="X47">
            <v>0.8</v>
          </cell>
          <cell r="Y47" t="str">
            <v>B++</v>
          </cell>
          <cell r="Z47" t="str">
            <v>BBB+</v>
          </cell>
          <cell r="AA47" t="str">
            <v>Baa1</v>
          </cell>
          <cell r="AB47">
            <v>6272.47</v>
          </cell>
          <cell r="AC47">
            <v>6.7799999999999999E-2</v>
          </cell>
          <cell r="AD47"/>
          <cell r="AE47">
            <v>0.10666666666666665</v>
          </cell>
          <cell r="AF47"/>
        </row>
        <row r="48">
          <cell r="B48" t="str">
            <v>UIL</v>
          </cell>
          <cell r="C48" t="str">
            <v>UIL Holdings</v>
          </cell>
          <cell r="D48"/>
          <cell r="E48">
            <v>1.73</v>
          </cell>
          <cell r="F48">
            <v>50</v>
          </cell>
          <cell r="G48">
            <v>35</v>
          </cell>
          <cell r="H48">
            <v>2.75</v>
          </cell>
          <cell r="I48">
            <v>1.73</v>
          </cell>
          <cell r="J48">
            <v>30.45</v>
          </cell>
          <cell r="K48">
            <v>56.85</v>
          </cell>
          <cell r="L48">
            <v>56.75</v>
          </cell>
          <cell r="M48">
            <v>0.55600000000000005</v>
          </cell>
          <cell r="N48">
            <v>0.57999999999999996</v>
          </cell>
          <cell r="O48">
            <v>0.44400000000000001</v>
          </cell>
          <cell r="P48">
            <v>0.42</v>
          </cell>
          <cell r="Q48">
            <v>3079.6</v>
          </cell>
          <cell r="R48">
            <v>4145</v>
          </cell>
          <cell r="S48">
            <v>0.1</v>
          </cell>
          <cell r="T48">
            <v>0.05</v>
          </cell>
          <cell r="U48">
            <v>0</v>
          </cell>
          <cell r="V48">
            <v>4.4999999999999998E-2</v>
          </cell>
          <cell r="W48">
            <v>2</v>
          </cell>
          <cell r="X48">
            <v>0.75</v>
          </cell>
          <cell r="Y48" t="str">
            <v>B++</v>
          </cell>
          <cell r="Z48" t="str">
            <v>BBB</v>
          </cell>
          <cell r="AA48" t="str">
            <v>Baa2</v>
          </cell>
          <cell r="AB48">
            <v>2819.03</v>
          </cell>
          <cell r="AC48">
            <v>8.8599999999999998E-2</v>
          </cell>
          <cell r="AD48"/>
          <cell r="AE48">
            <v>9.1499999999999998E-2</v>
          </cell>
          <cell r="AF48"/>
        </row>
        <row r="49">
          <cell r="B49" t="str">
            <v>VVC</v>
          </cell>
          <cell r="C49" t="str">
            <v>Vectren Corp.</v>
          </cell>
          <cell r="D49"/>
          <cell r="E49">
            <v>1.58</v>
          </cell>
          <cell r="F49">
            <v>55</v>
          </cell>
          <cell r="G49">
            <v>40</v>
          </cell>
          <cell r="H49">
            <v>3.25</v>
          </cell>
          <cell r="I49">
            <v>1.8</v>
          </cell>
          <cell r="J49">
            <v>21.85</v>
          </cell>
          <cell r="K49">
            <v>82.6</v>
          </cell>
          <cell r="L49">
            <v>87</v>
          </cell>
          <cell r="M49">
            <v>0.46700000000000003</v>
          </cell>
          <cell r="N49">
            <v>0.495</v>
          </cell>
          <cell r="O49">
            <v>0.53300000000000003</v>
          </cell>
          <cell r="P49">
            <v>0.505</v>
          </cell>
          <cell r="Q49">
            <v>3013.9</v>
          </cell>
          <cell r="R49">
            <v>3750</v>
          </cell>
          <cell r="S49">
            <v>0.15</v>
          </cell>
          <cell r="T49">
            <v>9.5000000000000001E-2</v>
          </cell>
          <cell r="U49">
            <v>0.04</v>
          </cell>
          <cell r="V49">
            <v>2.5000000000000001E-2</v>
          </cell>
          <cell r="W49">
            <v>2</v>
          </cell>
          <cell r="X49">
            <v>0.8</v>
          </cell>
          <cell r="Y49" t="str">
            <v>A</v>
          </cell>
          <cell r="Z49" t="str">
            <v>A-</v>
          </cell>
          <cell r="AA49" t="str">
            <v>NR</v>
          </cell>
          <cell r="AB49">
            <v>3366.72</v>
          </cell>
          <cell r="AC49">
            <v>5.5E-2</v>
          </cell>
          <cell r="AD49"/>
          <cell r="AE49">
            <v>0.10275000000000001</v>
          </cell>
          <cell r="AF49"/>
        </row>
        <row r="50">
          <cell r="B50" t="str">
            <v>WEC</v>
          </cell>
          <cell r="C50" t="str">
            <v>WEC Energy Group</v>
          </cell>
          <cell r="D50"/>
          <cell r="E50">
            <v>1.91</v>
          </cell>
          <cell r="F50">
            <v>55</v>
          </cell>
          <cell r="G50">
            <v>45</v>
          </cell>
          <cell r="H50">
            <v>3.5</v>
          </cell>
          <cell r="I50">
            <v>2.2999999999999998</v>
          </cell>
          <cell r="J50">
            <v>32</v>
          </cell>
          <cell r="K50">
            <v>225.52</v>
          </cell>
          <cell r="L50">
            <v>315.7</v>
          </cell>
          <cell r="M50">
            <v>0.48499999999999999</v>
          </cell>
          <cell r="N50">
            <v>0.46</v>
          </cell>
          <cell r="O50">
            <v>0.51200000000000001</v>
          </cell>
          <cell r="P50">
            <v>0.53500000000000003</v>
          </cell>
          <cell r="Q50">
            <v>8636.5</v>
          </cell>
          <cell r="R50">
            <v>18825</v>
          </cell>
          <cell r="S50">
            <v>0.11</v>
          </cell>
          <cell r="T50">
            <v>0.06</v>
          </cell>
          <cell r="U50">
            <v>8.5000000000000006E-2</v>
          </cell>
          <cell r="V50">
            <v>9.5000000000000001E-2</v>
          </cell>
          <cell r="W50">
            <v>1</v>
          </cell>
          <cell r="X50">
            <v>0.7</v>
          </cell>
          <cell r="Y50" t="str">
            <v>A+</v>
          </cell>
          <cell r="Z50" t="str">
            <v>A-</v>
          </cell>
          <cell r="AA50" t="str">
            <v>A3</v>
          </cell>
          <cell r="AB50">
            <v>15844.18</v>
          </cell>
          <cell r="AC50">
            <v>7.5499999999999998E-2</v>
          </cell>
          <cell r="AD50"/>
          <cell r="AE50">
            <v>9.7249999999999989E-2</v>
          </cell>
          <cell r="AF50"/>
        </row>
        <row r="51">
          <cell r="B51" t="str">
            <v>WR</v>
          </cell>
          <cell r="C51" t="str">
            <v>Westar Energy</v>
          </cell>
          <cell r="D51"/>
          <cell r="E51">
            <v>1.44</v>
          </cell>
          <cell r="F51">
            <v>50</v>
          </cell>
          <cell r="G51">
            <v>40</v>
          </cell>
          <cell r="H51">
            <v>3</v>
          </cell>
          <cell r="I51">
            <v>1.65</v>
          </cell>
          <cell r="J51">
            <v>29.25</v>
          </cell>
          <cell r="K51">
            <v>131.69</v>
          </cell>
          <cell r="L51">
            <v>140</v>
          </cell>
          <cell r="M51">
            <v>0.5</v>
          </cell>
          <cell r="N51">
            <v>0.5</v>
          </cell>
          <cell r="O51">
            <v>0.5</v>
          </cell>
          <cell r="P51">
            <v>0.5</v>
          </cell>
          <cell r="Q51">
            <v>6596.2</v>
          </cell>
          <cell r="R51">
            <v>7500</v>
          </cell>
          <cell r="S51">
            <v>9.5000000000000001E-2</v>
          </cell>
          <cell r="T51">
            <v>0.06</v>
          </cell>
          <cell r="U51">
            <v>0.03</v>
          </cell>
          <cell r="V51">
            <v>0.05</v>
          </cell>
          <cell r="W51">
            <v>2</v>
          </cell>
          <cell r="X51">
            <v>0.75</v>
          </cell>
          <cell r="Y51" t="str">
            <v>B++</v>
          </cell>
          <cell r="Z51" t="str">
            <v>BBB+</v>
          </cell>
          <cell r="AA51" t="str">
            <v>Baa1</v>
          </cell>
          <cell r="AB51">
            <v>5306.88</v>
          </cell>
          <cell r="AC51">
            <v>3.4000000000000002E-2</v>
          </cell>
          <cell r="AD51"/>
          <cell r="AE51">
            <v>0.1</v>
          </cell>
          <cell r="AF51"/>
        </row>
        <row r="52">
          <cell r="B52" t="str">
            <v>XEL</v>
          </cell>
          <cell r="C52" t="str">
            <v>Xcel Energy Inc.</v>
          </cell>
          <cell r="D52"/>
          <cell r="E52">
            <v>1.32</v>
          </cell>
          <cell r="F52">
            <v>40</v>
          </cell>
          <cell r="G52">
            <v>30</v>
          </cell>
          <cell r="H52">
            <v>2.5</v>
          </cell>
          <cell r="I52">
            <v>1.6</v>
          </cell>
          <cell r="J52">
            <v>24.75</v>
          </cell>
          <cell r="K52">
            <v>505.73</v>
          </cell>
          <cell r="L52">
            <v>516</v>
          </cell>
          <cell r="M52">
            <v>0.53</v>
          </cell>
          <cell r="N52">
            <v>0.51500000000000001</v>
          </cell>
          <cell r="O52">
            <v>0.47</v>
          </cell>
          <cell r="P52">
            <v>0.48499999999999999</v>
          </cell>
          <cell r="Q52">
            <v>21714</v>
          </cell>
          <cell r="R52">
            <v>26200</v>
          </cell>
          <cell r="S52">
            <v>0.105</v>
          </cell>
          <cell r="T52">
            <v>4.4999999999999998E-2</v>
          </cell>
          <cell r="U52">
            <v>0.06</v>
          </cell>
          <cell r="V52">
            <v>4.4999999999999998E-2</v>
          </cell>
          <cell r="W52">
            <v>1</v>
          </cell>
          <cell r="X52">
            <v>0.65</v>
          </cell>
          <cell r="Y52" t="str">
            <v>A</v>
          </cell>
          <cell r="Z52" t="str">
            <v>A-</v>
          </cell>
          <cell r="AA52" t="str">
            <v>A3</v>
          </cell>
          <cell r="AB52">
            <v>17439.39</v>
          </cell>
          <cell r="AC52">
            <v>4.6800000000000001E-2</v>
          </cell>
          <cell r="AD52"/>
          <cell r="AE52">
            <v>0.10102</v>
          </cell>
          <cell r="AF52"/>
        </row>
        <row r="53">
          <cell r="B53"/>
          <cell r="C53"/>
          <cell r="D53"/>
          <cell r="E53"/>
          <cell r="T53"/>
          <cell r="U53"/>
          <cell r="V53"/>
          <cell r="W53"/>
          <cell r="X53"/>
          <cell r="Y53"/>
          <cell r="Z53"/>
          <cell r="AD53"/>
          <cell r="AE53"/>
          <cell r="AF53"/>
        </row>
      </sheetData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/>
      <sheetData sheetId="1"/>
      <sheetData sheetId="2"/>
      <sheetData sheetId="3"/>
      <sheetData sheetId="4"/>
      <sheetData sheetId="5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List"/>
      <sheetName val="CAP-64.1"/>
      <sheetName val="CAP-64.2"/>
      <sheetName val="CAP-64.3"/>
      <sheetName val="CAP-64.4"/>
      <sheetName val="CAP-64.5"/>
      <sheetName val="CAP-64.6"/>
      <sheetName val="CAP-64.7,8,9"/>
      <sheetName val="CAP-64.10"/>
      <sheetName val="CAP-65.1"/>
      <sheetName val="CAP-65.2"/>
      <sheetName val="CAP-65.3"/>
      <sheetName val="CAP-66.1"/>
      <sheetName val="CAP-66.2"/>
      <sheetName val="CAP-66.3"/>
      <sheetName val="CAP-66.4"/>
      <sheetName val="CAP-66.5,6"/>
      <sheetName val="CAP-66.7"/>
      <sheetName val="CAP-66.8"/>
      <sheetName val="CAP-66.9"/>
      <sheetName val="11 (4,5)"/>
      <sheetName val="1322.4-5A"/>
      <sheetName val="SDGE-EL15-11"/>
      <sheetName val="2015BBB"/>
      <sheetName val="1316.1A"/>
      <sheetName val="1316.1B"/>
      <sheetName val="1316.2A"/>
      <sheetName val="1316.2B"/>
      <sheetName val="1316.3A"/>
      <sheetName val="1316.3B"/>
      <sheetName val="1316.3C"/>
      <sheetName val="1316.3D"/>
      <sheetName val="1316.4-5 Adjusted"/>
      <sheetName val="1316.6 Adjusted"/>
      <sheetName val="WP - 1316.4-5 Original"/>
      <sheetName val="WP - 1305.1 Original"/>
      <sheetName val="WP - 1305.2"/>
      <sheetName val="WP - 1305.3"/>
      <sheetName val="WP - 1305.4-5 Original"/>
      <sheetName val="WP - 1316.6"/>
      <sheetName val="WP - 1320.3"/>
      <sheetName val="1320.4"/>
      <sheetName val="1322.2"/>
      <sheetName val="1322.6"/>
      <sheetName val="DVP-24"/>
      <sheetName val="Startrans"/>
      <sheetName val="SettlementAdj"/>
      <sheetName val="RecentYields-33"/>
      <sheetName val="RecentYields-86"/>
      <sheetName val="MonthlyYields"/>
      <sheetName val="2014TreasuryYields"/>
      <sheetName val="AEOUtilityYieldForecasts"/>
      <sheetName val="AA-BBB Sprea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7">
          <cell r="G7">
            <v>6.08E-2</v>
          </cell>
        </row>
        <row r="8">
          <cell r="G8">
            <v>6.1900000000000004E-2</v>
          </cell>
        </row>
        <row r="9">
          <cell r="G9">
            <v>6.1399999999999996E-2</v>
          </cell>
        </row>
        <row r="10">
          <cell r="G10">
            <v>6.0599999999999994E-2</v>
          </cell>
        </row>
        <row r="11">
          <cell r="G11">
            <v>6.1100000000000002E-2</v>
          </cell>
        </row>
        <row r="12">
          <cell r="G12">
            <v>6.2600000000000003E-2</v>
          </cell>
        </row>
        <row r="13">
          <cell r="G13">
            <v>6.54E-2</v>
          </cell>
        </row>
        <row r="14">
          <cell r="G14">
            <v>6.59E-2</v>
          </cell>
        </row>
        <row r="15">
          <cell r="G15">
            <v>6.6100000000000006E-2</v>
          </cell>
        </row>
        <row r="16">
          <cell r="G16">
            <v>6.6100000000000006E-2</v>
          </cell>
        </row>
        <row r="17">
          <cell r="G17">
            <v>6.4299999999999996E-2</v>
          </cell>
        </row>
        <row r="18">
          <cell r="G18">
            <v>6.2600000000000003E-2</v>
          </cell>
        </row>
        <row r="19">
          <cell r="G19">
            <v>6.2400000000000004E-2</v>
          </cell>
        </row>
        <row r="20">
          <cell r="G20">
            <v>6.0400000000000002E-2</v>
          </cell>
        </row>
        <row r="21">
          <cell r="G21">
            <v>6.0499999999999998E-2</v>
          </cell>
        </row>
        <row r="22">
          <cell r="G22">
            <v>6.1600000000000002E-2</v>
          </cell>
        </row>
        <row r="23">
          <cell r="G23">
            <v>6.0999999999999999E-2</v>
          </cell>
        </row>
        <row r="24">
          <cell r="G24">
            <v>6.0999999999999999E-2</v>
          </cell>
        </row>
        <row r="25">
          <cell r="G25">
            <v>6.2400000000000004E-2</v>
          </cell>
        </row>
        <row r="26">
          <cell r="G26">
            <v>6.2300000000000001E-2</v>
          </cell>
        </row>
        <row r="27">
          <cell r="G27">
            <v>6.54E-2</v>
          </cell>
        </row>
        <row r="28">
          <cell r="G28">
            <v>6.4899999999999999E-2</v>
          </cell>
        </row>
        <row r="29">
          <cell r="G29">
            <v>6.5099999999999991E-2</v>
          </cell>
        </row>
        <row r="30">
          <cell r="G30">
            <v>6.4500000000000002E-2</v>
          </cell>
        </row>
        <row r="31">
          <cell r="G31">
            <v>6.3600000000000004E-2</v>
          </cell>
        </row>
        <row r="32">
          <cell r="G32">
            <v>6.2699999999999992E-2</v>
          </cell>
        </row>
        <row r="33">
          <cell r="G33">
            <v>6.5099999999999991E-2</v>
          </cell>
        </row>
        <row r="34">
          <cell r="G34">
            <v>6.3500000000000001E-2</v>
          </cell>
        </row>
        <row r="35">
          <cell r="G35">
            <v>6.6000000000000003E-2</v>
          </cell>
        </row>
        <row r="36">
          <cell r="G36">
            <v>6.6799999999999998E-2</v>
          </cell>
        </row>
        <row r="37">
          <cell r="G37">
            <v>6.8099999999999994E-2</v>
          </cell>
        </row>
        <row r="38">
          <cell r="G38">
            <v>6.7900000000000002E-2</v>
          </cell>
        </row>
        <row r="39">
          <cell r="G39">
            <v>6.93E-2</v>
          </cell>
        </row>
        <row r="40">
          <cell r="G40">
            <v>6.9699999999999998E-2</v>
          </cell>
        </row>
        <row r="41">
          <cell r="G41">
            <v>6.9800000000000001E-2</v>
          </cell>
        </row>
        <row r="42">
          <cell r="G42">
            <v>7.1500000000000008E-2</v>
          </cell>
        </row>
        <row r="43">
          <cell r="G43">
            <v>8.5800000000000001E-2</v>
          </cell>
        </row>
        <row r="44">
          <cell r="G44">
            <v>8.9800000000000005E-2</v>
          </cell>
        </row>
        <row r="45">
          <cell r="G45">
            <v>8.1300000000000011E-2</v>
          </cell>
        </row>
        <row r="46">
          <cell r="G46">
            <v>7.9000000000000001E-2</v>
          </cell>
        </row>
        <row r="47">
          <cell r="G47">
            <v>7.7399999999999997E-2</v>
          </cell>
        </row>
        <row r="48">
          <cell r="G48">
            <v>0.08</v>
          </cell>
        </row>
        <row r="49">
          <cell r="G49">
            <v>8.0299999999999996E-2</v>
          </cell>
        </row>
        <row r="50">
          <cell r="G50">
            <v>7.7600000000000002E-2</v>
          </cell>
        </row>
        <row r="51">
          <cell r="G51">
            <v>7.2999999999999995E-2</v>
          </cell>
        </row>
        <row r="52">
          <cell r="G52">
            <v>6.8900000000000003E-2</v>
          </cell>
        </row>
        <row r="53">
          <cell r="G53">
            <v>6.3600000000000004E-2</v>
          </cell>
        </row>
        <row r="54">
          <cell r="G54">
            <v>6.1200000000000004E-2</v>
          </cell>
        </row>
        <row r="55">
          <cell r="G55">
            <v>6.1399999999999996E-2</v>
          </cell>
        </row>
        <row r="56">
          <cell r="G56">
            <v>6.1799999999999994E-2</v>
          </cell>
        </row>
        <row r="57">
          <cell r="G57">
            <v>6.2600000000000003E-2</v>
          </cell>
        </row>
        <row r="58">
          <cell r="G58">
            <v>6.1600000000000002E-2</v>
          </cell>
        </row>
        <row r="59">
          <cell r="G59">
            <v>6.25E-2</v>
          </cell>
        </row>
        <row r="60">
          <cell r="G60">
            <v>6.2199999999999998E-2</v>
          </cell>
        </row>
        <row r="61">
          <cell r="G61">
            <v>6.1900000000000004E-2</v>
          </cell>
        </row>
        <row r="62">
          <cell r="G62">
            <v>6.1500000000000006E-2</v>
          </cell>
        </row>
        <row r="63">
          <cell r="G63">
            <v>6.1799999999999994E-2</v>
          </cell>
        </row>
        <row r="64">
          <cell r="G64">
            <v>5.9800000000000006E-2</v>
          </cell>
        </row>
        <row r="65">
          <cell r="G65">
            <v>5.5500000000000001E-2</v>
          </cell>
        </row>
        <row r="66">
          <cell r="G66">
            <v>5.5300000000000002E-2</v>
          </cell>
        </row>
        <row r="67">
          <cell r="G67">
            <v>5.62E-2</v>
          </cell>
        </row>
        <row r="68">
          <cell r="G68">
            <v>5.8499999999999996E-2</v>
          </cell>
        </row>
        <row r="69">
          <cell r="G69">
            <v>6.0400000000000002E-2</v>
          </cell>
        </row>
        <row r="70">
          <cell r="G70">
            <v>6.0599999999999994E-2</v>
          </cell>
        </row>
        <row r="71">
          <cell r="G71">
            <v>6.0999999999999999E-2</v>
          </cell>
        </row>
        <row r="72">
          <cell r="G72">
            <v>5.9699999999999996E-2</v>
          </cell>
        </row>
        <row r="73">
          <cell r="G73">
            <v>5.9800000000000006E-2</v>
          </cell>
        </row>
        <row r="74">
          <cell r="G74">
            <v>5.74E-2</v>
          </cell>
        </row>
        <row r="75">
          <cell r="G75">
            <v>5.67E-2</v>
          </cell>
        </row>
        <row r="76">
          <cell r="G76">
            <v>5.7000000000000002E-2</v>
          </cell>
        </row>
        <row r="77">
          <cell r="G77">
            <v>5.2199999999999996E-2</v>
          </cell>
        </row>
        <row r="78">
          <cell r="G78">
            <v>5.1100000000000007E-2</v>
          </cell>
        </row>
        <row r="79">
          <cell r="G79">
            <v>5.2400000000000002E-2</v>
          </cell>
        </row>
        <row r="80">
          <cell r="G80">
            <v>4.9299999999999997E-2</v>
          </cell>
        </row>
        <row r="81">
          <cell r="G81">
            <v>5.0700000000000002E-2</v>
          </cell>
        </row>
        <row r="82">
          <cell r="G82">
            <v>5.0599999999999999E-2</v>
          </cell>
        </row>
        <row r="83">
          <cell r="G83">
            <v>5.0200000000000002E-2</v>
          </cell>
        </row>
        <row r="84">
          <cell r="G84">
            <v>5.1299999999999998E-2</v>
          </cell>
        </row>
        <row r="85">
          <cell r="G85">
            <v>5.11E-2</v>
          </cell>
        </row>
        <row r="86">
          <cell r="G86">
            <v>4.9700000000000001E-2</v>
          </cell>
        </row>
        <row r="87">
          <cell r="G87">
            <v>4.9099999999999998E-2</v>
          </cell>
        </row>
        <row r="88">
          <cell r="G88">
            <v>4.8500000000000001E-2</v>
          </cell>
        </row>
        <row r="89">
          <cell r="G89">
            <v>4.8800000000000003E-2</v>
          </cell>
        </row>
        <row r="90">
          <cell r="G90">
            <v>4.8099999999999997E-2</v>
          </cell>
        </row>
        <row r="91">
          <cell r="G91">
            <v>4.5400000000000003E-2</v>
          </cell>
        </row>
        <row r="92">
          <cell r="G92">
            <v>4.4200000000000003E-2</v>
          </cell>
        </row>
        <row r="93">
          <cell r="G93">
            <v>4.5600000000000002E-2</v>
          </cell>
        </row>
        <row r="94">
          <cell r="G94">
            <v>4.6600000000000003E-2</v>
          </cell>
        </row>
        <row r="95">
          <cell r="G95">
            <v>4.7399999999999998E-2</v>
          </cell>
        </row>
        <row r="96">
          <cell r="G96">
            <v>4.7199999999999999E-2</v>
          </cell>
        </row>
        <row r="97">
          <cell r="G97">
            <v>4.4900000000000002E-2</v>
          </cell>
        </row>
        <row r="98">
          <cell r="G98">
            <v>4.65E-2</v>
          </cell>
        </row>
        <row r="99">
          <cell r="G99">
            <v>5.0799999999999998E-2</v>
          </cell>
        </row>
        <row r="100">
          <cell r="G100">
            <v>5.21E-2</v>
          </cell>
        </row>
        <row r="101">
          <cell r="G101">
            <v>5.28E-2</v>
          </cell>
        </row>
        <row r="102">
          <cell r="G102">
            <v>5.3100000000000001E-2</v>
          </cell>
        </row>
        <row r="103">
          <cell r="G103">
            <v>5.1700000000000003E-2</v>
          </cell>
        </row>
        <row r="104">
          <cell r="G104">
            <v>5.2400000000000002E-2</v>
          </cell>
        </row>
        <row r="105">
          <cell r="G105">
            <v>5.2499999999999998E-2</v>
          </cell>
        </row>
        <row r="106">
          <cell r="G106">
            <v>5.0900000000000001E-2</v>
          </cell>
        </row>
        <row r="107">
          <cell r="G107">
            <v>5.0099999999999999E-2</v>
          </cell>
        </row>
        <row r="108">
          <cell r="G108">
            <v>0.05</v>
          </cell>
        </row>
        <row r="109">
          <cell r="G109">
            <v>4.8500000000000001E-2</v>
          </cell>
        </row>
        <row r="110">
          <cell r="G110">
            <v>4.6899999999999997E-2</v>
          </cell>
        </row>
        <row r="111">
          <cell r="G111">
            <v>4.7300000000000002E-2</v>
          </cell>
        </row>
        <row r="112">
          <cell r="G112">
            <v>4.6600000000000003E-2</v>
          </cell>
        </row>
        <row r="113">
          <cell r="G113">
            <v>4.65E-2</v>
          </cell>
        </row>
        <row r="114">
          <cell r="G114">
            <v>4.7899999999999998E-2</v>
          </cell>
        </row>
      </sheetData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edule 2"/>
      <sheetName val=" Schedule 2"/>
      <sheetName val="  Schedule 2"/>
      <sheetName val="Schedule 3"/>
      <sheetName val="Schedule 4"/>
      <sheetName val="Schedule 5"/>
      <sheetName val=" Schedule 5"/>
      <sheetName val="  Schedule 5"/>
      <sheetName val="Schedule 6"/>
      <sheetName val="Schedule 7"/>
      <sheetName val="Schedule 8"/>
      <sheetName val=" Schedule 8"/>
      <sheetName val="  Schedule 8"/>
      <sheetName val="   Schedule 8"/>
      <sheetName val="Schedule 9"/>
      <sheetName val="Schedule 10"/>
      <sheetName val="Schedule 11"/>
      <sheetName val=" Schedule 11"/>
      <sheetName val="Schedule 12"/>
      <sheetName val="Schedule 13"/>
      <sheetName val="Schedule 14"/>
      <sheetName val="Schedule 15"/>
      <sheetName val="Schedule 16"/>
      <sheetName val="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opLeftCell="A4" zoomScaleNormal="100" workbookViewId="0">
      <selection activeCell="H29" sqref="H29"/>
    </sheetView>
  </sheetViews>
  <sheetFormatPr defaultColWidth="8.76953125" defaultRowHeight="15"/>
  <cols>
    <col min="1" max="1" width="17.6796875" style="110" customWidth="1"/>
    <col min="2" max="2" width="14.76953125" style="110" customWidth="1"/>
    <col min="3" max="3" width="2.76953125" style="110" customWidth="1"/>
    <col min="4" max="4" width="13.453125" style="110" bestFit="1" customWidth="1"/>
    <col min="5" max="5" width="7.76953125" style="110" customWidth="1"/>
    <col min="6" max="6" width="9" style="110" bestFit="1" customWidth="1"/>
    <col min="7" max="7" width="8.76953125" style="110"/>
    <col min="8" max="8" width="6" style="110" customWidth="1"/>
    <col min="9" max="16384" width="8.76953125" style="110"/>
  </cols>
  <sheetData>
    <row r="1" spans="1:10">
      <c r="G1" s="111" t="s">
        <v>238</v>
      </c>
    </row>
    <row r="2" spans="1:10">
      <c r="G2" s="111" t="s">
        <v>289</v>
      </c>
    </row>
    <row r="3" spans="1:10">
      <c r="G3" s="111"/>
    </row>
    <row r="5" spans="1:10" ht="20.100000000000001">
      <c r="A5" s="315" t="s">
        <v>187</v>
      </c>
      <c r="B5" s="315"/>
      <c r="C5" s="315"/>
      <c r="D5" s="315"/>
      <c r="E5" s="315"/>
      <c r="F5" s="315"/>
      <c r="G5" s="315"/>
      <c r="H5" s="315"/>
      <c r="I5" s="315"/>
    </row>
    <row r="6" spans="1:10" ht="20.100000000000001">
      <c r="A6" s="315" t="s">
        <v>166</v>
      </c>
      <c r="B6" s="315"/>
      <c r="C6" s="315"/>
      <c r="D6" s="315"/>
      <c r="E6" s="315"/>
      <c r="F6" s="315"/>
      <c r="G6" s="315"/>
      <c r="H6" s="315"/>
      <c r="I6" s="315"/>
    </row>
    <row r="7" spans="1:10" ht="20.100000000000001">
      <c r="A7" s="315"/>
      <c r="B7" s="315"/>
      <c r="C7" s="315"/>
      <c r="D7" s="315"/>
      <c r="E7" s="315"/>
      <c r="F7" s="315"/>
      <c r="G7" s="315"/>
      <c r="H7" s="315"/>
      <c r="I7" s="315"/>
    </row>
    <row r="8" spans="1:10" ht="15.3" thickBot="1">
      <c r="A8" s="181"/>
      <c r="B8" s="181"/>
      <c r="C8" s="181"/>
      <c r="D8" s="181"/>
      <c r="E8" s="181"/>
      <c r="F8" s="181"/>
      <c r="G8" s="181"/>
      <c r="H8" s="181"/>
      <c r="I8" s="181"/>
    </row>
    <row r="9" spans="1:10" ht="15.3" thickTop="1"/>
    <row r="10" spans="1:10">
      <c r="A10" s="182" t="s">
        <v>167</v>
      </c>
      <c r="B10" s="182" t="s">
        <v>172</v>
      </c>
      <c r="C10" s="182"/>
      <c r="D10" s="316" t="s">
        <v>168</v>
      </c>
      <c r="E10" s="316"/>
      <c r="F10" s="316"/>
      <c r="G10" s="316" t="s">
        <v>169</v>
      </c>
      <c r="H10" s="316"/>
      <c r="I10" s="316"/>
      <c r="J10" s="111"/>
    </row>
    <row r="11" spans="1:10">
      <c r="A11" s="183"/>
      <c r="B11" s="183"/>
      <c r="C11" s="183"/>
      <c r="D11" s="183"/>
      <c r="E11" s="184"/>
      <c r="F11" s="183"/>
      <c r="G11" s="183"/>
      <c r="H11" s="183"/>
      <c r="I11" s="183"/>
    </row>
    <row r="12" spans="1:10">
      <c r="A12" s="114"/>
      <c r="B12" s="114"/>
      <c r="C12" s="114"/>
      <c r="D12" s="114"/>
      <c r="E12" s="113"/>
      <c r="F12" s="114"/>
      <c r="G12" s="114"/>
      <c r="H12" s="114"/>
      <c r="I12" s="114"/>
    </row>
    <row r="13" spans="1:10">
      <c r="A13" s="110" t="s">
        <v>229</v>
      </c>
      <c r="B13" s="185">
        <f>+F30</f>
        <v>2.4837231733783459E-2</v>
      </c>
      <c r="C13" s="188" t="s">
        <v>176</v>
      </c>
      <c r="E13" s="185">
        <v>3.2599999999999997E-2</v>
      </c>
      <c r="F13" s="186" t="s">
        <v>234</v>
      </c>
      <c r="H13" s="185">
        <f>+B13*E13</f>
        <v>8.096937545213407E-4</v>
      </c>
    </row>
    <row r="14" spans="1:10">
      <c r="B14" s="185"/>
      <c r="C14" s="188"/>
      <c r="E14" s="185"/>
      <c r="F14" s="186"/>
      <c r="H14" s="185"/>
    </row>
    <row r="15" spans="1:10">
      <c r="A15" s="110" t="s">
        <v>230</v>
      </c>
      <c r="B15" s="185">
        <f>+F31</f>
        <v>0.49016276826621652</v>
      </c>
      <c r="C15" s="188" t="s">
        <v>176</v>
      </c>
      <c r="E15" s="185">
        <f>+E42</f>
        <v>5.0517395996959716E-2</v>
      </c>
      <c r="F15" s="110" t="s">
        <v>235</v>
      </c>
      <c r="H15" s="185">
        <f>+B15*E15</f>
        <v>2.4761746667470459E-2</v>
      </c>
    </row>
    <row r="16" spans="1:10">
      <c r="B16" s="185"/>
      <c r="C16" s="185"/>
      <c r="D16" s="185"/>
      <c r="E16" s="185"/>
      <c r="H16" s="185"/>
    </row>
    <row r="17" spans="1:9">
      <c r="A17" s="110" t="s">
        <v>170</v>
      </c>
      <c r="B17" s="185">
        <v>0.48499999999999999</v>
      </c>
      <c r="C17" s="186" t="s">
        <v>231</v>
      </c>
      <c r="D17" s="187">
        <v>9.0999999999999998E-2</v>
      </c>
      <c r="E17" s="185">
        <v>9.2999999999999999E-2</v>
      </c>
      <c r="F17" s="188">
        <v>9.5000000000000001E-2</v>
      </c>
      <c r="G17" s="187">
        <f>+B17*D17</f>
        <v>4.4135000000000001E-2</v>
      </c>
      <c r="H17" s="185">
        <f>+B17*E17</f>
        <v>4.5104999999999999E-2</v>
      </c>
      <c r="I17" s="188">
        <f>+B17*F17</f>
        <v>4.6074999999999998E-2</v>
      </c>
    </row>
    <row r="18" spans="1:9">
      <c r="B18" s="183"/>
      <c r="C18" s="114"/>
      <c r="E18" s="112"/>
      <c r="G18" s="189"/>
      <c r="H18" s="183"/>
      <c r="I18" s="190"/>
    </row>
    <row r="19" spans="1:9">
      <c r="B19" s="114"/>
      <c r="C19" s="114"/>
      <c r="E19" s="112"/>
      <c r="G19" s="191"/>
      <c r="I19" s="192"/>
    </row>
    <row r="20" spans="1:9">
      <c r="A20" s="110" t="s">
        <v>171</v>
      </c>
      <c r="B20" s="185">
        <f>SUM(B13:B17)</f>
        <v>1</v>
      </c>
      <c r="C20" s="185"/>
      <c r="D20" s="193"/>
      <c r="E20" s="112"/>
      <c r="G20" s="187">
        <f>+H13+H15+G17</f>
        <v>6.9706440421991797E-2</v>
      </c>
      <c r="H20" s="112"/>
      <c r="I20" s="188">
        <f>+H13+H15+I17</f>
        <v>7.1646440421991794E-2</v>
      </c>
    </row>
    <row r="21" spans="1:9">
      <c r="B21" s="185"/>
      <c r="C21" s="185"/>
      <c r="D21" s="193"/>
      <c r="E21" s="112"/>
      <c r="G21" s="187"/>
      <c r="H21" s="185">
        <f>+H13+H15+H17</f>
        <v>7.0676440421991796E-2</v>
      </c>
      <c r="I21" s="188"/>
    </row>
    <row r="22" spans="1:9">
      <c r="B22" s="185"/>
      <c r="C22" s="185"/>
      <c r="D22" s="193"/>
      <c r="E22" s="112"/>
      <c r="G22" s="187"/>
      <c r="H22" s="112"/>
      <c r="I22" s="188"/>
    </row>
    <row r="23" spans="1:9" ht="15.3" thickBot="1">
      <c r="A23" s="181"/>
      <c r="B23" s="181"/>
      <c r="C23" s="181"/>
      <c r="D23" s="181"/>
      <c r="E23" s="181"/>
      <c r="F23" s="181"/>
      <c r="G23" s="181"/>
      <c r="H23" s="181"/>
      <c r="I23" s="181"/>
    </row>
    <row r="24" spans="1:9" ht="15.3" thickTop="1">
      <c r="G24" s="111"/>
      <c r="H24" s="194"/>
      <c r="I24" s="111"/>
    </row>
    <row r="25" spans="1:9">
      <c r="A25" s="110" t="s">
        <v>232</v>
      </c>
      <c r="G25" s="111"/>
      <c r="H25" s="194"/>
      <c r="I25" s="111"/>
    </row>
    <row r="26" spans="1:9">
      <c r="A26" s="110" t="s">
        <v>285</v>
      </c>
      <c r="G26" s="111"/>
      <c r="H26" s="194"/>
      <c r="I26" s="111"/>
    </row>
    <row r="27" spans="1:9">
      <c r="F27" s="112" t="s">
        <v>93</v>
      </c>
      <c r="G27" s="111"/>
      <c r="H27" s="194"/>
      <c r="I27" s="111"/>
    </row>
    <row r="28" spans="1:9">
      <c r="D28" s="224" t="s">
        <v>481</v>
      </c>
      <c r="E28" s="224" t="s">
        <v>221</v>
      </c>
      <c r="F28" s="225" t="s">
        <v>233</v>
      </c>
      <c r="G28" s="111"/>
      <c r="H28" s="194"/>
      <c r="I28" s="111"/>
    </row>
    <row r="29" spans="1:9">
      <c r="D29" s="112"/>
      <c r="E29" s="112"/>
      <c r="G29" s="111"/>
      <c r="H29" s="194"/>
      <c r="I29" s="111"/>
    </row>
    <row r="30" spans="1:9">
      <c r="A30" s="186"/>
      <c r="B30" s="110" t="s">
        <v>229</v>
      </c>
      <c r="D30" s="220">
        <v>100000</v>
      </c>
      <c r="E30" s="185">
        <f>+D30/D32</f>
        <v>4.8227634434530986E-2</v>
      </c>
      <c r="F30" s="185">
        <f>+E30*F32</f>
        <v>2.4837231733783459E-2</v>
      </c>
    </row>
    <row r="31" spans="1:9">
      <c r="A31" s="186"/>
      <c r="B31" s="110" t="s">
        <v>230</v>
      </c>
      <c r="D31" s="226">
        <v>1973500</v>
      </c>
      <c r="E31" s="185">
        <f>+D31/D32</f>
        <v>0.95177236556546896</v>
      </c>
      <c r="F31" s="227">
        <f>+E31*F32</f>
        <v>0.49016276826621652</v>
      </c>
    </row>
    <row r="32" spans="1:9">
      <c r="B32" s="110" t="s">
        <v>220</v>
      </c>
      <c r="D32" s="220">
        <f>+D30+D31</f>
        <v>2073500</v>
      </c>
      <c r="F32" s="185">
        <v>0.51500000000000001</v>
      </c>
    </row>
    <row r="33" spans="1:7">
      <c r="D33" s="220"/>
      <c r="F33" s="185"/>
    </row>
    <row r="34" spans="1:7">
      <c r="A34" s="110" t="s">
        <v>281</v>
      </c>
      <c r="D34" s="220"/>
      <c r="F34" s="185"/>
    </row>
    <row r="35" spans="1:7">
      <c r="A35" s="110" t="s">
        <v>480</v>
      </c>
      <c r="G35" s="208"/>
    </row>
    <row r="36" spans="1:7">
      <c r="G36" s="208"/>
    </row>
    <row r="37" spans="1:7">
      <c r="A37" s="110" t="s">
        <v>286</v>
      </c>
    </row>
    <row r="38" spans="1:7">
      <c r="D38" s="185"/>
      <c r="E38" s="185"/>
      <c r="F38" s="185"/>
      <c r="G38" s="185"/>
    </row>
    <row r="39" spans="1:7">
      <c r="A39" s="110" t="s">
        <v>259</v>
      </c>
      <c r="D39" s="185"/>
      <c r="E39" s="185"/>
      <c r="F39" s="185"/>
      <c r="G39" s="185"/>
    </row>
    <row r="40" spans="1:7">
      <c r="B40" s="110" t="s">
        <v>261</v>
      </c>
      <c r="D40" s="231">
        <v>99696081</v>
      </c>
      <c r="E40" s="185"/>
      <c r="F40" s="185"/>
      <c r="G40" s="185"/>
    </row>
    <row r="41" spans="1:7">
      <c r="B41" s="110" t="s">
        <v>260</v>
      </c>
      <c r="D41" s="231">
        <v>1973500000</v>
      </c>
      <c r="E41" s="185"/>
      <c r="F41" s="185"/>
      <c r="G41" s="185"/>
    </row>
    <row r="42" spans="1:7">
      <c r="B42" s="218" t="s">
        <v>262</v>
      </c>
      <c r="C42" s="186"/>
      <c r="D42" s="185"/>
      <c r="E42" s="185">
        <f>+D40/D41</f>
        <v>5.0517395996959716E-2</v>
      </c>
      <c r="F42" s="185"/>
      <c r="G42" s="185"/>
    </row>
  </sheetData>
  <mergeCells count="5">
    <mergeCell ref="A5:I5"/>
    <mergeCell ref="A6:I6"/>
    <mergeCell ref="A7:I7"/>
    <mergeCell ref="D10:F10"/>
    <mergeCell ref="G10:I10"/>
  </mergeCells>
  <pageMargins left="0.75" right="0.75" top="1" bottom="1" header="0.5" footer="0.5"/>
  <pageSetup scale="7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82"/>
  <sheetViews>
    <sheetView showOutlineSymbols="0" topLeftCell="A29" zoomScale="106" zoomScaleNormal="106" workbookViewId="0">
      <selection activeCell="F24" sqref="F24"/>
    </sheetView>
  </sheetViews>
  <sheetFormatPr defaultColWidth="9.76953125" defaultRowHeight="15"/>
  <cols>
    <col min="1" max="1" width="25.2265625" style="12" customWidth="1"/>
    <col min="2" max="2" width="2.76953125" style="12" customWidth="1"/>
    <col min="3" max="3" width="8.76953125" style="12" customWidth="1"/>
    <col min="4" max="7" width="9.76953125" style="12" customWidth="1"/>
    <col min="8" max="8" width="2.76953125" style="12" customWidth="1"/>
    <col min="9" max="16384" width="9.76953125" style="12"/>
  </cols>
  <sheetData>
    <row r="1" spans="1:9">
      <c r="G1" s="1" t="s">
        <v>243</v>
      </c>
      <c r="H1" s="1"/>
      <c r="I1" s="1"/>
    </row>
    <row r="2" spans="1:9">
      <c r="G2" s="1" t="s">
        <v>291</v>
      </c>
      <c r="H2" s="1"/>
      <c r="I2" s="1"/>
    </row>
    <row r="3" spans="1:9">
      <c r="G3" s="1" t="str">
        <f>+'DCP-8'!F2</f>
        <v>Dockets UE-200900/UG-200901</v>
      </c>
      <c r="H3" s="1"/>
      <c r="I3" s="1"/>
    </row>
    <row r="4" spans="1:9">
      <c r="G4" s="1"/>
      <c r="I4" s="1"/>
    </row>
    <row r="5" spans="1:9" ht="20.100000000000001">
      <c r="A5" s="2" t="s">
        <v>102</v>
      </c>
      <c r="B5" s="2"/>
      <c r="C5" s="2"/>
      <c r="D5" s="2"/>
      <c r="E5" s="2"/>
      <c r="F5" s="2"/>
      <c r="G5" s="2"/>
      <c r="H5" s="2"/>
      <c r="I5" s="2"/>
    </row>
    <row r="6" spans="1:9" ht="20.100000000000001">
      <c r="A6" s="2" t="s">
        <v>19</v>
      </c>
      <c r="B6" s="2"/>
      <c r="C6" s="2"/>
      <c r="D6" s="2"/>
      <c r="E6" s="2"/>
      <c r="F6" s="2"/>
      <c r="G6" s="2"/>
      <c r="H6" s="2"/>
      <c r="I6" s="2"/>
    </row>
    <row r="9" spans="1:9" ht="15.3" thickTop="1">
      <c r="A9" s="13"/>
      <c r="B9" s="13"/>
      <c r="C9" s="13"/>
      <c r="D9" s="13"/>
      <c r="E9" s="13"/>
      <c r="F9" s="13"/>
      <c r="G9" s="13"/>
      <c r="H9" s="13"/>
      <c r="I9" s="13"/>
    </row>
    <row r="10" spans="1:9">
      <c r="A10" s="1"/>
      <c r="B10" s="1"/>
      <c r="C10" s="168" t="s">
        <v>103</v>
      </c>
      <c r="D10" s="330" t="s">
        <v>478</v>
      </c>
      <c r="E10" s="330"/>
      <c r="F10" s="330"/>
      <c r="G10" s="330"/>
      <c r="H10" s="1"/>
      <c r="I10" s="1"/>
    </row>
    <row r="11" spans="1:9">
      <c r="A11" s="168" t="s">
        <v>15</v>
      </c>
      <c r="B11" s="1"/>
      <c r="C11" s="168" t="s">
        <v>21</v>
      </c>
      <c r="D11" s="168" t="s">
        <v>21</v>
      </c>
      <c r="E11" s="171" t="s">
        <v>22</v>
      </c>
      <c r="F11" s="171" t="s">
        <v>23</v>
      </c>
      <c r="G11" s="171" t="s">
        <v>20</v>
      </c>
      <c r="H11" s="168"/>
      <c r="I11" s="168" t="s">
        <v>24</v>
      </c>
    </row>
    <row r="12" spans="1:9" ht="15.3" thickBot="1"/>
    <row r="13" spans="1:9" ht="15.3" thickTop="1">
      <c r="A13" s="13"/>
      <c r="B13" s="13"/>
      <c r="C13" s="13"/>
      <c r="D13" s="13"/>
      <c r="E13" s="13"/>
      <c r="F13" s="13"/>
      <c r="G13" s="13"/>
      <c r="H13" s="13"/>
      <c r="I13" s="13"/>
    </row>
    <row r="14" spans="1:9">
      <c r="A14" s="23" t="s">
        <v>95</v>
      </c>
    </row>
    <row r="16" spans="1:9">
      <c r="A16" s="4" t="str">
        <f>+'DCP-8'!A18</f>
        <v>ALLETE</v>
      </c>
      <c r="C16" s="165">
        <v>0.63</v>
      </c>
      <c r="D16" s="11">
        <f>+C16*4</f>
        <v>2.52</v>
      </c>
      <c r="E16" s="11">
        <v>72.150000000000006</v>
      </c>
      <c r="F16" s="11">
        <v>58.9</v>
      </c>
      <c r="G16" s="11">
        <f>AVERAGE(E16:F16)</f>
        <v>65.525000000000006</v>
      </c>
      <c r="I16" s="6">
        <f>+D16/G16</f>
        <v>3.8458603586417395E-2</v>
      </c>
    </row>
    <row r="17" spans="1:9">
      <c r="A17" s="4" t="s">
        <v>181</v>
      </c>
      <c r="C17" s="165">
        <v>0.42299999999999999</v>
      </c>
      <c r="D17" s="11">
        <f t="shared" ref="D17:D24" si="0">+C17*4</f>
        <v>1.6919999999999999</v>
      </c>
      <c r="E17" s="11">
        <v>49.14</v>
      </c>
      <c r="F17" s="11">
        <v>36.68</v>
      </c>
      <c r="G17" s="11">
        <f t="shared" ref="G17:G23" si="1">AVERAGE(E17:F17)</f>
        <v>42.91</v>
      </c>
      <c r="I17" s="6">
        <f t="shared" ref="I17:I23" si="2">+D17/G17</f>
        <v>3.9431367979491962E-2</v>
      </c>
    </row>
    <row r="18" spans="1:9">
      <c r="A18" s="4" t="str">
        <f>+'DCP-8'!A19</f>
        <v>Black Hills Corp</v>
      </c>
      <c r="C18" s="165">
        <v>0.56499999999999995</v>
      </c>
      <c r="D18" s="11">
        <f t="shared" si="0"/>
        <v>2.2599999999999998</v>
      </c>
      <c r="E18" s="11">
        <v>67.47</v>
      </c>
      <c r="F18" s="11">
        <v>58.22</v>
      </c>
      <c r="G18" s="11">
        <f t="shared" si="1"/>
        <v>62.844999999999999</v>
      </c>
      <c r="I18" s="6">
        <f t="shared" si="2"/>
        <v>3.596149256106293E-2</v>
      </c>
    </row>
    <row r="19" spans="1:9">
      <c r="A19" s="4" t="str">
        <f>+'DCP-8'!A20</f>
        <v>Hawaiian Electric Industries</v>
      </c>
      <c r="C19" s="165">
        <v>0.34</v>
      </c>
      <c r="D19" s="11">
        <f t="shared" si="0"/>
        <v>1.36</v>
      </c>
      <c r="E19" s="11">
        <v>44.76</v>
      </c>
      <c r="F19" s="11">
        <v>32.96</v>
      </c>
      <c r="G19" s="11">
        <f t="shared" si="1"/>
        <v>38.86</v>
      </c>
      <c r="I19" s="6">
        <f t="shared" si="2"/>
        <v>3.4997426659804431E-2</v>
      </c>
    </row>
    <row r="20" spans="1:9">
      <c r="A20" s="4" t="str">
        <f>+'DCP-8'!A21</f>
        <v>IDACORP</v>
      </c>
      <c r="C20" s="165">
        <v>0.71</v>
      </c>
      <c r="D20" s="11">
        <f t="shared" si="0"/>
        <v>2.84</v>
      </c>
      <c r="E20" s="11">
        <v>102.96</v>
      </c>
      <c r="F20" s="11">
        <v>85.3</v>
      </c>
      <c r="G20" s="11">
        <f t="shared" si="1"/>
        <v>94.13</v>
      </c>
      <c r="I20" s="6">
        <f t="shared" si="2"/>
        <v>3.0171040050993306E-2</v>
      </c>
    </row>
    <row r="21" spans="1:9">
      <c r="A21" s="4" t="str">
        <f>+'DCP-8'!A22</f>
        <v>NorthWestern Corp</v>
      </c>
      <c r="C21" s="165">
        <v>0.62</v>
      </c>
      <c r="D21" s="11">
        <f t="shared" si="0"/>
        <v>2.48</v>
      </c>
      <c r="E21" s="11">
        <v>66.27</v>
      </c>
      <c r="F21" s="11">
        <v>53.16</v>
      </c>
      <c r="G21" s="11">
        <f t="shared" si="1"/>
        <v>59.714999999999996</v>
      </c>
      <c r="I21" s="6">
        <f t="shared" si="2"/>
        <v>4.1530603700912667E-2</v>
      </c>
    </row>
    <row r="22" spans="1:9">
      <c r="A22" s="4" t="str">
        <f>+'DCP-8'!A23</f>
        <v>OGE Energy</v>
      </c>
      <c r="C22" s="165">
        <v>0.40300000000000002</v>
      </c>
      <c r="D22" s="11">
        <f t="shared" si="0"/>
        <v>1.6120000000000001</v>
      </c>
      <c r="E22" s="11">
        <v>33.18</v>
      </c>
      <c r="F22" s="11">
        <v>29.18</v>
      </c>
      <c r="G22" s="11">
        <f t="shared" si="1"/>
        <v>31.18</v>
      </c>
      <c r="I22" s="6">
        <f t="shared" si="2"/>
        <v>5.169980756895446E-2</v>
      </c>
    </row>
    <row r="23" spans="1:9">
      <c r="A23" s="4" t="str">
        <f>+'DCP-8'!A24</f>
        <v>Otter Tail Corp</v>
      </c>
      <c r="C23" s="165">
        <v>0.39</v>
      </c>
      <c r="D23" s="11">
        <f t="shared" si="0"/>
        <v>1.56</v>
      </c>
      <c r="E23" s="11">
        <v>46.73</v>
      </c>
      <c r="F23" s="11">
        <v>39.6</v>
      </c>
      <c r="G23" s="11">
        <f t="shared" si="1"/>
        <v>43.164999999999999</v>
      </c>
      <c r="I23" s="6">
        <f t="shared" si="2"/>
        <v>3.6140391520908144E-2</v>
      </c>
    </row>
    <row r="24" spans="1:9">
      <c r="A24" s="4" t="str">
        <f>+'DCP-8'!A25</f>
        <v>Pinnacle West Capital</v>
      </c>
      <c r="C24" s="165">
        <v>0.83</v>
      </c>
      <c r="D24" s="11">
        <f t="shared" si="0"/>
        <v>3.32</v>
      </c>
      <c r="E24" s="11">
        <v>81.900000000000006</v>
      </c>
      <c r="F24" s="11">
        <v>69.89</v>
      </c>
      <c r="G24" s="11">
        <f>AVERAGE(E24:F24)</f>
        <v>75.89500000000001</v>
      </c>
      <c r="I24" s="6">
        <f>+D24/G24</f>
        <v>4.3744647209961122E-2</v>
      </c>
    </row>
    <row r="25" spans="1:9">
      <c r="C25" s="166"/>
      <c r="D25" s="11"/>
      <c r="E25" s="11"/>
      <c r="F25" s="11"/>
      <c r="G25" s="11"/>
      <c r="I25" s="6"/>
    </row>
    <row r="26" spans="1:9">
      <c r="A26" s="4" t="s">
        <v>27</v>
      </c>
      <c r="C26" s="166"/>
      <c r="D26" s="11"/>
      <c r="E26" s="11"/>
      <c r="F26" s="11"/>
      <c r="G26" s="11"/>
      <c r="I26" s="14">
        <f>+AVERAGE(I15:I24)</f>
        <v>3.9126153426500714E-2</v>
      </c>
    </row>
    <row r="27" spans="1:9" ht="15.3" thickBot="1">
      <c r="A27" s="158"/>
      <c r="B27" s="35"/>
      <c r="C27" s="167"/>
      <c r="D27" s="36"/>
      <c r="E27" s="36"/>
      <c r="F27" s="36"/>
      <c r="G27" s="36"/>
      <c r="H27" s="35"/>
      <c r="I27" s="37"/>
    </row>
    <row r="28" spans="1:9" ht="29.25" customHeight="1" thickTop="1">
      <c r="A28" s="1" t="s">
        <v>257</v>
      </c>
      <c r="C28" s="166"/>
      <c r="D28" s="11"/>
      <c r="E28" s="11"/>
      <c r="F28" s="11"/>
      <c r="G28" s="11"/>
      <c r="I28" s="6"/>
    </row>
    <row r="29" spans="1:9">
      <c r="C29" s="166"/>
      <c r="D29" s="11"/>
      <c r="E29" s="11"/>
      <c r="F29" s="11"/>
      <c r="G29" s="11"/>
      <c r="I29" s="6"/>
    </row>
    <row r="30" spans="1:9">
      <c r="A30" s="12" t="str">
        <f>+'DCP-8'!A30</f>
        <v>Algonquin Power &amp; Utilities</v>
      </c>
      <c r="C30" s="246" t="str">
        <f>+'DCP-8'!B30</f>
        <v>Not included in analyses since Company not covered by Value Line.</v>
      </c>
      <c r="D30" s="11"/>
      <c r="E30" s="11"/>
      <c r="F30" s="11"/>
      <c r="G30" s="11"/>
      <c r="I30" s="6"/>
    </row>
    <row r="31" spans="1:9">
      <c r="A31" s="12" t="str">
        <f>+'DCP-8'!A31</f>
        <v>ALLETE</v>
      </c>
      <c r="C31" s="165">
        <f>+C16</f>
        <v>0.63</v>
      </c>
      <c r="D31" s="11">
        <f>+C31*4</f>
        <v>2.52</v>
      </c>
      <c r="E31" s="11">
        <f>+E16</f>
        <v>72.150000000000006</v>
      </c>
      <c r="F31" s="11">
        <f>+F16</f>
        <v>58.9</v>
      </c>
      <c r="G31" s="11">
        <f>AVERAGE(E31:F31)</f>
        <v>65.525000000000006</v>
      </c>
      <c r="I31" s="6">
        <f>+D31/G31</f>
        <v>3.8458603586417395E-2</v>
      </c>
    </row>
    <row r="32" spans="1:9">
      <c r="A32" s="12" t="str">
        <f>+'DCP-8'!A32</f>
        <v>Ameren Corp</v>
      </c>
      <c r="C32" s="165">
        <v>0.55000000000000004</v>
      </c>
      <c r="D32" s="11">
        <f t="shared" ref="D32:D48" si="3">+C32*4</f>
        <v>2.2000000000000002</v>
      </c>
      <c r="E32" s="11">
        <v>83.18</v>
      </c>
      <c r="F32" s="11">
        <v>69.790000000000006</v>
      </c>
      <c r="G32" s="11">
        <f t="shared" ref="G32:G45" si="4">AVERAGE(E32:F32)</f>
        <v>76.485000000000014</v>
      </c>
      <c r="I32" s="6">
        <f t="shared" ref="I32:I48" si="5">+D32/G32</f>
        <v>2.8763809897365492E-2</v>
      </c>
    </row>
    <row r="33" spans="1:9">
      <c r="A33" s="12" t="str">
        <f>+'DCP-8'!A33</f>
        <v>Avangrid, Inc.</v>
      </c>
      <c r="C33" s="165">
        <v>0.44</v>
      </c>
      <c r="D33" s="11">
        <f t="shared" si="3"/>
        <v>1.76</v>
      </c>
      <c r="E33" s="18">
        <v>50.66</v>
      </c>
      <c r="F33" s="18">
        <v>44.02</v>
      </c>
      <c r="G33" s="11">
        <f t="shared" si="4"/>
        <v>47.34</v>
      </c>
      <c r="I33" s="6">
        <f t="shared" si="5"/>
        <v>3.7177862272919304E-2</v>
      </c>
    </row>
    <row r="34" spans="1:9">
      <c r="A34" s="12" t="str">
        <f>+'DCP-8'!A34</f>
        <v>Avista Corp</v>
      </c>
      <c r="C34" s="165">
        <f>+C17</f>
        <v>0.42299999999999999</v>
      </c>
      <c r="D34" s="11">
        <f t="shared" si="3"/>
        <v>1.6919999999999999</v>
      </c>
      <c r="E34" s="11">
        <f>+E17</f>
        <v>49.14</v>
      </c>
      <c r="F34" s="11">
        <f>+F17</f>
        <v>36.68</v>
      </c>
      <c r="G34" s="11">
        <f t="shared" si="4"/>
        <v>42.91</v>
      </c>
      <c r="I34" s="6">
        <f t="shared" si="5"/>
        <v>3.9431367979491962E-2</v>
      </c>
    </row>
    <row r="35" spans="1:9">
      <c r="A35" s="12" t="str">
        <f>+'DCP-8'!A35</f>
        <v>Black Hills Corp</v>
      </c>
      <c r="C35" s="165">
        <f>+C18</f>
        <v>0.56499999999999995</v>
      </c>
      <c r="D35" s="11">
        <f t="shared" si="3"/>
        <v>2.2599999999999998</v>
      </c>
      <c r="E35" s="11">
        <f>+E18</f>
        <v>67.47</v>
      </c>
      <c r="F35" s="11">
        <f>+F18</f>
        <v>58.22</v>
      </c>
      <c r="G35" s="11">
        <f t="shared" si="4"/>
        <v>62.844999999999999</v>
      </c>
      <c r="I35" s="6">
        <f t="shared" si="5"/>
        <v>3.596149256106293E-2</v>
      </c>
    </row>
    <row r="36" spans="1:9">
      <c r="A36" s="12" t="str">
        <f>+'DCP-8'!A36</f>
        <v>CenterPoint Energy</v>
      </c>
      <c r="C36" s="165">
        <v>0.16</v>
      </c>
      <c r="D36" s="11">
        <f t="shared" si="3"/>
        <v>0.64</v>
      </c>
      <c r="E36" s="11">
        <v>22.85</v>
      </c>
      <c r="F36" s="11">
        <v>19.309999999999999</v>
      </c>
      <c r="G36" s="11">
        <f t="shared" ref="G36" si="6">AVERAGE(E36:F36)</f>
        <v>21.08</v>
      </c>
      <c r="I36" s="6">
        <f t="shared" si="5"/>
        <v>3.0360531309297917E-2</v>
      </c>
    </row>
    <row r="37" spans="1:9">
      <c r="A37" s="12" t="str">
        <f>+'DCP-8'!A37</f>
        <v>CMS Energy Corp</v>
      </c>
      <c r="C37" s="165">
        <v>0.435</v>
      </c>
      <c r="D37" s="11">
        <f t="shared" si="3"/>
        <v>1.74</v>
      </c>
      <c r="E37" s="11">
        <v>62.21</v>
      </c>
      <c r="F37" s="11">
        <v>53.19</v>
      </c>
      <c r="G37" s="11">
        <f t="shared" si="4"/>
        <v>57.7</v>
      </c>
      <c r="I37" s="6">
        <f t="shared" si="5"/>
        <v>3.0155979202772961E-2</v>
      </c>
    </row>
    <row r="38" spans="1:9">
      <c r="A38" s="12" t="str">
        <f>+'DCP-8'!A38</f>
        <v>DTE Energy</v>
      </c>
      <c r="C38" s="165">
        <v>1.085</v>
      </c>
      <c r="D38" s="11">
        <f t="shared" si="3"/>
        <v>4.34</v>
      </c>
      <c r="E38" s="11">
        <v>135.11000000000001</v>
      </c>
      <c r="F38" s="11">
        <v>115.68</v>
      </c>
      <c r="G38" s="11">
        <f t="shared" si="4"/>
        <v>125.39500000000001</v>
      </c>
      <c r="I38" s="6">
        <f t="shared" si="5"/>
        <v>3.4610630407911E-2</v>
      </c>
    </row>
    <row r="39" spans="1:9">
      <c r="A39" s="12" t="str">
        <f>+'DCP-8'!A39</f>
        <v>Edison International</v>
      </c>
      <c r="C39" s="246" t="str">
        <f>+'DCP-8'!B39</f>
        <v>Not included in analyses due to impact on Company of California wildfires.</v>
      </c>
      <c r="D39" s="247"/>
      <c r="E39" s="247"/>
      <c r="F39" s="247"/>
      <c r="G39" s="247"/>
      <c r="H39" s="21"/>
      <c r="I39" s="211"/>
    </row>
    <row r="40" spans="1:9">
      <c r="A40" s="12" t="str">
        <f>+'DCP-8'!A40</f>
        <v>Emera Inc.</v>
      </c>
      <c r="C40" s="165">
        <v>0.63800000000000001</v>
      </c>
      <c r="D40" s="11">
        <f t="shared" si="3"/>
        <v>2.552</v>
      </c>
      <c r="E40" s="11">
        <v>56.27</v>
      </c>
      <c r="F40" s="11">
        <v>49.66</v>
      </c>
      <c r="G40" s="11">
        <f t="shared" ref="G40:G41" si="7">AVERAGE(E40:F40)</f>
        <v>52.965000000000003</v>
      </c>
      <c r="I40" s="6">
        <f t="shared" si="5"/>
        <v>4.8182762201453788E-2</v>
      </c>
    </row>
    <row r="41" spans="1:9">
      <c r="A41" s="12" t="str">
        <f>+'DCP-8'!A41</f>
        <v>Entergy Corp.</v>
      </c>
      <c r="C41" s="165">
        <v>0.95</v>
      </c>
      <c r="D41" s="11">
        <f t="shared" si="3"/>
        <v>3.8</v>
      </c>
      <c r="E41" s="11">
        <v>100.08</v>
      </c>
      <c r="F41" s="11">
        <v>85.78</v>
      </c>
      <c r="G41" s="11">
        <f t="shared" si="7"/>
        <v>92.93</v>
      </c>
      <c r="I41" s="6">
        <f t="shared" si="5"/>
        <v>4.0890993220703747E-2</v>
      </c>
    </row>
    <row r="42" spans="1:9">
      <c r="A42" s="12" t="str">
        <f>+'DCP-8'!A42</f>
        <v>Exelon Corp</v>
      </c>
      <c r="C42" s="165">
        <v>0.38300000000000001</v>
      </c>
      <c r="D42" s="11">
        <f t="shared" si="3"/>
        <v>1.532</v>
      </c>
      <c r="E42" s="11">
        <v>44.04</v>
      </c>
      <c r="F42" s="11">
        <v>38.35</v>
      </c>
      <c r="G42" s="11">
        <f t="shared" si="4"/>
        <v>41.195</v>
      </c>
      <c r="I42" s="6">
        <f t="shared" si="5"/>
        <v>3.7188979245054009E-2</v>
      </c>
    </row>
    <row r="43" spans="1:9">
      <c r="A43" s="12" t="str">
        <f>+'DCP-8'!A43</f>
        <v>FirstEnergy Corp</v>
      </c>
      <c r="C43" s="165">
        <v>0.39</v>
      </c>
      <c r="D43" s="11">
        <f t="shared" si="3"/>
        <v>1.56</v>
      </c>
      <c r="E43" s="11">
        <v>36.880000000000003</v>
      </c>
      <c r="F43" s="11">
        <v>29.25</v>
      </c>
      <c r="G43" s="11">
        <f>AVERAGE(E43:F43)</f>
        <v>33.064999999999998</v>
      </c>
      <c r="I43" s="6">
        <f t="shared" si="5"/>
        <v>4.7179797368818999E-2</v>
      </c>
    </row>
    <row r="44" spans="1:9">
      <c r="A44" s="12" t="str">
        <f>+'DCP-8'!A44</f>
        <v>Hawaiian Electric</v>
      </c>
      <c r="C44" s="165">
        <f>+C19</f>
        <v>0.34</v>
      </c>
      <c r="D44" s="11">
        <f t="shared" si="3"/>
        <v>1.36</v>
      </c>
      <c r="E44" s="11">
        <f t="shared" ref="E44:F48" si="8">+E19</f>
        <v>44.76</v>
      </c>
      <c r="F44" s="11">
        <f t="shared" si="8"/>
        <v>32.96</v>
      </c>
      <c r="G44" s="11">
        <f t="shared" si="4"/>
        <v>38.86</v>
      </c>
      <c r="I44" s="6">
        <f t="shared" si="5"/>
        <v>3.4997426659804431E-2</v>
      </c>
    </row>
    <row r="45" spans="1:9">
      <c r="A45" s="12" t="str">
        <f>+'DCP-8'!A45</f>
        <v>IDACORP</v>
      </c>
      <c r="C45" s="165">
        <f>+C20</f>
        <v>0.71</v>
      </c>
      <c r="D45" s="11">
        <f t="shared" si="3"/>
        <v>2.84</v>
      </c>
      <c r="E45" s="11">
        <f t="shared" si="8"/>
        <v>102.96</v>
      </c>
      <c r="F45" s="11">
        <f t="shared" si="8"/>
        <v>85.3</v>
      </c>
      <c r="G45" s="11">
        <f t="shared" si="4"/>
        <v>94.13</v>
      </c>
      <c r="I45" s="6">
        <f t="shared" si="5"/>
        <v>3.0171040050993306E-2</v>
      </c>
    </row>
    <row r="46" spans="1:9">
      <c r="A46" s="12" t="str">
        <f>+'DCP-8'!A46</f>
        <v>Northwestern Corp</v>
      </c>
      <c r="C46" s="165">
        <f>+C21</f>
        <v>0.62</v>
      </c>
      <c r="D46" s="11">
        <f t="shared" si="3"/>
        <v>2.48</v>
      </c>
      <c r="E46" s="11">
        <f t="shared" si="8"/>
        <v>66.27</v>
      </c>
      <c r="F46" s="11">
        <f t="shared" si="8"/>
        <v>53.16</v>
      </c>
      <c r="G46" s="11">
        <f t="shared" ref="G46:G48" si="9">AVERAGE(E46:F46)</f>
        <v>59.714999999999996</v>
      </c>
      <c r="I46" s="6">
        <f t="shared" si="5"/>
        <v>4.1530603700912667E-2</v>
      </c>
    </row>
    <row r="47" spans="1:9">
      <c r="A47" s="12" t="str">
        <f>+'DCP-8'!A47</f>
        <v>OGE Energy Corp</v>
      </c>
      <c r="C47" s="165">
        <f>+C22</f>
        <v>0.40300000000000002</v>
      </c>
      <c r="D47" s="11">
        <f t="shared" ref="D47" si="10">+C47*4</f>
        <v>1.6120000000000001</v>
      </c>
      <c r="E47" s="11">
        <f t="shared" si="8"/>
        <v>33.18</v>
      </c>
      <c r="F47" s="11">
        <f t="shared" si="8"/>
        <v>29.18</v>
      </c>
      <c r="G47" s="11">
        <f t="shared" ref="G47" si="11">AVERAGE(E47:F47)</f>
        <v>31.18</v>
      </c>
      <c r="I47" s="6">
        <f t="shared" si="5"/>
        <v>5.169980756895446E-2</v>
      </c>
    </row>
    <row r="48" spans="1:9">
      <c r="A48" s="12" t="str">
        <f>+'DCP-8'!A48</f>
        <v>Otter Tail Corp</v>
      </c>
      <c r="C48" s="165">
        <f>+C23</f>
        <v>0.39</v>
      </c>
      <c r="D48" s="11">
        <f t="shared" si="3"/>
        <v>1.56</v>
      </c>
      <c r="E48" s="11">
        <f t="shared" si="8"/>
        <v>46.73</v>
      </c>
      <c r="F48" s="11">
        <f t="shared" si="8"/>
        <v>39.6</v>
      </c>
      <c r="G48" s="11">
        <f t="shared" si="9"/>
        <v>43.164999999999999</v>
      </c>
      <c r="I48" s="6">
        <f t="shared" si="5"/>
        <v>3.6140391520908144E-2</v>
      </c>
    </row>
    <row r="49" spans="1:9">
      <c r="A49" s="12" t="str">
        <f>+'DCP-8'!A49</f>
        <v>PNM Resources</v>
      </c>
      <c r="C49" s="246" t="str">
        <f>+'DCP-8'!B49</f>
        <v>Not included in analyses since this company is merging with AVANGRID</v>
      </c>
      <c r="D49" s="11"/>
      <c r="E49" s="11"/>
      <c r="F49" s="11"/>
      <c r="G49" s="11"/>
      <c r="I49" s="6"/>
    </row>
    <row r="50" spans="1:9">
      <c r="A50" s="12" t="str">
        <f>+'DCP-8'!A50</f>
        <v>Sempra Energy</v>
      </c>
      <c r="C50" s="246" t="str">
        <f>+'DCP-8'!B50</f>
        <v>Not included in analyses due to impact on Company of California wildfires.</v>
      </c>
      <c r="D50" s="11"/>
      <c r="E50" s="11"/>
      <c r="F50" s="11"/>
      <c r="G50" s="11"/>
      <c r="I50" s="6"/>
    </row>
    <row r="51" spans="1:9">
      <c r="A51" s="26"/>
      <c r="B51" s="26"/>
      <c r="C51" s="213"/>
      <c r="D51" s="30"/>
      <c r="E51" s="30"/>
      <c r="F51" s="30"/>
      <c r="G51" s="30"/>
      <c r="H51" s="26"/>
      <c r="I51" s="31"/>
    </row>
    <row r="52" spans="1:9">
      <c r="A52" s="12" t="s">
        <v>27</v>
      </c>
      <c r="C52" s="165"/>
      <c r="D52" s="11"/>
      <c r="E52" s="11"/>
      <c r="F52" s="11"/>
      <c r="G52" s="11"/>
      <c r="I52" s="22">
        <f>AVERAGE(I31:I50)</f>
        <v>3.781776933852015E-2</v>
      </c>
    </row>
    <row r="53" spans="1:9" ht="15.3" thickBot="1">
      <c r="A53" s="35"/>
      <c r="B53" s="35"/>
      <c r="C53" s="167"/>
      <c r="D53" s="36"/>
      <c r="E53" s="36"/>
      <c r="F53" s="36"/>
      <c r="G53" s="36"/>
      <c r="H53" s="35"/>
      <c r="I53" s="37"/>
    </row>
    <row r="54" spans="1:9" ht="15.3" thickTop="1">
      <c r="D54" s="11"/>
      <c r="E54" s="11"/>
      <c r="F54" s="11"/>
      <c r="G54" s="11"/>
      <c r="I54" s="6"/>
    </row>
    <row r="55" spans="1:9">
      <c r="A55" s="12" t="s">
        <v>77</v>
      </c>
      <c r="B55" s="25"/>
      <c r="C55" s="25"/>
      <c r="D55" s="30"/>
      <c r="E55" s="30"/>
      <c r="F55" s="30"/>
      <c r="G55" s="30"/>
      <c r="H55" s="25"/>
      <c r="I55" s="31"/>
    </row>
    <row r="56" spans="1:9">
      <c r="D56" s="11"/>
      <c r="E56" s="11"/>
      <c r="F56" s="11"/>
      <c r="G56" s="11"/>
      <c r="I56" s="14"/>
    </row>
    <row r="57" spans="1:9">
      <c r="A57" s="26"/>
      <c r="B57" s="26"/>
      <c r="C57" s="26"/>
      <c r="D57" s="30"/>
      <c r="E57" s="30"/>
      <c r="F57" s="30"/>
      <c r="G57" s="210"/>
      <c r="H57" s="26"/>
      <c r="I57" s="31"/>
    </row>
    <row r="58" spans="1:9">
      <c r="A58" s="25"/>
      <c r="B58" s="25"/>
      <c r="C58" s="25"/>
      <c r="D58" s="30"/>
      <c r="E58" s="30"/>
      <c r="F58" s="30"/>
      <c r="G58" s="210"/>
      <c r="H58" s="25"/>
      <c r="I58" s="31"/>
    </row>
    <row r="59" spans="1:9">
      <c r="A59" s="25"/>
      <c r="B59" s="25"/>
      <c r="C59" s="25"/>
      <c r="D59" s="30"/>
      <c r="E59" s="30"/>
      <c r="F59" s="30"/>
      <c r="G59" s="210"/>
      <c r="H59" s="25"/>
      <c r="I59" s="31"/>
    </row>
    <row r="60" spans="1:9">
      <c r="G60" s="210"/>
    </row>
    <row r="61" spans="1:9">
      <c r="G61" s="210"/>
    </row>
    <row r="62" spans="1:9">
      <c r="G62" s="210"/>
    </row>
    <row r="64" spans="1:9">
      <c r="D64" s="11"/>
      <c r="E64" s="11"/>
      <c r="F64" s="11"/>
      <c r="G64" s="11"/>
      <c r="H64" s="11"/>
      <c r="I64" s="6"/>
    </row>
    <row r="65" spans="1:9">
      <c r="D65" s="11"/>
      <c r="E65" s="11"/>
      <c r="F65" s="11"/>
      <c r="G65" s="11"/>
      <c r="I65" s="6"/>
    </row>
    <row r="66" spans="1:9">
      <c r="D66" s="11"/>
      <c r="E66" s="11"/>
      <c r="F66" s="11"/>
      <c r="G66" s="11"/>
      <c r="H66" s="11"/>
      <c r="I66" s="6"/>
    </row>
    <row r="67" spans="1:9">
      <c r="D67" s="11"/>
      <c r="E67" s="11"/>
      <c r="F67" s="11"/>
      <c r="G67" s="11"/>
      <c r="H67" s="11"/>
      <c r="I67" s="6"/>
    </row>
    <row r="68" spans="1:9">
      <c r="D68" s="11"/>
      <c r="E68" s="11"/>
      <c r="F68" s="11"/>
      <c r="G68" s="11"/>
      <c r="H68" s="11"/>
      <c r="I68" s="6"/>
    </row>
    <row r="69" spans="1:9">
      <c r="D69" s="11"/>
      <c r="E69" s="11"/>
      <c r="F69" s="11"/>
      <c r="G69" s="11"/>
      <c r="H69" s="11"/>
      <c r="I69" s="6"/>
    </row>
    <row r="70" spans="1:9">
      <c r="D70" s="11"/>
      <c r="E70" s="11"/>
      <c r="F70" s="11"/>
      <c r="G70" s="11"/>
      <c r="H70" s="11"/>
      <c r="I70" s="6"/>
    </row>
    <row r="71" spans="1:9">
      <c r="D71" s="11"/>
      <c r="E71" s="11"/>
      <c r="F71" s="11"/>
      <c r="G71" s="11"/>
      <c r="H71" s="11"/>
      <c r="I71" s="6"/>
    </row>
    <row r="72" spans="1:9">
      <c r="D72" s="11"/>
      <c r="E72" s="11"/>
      <c r="F72" s="11"/>
      <c r="G72" s="11"/>
      <c r="H72" s="11"/>
      <c r="I72" s="6"/>
    </row>
    <row r="73" spans="1:9">
      <c r="D73" s="11"/>
      <c r="E73" s="11"/>
      <c r="F73" s="11"/>
      <c r="G73" s="11"/>
      <c r="H73" s="11"/>
      <c r="I73" s="6"/>
    </row>
    <row r="74" spans="1:9">
      <c r="D74" s="11"/>
      <c r="E74" s="11"/>
      <c r="F74" s="11"/>
      <c r="G74" s="11"/>
      <c r="H74" s="11"/>
      <c r="I74" s="6"/>
    </row>
    <row r="75" spans="1:9">
      <c r="A75" s="26"/>
      <c r="B75" s="26"/>
      <c r="C75" s="26"/>
      <c r="D75" s="32"/>
      <c r="E75" s="32"/>
      <c r="F75" s="32"/>
      <c r="G75" s="32"/>
      <c r="H75" s="32"/>
      <c r="I75" s="31"/>
    </row>
    <row r="76" spans="1:9">
      <c r="A76" s="25"/>
      <c r="B76" s="25"/>
      <c r="C76" s="25"/>
      <c r="D76" s="32"/>
      <c r="E76" s="32"/>
      <c r="F76" s="32"/>
      <c r="G76" s="32"/>
      <c r="H76" s="32"/>
      <c r="I76" s="31"/>
    </row>
    <row r="77" spans="1:9">
      <c r="D77" s="5"/>
      <c r="E77" s="5"/>
      <c r="F77" s="5"/>
      <c r="G77" s="5"/>
      <c r="H77" s="5"/>
      <c r="I77" s="14"/>
    </row>
    <row r="78" spans="1:9">
      <c r="A78" s="26"/>
      <c r="B78" s="26"/>
      <c r="C78" s="26"/>
      <c r="D78" s="26"/>
      <c r="E78" s="26"/>
      <c r="F78" s="26"/>
      <c r="G78" s="26"/>
      <c r="H78" s="26"/>
      <c r="I78" s="26"/>
    </row>
    <row r="79" spans="1:9">
      <c r="A79" s="25"/>
      <c r="B79" s="25"/>
      <c r="C79" s="25"/>
      <c r="D79" s="25"/>
      <c r="E79" s="25"/>
      <c r="F79" s="25"/>
      <c r="G79" s="25"/>
      <c r="H79" s="25"/>
      <c r="I79" s="25"/>
    </row>
    <row r="80" spans="1:9">
      <c r="D80" s="11"/>
      <c r="E80" s="11"/>
      <c r="F80" s="11"/>
      <c r="G80" s="11"/>
      <c r="H80" s="11"/>
      <c r="I80" s="14"/>
    </row>
    <row r="81" spans="1:9">
      <c r="A81" s="26"/>
      <c r="B81" s="26"/>
      <c r="C81" s="26"/>
      <c r="D81" s="26"/>
      <c r="E81" s="26"/>
      <c r="F81" s="26"/>
      <c r="G81" s="26"/>
      <c r="H81" s="26"/>
      <c r="I81" s="26"/>
    </row>
    <row r="82" spans="1:9">
      <c r="A82" s="25"/>
      <c r="B82" s="25"/>
      <c r="C82" s="25"/>
      <c r="D82" s="25"/>
      <c r="E82" s="25"/>
      <c r="F82" s="25"/>
      <c r="G82" s="25"/>
      <c r="H82" s="25"/>
      <c r="I82" s="25"/>
    </row>
  </sheetData>
  <mergeCells count="1">
    <mergeCell ref="D10:G10"/>
  </mergeCells>
  <phoneticPr fontId="0" type="noConversion"/>
  <printOptions horizontalCentered="1"/>
  <pageMargins left="0.5" right="0.5" top="0.5" bottom="0.55000000000000004" header="0" footer="0"/>
  <pageSetup scale="81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68"/>
  <sheetViews>
    <sheetView showOutlineSymbols="0" topLeftCell="A29" zoomScaleNormal="100" workbookViewId="0">
      <selection activeCell="K54" sqref="K54"/>
    </sheetView>
  </sheetViews>
  <sheetFormatPr defaultColWidth="9.76953125" defaultRowHeight="15"/>
  <cols>
    <col min="1" max="1" width="26.54296875" style="12" customWidth="1"/>
    <col min="2" max="2" width="1.54296875" style="12" customWidth="1"/>
    <col min="3" max="16384" width="9.76953125" style="12"/>
  </cols>
  <sheetData>
    <row r="1" spans="1:11">
      <c r="I1" s="1" t="str">
        <f>+'DCP-9, P 1'!G1</f>
        <v>Exh. DCP-9</v>
      </c>
    </row>
    <row r="2" spans="1:11">
      <c r="I2" s="1" t="s">
        <v>292</v>
      </c>
    </row>
    <row r="3" spans="1:11">
      <c r="I3" s="1" t="str">
        <f>+'DCP-9, P 1'!G3</f>
        <v>Dockets UE-200900/UG-200901</v>
      </c>
      <c r="J3" s="1"/>
    </row>
    <row r="4" spans="1:11">
      <c r="I4" s="1"/>
      <c r="J4" s="1"/>
    </row>
    <row r="5" spans="1:11">
      <c r="J5" s="1"/>
    </row>
    <row r="6" spans="1:11" ht="20.100000000000001">
      <c r="A6" s="326" t="str">
        <f>'DCP-9, P 1'!A5</f>
        <v>PROXY COMPANIES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</row>
    <row r="7" spans="1:11" ht="20.100000000000001">
      <c r="A7" s="326" t="s">
        <v>25</v>
      </c>
      <c r="B7" s="326"/>
      <c r="C7" s="326"/>
      <c r="D7" s="326"/>
      <c r="E7" s="326"/>
      <c r="F7" s="326"/>
      <c r="G7" s="326"/>
      <c r="H7" s="326"/>
      <c r="I7" s="326"/>
      <c r="J7" s="326"/>
      <c r="K7" s="326"/>
    </row>
    <row r="9" spans="1:11" ht="15.3" thickBot="1"/>
    <row r="10" spans="1:11" ht="15.3" thickTop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>
      <c r="A11" s="168" t="str">
        <f>'DCP-9, P 1'!A11</f>
        <v>COMPANY</v>
      </c>
      <c r="B11" s="1"/>
      <c r="C11" s="168">
        <v>2016</v>
      </c>
      <c r="D11" s="168">
        <v>2017</v>
      </c>
      <c r="E11" s="168">
        <v>2018</v>
      </c>
      <c r="F11" s="168">
        <v>2019</v>
      </c>
      <c r="G11" s="168">
        <v>2020</v>
      </c>
      <c r="H11" s="168" t="s">
        <v>27</v>
      </c>
      <c r="I11" s="168">
        <v>2021</v>
      </c>
      <c r="J11" s="168" t="s">
        <v>472</v>
      </c>
      <c r="K11" s="168" t="s">
        <v>27</v>
      </c>
    </row>
    <row r="13" spans="1:11" ht="15.3" thickTop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5" spans="1:11">
      <c r="A15" s="23" t="str">
        <f>'DCP-9, P 1'!A14</f>
        <v>Parcell Proxy Group</v>
      </c>
    </row>
    <row r="17" spans="1:11">
      <c r="A17" s="7" t="str">
        <f>+'DCP-9, P 1'!A16</f>
        <v>ALLETE</v>
      </c>
      <c r="B17" s="7"/>
      <c r="C17" s="6">
        <v>2.8000000000000001E-2</v>
      </c>
      <c r="D17" s="6">
        <v>2.4E-2</v>
      </c>
      <c r="E17" s="6">
        <v>2.7E-2</v>
      </c>
      <c r="F17" s="6">
        <v>2.3E-2</v>
      </c>
      <c r="G17" s="6">
        <v>0.02</v>
      </c>
      <c r="H17" s="6">
        <f>AVERAGE(C17:G17)</f>
        <v>2.4400000000000002E-2</v>
      </c>
      <c r="I17" s="6">
        <v>1.4999999999999999E-2</v>
      </c>
      <c r="J17" s="6">
        <v>3.5000000000000003E-2</v>
      </c>
      <c r="K17" s="6">
        <f>AVERAGE(I17:J17)</f>
        <v>2.5000000000000001E-2</v>
      </c>
    </row>
    <row r="18" spans="1:11">
      <c r="A18" s="7" t="str">
        <f>+'DCP-9, P 1'!A17</f>
        <v>Avista Corp.</v>
      </c>
      <c r="B18" s="7"/>
      <c r="C18" s="6">
        <v>0.03</v>
      </c>
      <c r="D18" s="6">
        <v>1.9E-2</v>
      </c>
      <c r="E18" s="6">
        <v>2.1999999999999999E-2</v>
      </c>
      <c r="F18" s="6">
        <v>4.9000000000000002E-2</v>
      </c>
      <c r="G18" s="6">
        <v>5.0000000000000001E-3</v>
      </c>
      <c r="H18" s="6">
        <f t="shared" ref="H18:H25" si="0">AVERAGE(C18:G18)</f>
        <v>2.5000000000000001E-2</v>
      </c>
      <c r="I18" s="6">
        <v>1.4999999999999999E-2</v>
      </c>
      <c r="J18" s="6">
        <v>0.02</v>
      </c>
      <c r="K18" s="6">
        <f t="shared" ref="K18:K25" si="1">AVERAGE(I18:J18)</f>
        <v>1.7500000000000002E-2</v>
      </c>
    </row>
    <row r="19" spans="1:11">
      <c r="A19" s="7" t="str">
        <f>+'DCP-9, P 1'!A18</f>
        <v>Black Hills Corp</v>
      </c>
      <c r="B19" s="7"/>
      <c r="C19" s="6">
        <v>3.3000000000000002E-2</v>
      </c>
      <c r="D19" s="6">
        <v>5.2999999999999999E-2</v>
      </c>
      <c r="E19" s="6">
        <v>3.9E-2</v>
      </c>
      <c r="F19" s="6">
        <v>3.7999999999999999E-2</v>
      </c>
      <c r="G19" s="6">
        <v>3.5000000000000003E-2</v>
      </c>
      <c r="H19" s="6">
        <f t="shared" si="0"/>
        <v>3.9600000000000003E-2</v>
      </c>
      <c r="I19" s="6">
        <v>3.5000000000000003E-2</v>
      </c>
      <c r="J19" s="6">
        <v>0.03</v>
      </c>
      <c r="K19" s="6">
        <f t="shared" si="1"/>
        <v>3.2500000000000001E-2</v>
      </c>
    </row>
    <row r="20" spans="1:11">
      <c r="A20" s="7" t="str">
        <f>+'DCP-9, P 1'!A19</f>
        <v>Hawaiian Electric Industries</v>
      </c>
      <c r="B20" s="7"/>
      <c r="C20" s="6">
        <v>6.3E-2</v>
      </c>
      <c r="D20" s="6">
        <v>2.1000000000000001E-2</v>
      </c>
      <c r="E20" s="6">
        <v>3.1E-2</v>
      </c>
      <c r="F20" s="6">
        <v>3.4000000000000002E-2</v>
      </c>
      <c r="G20" s="6">
        <v>2.5000000000000001E-2</v>
      </c>
      <c r="H20" s="6">
        <f t="shared" si="0"/>
        <v>3.4800000000000005E-2</v>
      </c>
      <c r="I20" s="6">
        <v>2.5000000000000001E-2</v>
      </c>
      <c r="J20" s="6">
        <v>0.03</v>
      </c>
      <c r="K20" s="6">
        <f t="shared" si="1"/>
        <v>2.75E-2</v>
      </c>
    </row>
    <row r="21" spans="1:11">
      <c r="A21" s="7" t="str">
        <f>+'DCP-9, P 1'!A20</f>
        <v>IDACORP</v>
      </c>
      <c r="B21" s="7"/>
      <c r="C21" s="6">
        <v>4.2999999999999997E-2</v>
      </c>
      <c r="D21" s="6">
        <v>4.3999999999999997E-2</v>
      </c>
      <c r="E21" s="6">
        <v>4.3999999999999997E-2</v>
      </c>
      <c r="F21" s="6">
        <v>4.2000000000000003E-2</v>
      </c>
      <c r="G21" s="6">
        <v>0.04</v>
      </c>
      <c r="H21" s="6">
        <f t="shared" si="0"/>
        <v>4.2600000000000006E-2</v>
      </c>
      <c r="I21" s="6">
        <v>3.5000000000000003E-2</v>
      </c>
      <c r="J21" s="6">
        <v>0.04</v>
      </c>
      <c r="K21" s="6">
        <f t="shared" si="1"/>
        <v>3.7500000000000006E-2</v>
      </c>
    </row>
    <row r="22" spans="1:11">
      <c r="A22" s="7" t="str">
        <f>+'DCP-9, P 1'!A21</f>
        <v>NorthWestern Corp</v>
      </c>
      <c r="B22" s="7"/>
      <c r="C22" s="6">
        <v>4.1000000000000002E-2</v>
      </c>
      <c r="D22" s="6">
        <v>3.4000000000000002E-2</v>
      </c>
      <c r="E22" s="6">
        <v>3.2000000000000001E-2</v>
      </c>
      <c r="F22" s="6">
        <v>3.1E-2</v>
      </c>
      <c r="G22" s="6">
        <v>0.02</v>
      </c>
      <c r="H22" s="6">
        <f t="shared" si="0"/>
        <v>3.1600000000000003E-2</v>
      </c>
      <c r="I22" s="6">
        <v>0.02</v>
      </c>
      <c r="J22" s="6">
        <v>0.03</v>
      </c>
      <c r="K22" s="6">
        <f t="shared" si="1"/>
        <v>2.5000000000000001E-2</v>
      </c>
    </row>
    <row r="23" spans="1:11">
      <c r="A23" s="7" t="str">
        <f>+'DCP-9, P 1'!A22</f>
        <v>OGE Energy</v>
      </c>
      <c r="B23" s="7"/>
      <c r="C23" s="6">
        <v>3.3000000000000002E-2</v>
      </c>
      <c r="D23" s="6">
        <v>3.5000000000000003E-2</v>
      </c>
      <c r="E23" s="6">
        <v>3.7999999999999999E-2</v>
      </c>
      <c r="F23" s="6">
        <v>3.5999999999999997E-2</v>
      </c>
      <c r="G23" s="6">
        <v>2.8000000000000001E-2</v>
      </c>
      <c r="H23" s="6">
        <f t="shared" si="0"/>
        <v>3.4000000000000002E-2</v>
      </c>
      <c r="I23" s="6">
        <v>2.5000000000000001E-2</v>
      </c>
      <c r="J23" s="6">
        <v>0.04</v>
      </c>
      <c r="K23" s="6">
        <f t="shared" si="1"/>
        <v>3.2500000000000001E-2</v>
      </c>
    </row>
    <row r="24" spans="1:11">
      <c r="A24" s="7" t="str">
        <f>+'DCP-9, P 1'!A23</f>
        <v>Otter Tail Corp</v>
      </c>
      <c r="B24" s="7"/>
      <c r="C24" s="6">
        <v>2.1000000000000001E-2</v>
      </c>
      <c r="D24" s="6">
        <v>3.3000000000000002E-2</v>
      </c>
      <c r="E24" s="6">
        <v>0.04</v>
      </c>
      <c r="F24" s="6">
        <v>0.04</v>
      </c>
      <c r="G24" s="6">
        <v>4.1000000000000002E-2</v>
      </c>
      <c r="H24" s="6">
        <f t="shared" si="0"/>
        <v>3.5000000000000003E-2</v>
      </c>
      <c r="I24" s="6">
        <v>0.04</v>
      </c>
      <c r="J24" s="6">
        <v>0.05</v>
      </c>
      <c r="K24" s="6">
        <f t="shared" si="1"/>
        <v>4.4999999999999998E-2</v>
      </c>
    </row>
    <row r="25" spans="1:11">
      <c r="A25" s="7" t="str">
        <f>+'DCP-9, P 1'!A24</f>
        <v>Pinnacle West Capital</v>
      </c>
      <c r="B25" s="7"/>
      <c r="C25" s="6">
        <v>3.5000000000000003E-2</v>
      </c>
      <c r="D25" s="6">
        <v>4.2000000000000003E-2</v>
      </c>
      <c r="E25" s="6">
        <v>3.9E-2</v>
      </c>
      <c r="F25" s="6">
        <v>3.7999999999999999E-2</v>
      </c>
      <c r="G25" s="6">
        <v>0.04</v>
      </c>
      <c r="H25" s="6">
        <f t="shared" si="0"/>
        <v>3.8800000000000008E-2</v>
      </c>
      <c r="I25" s="6">
        <v>3.5000000000000003E-2</v>
      </c>
      <c r="J25" s="6">
        <v>3.5000000000000003E-2</v>
      </c>
      <c r="K25" s="6">
        <f t="shared" si="1"/>
        <v>3.5000000000000003E-2</v>
      </c>
    </row>
    <row r="26" spans="1:11">
      <c r="A26" s="7"/>
      <c r="B26" s="7"/>
      <c r="C26" s="6"/>
      <c r="D26" s="6"/>
      <c r="E26" s="6"/>
      <c r="F26" s="6"/>
      <c r="G26" s="6"/>
      <c r="H26" s="6"/>
      <c r="I26" s="6"/>
      <c r="J26" s="6"/>
      <c r="K26" s="6"/>
    </row>
    <row r="27" spans="1:11">
      <c r="A27" s="99" t="s">
        <v>27</v>
      </c>
      <c r="B27" s="7"/>
      <c r="C27" s="6"/>
      <c r="D27" s="6"/>
      <c r="E27" s="6"/>
      <c r="F27" s="6"/>
      <c r="G27" s="6"/>
      <c r="H27" s="14">
        <f>+AVERAGE(H17:H25)</f>
        <v>3.397777777777778E-2</v>
      </c>
      <c r="I27" s="14"/>
      <c r="J27" s="14"/>
      <c r="K27" s="14">
        <f>+AVERAGE(K17:K25)</f>
        <v>3.0833333333333331E-2</v>
      </c>
    </row>
    <row r="28" spans="1:11">
      <c r="A28" s="39"/>
      <c r="B28" s="39"/>
      <c r="C28" s="34"/>
      <c r="D28" s="34"/>
      <c r="E28" s="34"/>
      <c r="F28" s="34"/>
      <c r="G28" s="34"/>
      <c r="H28" s="34"/>
      <c r="I28" s="34"/>
      <c r="J28" s="34"/>
      <c r="K28" s="34"/>
    </row>
    <row r="29" spans="1:11" ht="31.5" customHeight="1">
      <c r="A29" s="94" t="str">
        <f>+'DCP-9, P 1'!A28</f>
        <v>Adjusted Mckenzie Electric Group</v>
      </c>
      <c r="B29" s="7"/>
      <c r="C29" s="6"/>
      <c r="D29" s="6"/>
      <c r="E29" s="6"/>
      <c r="F29" s="6"/>
      <c r="G29" s="6"/>
      <c r="H29" s="6"/>
      <c r="I29" s="6"/>
      <c r="J29" s="6"/>
      <c r="K29" s="6"/>
    </row>
    <row r="30" spans="1:11">
      <c r="A30" s="7"/>
      <c r="B30" s="7"/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7" t="str">
        <f>+'DCP-9, P 1'!A30</f>
        <v>Algonquin Power &amp; Utilities</v>
      </c>
      <c r="B31" s="7"/>
      <c r="C31" s="211" t="str">
        <f>+'DCP-9, P 1'!C30</f>
        <v>Not included in analyses since Company not covered by Value Line.</v>
      </c>
      <c r="D31" s="6"/>
      <c r="E31" s="6"/>
      <c r="F31" s="6"/>
      <c r="G31" s="6"/>
      <c r="H31" s="6"/>
      <c r="I31" s="6"/>
      <c r="J31" s="6"/>
      <c r="K31" s="6"/>
    </row>
    <row r="32" spans="1:11">
      <c r="A32" s="7" t="str">
        <f>+'DCP-9, P 1'!A31</f>
        <v>ALLETE</v>
      </c>
      <c r="B32" s="7"/>
      <c r="C32" s="6">
        <f>+C17</f>
        <v>2.8000000000000001E-2</v>
      </c>
      <c r="D32" s="6">
        <f t="shared" ref="D32:J32" si="2">+D17</f>
        <v>2.4E-2</v>
      </c>
      <c r="E32" s="6">
        <f t="shared" si="2"/>
        <v>2.7E-2</v>
      </c>
      <c r="F32" s="6">
        <f t="shared" si="2"/>
        <v>2.3E-2</v>
      </c>
      <c r="G32" s="6">
        <f t="shared" si="2"/>
        <v>0.02</v>
      </c>
      <c r="H32" s="6">
        <f>AVERAGE(C32:G32)</f>
        <v>2.4400000000000002E-2</v>
      </c>
      <c r="I32" s="6">
        <f t="shared" si="2"/>
        <v>1.4999999999999999E-2</v>
      </c>
      <c r="J32" s="6">
        <f t="shared" si="2"/>
        <v>3.5000000000000003E-2</v>
      </c>
      <c r="K32" s="6">
        <f t="shared" ref="K32:K39" si="3">AVERAGE(I32:J32)</f>
        <v>2.5000000000000001E-2</v>
      </c>
    </row>
    <row r="33" spans="1:11">
      <c r="A33" s="7" t="str">
        <f>+'DCP-9, P 1'!A32</f>
        <v>Ameren Corp</v>
      </c>
      <c r="B33" s="7"/>
      <c r="C33" s="6">
        <v>3.3000000000000002E-2</v>
      </c>
      <c r="D33" s="6">
        <v>3.4000000000000002E-2</v>
      </c>
      <c r="E33" s="6">
        <v>4.8000000000000001E-2</v>
      </c>
      <c r="F33" s="6">
        <v>4.3999999999999997E-2</v>
      </c>
      <c r="G33" s="6">
        <v>4.2000000000000003E-2</v>
      </c>
      <c r="H33" s="6">
        <f t="shared" ref="H33:H48" si="4">AVERAGE(C33:G33)</f>
        <v>4.02E-2</v>
      </c>
      <c r="I33" s="6">
        <v>0.04</v>
      </c>
      <c r="J33" s="6">
        <v>0.04</v>
      </c>
      <c r="K33" s="6">
        <f t="shared" si="3"/>
        <v>0.04</v>
      </c>
    </row>
    <row r="34" spans="1:11">
      <c r="A34" s="7" t="str">
        <f>+'DCP-9, P 1'!A33</f>
        <v>Avangrid, Inc.</v>
      </c>
      <c r="B34" s="7"/>
      <c r="C34" s="6">
        <v>1.4E-2</v>
      </c>
      <c r="D34" s="6">
        <v>0</v>
      </c>
      <c r="E34" s="6">
        <v>4.0000000000000001E-3</v>
      </c>
      <c r="F34" s="6">
        <v>0.01</v>
      </c>
      <c r="G34" s="6">
        <v>0</v>
      </c>
      <c r="H34" s="6">
        <f t="shared" si="4"/>
        <v>5.6000000000000008E-3</v>
      </c>
      <c r="I34" s="6">
        <v>0.01</v>
      </c>
      <c r="J34" s="6">
        <v>1.4999999999999999E-2</v>
      </c>
      <c r="K34" s="6">
        <f t="shared" si="3"/>
        <v>1.2500000000000001E-2</v>
      </c>
    </row>
    <row r="35" spans="1:11">
      <c r="A35" s="7" t="str">
        <f>+'DCP-9, P 1'!A34</f>
        <v>Avista Corp</v>
      </c>
      <c r="B35" s="7"/>
      <c r="C35" s="6">
        <f t="shared" ref="C35:G36" si="5">+C18</f>
        <v>0.03</v>
      </c>
      <c r="D35" s="6">
        <f t="shared" si="5"/>
        <v>1.9E-2</v>
      </c>
      <c r="E35" s="6">
        <f t="shared" si="5"/>
        <v>2.1999999999999999E-2</v>
      </c>
      <c r="F35" s="6">
        <f t="shared" si="5"/>
        <v>4.9000000000000002E-2</v>
      </c>
      <c r="G35" s="6">
        <f t="shared" si="5"/>
        <v>5.0000000000000001E-3</v>
      </c>
      <c r="H35" s="6">
        <f t="shared" si="4"/>
        <v>2.5000000000000001E-2</v>
      </c>
      <c r="I35" s="6">
        <f t="shared" ref="I35:J36" si="6">+I18</f>
        <v>1.4999999999999999E-2</v>
      </c>
      <c r="J35" s="6">
        <f t="shared" si="6"/>
        <v>0.02</v>
      </c>
      <c r="K35" s="6">
        <f t="shared" si="3"/>
        <v>1.7500000000000002E-2</v>
      </c>
    </row>
    <row r="36" spans="1:11">
      <c r="A36" s="7" t="str">
        <f>+'DCP-9, P 1'!A35</f>
        <v>Black Hills Corp</v>
      </c>
      <c r="B36" s="7"/>
      <c r="C36" s="6">
        <f t="shared" si="5"/>
        <v>3.3000000000000002E-2</v>
      </c>
      <c r="D36" s="6">
        <f t="shared" si="5"/>
        <v>5.2999999999999999E-2</v>
      </c>
      <c r="E36" s="6">
        <f t="shared" si="5"/>
        <v>3.9E-2</v>
      </c>
      <c r="F36" s="6">
        <f t="shared" si="5"/>
        <v>3.7999999999999999E-2</v>
      </c>
      <c r="G36" s="6">
        <f t="shared" si="5"/>
        <v>3.5000000000000003E-2</v>
      </c>
      <c r="H36" s="6">
        <f t="shared" si="4"/>
        <v>3.9600000000000003E-2</v>
      </c>
      <c r="I36" s="6">
        <f t="shared" si="6"/>
        <v>3.5000000000000003E-2</v>
      </c>
      <c r="J36" s="6">
        <f t="shared" si="6"/>
        <v>0.03</v>
      </c>
      <c r="K36" s="6">
        <f t="shared" si="3"/>
        <v>3.2500000000000001E-2</v>
      </c>
    </row>
    <row r="37" spans="1:11">
      <c r="A37" s="7" t="str">
        <f>+'DCP-9, P 1'!A36</f>
        <v>CenterPoint Energy</v>
      </c>
      <c r="B37" s="7"/>
      <c r="C37" s="6">
        <v>0</v>
      </c>
      <c r="D37" s="6">
        <v>4.7E-2</v>
      </c>
      <c r="E37" s="6">
        <v>0</v>
      </c>
      <c r="F37" s="6">
        <v>2.7E-2</v>
      </c>
      <c r="G37" s="6">
        <v>0.05</v>
      </c>
      <c r="H37" s="6">
        <f t="shared" si="4"/>
        <v>2.4799999999999999E-2</v>
      </c>
      <c r="I37" s="6">
        <v>6.5000000000000002E-2</v>
      </c>
      <c r="J37" s="6">
        <v>0.06</v>
      </c>
      <c r="K37" s="6">
        <f t="shared" si="3"/>
        <v>6.25E-2</v>
      </c>
    </row>
    <row r="38" spans="1:11">
      <c r="A38" s="7" t="str">
        <f>+'DCP-9, P 1'!A37</f>
        <v>CMS Energy Corp</v>
      </c>
      <c r="B38" s="7"/>
      <c r="C38" s="6">
        <v>4.8000000000000001E-2</v>
      </c>
      <c r="D38" s="6">
        <v>5.1999999999999998E-2</v>
      </c>
      <c r="E38" s="6">
        <v>5.2999999999999999E-2</v>
      </c>
      <c r="F38" s="6">
        <v>4.9000000000000002E-2</v>
      </c>
      <c r="G38" s="6">
        <v>5.2999999999999999E-2</v>
      </c>
      <c r="H38" s="6">
        <f t="shared" si="4"/>
        <v>5.1000000000000004E-2</v>
      </c>
      <c r="I38" s="6">
        <v>5.5E-2</v>
      </c>
      <c r="J38" s="6">
        <v>5.5E-2</v>
      </c>
      <c r="K38" s="6">
        <f t="shared" si="3"/>
        <v>5.5E-2</v>
      </c>
    </row>
    <row r="39" spans="1:11">
      <c r="A39" s="7" t="str">
        <f>+'DCP-9, P 1'!A38</f>
        <v>DTE Energy</v>
      </c>
      <c r="B39" s="7"/>
      <c r="C39" s="6">
        <v>3.6999999999999998E-2</v>
      </c>
      <c r="D39" s="6">
        <v>4.5999999999999999E-2</v>
      </c>
      <c r="E39" s="6">
        <v>4.9000000000000002E-2</v>
      </c>
      <c r="F39" s="6">
        <v>4.1000000000000002E-2</v>
      </c>
      <c r="G39" s="6">
        <v>4.9000000000000002E-2</v>
      </c>
      <c r="H39" s="6">
        <f t="shared" si="4"/>
        <v>4.4400000000000009E-2</v>
      </c>
      <c r="I39" s="6">
        <v>0.04</v>
      </c>
      <c r="J39" s="6">
        <v>4.4999999999999998E-2</v>
      </c>
      <c r="K39" s="6">
        <f t="shared" si="3"/>
        <v>4.2499999999999996E-2</v>
      </c>
    </row>
    <row r="40" spans="1:11">
      <c r="A40" s="7" t="str">
        <f>+'DCP-9, P 1'!A39</f>
        <v>Edison International</v>
      </c>
      <c r="B40" s="7"/>
      <c r="C40" s="211" t="str">
        <f>+'DCP-9, P 1'!C39</f>
        <v>Not included in analyses due to impact on Company of California wildfires.</v>
      </c>
      <c r="D40" s="6"/>
      <c r="E40" s="6"/>
      <c r="F40" s="6"/>
      <c r="G40" s="6"/>
      <c r="H40" s="6"/>
      <c r="I40" s="6"/>
      <c r="J40" s="6"/>
      <c r="K40" s="6"/>
    </row>
    <row r="41" spans="1:11">
      <c r="A41" s="7" t="str">
        <f>+'DCP-9, P 1'!A40</f>
        <v>Emera Inc.</v>
      </c>
      <c r="B41" s="7"/>
      <c r="C41" s="6">
        <v>1E-3</v>
      </c>
      <c r="D41" s="6">
        <v>4.5999999999999999E-2</v>
      </c>
      <c r="E41" s="6">
        <v>0.05</v>
      </c>
      <c r="F41" s="6">
        <v>0</v>
      </c>
      <c r="G41" s="6">
        <v>3.5000000000000003E-2</v>
      </c>
      <c r="H41" s="6">
        <f t="shared" si="4"/>
        <v>2.64E-2</v>
      </c>
      <c r="I41" s="6">
        <v>0.02</v>
      </c>
      <c r="J41" s="6">
        <v>3.5000000000000003E-2</v>
      </c>
      <c r="K41" s="6">
        <f t="shared" ref="K41:K49" si="7">AVERAGE(I41:J41)</f>
        <v>2.7500000000000004E-2</v>
      </c>
    </row>
    <row r="42" spans="1:11">
      <c r="A42" s="7" t="str">
        <f>+'DCP-9, P 1'!A41</f>
        <v>Entergy Corp.</v>
      </c>
      <c r="B42" s="7"/>
      <c r="C42" s="6">
        <v>7.6999999999999999E-2</v>
      </c>
      <c r="D42" s="6">
        <v>3.9E-2</v>
      </c>
      <c r="E42" s="6">
        <v>4.9000000000000002E-2</v>
      </c>
      <c r="F42" s="6">
        <v>5.1999999999999998E-2</v>
      </c>
      <c r="G42" s="6">
        <v>5.8999999999999997E-2</v>
      </c>
      <c r="H42" s="6">
        <f t="shared" si="4"/>
        <v>5.5199999999999992E-2</v>
      </c>
      <c r="I42" s="6">
        <v>3.5000000000000003E-2</v>
      </c>
      <c r="J42" s="6">
        <v>0.04</v>
      </c>
      <c r="K42" s="6">
        <f t="shared" si="7"/>
        <v>3.7500000000000006E-2</v>
      </c>
    </row>
    <row r="43" spans="1:11">
      <c r="A43" s="7" t="str">
        <f>+'DCP-9, P 1'!A42</f>
        <v>Exelon Corp</v>
      </c>
      <c r="B43" s="7"/>
      <c r="C43" s="6">
        <v>1.9E-2</v>
      </c>
      <c r="D43" s="6">
        <v>4.7E-2</v>
      </c>
      <c r="E43" s="6">
        <v>2.1999999999999999E-2</v>
      </c>
      <c r="F43" s="6">
        <v>4.7E-2</v>
      </c>
      <c r="G43" s="6">
        <v>0.04</v>
      </c>
      <c r="H43" s="6">
        <f t="shared" si="4"/>
        <v>3.5000000000000003E-2</v>
      </c>
      <c r="I43" s="6">
        <v>0.04</v>
      </c>
      <c r="J43" s="6">
        <v>0.04</v>
      </c>
      <c r="K43" s="6">
        <f t="shared" si="7"/>
        <v>0.04</v>
      </c>
    </row>
    <row r="44" spans="1:11">
      <c r="A44" s="7" t="str">
        <f>+'DCP-9, P 1'!A43</f>
        <v>FirstEnergy Corp</v>
      </c>
      <c r="B44" s="7"/>
      <c r="C44" s="6">
        <v>4.4999999999999998E-2</v>
      </c>
      <c r="D44" s="6">
        <v>0.14599999999999999</v>
      </c>
      <c r="E44" s="6">
        <v>0</v>
      </c>
      <c r="F44" s="6">
        <v>2.5000000000000001E-2</v>
      </c>
      <c r="G44" s="6">
        <v>1.4999999999999999E-2</v>
      </c>
      <c r="H44" s="6">
        <f t="shared" si="4"/>
        <v>4.6199999999999998E-2</v>
      </c>
      <c r="I44" s="6">
        <v>0.08</v>
      </c>
      <c r="J44" s="6">
        <v>7.0000000000000007E-2</v>
      </c>
      <c r="K44" s="6">
        <f t="shared" si="7"/>
        <v>7.5000000000000011E-2</v>
      </c>
    </row>
    <row r="45" spans="1:11">
      <c r="A45" s="7" t="str">
        <f>+'DCP-9, P 1'!A44</f>
        <v>Hawaiian Electric</v>
      </c>
      <c r="B45" s="7"/>
      <c r="C45" s="6">
        <f t="shared" ref="C45:J47" si="8">+C20</f>
        <v>6.3E-2</v>
      </c>
      <c r="D45" s="6">
        <f t="shared" si="8"/>
        <v>2.1000000000000001E-2</v>
      </c>
      <c r="E45" s="6">
        <f t="shared" si="8"/>
        <v>3.1E-2</v>
      </c>
      <c r="F45" s="6">
        <f t="shared" si="8"/>
        <v>3.4000000000000002E-2</v>
      </c>
      <c r="G45" s="6">
        <f t="shared" si="8"/>
        <v>2.5000000000000001E-2</v>
      </c>
      <c r="H45" s="6">
        <f t="shared" si="4"/>
        <v>3.4800000000000005E-2</v>
      </c>
      <c r="I45" s="6">
        <f t="shared" si="8"/>
        <v>2.5000000000000001E-2</v>
      </c>
      <c r="J45" s="6">
        <f t="shared" si="8"/>
        <v>0.03</v>
      </c>
      <c r="K45" s="6">
        <f t="shared" si="7"/>
        <v>2.75E-2</v>
      </c>
    </row>
    <row r="46" spans="1:11">
      <c r="A46" s="7" t="str">
        <f>+'DCP-9, P 1'!A45</f>
        <v>IDACORP</v>
      </c>
      <c r="B46" s="7"/>
      <c r="C46" s="6">
        <f t="shared" si="8"/>
        <v>4.2999999999999997E-2</v>
      </c>
      <c r="D46" s="6">
        <f t="shared" si="8"/>
        <v>4.3999999999999997E-2</v>
      </c>
      <c r="E46" s="6">
        <f t="shared" si="8"/>
        <v>4.3999999999999997E-2</v>
      </c>
      <c r="F46" s="6">
        <f t="shared" si="8"/>
        <v>4.2000000000000003E-2</v>
      </c>
      <c r="G46" s="6">
        <f t="shared" si="8"/>
        <v>0.04</v>
      </c>
      <c r="H46" s="6">
        <f t="shared" si="4"/>
        <v>4.2600000000000006E-2</v>
      </c>
      <c r="I46" s="6">
        <f t="shared" ref="I46:J46" si="9">+I21</f>
        <v>3.5000000000000003E-2</v>
      </c>
      <c r="J46" s="6">
        <f t="shared" si="9"/>
        <v>0.04</v>
      </c>
      <c r="K46" s="6">
        <f t="shared" si="7"/>
        <v>3.7500000000000006E-2</v>
      </c>
    </row>
    <row r="47" spans="1:11">
      <c r="A47" s="7" t="str">
        <f>+'DCP-9, P 1'!A46</f>
        <v>Northwestern Corp</v>
      </c>
      <c r="B47" s="7"/>
      <c r="C47" s="6">
        <f t="shared" si="8"/>
        <v>4.1000000000000002E-2</v>
      </c>
      <c r="D47" s="6">
        <f t="shared" si="8"/>
        <v>3.4000000000000002E-2</v>
      </c>
      <c r="E47" s="6">
        <f t="shared" si="8"/>
        <v>3.2000000000000001E-2</v>
      </c>
      <c r="F47" s="6">
        <f t="shared" si="8"/>
        <v>3.1E-2</v>
      </c>
      <c r="G47" s="6">
        <f t="shared" si="8"/>
        <v>0.02</v>
      </c>
      <c r="H47" s="6">
        <f t="shared" si="4"/>
        <v>3.1600000000000003E-2</v>
      </c>
      <c r="I47" s="6">
        <f t="shared" si="8"/>
        <v>0.02</v>
      </c>
      <c r="J47" s="6">
        <f t="shared" si="8"/>
        <v>0.03</v>
      </c>
      <c r="K47" s="6">
        <f t="shared" si="7"/>
        <v>2.5000000000000001E-2</v>
      </c>
    </row>
    <row r="48" spans="1:11">
      <c r="A48" s="7" t="str">
        <f>+'DCP-9, P 1'!A47</f>
        <v>OGE Energy Corp</v>
      </c>
      <c r="B48" s="7"/>
      <c r="C48" s="6">
        <f t="shared" ref="C48:J48" si="10">+C23</f>
        <v>3.3000000000000002E-2</v>
      </c>
      <c r="D48" s="6">
        <f t="shared" si="10"/>
        <v>3.5000000000000003E-2</v>
      </c>
      <c r="E48" s="6">
        <f t="shared" si="10"/>
        <v>3.7999999999999999E-2</v>
      </c>
      <c r="F48" s="6">
        <f t="shared" si="10"/>
        <v>3.5999999999999997E-2</v>
      </c>
      <c r="G48" s="6">
        <f t="shared" si="10"/>
        <v>2.8000000000000001E-2</v>
      </c>
      <c r="H48" s="6">
        <f t="shared" si="4"/>
        <v>3.4000000000000002E-2</v>
      </c>
      <c r="I48" s="6">
        <f t="shared" si="10"/>
        <v>2.5000000000000001E-2</v>
      </c>
      <c r="J48" s="6">
        <f t="shared" si="10"/>
        <v>0.04</v>
      </c>
      <c r="K48" s="6">
        <f t="shared" si="7"/>
        <v>3.2500000000000001E-2</v>
      </c>
    </row>
    <row r="49" spans="1:11">
      <c r="A49" s="7" t="str">
        <f>+'DCP-9, P 1'!A48</f>
        <v>Otter Tail Corp</v>
      </c>
      <c r="B49" s="7"/>
      <c r="C49" s="6">
        <f t="shared" ref="C49:J49" si="11">+C24</f>
        <v>2.1000000000000001E-2</v>
      </c>
      <c r="D49" s="6">
        <f t="shared" si="11"/>
        <v>3.3000000000000002E-2</v>
      </c>
      <c r="E49" s="6">
        <f t="shared" si="11"/>
        <v>0.04</v>
      </c>
      <c r="F49" s="6">
        <f t="shared" si="11"/>
        <v>0.04</v>
      </c>
      <c r="G49" s="6">
        <f t="shared" si="11"/>
        <v>4.1000000000000002E-2</v>
      </c>
      <c r="H49" s="6">
        <f>AVERAGE(C49:G49)</f>
        <v>3.5000000000000003E-2</v>
      </c>
      <c r="I49" s="6">
        <f t="shared" si="11"/>
        <v>0.04</v>
      </c>
      <c r="J49" s="6">
        <f t="shared" si="11"/>
        <v>0.05</v>
      </c>
      <c r="K49" s="6">
        <f t="shared" si="7"/>
        <v>4.4999999999999998E-2</v>
      </c>
    </row>
    <row r="50" spans="1:11">
      <c r="A50" s="7" t="str">
        <f>+'DCP-9, P 1'!A49</f>
        <v>PNM Resources</v>
      </c>
      <c r="B50" s="7"/>
      <c r="C50" s="211" t="str">
        <f>+'DCP-9, P 1'!C49</f>
        <v>Not included in analyses since this company is merging with AVANGRID</v>
      </c>
      <c r="D50" s="6"/>
      <c r="E50" s="6"/>
      <c r="F50" s="6"/>
      <c r="G50" s="6"/>
      <c r="H50" s="6"/>
      <c r="I50" s="6"/>
      <c r="J50" s="6"/>
      <c r="K50" s="6"/>
    </row>
    <row r="51" spans="1:11">
      <c r="A51" s="7" t="str">
        <f>+'DCP-9, P 1'!A50</f>
        <v>Sempra Energy</v>
      </c>
      <c r="B51" s="7"/>
      <c r="C51" s="211" t="str">
        <f>+'DCP-9, P 1'!C50</f>
        <v>Not included in analyses due to impact on Company of California wildfires.</v>
      </c>
      <c r="D51" s="6"/>
      <c r="E51" s="6"/>
      <c r="F51" s="6"/>
      <c r="G51" s="6"/>
      <c r="H51" s="6"/>
      <c r="I51" s="6"/>
      <c r="J51" s="6"/>
      <c r="K51" s="6"/>
    </row>
    <row r="52" spans="1:11">
      <c r="A52" s="7"/>
      <c r="B52" s="7"/>
      <c r="C52" s="6"/>
      <c r="D52" s="6"/>
      <c r="E52" s="6"/>
      <c r="F52" s="6"/>
      <c r="G52" s="6"/>
      <c r="H52" s="6"/>
      <c r="I52" s="6"/>
      <c r="J52" s="6"/>
      <c r="K52" s="6"/>
    </row>
    <row r="53" spans="1:11">
      <c r="A53" s="7" t="s">
        <v>27</v>
      </c>
      <c r="B53" s="7"/>
      <c r="C53" s="6"/>
      <c r="D53" s="6"/>
      <c r="E53" s="6"/>
      <c r="F53" s="6"/>
      <c r="G53" s="6"/>
      <c r="H53" s="22">
        <f>AVERAGE(H32:H51)</f>
        <v>3.504705882352941E-2</v>
      </c>
      <c r="I53" s="6"/>
      <c r="J53" s="6"/>
      <c r="K53" s="22">
        <f>AVERAGE(K32:K51)</f>
        <v>3.7352941176470596E-2</v>
      </c>
    </row>
    <row r="54" spans="1:11" ht="15.3" thickBot="1">
      <c r="A54" s="42"/>
      <c r="B54" s="42"/>
      <c r="C54" s="37"/>
      <c r="D54" s="37"/>
      <c r="E54" s="37"/>
      <c r="F54" s="37"/>
      <c r="G54" s="37"/>
      <c r="H54" s="37"/>
      <c r="I54" s="37"/>
      <c r="J54" s="37"/>
      <c r="K54" s="37"/>
    </row>
    <row r="55" spans="1:11" ht="15.3" thickTop="1">
      <c r="A55" s="40"/>
      <c r="B55" s="40"/>
      <c r="C55" s="31"/>
      <c r="D55" s="31"/>
      <c r="E55" s="31"/>
      <c r="F55" s="31"/>
      <c r="G55" s="31"/>
      <c r="H55" s="31"/>
      <c r="I55" s="31"/>
      <c r="J55" s="31"/>
      <c r="K55" s="31"/>
    </row>
    <row r="56" spans="1:11">
      <c r="A56" s="7" t="s">
        <v>26</v>
      </c>
    </row>
    <row r="60" spans="1:11">
      <c r="J60" s="4"/>
    </row>
    <row r="62" spans="1:11">
      <c r="H62" s="17"/>
    </row>
    <row r="63" spans="1:11">
      <c r="C63" s="20"/>
      <c r="D63" s="20"/>
      <c r="E63" s="20"/>
      <c r="F63" s="20"/>
      <c r="G63" s="20"/>
      <c r="H63" s="17"/>
    </row>
    <row r="64" spans="1:11">
      <c r="C64" s="20"/>
      <c r="D64" s="20"/>
      <c r="E64" s="20"/>
      <c r="F64" s="20"/>
      <c r="G64" s="20"/>
      <c r="H64" s="20"/>
    </row>
    <row r="65" spans="3:8">
      <c r="C65" s="20"/>
      <c r="D65" s="20"/>
      <c r="E65" s="20"/>
      <c r="F65" s="20"/>
      <c r="G65" s="20"/>
      <c r="H65" s="20"/>
    </row>
    <row r="66" spans="3:8">
      <c r="C66" s="20"/>
      <c r="D66" s="20"/>
      <c r="E66" s="20"/>
      <c r="F66" s="20"/>
      <c r="G66" s="20"/>
      <c r="H66" s="20"/>
    </row>
    <row r="67" spans="3:8">
      <c r="C67" s="20"/>
      <c r="D67" s="20"/>
      <c r="E67" s="20"/>
      <c r="F67" s="20"/>
      <c r="G67" s="20"/>
      <c r="H67" s="20"/>
    </row>
    <row r="68" spans="3:8">
      <c r="C68" s="20"/>
      <c r="D68" s="20"/>
      <c r="E68" s="20"/>
      <c r="F68" s="20"/>
      <c r="G68" s="20"/>
      <c r="H68" s="20"/>
    </row>
  </sheetData>
  <mergeCells count="2">
    <mergeCell ref="A6:K6"/>
    <mergeCell ref="A7:K7"/>
  </mergeCells>
  <phoneticPr fontId="0" type="noConversion"/>
  <printOptions horizontalCentered="1"/>
  <pageMargins left="0.5" right="0.5" top="0.5" bottom="0.55000000000000004" header="0" footer="0"/>
  <pageSetup scale="69"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67"/>
  <sheetViews>
    <sheetView showOutlineSymbols="0" topLeftCell="A30" zoomScaleNormal="87" workbookViewId="0">
      <selection activeCell="K54" sqref="K54"/>
    </sheetView>
  </sheetViews>
  <sheetFormatPr defaultColWidth="9.76953125" defaultRowHeight="15"/>
  <cols>
    <col min="1" max="1" width="26.6796875" style="12" customWidth="1"/>
    <col min="2" max="2" width="1.453125" style="12" customWidth="1"/>
    <col min="3" max="6" width="9.76953125" style="12" customWidth="1"/>
    <col min="7" max="7" width="2.76953125" style="12" customWidth="1"/>
    <col min="8" max="16384" width="9.76953125" style="12"/>
  </cols>
  <sheetData>
    <row r="1" spans="1:11">
      <c r="I1" s="1" t="str">
        <f>+'DCP-9, P 2'!I1</f>
        <v>Exh. DCP-9</v>
      </c>
    </row>
    <row r="2" spans="1:11">
      <c r="I2" s="1" t="s">
        <v>290</v>
      </c>
    </row>
    <row r="3" spans="1:11">
      <c r="I3" s="1" t="str">
        <f>+'DCP-9, P 2'!I3</f>
        <v>Dockets UE-200900/UG-200901</v>
      </c>
    </row>
    <row r="4" spans="1:11">
      <c r="A4" s="103"/>
      <c r="I4" s="1"/>
      <c r="K4" s="1"/>
    </row>
    <row r="5" spans="1:11" ht="20.100000000000001">
      <c r="A5" s="2" t="str">
        <f>'DCP-9, P 2'!A6</f>
        <v>PROXY COMPANIES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0.100000000000001">
      <c r="A6" s="2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</row>
    <row r="9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>
      <c r="A10" s="1"/>
      <c r="B10" s="1"/>
      <c r="C10" s="169" t="s">
        <v>29</v>
      </c>
      <c r="D10" s="169"/>
      <c r="E10" s="169"/>
      <c r="F10" s="169"/>
      <c r="G10" s="1"/>
      <c r="H10" s="169" t="s">
        <v>473</v>
      </c>
      <c r="I10" s="169"/>
      <c r="J10" s="169"/>
      <c r="K10" s="169"/>
    </row>
    <row r="11" spans="1:11">
      <c r="A11" s="168" t="str">
        <f>'DCP-9, P 2'!A11</f>
        <v>COMPANY</v>
      </c>
      <c r="B11" s="1"/>
      <c r="C11" s="170" t="s">
        <v>30</v>
      </c>
      <c r="D11" s="170" t="s">
        <v>21</v>
      </c>
      <c r="E11" s="170" t="s">
        <v>31</v>
      </c>
      <c r="F11" s="170" t="s">
        <v>27</v>
      </c>
      <c r="G11" s="1"/>
      <c r="H11" s="170" t="s">
        <v>30</v>
      </c>
      <c r="I11" s="170" t="s">
        <v>21</v>
      </c>
      <c r="J11" s="170" t="s">
        <v>31</v>
      </c>
      <c r="K11" s="170" t="s">
        <v>27</v>
      </c>
    </row>
    <row r="13" spans="1:1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5" spans="1:11">
      <c r="A15" s="23" t="str">
        <f>'DCP-9, P 2'!A15</f>
        <v>Parcell Proxy Group</v>
      </c>
    </row>
    <row r="17" spans="1:11">
      <c r="A17" s="12" t="str">
        <f>+'DCP-9, P 2'!A17</f>
        <v>ALLETE</v>
      </c>
      <c r="C17" s="6">
        <v>2.5000000000000001E-2</v>
      </c>
      <c r="D17" s="6">
        <v>3.5000000000000003E-2</v>
      </c>
      <c r="E17" s="6">
        <v>4.4999999999999998E-2</v>
      </c>
      <c r="F17" s="6">
        <f>AVERAGE(C17:E17)</f>
        <v>3.5000000000000003E-2</v>
      </c>
      <c r="G17" s="6"/>
      <c r="H17" s="6">
        <v>0.06</v>
      </c>
      <c r="I17" s="6">
        <v>3.5000000000000003E-2</v>
      </c>
      <c r="J17" s="6">
        <v>0.03</v>
      </c>
      <c r="K17" s="6">
        <f>AVERAGE(H17:J17)</f>
        <v>4.1666666666666664E-2</v>
      </c>
    </row>
    <row r="18" spans="1:11">
      <c r="A18" s="12" t="str">
        <f>+'DCP-9, P 2'!A18</f>
        <v>Avista Corp.</v>
      </c>
      <c r="C18" s="6">
        <v>7.0000000000000007E-2</v>
      </c>
      <c r="D18" s="6">
        <v>0.04</v>
      </c>
      <c r="E18" s="6">
        <v>4.4999999999999998E-2</v>
      </c>
      <c r="F18" s="6">
        <f t="shared" ref="F18:F25" si="0">AVERAGE(C18:E18)</f>
        <v>5.1666666666666673E-2</v>
      </c>
      <c r="G18" s="6"/>
      <c r="H18" s="6">
        <v>0.01</v>
      </c>
      <c r="I18" s="6">
        <v>0.04</v>
      </c>
      <c r="J18" s="6">
        <v>2.5000000000000001E-2</v>
      </c>
      <c r="K18" s="6">
        <f t="shared" ref="K18:K25" si="1">AVERAGE(H18:J18)</f>
        <v>2.5000000000000005E-2</v>
      </c>
    </row>
    <row r="19" spans="1:11">
      <c r="A19" s="12" t="str">
        <f>+'DCP-9, P 2'!A19</f>
        <v>Black Hills Corp</v>
      </c>
      <c r="C19" s="6">
        <v>7.0000000000000007E-2</v>
      </c>
      <c r="D19" s="6">
        <v>0.05</v>
      </c>
      <c r="E19" s="6">
        <v>0.04</v>
      </c>
      <c r="F19" s="6">
        <f t="shared" si="0"/>
        <v>5.3333333333333337E-2</v>
      </c>
      <c r="G19" s="6"/>
      <c r="H19" s="6">
        <v>3.5000000000000003E-2</v>
      </c>
      <c r="I19" s="6">
        <v>0.06</v>
      </c>
      <c r="J19" s="6">
        <v>0.05</v>
      </c>
      <c r="K19" s="6">
        <f t="shared" si="1"/>
        <v>4.8333333333333339E-2</v>
      </c>
    </row>
    <row r="20" spans="1:11">
      <c r="A20" s="12" t="str">
        <f>+'DCP-9, P 2'!A20</f>
        <v>Hawaiian Electric Industries</v>
      </c>
      <c r="C20" s="6">
        <v>0.02</v>
      </c>
      <c r="D20" s="6"/>
      <c r="E20" s="6">
        <v>3.5000000000000003E-2</v>
      </c>
      <c r="F20" s="6">
        <f t="shared" si="0"/>
        <v>2.7500000000000004E-2</v>
      </c>
      <c r="G20" s="6"/>
      <c r="H20" s="6">
        <v>1.4999999999999999E-2</v>
      </c>
      <c r="I20" s="6">
        <v>0.02</v>
      </c>
      <c r="J20" s="6">
        <v>3.5000000000000003E-2</v>
      </c>
      <c r="K20" s="6">
        <f t="shared" si="1"/>
        <v>2.3333333333333334E-2</v>
      </c>
    </row>
    <row r="21" spans="1:11">
      <c r="A21" s="12" t="str">
        <f>+'DCP-9, P 2'!A21</f>
        <v>IDACORP</v>
      </c>
      <c r="C21" s="6">
        <v>0.04</v>
      </c>
      <c r="D21" s="6">
        <v>0.09</v>
      </c>
      <c r="E21" s="6">
        <v>0.05</v>
      </c>
      <c r="F21" s="6">
        <f t="shared" si="0"/>
        <v>0.06</v>
      </c>
      <c r="G21" s="6"/>
      <c r="H21" s="6">
        <v>4.4999999999999998E-2</v>
      </c>
      <c r="I21" s="6">
        <v>6.5000000000000002E-2</v>
      </c>
      <c r="J21" s="6">
        <v>0.04</v>
      </c>
      <c r="K21" s="6">
        <f t="shared" si="1"/>
        <v>4.9999999999999996E-2</v>
      </c>
    </row>
    <row r="22" spans="1:11">
      <c r="A22" s="12" t="str">
        <f>+'DCP-9, P 2'!A22</f>
        <v>NorthWestern Corp</v>
      </c>
      <c r="C22" s="6">
        <v>0.06</v>
      </c>
      <c r="D22" s="6">
        <v>7.4999999999999997E-2</v>
      </c>
      <c r="E22" s="6">
        <v>7.0000000000000007E-2</v>
      </c>
      <c r="F22" s="6">
        <f t="shared" si="0"/>
        <v>6.8333333333333343E-2</v>
      </c>
      <c r="G22" s="6"/>
      <c r="H22" s="6">
        <v>2.5000000000000001E-2</v>
      </c>
      <c r="I22" s="6">
        <v>0.04</v>
      </c>
      <c r="J22" s="6">
        <v>0.03</v>
      </c>
      <c r="K22" s="6">
        <f t="shared" si="1"/>
        <v>3.1666666666666669E-2</v>
      </c>
    </row>
    <row r="23" spans="1:11">
      <c r="A23" s="12" t="str">
        <f>+'DCP-9, P 2'!A23</f>
        <v>OGE Energy</v>
      </c>
      <c r="C23" s="6">
        <v>0.03</v>
      </c>
      <c r="D23" s="6">
        <v>9.5000000000000001E-2</v>
      </c>
      <c r="E23" s="6">
        <v>0.04</v>
      </c>
      <c r="F23" s="6">
        <f t="shared" si="0"/>
        <v>5.5E-2</v>
      </c>
      <c r="G23" s="6"/>
      <c r="H23" s="6">
        <v>0.04</v>
      </c>
      <c r="I23" s="6">
        <v>4.4999999999999998E-2</v>
      </c>
      <c r="J23" s="6">
        <v>1.4999999999999999E-2</v>
      </c>
      <c r="K23" s="6">
        <f t="shared" si="1"/>
        <v>3.3333333333333333E-2</v>
      </c>
    </row>
    <row r="24" spans="1:11">
      <c r="A24" s="12" t="str">
        <f>+'DCP-9, P 2'!A24</f>
        <v>Otter Tail Corp</v>
      </c>
      <c r="C24" s="6">
        <v>0.08</v>
      </c>
      <c r="D24" s="6">
        <v>0.03</v>
      </c>
      <c r="E24" s="6">
        <v>0.05</v>
      </c>
      <c r="F24" s="6">
        <f t="shared" si="0"/>
        <v>5.3333333333333337E-2</v>
      </c>
      <c r="G24" s="6"/>
      <c r="H24" s="6">
        <v>7.0000000000000007E-2</v>
      </c>
      <c r="I24" s="6">
        <v>5.5E-2</v>
      </c>
      <c r="J24" s="6">
        <v>0.05</v>
      </c>
      <c r="K24" s="6">
        <f t="shared" si="1"/>
        <v>5.8333333333333327E-2</v>
      </c>
    </row>
    <row r="25" spans="1:11">
      <c r="A25" s="12" t="str">
        <f>+'DCP-9, P 2'!A25</f>
        <v>Pinnacle West Capital</v>
      </c>
      <c r="C25" s="6">
        <v>0.05</v>
      </c>
      <c r="D25" s="6">
        <v>3.5000000000000003E-2</v>
      </c>
      <c r="E25" s="6">
        <v>0.04</v>
      </c>
      <c r="F25" s="6">
        <f t="shared" si="0"/>
        <v>4.1666666666666664E-2</v>
      </c>
      <c r="G25" s="6"/>
      <c r="H25" s="6">
        <v>4.4999999999999998E-2</v>
      </c>
      <c r="I25" s="6">
        <v>0.06</v>
      </c>
      <c r="J25" s="6">
        <v>3.5000000000000003E-2</v>
      </c>
      <c r="K25" s="6">
        <f t="shared" si="1"/>
        <v>4.6666666666666669E-2</v>
      </c>
    </row>
    <row r="26" spans="1:11">
      <c r="C26" s="6"/>
      <c r="D26" s="6"/>
      <c r="E26" s="6"/>
      <c r="F26" s="6"/>
      <c r="G26" s="6"/>
      <c r="H26" s="6"/>
      <c r="I26" s="6"/>
      <c r="J26" s="6"/>
      <c r="K26" s="6"/>
    </row>
    <row r="27" spans="1:11">
      <c r="A27" s="4" t="s">
        <v>27</v>
      </c>
      <c r="C27" s="6"/>
      <c r="D27" s="6"/>
      <c r="E27" s="6"/>
      <c r="F27" s="14">
        <f>AVERAGE(F17:F25)</f>
        <v>4.9537037037037039E-2</v>
      </c>
      <c r="G27" s="6"/>
      <c r="H27" s="6"/>
      <c r="I27" s="6"/>
      <c r="J27" s="6"/>
      <c r="K27" s="14">
        <f>AVERAGE(K17:K25)</f>
        <v>3.9814814814814824E-2</v>
      </c>
    </row>
    <row r="28" spans="1:11">
      <c r="A28" s="33"/>
      <c r="B28" s="33"/>
      <c r="C28" s="34"/>
      <c r="D28" s="34"/>
      <c r="E28" s="34"/>
      <c r="F28" s="34"/>
      <c r="G28" s="34"/>
      <c r="H28" s="34"/>
      <c r="I28" s="34"/>
      <c r="J28" s="34"/>
      <c r="K28" s="34"/>
    </row>
    <row r="29" spans="1:11" ht="29.25" customHeight="1">
      <c r="A29" s="23" t="str">
        <f>+'DCP-9, P 2'!A29</f>
        <v>Adjusted Mckenzie Electric Group</v>
      </c>
      <c r="C29" s="6"/>
      <c r="D29" s="6"/>
      <c r="E29" s="6"/>
      <c r="F29" s="6"/>
      <c r="G29" s="6"/>
      <c r="H29" s="6"/>
      <c r="I29" s="6"/>
      <c r="J29" s="6"/>
      <c r="K29" s="6"/>
    </row>
    <row r="30" spans="1:11"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12" t="str">
        <f>+'DCP-9, P 2'!A31</f>
        <v>Algonquin Power &amp; Utilities</v>
      </c>
      <c r="C31" s="211" t="str">
        <f>+'DCP-9, P 2'!C31</f>
        <v>Not included in analyses since Company not covered by Value Line.</v>
      </c>
      <c r="D31" s="6"/>
      <c r="E31" s="6"/>
      <c r="F31" s="6"/>
      <c r="G31" s="6"/>
      <c r="H31" s="6"/>
      <c r="I31" s="6"/>
      <c r="J31" s="6"/>
      <c r="K31" s="6"/>
    </row>
    <row r="32" spans="1:11">
      <c r="A32" s="12" t="str">
        <f>+'DCP-9, P 2'!A32</f>
        <v>ALLETE</v>
      </c>
      <c r="C32" s="6">
        <f>+C17</f>
        <v>2.5000000000000001E-2</v>
      </c>
      <c r="D32" s="6">
        <f t="shared" ref="D32:E32" si="2">+D17</f>
        <v>3.5000000000000003E-2</v>
      </c>
      <c r="E32" s="6">
        <f t="shared" si="2"/>
        <v>4.4999999999999998E-2</v>
      </c>
      <c r="F32" s="6">
        <f t="shared" ref="F32:F49" si="3">AVERAGE(C32:E32)</f>
        <v>3.5000000000000003E-2</v>
      </c>
      <c r="G32" s="6"/>
      <c r="H32" s="6">
        <f>+H17</f>
        <v>0.06</v>
      </c>
      <c r="I32" s="6">
        <f t="shared" ref="I32:J32" si="4">+I17</f>
        <v>3.5000000000000003E-2</v>
      </c>
      <c r="J32" s="6">
        <f t="shared" si="4"/>
        <v>0.03</v>
      </c>
      <c r="K32" s="6">
        <f t="shared" ref="K32:K49" si="5">AVERAGE(H32:J32)</f>
        <v>4.1666666666666664E-2</v>
      </c>
    </row>
    <row r="33" spans="1:11">
      <c r="A33" s="12" t="str">
        <f>+'DCP-9, P 2'!A33</f>
        <v>Ameren Corp</v>
      </c>
      <c r="C33" s="6">
        <v>0.08</v>
      </c>
      <c r="D33" s="6">
        <v>3.5000000000000003E-2</v>
      </c>
      <c r="E33" s="6">
        <v>3.5000000000000003E-2</v>
      </c>
      <c r="F33" s="6">
        <f t="shared" si="3"/>
        <v>5.000000000000001E-2</v>
      </c>
      <c r="G33" s="6"/>
      <c r="H33" s="6">
        <v>0.06</v>
      </c>
      <c r="I33" s="6">
        <v>7.0000000000000007E-2</v>
      </c>
      <c r="J33" s="6">
        <v>0.06</v>
      </c>
      <c r="K33" s="6">
        <f t="shared" si="5"/>
        <v>6.3333333333333339E-2</v>
      </c>
    </row>
    <row r="34" spans="1:11">
      <c r="A34" s="12" t="str">
        <f>+'DCP-9, P 2'!A34</f>
        <v>Avangrid, Inc.</v>
      </c>
      <c r="C34" s="6"/>
      <c r="D34" s="6"/>
      <c r="E34" s="6"/>
      <c r="F34" s="6"/>
      <c r="G34" s="6"/>
      <c r="H34" s="6">
        <v>0.06</v>
      </c>
      <c r="I34" s="6">
        <v>1.4999999999999999E-2</v>
      </c>
      <c r="J34" s="6">
        <v>0.01</v>
      </c>
      <c r="K34" s="6">
        <f t="shared" si="5"/>
        <v>2.8333333333333332E-2</v>
      </c>
    </row>
    <row r="35" spans="1:11">
      <c r="A35" s="12" t="str">
        <f>+'DCP-9, P 2'!A35</f>
        <v>Avista Corp</v>
      </c>
      <c r="C35" s="6">
        <f t="shared" ref="C35:E36" si="6">+C18</f>
        <v>7.0000000000000007E-2</v>
      </c>
      <c r="D35" s="6">
        <f t="shared" si="6"/>
        <v>0.04</v>
      </c>
      <c r="E35" s="6">
        <f t="shared" si="6"/>
        <v>4.4999999999999998E-2</v>
      </c>
      <c r="F35" s="6">
        <f t="shared" si="3"/>
        <v>5.1666666666666673E-2</v>
      </c>
      <c r="G35" s="6"/>
      <c r="H35" s="6">
        <f t="shared" ref="H35:J36" si="7">+H18</f>
        <v>0.01</v>
      </c>
      <c r="I35" s="6">
        <f t="shared" si="7"/>
        <v>0.04</v>
      </c>
      <c r="J35" s="6">
        <f t="shared" si="7"/>
        <v>2.5000000000000001E-2</v>
      </c>
      <c r="K35" s="6">
        <f t="shared" si="5"/>
        <v>2.5000000000000005E-2</v>
      </c>
    </row>
    <row r="36" spans="1:11">
      <c r="A36" s="12" t="str">
        <f>+'DCP-9, P 2'!A36</f>
        <v>Black Hills Corp</v>
      </c>
      <c r="C36" s="6">
        <f t="shared" si="6"/>
        <v>7.0000000000000007E-2</v>
      </c>
      <c r="D36" s="6">
        <f t="shared" si="6"/>
        <v>0.05</v>
      </c>
      <c r="E36" s="6">
        <f t="shared" si="6"/>
        <v>0.04</v>
      </c>
      <c r="F36" s="6">
        <f t="shared" si="3"/>
        <v>5.3333333333333337E-2</v>
      </c>
      <c r="G36" s="6"/>
      <c r="H36" s="6">
        <f t="shared" si="7"/>
        <v>3.5000000000000003E-2</v>
      </c>
      <c r="I36" s="6">
        <f t="shared" si="7"/>
        <v>0.06</v>
      </c>
      <c r="J36" s="6">
        <f t="shared" si="7"/>
        <v>0.05</v>
      </c>
      <c r="K36" s="6">
        <f t="shared" si="5"/>
        <v>4.8333333333333339E-2</v>
      </c>
    </row>
    <row r="37" spans="1:11">
      <c r="A37" s="12" t="str">
        <f>+'DCP-9, P 2'!A37</f>
        <v>CenterPoint Energy</v>
      </c>
      <c r="C37" s="6">
        <v>-0.01</v>
      </c>
      <c r="D37" s="6">
        <v>0.01</v>
      </c>
      <c r="E37" s="6">
        <v>0.05</v>
      </c>
      <c r="F37" s="6">
        <f t="shared" si="3"/>
        <v>1.6666666666666666E-2</v>
      </c>
      <c r="G37" s="6"/>
      <c r="H37" s="6">
        <v>0.08</v>
      </c>
      <c r="I37" s="6">
        <v>-0.02</v>
      </c>
      <c r="J37" s="6">
        <v>0.05</v>
      </c>
      <c r="K37" s="6">
        <f t="shared" si="5"/>
        <v>3.6666666666666667E-2</v>
      </c>
    </row>
    <row r="38" spans="1:11">
      <c r="A38" s="12" t="str">
        <f>+'DCP-9, P 2'!A38</f>
        <v>CMS Energy Corp</v>
      </c>
      <c r="C38" s="6">
        <v>7.0000000000000007E-2</v>
      </c>
      <c r="D38" s="6">
        <v>7.0000000000000007E-2</v>
      </c>
      <c r="E38" s="6">
        <v>5.5E-2</v>
      </c>
      <c r="F38" s="6">
        <f t="shared" si="3"/>
        <v>6.5000000000000002E-2</v>
      </c>
      <c r="G38" s="6"/>
      <c r="H38" s="6">
        <v>7.4999999999999997E-2</v>
      </c>
      <c r="I38" s="6">
        <v>7.0000000000000007E-2</v>
      </c>
      <c r="J38" s="6">
        <v>0.08</v>
      </c>
      <c r="K38" s="6">
        <f t="shared" si="5"/>
        <v>7.5000000000000011E-2</v>
      </c>
    </row>
    <row r="39" spans="1:11">
      <c r="A39" s="12" t="str">
        <f>+'DCP-9, P 2'!A39</f>
        <v>DTE Energy</v>
      </c>
      <c r="C39" s="6">
        <v>0.08</v>
      </c>
      <c r="D39" s="6">
        <v>7.4999999999999997E-2</v>
      </c>
      <c r="E39" s="6">
        <v>0.05</v>
      </c>
      <c r="F39" s="6">
        <f t="shared" si="3"/>
        <v>6.8333333333333343E-2</v>
      </c>
      <c r="G39" s="6"/>
      <c r="H39" s="6">
        <v>0.06</v>
      </c>
      <c r="I39" s="6">
        <v>6.5000000000000002E-2</v>
      </c>
      <c r="J39" s="6">
        <v>5.5E-2</v>
      </c>
      <c r="K39" s="6">
        <f t="shared" si="5"/>
        <v>0.06</v>
      </c>
    </row>
    <row r="40" spans="1:11">
      <c r="A40" s="12" t="str">
        <f>+'DCP-9, P 2'!A40</f>
        <v>Edison International</v>
      </c>
      <c r="C40" s="211" t="str">
        <f>+'DCP-9, P 2'!C40</f>
        <v>Not included in analyses due to impact on Company of California wildfires.</v>
      </c>
      <c r="D40" s="211"/>
      <c r="E40" s="211"/>
      <c r="F40" s="211"/>
      <c r="G40" s="211"/>
      <c r="H40" s="211"/>
      <c r="I40" s="211"/>
      <c r="J40" s="211"/>
      <c r="K40" s="211"/>
    </row>
    <row r="41" spans="1:11">
      <c r="A41" s="12" t="str">
        <f>+'DCP-9, P 2'!A41</f>
        <v>Emera Inc.</v>
      </c>
      <c r="C41" s="6">
        <v>6.5000000000000002E-2</v>
      </c>
      <c r="D41" s="6">
        <v>0.1</v>
      </c>
      <c r="E41" s="6">
        <v>0.14000000000000001</v>
      </c>
      <c r="F41" s="6">
        <f t="shared" si="3"/>
        <v>0.10166666666666668</v>
      </c>
      <c r="G41" s="6"/>
      <c r="H41" s="6">
        <v>5.5E-2</v>
      </c>
      <c r="I41" s="6">
        <v>0.03</v>
      </c>
      <c r="J41" s="6">
        <v>0.03</v>
      </c>
      <c r="K41" s="6">
        <f t="shared" si="5"/>
        <v>3.833333333333333E-2</v>
      </c>
    </row>
    <row r="42" spans="1:11">
      <c r="A42" s="12" t="str">
        <f>+'DCP-9, P 2'!A42</f>
        <v>Entergy Corp.</v>
      </c>
      <c r="C42" s="6">
        <v>0.03</v>
      </c>
      <c r="D42" s="6">
        <v>0.02</v>
      </c>
      <c r="E42" s="6">
        <v>-0.01</v>
      </c>
      <c r="F42" s="6">
        <f t="shared" si="3"/>
        <v>1.3333333333333334E-2</v>
      </c>
      <c r="G42" s="6"/>
      <c r="H42" s="6">
        <v>0.03</v>
      </c>
      <c r="I42" s="6">
        <v>4.4999999999999998E-2</v>
      </c>
      <c r="J42" s="6">
        <v>0.05</v>
      </c>
      <c r="K42" s="6">
        <f t="shared" si="5"/>
        <v>4.1666666666666664E-2</v>
      </c>
    </row>
    <row r="43" spans="1:11">
      <c r="A43" s="12" t="str">
        <f>+'DCP-9, P 2'!A43</f>
        <v>Exelon Corp</v>
      </c>
      <c r="C43" s="6">
        <v>4.4999999999999998E-2</v>
      </c>
      <c r="D43" s="6">
        <v>-0.03</v>
      </c>
      <c r="E43" s="6">
        <v>0.04</v>
      </c>
      <c r="F43" s="6">
        <f t="shared" si="3"/>
        <v>1.8333333333333333E-2</v>
      </c>
      <c r="G43" s="6"/>
      <c r="H43" s="6">
        <v>0.04</v>
      </c>
      <c r="I43" s="6">
        <v>5.5E-2</v>
      </c>
      <c r="J43" s="6">
        <v>0.04</v>
      </c>
      <c r="K43" s="6">
        <f t="shared" si="5"/>
        <v>4.5000000000000005E-2</v>
      </c>
    </row>
    <row r="44" spans="1:11">
      <c r="A44" s="12" t="str">
        <f>+'DCP-9, P 2'!A44</f>
        <v>FirstEnergy Corp</v>
      </c>
      <c r="C44" s="6"/>
      <c r="D44" s="6">
        <v>-0.02</v>
      </c>
      <c r="E44" s="6">
        <v>-0.17499999999999999</v>
      </c>
      <c r="F44" s="6" t="s">
        <v>185</v>
      </c>
      <c r="G44" s="6"/>
      <c r="H44" s="6">
        <v>8.5000000000000006E-2</v>
      </c>
      <c r="I44" s="6">
        <v>2.5000000000000001E-2</v>
      </c>
      <c r="J44" s="6">
        <v>0.1</v>
      </c>
      <c r="K44" s="6">
        <f t="shared" si="5"/>
        <v>7.0000000000000007E-2</v>
      </c>
    </row>
    <row r="45" spans="1:11">
      <c r="A45" s="12" t="str">
        <f>+'DCP-9, P 2'!A45</f>
        <v>Hawaiian Electric</v>
      </c>
      <c r="C45" s="6">
        <f t="shared" ref="C45:E49" si="8">+C20</f>
        <v>0.02</v>
      </c>
      <c r="D45" s="6"/>
      <c r="E45" s="6">
        <f t="shared" si="8"/>
        <v>3.5000000000000003E-2</v>
      </c>
      <c r="F45" s="6">
        <f t="shared" si="3"/>
        <v>2.7500000000000004E-2</v>
      </c>
      <c r="G45" s="6"/>
      <c r="H45" s="6">
        <f t="shared" ref="H45:J49" si="9">+H20</f>
        <v>1.4999999999999999E-2</v>
      </c>
      <c r="I45" s="6">
        <f t="shared" si="9"/>
        <v>0.02</v>
      </c>
      <c r="J45" s="6">
        <f t="shared" si="9"/>
        <v>3.5000000000000003E-2</v>
      </c>
      <c r="K45" s="6">
        <f t="shared" si="5"/>
        <v>2.3333333333333334E-2</v>
      </c>
    </row>
    <row r="46" spans="1:11">
      <c r="A46" s="12" t="str">
        <f>+'DCP-9, P 2'!A46</f>
        <v>IDACORP</v>
      </c>
      <c r="C46" s="6">
        <f t="shared" si="8"/>
        <v>0.04</v>
      </c>
      <c r="D46" s="6">
        <f t="shared" si="8"/>
        <v>0.09</v>
      </c>
      <c r="E46" s="6">
        <f t="shared" si="8"/>
        <v>0.05</v>
      </c>
      <c r="F46" s="6">
        <f t="shared" si="3"/>
        <v>0.06</v>
      </c>
      <c r="G46" s="6"/>
      <c r="H46" s="6">
        <f t="shared" si="9"/>
        <v>4.4999999999999998E-2</v>
      </c>
      <c r="I46" s="6">
        <f t="shared" si="9"/>
        <v>6.5000000000000002E-2</v>
      </c>
      <c r="J46" s="6">
        <f t="shared" si="9"/>
        <v>0.04</v>
      </c>
      <c r="K46" s="6">
        <f t="shared" si="5"/>
        <v>4.9999999999999996E-2</v>
      </c>
    </row>
    <row r="47" spans="1:11">
      <c r="A47" s="12" t="str">
        <f>+'DCP-9, P 2'!A47</f>
        <v>Northwestern Corp</v>
      </c>
      <c r="C47" s="6">
        <f t="shared" si="8"/>
        <v>0.06</v>
      </c>
      <c r="D47" s="6">
        <f t="shared" si="8"/>
        <v>7.4999999999999997E-2</v>
      </c>
      <c r="E47" s="6">
        <f t="shared" si="8"/>
        <v>7.0000000000000007E-2</v>
      </c>
      <c r="F47" s="6">
        <f t="shared" si="3"/>
        <v>6.8333333333333343E-2</v>
      </c>
      <c r="G47" s="6"/>
      <c r="H47" s="6">
        <f t="shared" si="9"/>
        <v>2.5000000000000001E-2</v>
      </c>
      <c r="I47" s="6">
        <f t="shared" si="9"/>
        <v>0.04</v>
      </c>
      <c r="J47" s="6">
        <f t="shared" si="9"/>
        <v>0.03</v>
      </c>
      <c r="K47" s="6">
        <f t="shared" si="5"/>
        <v>3.1666666666666669E-2</v>
      </c>
    </row>
    <row r="48" spans="1:11">
      <c r="A48" s="12" t="str">
        <f>+'DCP-9, P 2'!A48</f>
        <v>OGE Energy Corp</v>
      </c>
      <c r="C48" s="6">
        <f t="shared" si="8"/>
        <v>0.03</v>
      </c>
      <c r="D48" s="6">
        <f t="shared" si="8"/>
        <v>9.5000000000000001E-2</v>
      </c>
      <c r="E48" s="6">
        <f t="shared" si="8"/>
        <v>0.04</v>
      </c>
      <c r="F48" s="6">
        <f t="shared" ref="F48" si="10">AVERAGE(C48:E48)</f>
        <v>5.5E-2</v>
      </c>
      <c r="G48" s="6"/>
      <c r="H48" s="6">
        <f t="shared" si="9"/>
        <v>0.04</v>
      </c>
      <c r="I48" s="6">
        <f t="shared" si="9"/>
        <v>4.4999999999999998E-2</v>
      </c>
      <c r="J48" s="6">
        <f t="shared" si="9"/>
        <v>1.4999999999999999E-2</v>
      </c>
      <c r="K48" s="6">
        <f t="shared" ref="K48" si="11">AVERAGE(H48:J48)</f>
        <v>3.3333333333333333E-2</v>
      </c>
    </row>
    <row r="49" spans="1:11">
      <c r="A49" s="12" t="str">
        <f>+'DCP-9, P 2'!A49</f>
        <v>Otter Tail Corp</v>
      </c>
      <c r="C49" s="6">
        <f t="shared" si="8"/>
        <v>0.08</v>
      </c>
      <c r="D49" s="6">
        <f t="shared" si="8"/>
        <v>0.03</v>
      </c>
      <c r="E49" s="6">
        <f t="shared" si="8"/>
        <v>0.05</v>
      </c>
      <c r="F49" s="6">
        <f t="shared" si="3"/>
        <v>5.3333333333333337E-2</v>
      </c>
      <c r="G49" s="6"/>
      <c r="H49" s="6">
        <f t="shared" si="9"/>
        <v>7.0000000000000007E-2</v>
      </c>
      <c r="I49" s="6">
        <f t="shared" si="9"/>
        <v>5.5E-2</v>
      </c>
      <c r="J49" s="6">
        <f t="shared" si="9"/>
        <v>0.05</v>
      </c>
      <c r="K49" s="6">
        <f t="shared" si="5"/>
        <v>5.8333333333333327E-2</v>
      </c>
    </row>
    <row r="50" spans="1:11">
      <c r="A50" s="12" t="str">
        <f>+'DCP-9, P 2'!A50</f>
        <v>PNM Resources</v>
      </c>
      <c r="C50" s="211" t="str">
        <f>+'DCP-9, P 2'!C50</f>
        <v>Not included in analyses since this company is merging with AVANGRID</v>
      </c>
      <c r="D50" s="211"/>
      <c r="E50" s="211"/>
      <c r="F50" s="211"/>
      <c r="G50" s="211"/>
      <c r="H50" s="211"/>
      <c r="I50" s="211"/>
      <c r="J50" s="211"/>
      <c r="K50" s="211"/>
    </row>
    <row r="51" spans="1:11">
      <c r="A51" s="12" t="str">
        <f>+'DCP-9, P 2'!A51</f>
        <v>Sempra Energy</v>
      </c>
      <c r="C51" s="211" t="str">
        <f>+'DCP-9, P 2'!C51</f>
        <v>Not included in analyses due to impact on Company of California wildfires.</v>
      </c>
      <c r="D51" s="211"/>
      <c r="E51" s="211"/>
      <c r="F51" s="211"/>
      <c r="G51" s="211"/>
      <c r="H51" s="211"/>
      <c r="I51" s="211"/>
      <c r="J51" s="211"/>
      <c r="K51" s="211"/>
    </row>
    <row r="52" spans="1:11">
      <c r="C52" s="6"/>
      <c r="D52" s="6"/>
      <c r="E52" s="6"/>
      <c r="F52" s="6"/>
      <c r="G52" s="6"/>
      <c r="H52" s="6"/>
      <c r="I52" s="6"/>
      <c r="J52" s="6"/>
      <c r="K52" s="6"/>
    </row>
    <row r="53" spans="1:11">
      <c r="A53" s="12" t="s">
        <v>27</v>
      </c>
      <c r="C53" s="6"/>
      <c r="D53" s="6"/>
      <c r="E53" s="6"/>
      <c r="F53" s="22">
        <f>AVERAGE(F32:F51)</f>
        <v>4.9166666666666671E-2</v>
      </c>
      <c r="G53" s="6"/>
      <c r="H53" s="22"/>
      <c r="I53" s="6"/>
      <c r="J53" s="6"/>
      <c r="K53" s="22">
        <f>AVERAGE(K32:K51)</f>
        <v>4.5294117647058832E-2</v>
      </c>
    </row>
    <row r="54" spans="1:11" ht="15.3" thickBot="1">
      <c r="A54" s="35"/>
      <c r="B54" s="35"/>
      <c r="C54" s="37"/>
      <c r="D54" s="37"/>
      <c r="E54" s="37"/>
      <c r="F54" s="37"/>
      <c r="G54" s="37"/>
      <c r="H54" s="37"/>
      <c r="I54" s="37"/>
      <c r="J54" s="37"/>
      <c r="K54" s="37"/>
    </row>
    <row r="55" spans="1:11" ht="15.3" thickTop="1">
      <c r="C55" s="6"/>
      <c r="D55" s="6"/>
      <c r="E55" s="6"/>
      <c r="F55" s="6"/>
      <c r="G55" s="6"/>
      <c r="H55" s="6"/>
      <c r="I55" s="6"/>
      <c r="J55" s="6"/>
      <c r="K55" s="6"/>
    </row>
    <row r="56" spans="1:11">
      <c r="A56" s="12" t="str">
        <f>+'DCP-9, P 2'!A56</f>
        <v>Source:  Value Line Investment Survey.</v>
      </c>
      <c r="C56" s="6"/>
      <c r="D56" s="6"/>
      <c r="E56" s="6"/>
      <c r="F56" s="6"/>
      <c r="G56" s="6"/>
      <c r="H56" s="6"/>
      <c r="I56" s="6"/>
      <c r="J56" s="6"/>
      <c r="K56" s="6"/>
    </row>
    <row r="57" spans="1:1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</row>
    <row r="60" spans="1:11">
      <c r="J60" s="4"/>
    </row>
    <row r="61" spans="1:11">
      <c r="D61" s="19"/>
      <c r="E61" s="19"/>
      <c r="F61" s="19"/>
    </row>
    <row r="62" spans="1:11">
      <c r="D62" s="18"/>
      <c r="E62" s="18"/>
      <c r="F62" s="18"/>
    </row>
    <row r="63" spans="1:11">
      <c r="D63" s="18"/>
      <c r="E63" s="18"/>
      <c r="F63" s="18"/>
    </row>
    <row r="64" spans="1:11">
      <c r="D64" s="18"/>
      <c r="E64" s="18"/>
      <c r="F64" s="18"/>
    </row>
    <row r="65" spans="4:6">
      <c r="D65" s="19"/>
      <c r="E65" s="19"/>
      <c r="F65" s="19"/>
    </row>
    <row r="66" spans="4:6">
      <c r="D66" s="19"/>
      <c r="E66" s="19"/>
      <c r="F66" s="19"/>
    </row>
    <row r="67" spans="4:6">
      <c r="D67" s="19"/>
      <c r="E67" s="19"/>
      <c r="F67" s="19"/>
    </row>
  </sheetData>
  <phoneticPr fontId="0" type="noConversion"/>
  <printOptions horizontalCentered="1"/>
  <pageMargins left="0.5" right="0.5" top="0.5" bottom="0.55000000000000004" header="0" footer="0"/>
  <pageSetup scale="73"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226A1-EE42-43C0-B9F4-0B637E9698D8}">
  <sheetPr>
    <pageSetUpPr fitToPage="1"/>
  </sheetPr>
  <dimension ref="A1:K55"/>
  <sheetViews>
    <sheetView topLeftCell="A28" workbookViewId="0">
      <selection activeCell="I54" sqref="I54"/>
    </sheetView>
  </sheetViews>
  <sheetFormatPr defaultRowHeight="15"/>
  <cols>
    <col min="1" max="1" width="29.7265625" customWidth="1"/>
    <col min="2" max="2" width="4.2265625" customWidth="1"/>
    <col min="3" max="3" width="9.953125" customWidth="1"/>
    <col min="4" max="4" width="1.36328125" customWidth="1"/>
    <col min="6" max="6" width="1.2265625" customWidth="1"/>
    <col min="8" max="8" width="1.58984375" customWidth="1"/>
  </cols>
  <sheetData>
    <row r="1" spans="1:9">
      <c r="E1" s="95" t="str">
        <f>+'DCP-9, P 3'!I1</f>
        <v>Exh. DCP-9</v>
      </c>
    </row>
    <row r="2" spans="1:9">
      <c r="E2" s="95" t="s">
        <v>293</v>
      </c>
    </row>
    <row r="3" spans="1:9">
      <c r="E3" s="95" t="str">
        <f>+'DCP-9, P 3'!I3</f>
        <v>Dockets UE-200900/UG-200901</v>
      </c>
    </row>
    <row r="6" spans="1:9" ht="20.100000000000001">
      <c r="A6" s="331" t="str">
        <f>+'DCP-9, P 3'!A5</f>
        <v>PROXY COMPANIES</v>
      </c>
      <c r="B6" s="331"/>
      <c r="C6" s="331"/>
      <c r="D6" s="331"/>
      <c r="E6" s="331"/>
      <c r="F6" s="331"/>
      <c r="G6" s="331"/>
      <c r="H6" s="331"/>
      <c r="I6" s="331"/>
    </row>
    <row r="7" spans="1:9" ht="20.100000000000001">
      <c r="A7" s="331" t="s">
        <v>295</v>
      </c>
      <c r="B7" s="331"/>
      <c r="C7" s="331"/>
      <c r="D7" s="331"/>
      <c r="E7" s="331"/>
      <c r="F7" s="331"/>
      <c r="G7" s="331"/>
      <c r="H7" s="331"/>
      <c r="I7" s="331"/>
    </row>
    <row r="13" spans="1:9" ht="15.3" thickBot="1">
      <c r="A13" s="76"/>
      <c r="B13" s="76"/>
      <c r="C13" s="76"/>
      <c r="D13" s="76"/>
      <c r="E13" s="76"/>
      <c r="F13" s="76"/>
      <c r="G13" s="76"/>
      <c r="H13" s="76"/>
      <c r="I13" s="76"/>
    </row>
    <row r="14" spans="1:9" ht="15.3" thickTop="1"/>
    <row r="15" spans="1:9">
      <c r="A15" s="95" t="str">
        <f>+'DCP-9, P 3'!A15</f>
        <v>Parcell Proxy Group</v>
      </c>
      <c r="C15" s="27" t="s">
        <v>264</v>
      </c>
      <c r="D15" s="27"/>
      <c r="E15" s="234" t="s">
        <v>273</v>
      </c>
      <c r="F15" s="27"/>
      <c r="G15" s="234" t="s">
        <v>274</v>
      </c>
      <c r="H15" s="27"/>
      <c r="I15" s="234" t="s">
        <v>27</v>
      </c>
    </row>
    <row r="17" spans="1:9">
      <c r="A17" t="str">
        <f>+'DCP-9, P 3'!A17</f>
        <v>ALLETE</v>
      </c>
      <c r="C17" s="196">
        <f>+'DCP-9, P 3'!H17</f>
        <v>0.06</v>
      </c>
      <c r="E17" s="47">
        <v>7.0000000000000007E-2</v>
      </c>
      <c r="F17" s="47"/>
      <c r="G17" s="8" t="s">
        <v>276</v>
      </c>
      <c r="I17" s="196">
        <f>AVERAGE(C17:G17)</f>
        <v>6.5000000000000002E-2</v>
      </c>
    </row>
    <row r="18" spans="1:9">
      <c r="A18" t="str">
        <f>+'DCP-9, P 3'!A18</f>
        <v>Avista Corp.</v>
      </c>
      <c r="C18" s="196">
        <f>+'DCP-9, P 3'!H18</f>
        <v>0.01</v>
      </c>
      <c r="E18" s="47">
        <v>6.9000000000000006E-2</v>
      </c>
      <c r="F18" s="47"/>
      <c r="G18" s="47">
        <v>6.88E-2</v>
      </c>
      <c r="I18" s="196">
        <f t="shared" ref="I18:I24" si="0">AVERAGE(C18:G18)</f>
        <v>4.926666666666666E-2</v>
      </c>
    </row>
    <row r="19" spans="1:9">
      <c r="A19" t="str">
        <f>+'DCP-9, P 3'!A19</f>
        <v>Black Hills Corp</v>
      </c>
      <c r="C19" s="196">
        <f>+'DCP-9, P 3'!H19</f>
        <v>3.5000000000000003E-2</v>
      </c>
      <c r="E19" s="47">
        <v>4.6800000000000001E-2</v>
      </c>
      <c r="F19" s="47"/>
      <c r="G19" s="47">
        <v>5.21E-2</v>
      </c>
      <c r="I19" s="196">
        <f t="shared" si="0"/>
        <v>4.4633333333333337E-2</v>
      </c>
    </row>
    <row r="20" spans="1:9">
      <c r="A20" t="str">
        <f>+'DCP-9, P 3'!A20</f>
        <v>Hawaiian Electric Industries</v>
      </c>
      <c r="C20" s="196">
        <f>+'DCP-9, P 3'!H20</f>
        <v>1.4999999999999999E-2</v>
      </c>
      <c r="E20" s="47">
        <v>1.2999999999999999E-2</v>
      </c>
      <c r="F20" s="47"/>
      <c r="G20" s="47">
        <v>2.4899999999999999E-2</v>
      </c>
      <c r="I20" s="196">
        <f t="shared" si="0"/>
        <v>1.7633333333333331E-2</v>
      </c>
    </row>
    <row r="21" spans="1:9">
      <c r="A21" t="str">
        <f>+'DCP-9, P 3'!A21</f>
        <v>IDACORP</v>
      </c>
      <c r="C21" s="196">
        <f>+'DCP-9, P 3'!H21</f>
        <v>4.4999999999999998E-2</v>
      </c>
      <c r="E21" s="47">
        <v>2.5999999999999999E-2</v>
      </c>
      <c r="F21" s="47"/>
      <c r="G21" s="47">
        <v>2.63E-2</v>
      </c>
      <c r="I21" s="196">
        <f t="shared" si="0"/>
        <v>3.2433333333333335E-2</v>
      </c>
    </row>
    <row r="22" spans="1:9">
      <c r="A22" t="str">
        <f>+'DCP-9, P 3'!A22</f>
        <v>NorthWestern Corp</v>
      </c>
      <c r="C22" s="196">
        <f>+'DCP-9, P 3'!H22</f>
        <v>2.5000000000000001E-2</v>
      </c>
      <c r="E22" s="47">
        <v>4.5699999999999998E-2</v>
      </c>
      <c r="F22" s="47"/>
      <c r="G22" s="47">
        <v>4.3799999999999999E-2</v>
      </c>
      <c r="I22" s="196">
        <f t="shared" si="0"/>
        <v>3.8166666666666661E-2</v>
      </c>
    </row>
    <row r="23" spans="1:9">
      <c r="A23" t="str">
        <f>+'DCP-9, P 3'!A23</f>
        <v>OGE Energy</v>
      </c>
      <c r="C23" s="196">
        <f>+'DCP-9, P 3'!H23</f>
        <v>0.04</v>
      </c>
      <c r="E23" s="47">
        <v>3.7999999999999999E-2</v>
      </c>
      <c r="F23" s="47"/>
      <c r="G23" s="47">
        <v>4.41E-2</v>
      </c>
      <c r="I23" s="196">
        <f t="shared" si="0"/>
        <v>4.07E-2</v>
      </c>
    </row>
    <row r="24" spans="1:9">
      <c r="A24" t="str">
        <f>+'DCP-9, P 3'!A24</f>
        <v>Otter Tail Corp</v>
      </c>
      <c r="C24" s="196">
        <f>+'DCP-9, P 3'!H24</f>
        <v>7.0000000000000007E-2</v>
      </c>
      <c r="E24" s="47">
        <v>0.09</v>
      </c>
      <c r="F24" s="47"/>
      <c r="G24" s="8" t="s">
        <v>276</v>
      </c>
      <c r="I24" s="196">
        <f t="shared" si="0"/>
        <v>0.08</v>
      </c>
    </row>
    <row r="25" spans="1:9">
      <c r="A25" t="str">
        <f>+'DCP-9, P 3'!A25</f>
        <v>Pinnacle West Capital</v>
      </c>
      <c r="C25" s="196">
        <f>+'DCP-9, P 3'!H25</f>
        <v>4.4999999999999998E-2</v>
      </c>
      <c r="E25" s="47">
        <v>3.5000000000000003E-2</v>
      </c>
      <c r="F25" s="47"/>
      <c r="G25" s="47">
        <v>3.3700000000000001E-2</v>
      </c>
      <c r="I25" s="196">
        <f>AVERAGE(C25:G25)</f>
        <v>3.7899999999999996E-2</v>
      </c>
    </row>
    <row r="26" spans="1:9">
      <c r="E26" s="47"/>
      <c r="F26" s="47"/>
      <c r="G26" s="47"/>
    </row>
    <row r="27" spans="1:9">
      <c r="A27" t="str">
        <f>+'DCP-9, P 3'!A27</f>
        <v>Average</v>
      </c>
      <c r="E27" s="47"/>
      <c r="F27" s="47"/>
      <c r="G27" s="47"/>
      <c r="I27" s="196">
        <f>AVERAGE(I17:I25)</f>
        <v>4.5081481481481479E-2</v>
      </c>
    </row>
    <row r="28" spans="1:9">
      <c r="E28" s="47"/>
      <c r="F28" s="47"/>
      <c r="G28" s="47"/>
    </row>
    <row r="29" spans="1:9">
      <c r="A29" s="95" t="str">
        <f>+'DCP-9, P 3'!A29</f>
        <v>Adjusted Mckenzie Electric Group</v>
      </c>
      <c r="E29" s="47"/>
      <c r="F29" s="47"/>
      <c r="G29" s="47"/>
    </row>
    <row r="30" spans="1:9">
      <c r="E30" s="47"/>
      <c r="F30" s="47"/>
      <c r="G30" s="47"/>
    </row>
    <row r="31" spans="1:9">
      <c r="A31" t="str">
        <f>+'DCP-9, P 3'!A31</f>
        <v>Algonquin Power &amp; Utilities</v>
      </c>
      <c r="C31" s="244" t="str">
        <f>+'DCP-9, P 3'!C31</f>
        <v>Not included in analyses since Company not covered by Value Line.</v>
      </c>
      <c r="E31" s="47"/>
      <c r="F31" s="47"/>
      <c r="G31" s="47"/>
    </row>
    <row r="32" spans="1:9">
      <c r="A32" t="str">
        <f>+'DCP-9, P 3'!A32</f>
        <v>ALLETE</v>
      </c>
      <c r="C32" s="196">
        <f>+'DCP-9, P 3'!H32</f>
        <v>0.06</v>
      </c>
      <c r="E32" s="47">
        <f>+E17</f>
        <v>7.0000000000000007E-2</v>
      </c>
      <c r="F32" s="47"/>
      <c r="G32" s="47" t="str">
        <f>+G17</f>
        <v>NA</v>
      </c>
      <c r="I32" s="196">
        <f t="shared" ref="I32:I49" si="1">AVERAGE(C32:G32)</f>
        <v>6.5000000000000002E-2</v>
      </c>
    </row>
    <row r="33" spans="1:9">
      <c r="A33" t="str">
        <f>+'DCP-9, P 3'!A33</f>
        <v>Ameren Corp</v>
      </c>
      <c r="C33" s="196">
        <f>+'DCP-9, P 3'!H33</f>
        <v>0.06</v>
      </c>
      <c r="E33" s="47">
        <v>7.4999999999999997E-2</v>
      </c>
      <c r="F33" s="47"/>
      <c r="G33" s="47">
        <v>7.0699999999999999E-2</v>
      </c>
      <c r="I33" s="196">
        <f t="shared" si="1"/>
        <v>6.8566666666666665E-2</v>
      </c>
    </row>
    <row r="34" spans="1:9">
      <c r="A34" t="str">
        <f>+'DCP-9, P 3'!A34</f>
        <v>Avangrid, Inc.</v>
      </c>
      <c r="C34" s="196">
        <f>+'DCP-9, P 3'!H34</f>
        <v>0.06</v>
      </c>
      <c r="E34" s="47">
        <v>3.2000000000000001E-2</v>
      </c>
      <c r="F34" s="47"/>
      <c r="G34" s="47">
        <v>4.5999999999999999E-2</v>
      </c>
      <c r="I34" s="196">
        <f t="shared" si="1"/>
        <v>4.6000000000000006E-2</v>
      </c>
    </row>
    <row r="35" spans="1:9">
      <c r="A35" t="str">
        <f>+'DCP-9, P 3'!A35</f>
        <v>Avista Corp</v>
      </c>
      <c r="C35" s="196">
        <f>+'DCP-9, P 3'!H35</f>
        <v>0.01</v>
      </c>
      <c r="E35" s="47">
        <f>+E18</f>
        <v>6.9000000000000006E-2</v>
      </c>
      <c r="F35" s="47"/>
      <c r="G35" s="47">
        <f>+G18</f>
        <v>6.88E-2</v>
      </c>
      <c r="I35" s="196">
        <f t="shared" si="1"/>
        <v>4.926666666666666E-2</v>
      </c>
    </row>
    <row r="36" spans="1:9">
      <c r="A36" t="str">
        <f>+'DCP-9, P 3'!A36</f>
        <v>Black Hills Corp</v>
      </c>
      <c r="C36" s="196">
        <f>+'DCP-9, P 3'!H36</f>
        <v>3.5000000000000003E-2</v>
      </c>
      <c r="E36" s="47">
        <f>+E19</f>
        <v>4.6800000000000001E-2</v>
      </c>
      <c r="F36" s="47"/>
      <c r="G36" s="47">
        <f>+G19</f>
        <v>5.21E-2</v>
      </c>
      <c r="I36" s="196">
        <f t="shared" si="1"/>
        <v>4.4633333333333337E-2</v>
      </c>
    </row>
    <row r="37" spans="1:9">
      <c r="A37" t="str">
        <f>+'DCP-9, P 3'!A37</f>
        <v>CenterPoint Energy</v>
      </c>
      <c r="C37" s="196">
        <f>+'DCP-9, P 3'!H37</f>
        <v>0.08</v>
      </c>
      <c r="E37" s="8" t="s">
        <v>185</v>
      </c>
      <c r="F37" s="47"/>
      <c r="G37" s="47">
        <v>4.1500000000000002E-2</v>
      </c>
      <c r="I37" s="196">
        <f t="shared" si="1"/>
        <v>6.0749999999999998E-2</v>
      </c>
    </row>
    <row r="38" spans="1:9">
      <c r="A38" t="str">
        <f>+'DCP-9, P 3'!A38</f>
        <v>CMS Energy Corp</v>
      </c>
      <c r="C38" s="196">
        <f>+'DCP-9, P 3'!H38</f>
        <v>7.4999999999999997E-2</v>
      </c>
      <c r="E38" s="47">
        <v>7.1900000000000006E-2</v>
      </c>
      <c r="F38" s="47"/>
      <c r="G38" s="47">
        <v>6.9500000000000006E-2</v>
      </c>
      <c r="I38" s="196">
        <f t="shared" si="1"/>
        <v>7.2133333333333341E-2</v>
      </c>
    </row>
    <row r="39" spans="1:9">
      <c r="A39" t="str">
        <f>+'DCP-9, P 3'!A39</f>
        <v>DTE Energy</v>
      </c>
      <c r="C39" s="196">
        <f>+'DCP-9, P 3'!H39</f>
        <v>0.06</v>
      </c>
      <c r="E39" s="47">
        <v>6.0499999999999998E-2</v>
      </c>
      <c r="F39" s="47"/>
      <c r="G39" s="47">
        <v>5.67E-2</v>
      </c>
      <c r="I39" s="196">
        <f t="shared" si="1"/>
        <v>5.9066666666666663E-2</v>
      </c>
    </row>
    <row r="40" spans="1:9">
      <c r="A40" t="str">
        <f>+'DCP-9, P 3'!A40</f>
        <v>Edison International</v>
      </c>
      <c r="C40" s="243" t="str">
        <f>+'DCP-9, P 3'!C40</f>
        <v>Not included in analyses due to impact on Company of California wildfires.</v>
      </c>
      <c r="D40" s="244"/>
      <c r="E40" s="248"/>
      <c r="F40" s="249"/>
      <c r="G40" s="249"/>
      <c r="H40" s="244"/>
      <c r="I40" s="243"/>
    </row>
    <row r="41" spans="1:9">
      <c r="A41" t="str">
        <f>+'DCP-9, P 3'!A41</f>
        <v>Emera Inc.</v>
      </c>
      <c r="C41" s="196">
        <f>+'DCP-9, P 3'!H41</f>
        <v>5.5E-2</v>
      </c>
      <c r="E41" s="47">
        <v>5.28E-2</v>
      </c>
      <c r="F41" s="47"/>
      <c r="G41" s="8" t="s">
        <v>276</v>
      </c>
      <c r="I41" s="196">
        <f t="shared" si="1"/>
        <v>5.3900000000000003E-2</v>
      </c>
    </row>
    <row r="42" spans="1:9">
      <c r="A42" t="str">
        <f>+'DCP-9, P 3'!A42</f>
        <v>Entergy Corp.</v>
      </c>
      <c r="C42" s="196">
        <f>+'DCP-9, P 3'!H42</f>
        <v>0.03</v>
      </c>
      <c r="E42" s="47">
        <v>5.5E-2</v>
      </c>
      <c r="F42" s="47"/>
      <c r="G42" s="47">
        <v>5.0999999999999997E-2</v>
      </c>
      <c r="I42" s="196">
        <f t="shared" si="1"/>
        <v>4.533333333333333E-2</v>
      </c>
    </row>
    <row r="43" spans="1:9">
      <c r="A43" t="str">
        <f>+'DCP-9, P 3'!A43</f>
        <v>Exelon Corp</v>
      </c>
      <c r="C43" s="196">
        <f>+'DCP-9, P 3'!H43</f>
        <v>0.04</v>
      </c>
      <c r="E43" s="8" t="s">
        <v>185</v>
      </c>
      <c r="F43" s="47"/>
      <c r="G43" s="47">
        <v>2.3099999999999999E-2</v>
      </c>
      <c r="I43" s="196">
        <f t="shared" si="1"/>
        <v>3.1550000000000002E-2</v>
      </c>
    </row>
    <row r="44" spans="1:9">
      <c r="A44" t="str">
        <f>+'DCP-9, P 3'!A44</f>
        <v>FirstEnergy Corp</v>
      </c>
      <c r="C44" s="196">
        <f>+'DCP-9, P 3'!H44</f>
        <v>8.5000000000000006E-2</v>
      </c>
      <c r="E44" s="8" t="s">
        <v>185</v>
      </c>
      <c r="F44" s="47"/>
      <c r="G44" s="8" t="s">
        <v>276</v>
      </c>
      <c r="I44" s="196">
        <f t="shared" si="1"/>
        <v>8.5000000000000006E-2</v>
      </c>
    </row>
    <row r="45" spans="1:9">
      <c r="A45" t="str">
        <f>+'DCP-9, P 3'!A45</f>
        <v>Hawaiian Electric</v>
      </c>
      <c r="C45" s="196">
        <f>+'DCP-9, P 3'!H45</f>
        <v>1.4999999999999999E-2</v>
      </c>
      <c r="E45" s="47">
        <f>+E20</f>
        <v>1.2999999999999999E-2</v>
      </c>
      <c r="F45" s="47"/>
      <c r="G45" s="47">
        <f>+G20</f>
        <v>2.4899999999999999E-2</v>
      </c>
      <c r="I45" s="196">
        <f t="shared" si="1"/>
        <v>1.7633333333333331E-2</v>
      </c>
    </row>
    <row r="46" spans="1:9">
      <c r="A46" t="str">
        <f>+'DCP-9, P 3'!A46</f>
        <v>IDACORP</v>
      </c>
      <c r="C46" s="196">
        <f>+'DCP-9, P 3'!H46</f>
        <v>4.4999999999999998E-2</v>
      </c>
      <c r="E46" s="47">
        <f>+E21</f>
        <v>2.5999999999999999E-2</v>
      </c>
      <c r="F46" s="47"/>
      <c r="G46" s="47">
        <f>+G21</f>
        <v>2.63E-2</v>
      </c>
      <c r="I46" s="196">
        <f t="shared" si="1"/>
        <v>3.2433333333333335E-2</v>
      </c>
    </row>
    <row r="47" spans="1:9">
      <c r="A47" t="str">
        <f>+'DCP-9, P 3'!A47</f>
        <v>Northwestern Corp</v>
      </c>
      <c r="C47" s="196">
        <f>+'DCP-9, P 3'!H47</f>
        <v>2.5000000000000001E-2</v>
      </c>
      <c r="E47" s="47">
        <f>+E22</f>
        <v>4.5699999999999998E-2</v>
      </c>
      <c r="F47" s="47"/>
      <c r="G47" s="47">
        <f>+G22</f>
        <v>4.3799999999999999E-2</v>
      </c>
      <c r="I47" s="196">
        <f t="shared" si="1"/>
        <v>3.8166666666666661E-2</v>
      </c>
    </row>
    <row r="48" spans="1:9">
      <c r="A48" t="str">
        <f>+'DCP-9, P 3'!A48</f>
        <v>OGE Energy Corp</v>
      </c>
      <c r="C48" s="196">
        <f>+'DCP-9, P 3'!H48</f>
        <v>0.04</v>
      </c>
      <c r="E48" s="47">
        <f>+E23</f>
        <v>3.7999999999999999E-2</v>
      </c>
      <c r="F48" s="47"/>
      <c r="G48" s="47">
        <f>+G23</f>
        <v>4.41E-2</v>
      </c>
      <c r="I48" s="196">
        <f t="shared" si="1"/>
        <v>4.07E-2</v>
      </c>
    </row>
    <row r="49" spans="1:11">
      <c r="A49" t="str">
        <f>+'DCP-9, P 3'!A49</f>
        <v>Otter Tail Corp</v>
      </c>
      <c r="C49" s="196">
        <f>+'DCP-9, P 3'!H49</f>
        <v>7.0000000000000007E-2</v>
      </c>
      <c r="E49" s="47">
        <f>+E24</f>
        <v>0.09</v>
      </c>
      <c r="F49" s="47"/>
      <c r="G49" s="47" t="str">
        <f>+G24</f>
        <v>NA</v>
      </c>
      <c r="I49" s="196">
        <f t="shared" si="1"/>
        <v>0.08</v>
      </c>
    </row>
    <row r="50" spans="1:11">
      <c r="A50" t="str">
        <f>+'DCP-9, P 3'!A50</f>
        <v>PNM Resources</v>
      </c>
      <c r="C50" s="243" t="str">
        <f>+'DCP-9, P 3'!C50</f>
        <v>Not included in analyses since this company is merging with AVANGRID</v>
      </c>
      <c r="D50" s="244"/>
      <c r="E50" s="249"/>
      <c r="F50" s="249"/>
      <c r="G50" s="249"/>
      <c r="H50" s="244"/>
      <c r="I50" s="243"/>
    </row>
    <row r="51" spans="1:11">
      <c r="A51" t="str">
        <f>+'DCP-9, P 3'!A51</f>
        <v>Sempra Energy</v>
      </c>
      <c r="C51" s="243" t="str">
        <f>+'DCP-9, P 3'!C51</f>
        <v>Not included in analyses due to impact on Company of California wildfires.</v>
      </c>
      <c r="D51" s="244"/>
      <c r="E51" s="249"/>
      <c r="F51" s="249"/>
      <c r="G51" s="249"/>
      <c r="H51" s="244"/>
      <c r="I51" s="243"/>
    </row>
    <row r="52" spans="1:11">
      <c r="E52" s="47"/>
      <c r="F52" s="47"/>
      <c r="G52" s="47"/>
    </row>
    <row r="53" spans="1:11">
      <c r="A53" t="str">
        <f>+'DCP-9, P 3'!A53</f>
        <v>Average</v>
      </c>
      <c r="E53" s="47"/>
      <c r="F53" s="47"/>
      <c r="G53" s="47"/>
      <c r="I53" s="196">
        <f>AVERAGE(I32:I51)</f>
        <v>5.2360784313725477E-2</v>
      </c>
    </row>
    <row r="54" spans="1:11" ht="15.3" thickBot="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</row>
    <row r="55" spans="1:11" ht="15.3" thickTop="1"/>
  </sheetData>
  <mergeCells count="2">
    <mergeCell ref="A6:I6"/>
    <mergeCell ref="A7:I7"/>
  </mergeCells>
  <pageMargins left="0.7" right="0.7" top="0.75" bottom="0.75" header="0.3" footer="0.3"/>
  <pageSetup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96"/>
  <sheetViews>
    <sheetView showOutlineSymbols="0" topLeftCell="A52" zoomScaleNormal="100" workbookViewId="0">
      <selection activeCell="I75" sqref="I75"/>
    </sheetView>
  </sheetViews>
  <sheetFormatPr defaultColWidth="9.76953125" defaultRowHeight="15"/>
  <cols>
    <col min="1" max="1" width="27.54296875" style="12" customWidth="1"/>
    <col min="2" max="2" width="1.76953125" style="12" customWidth="1"/>
    <col min="3" max="4" width="12.76953125" style="12" customWidth="1"/>
    <col min="5" max="5" width="13.6796875" style="12" customWidth="1"/>
    <col min="6" max="6" width="12.76953125" style="12" customWidth="1"/>
    <col min="7" max="7" width="13.6796875" style="12" customWidth="1"/>
    <col min="8" max="8" width="11" style="12" customWidth="1"/>
    <col min="9" max="10" width="10.76953125" style="12" customWidth="1"/>
    <col min="11" max="16384" width="9.76953125" style="12"/>
  </cols>
  <sheetData>
    <row r="1" spans="1:10">
      <c r="H1" s="1" t="str">
        <f>+'DCP-9, P 3'!I1</f>
        <v>Exh. DCP-9</v>
      </c>
    </row>
    <row r="2" spans="1:10">
      <c r="H2" s="1" t="s">
        <v>294</v>
      </c>
    </row>
    <row r="3" spans="1:10">
      <c r="H3" s="1" t="str">
        <f>+'DCP-9, P 3'!I3</f>
        <v>Dockets UE-200900/UG-200901</v>
      </c>
    </row>
    <row r="4" spans="1:10">
      <c r="H4" s="1"/>
      <c r="J4" s="1"/>
    </row>
    <row r="5" spans="1:10" ht="20.100000000000001">
      <c r="A5" s="2" t="str">
        <f>'DCP-9, P 3'!A5</f>
        <v>PROXY COMPANIES</v>
      </c>
      <c r="B5" s="2"/>
      <c r="C5" s="2"/>
      <c r="D5" s="2"/>
      <c r="E5" s="2"/>
      <c r="F5" s="2"/>
      <c r="G5" s="2"/>
      <c r="H5" s="2"/>
      <c r="I5" s="2"/>
      <c r="J5" s="2"/>
    </row>
    <row r="6" spans="1:10" ht="20.100000000000001">
      <c r="A6" s="2" t="s">
        <v>32</v>
      </c>
      <c r="B6" s="2"/>
      <c r="C6" s="2"/>
      <c r="D6" s="2"/>
      <c r="E6" s="2"/>
      <c r="F6" s="2"/>
      <c r="G6" s="2"/>
      <c r="H6" s="2"/>
      <c r="I6" s="2"/>
      <c r="J6" s="2"/>
    </row>
    <row r="7" spans="1:10" ht="15.3" thickBot="1"/>
    <row r="8" spans="1:10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0">
      <c r="A9" s="1"/>
      <c r="B9" s="1"/>
      <c r="C9" s="1"/>
      <c r="D9" s="168" t="s">
        <v>35</v>
      </c>
      <c r="E9" s="168" t="s">
        <v>37</v>
      </c>
      <c r="F9" s="168" t="s">
        <v>35</v>
      </c>
      <c r="G9" s="168" t="s">
        <v>37</v>
      </c>
      <c r="H9" s="168"/>
      <c r="I9" s="1"/>
      <c r="J9" s="1"/>
    </row>
    <row r="10" spans="1:10">
      <c r="A10" s="1"/>
      <c r="B10" s="1"/>
      <c r="C10" s="168" t="s">
        <v>34</v>
      </c>
      <c r="D10" s="168" t="s">
        <v>36</v>
      </c>
      <c r="E10" s="168" t="s">
        <v>36</v>
      </c>
      <c r="F10" s="168" t="s">
        <v>38</v>
      </c>
      <c r="G10" s="168" t="s">
        <v>38</v>
      </c>
      <c r="H10" s="168" t="s">
        <v>30</v>
      </c>
      <c r="I10" s="168" t="s">
        <v>20</v>
      </c>
      <c r="J10" s="168" t="s">
        <v>39</v>
      </c>
    </row>
    <row r="11" spans="1:10">
      <c r="A11" s="168" t="str">
        <f>+'DCP-9, P 3'!A11</f>
        <v>COMPANY</v>
      </c>
      <c r="B11" s="1"/>
      <c r="C11" s="168" t="s">
        <v>24</v>
      </c>
      <c r="D11" s="168" t="s">
        <v>7</v>
      </c>
      <c r="E11" s="168" t="s">
        <v>7</v>
      </c>
      <c r="F11" s="168" t="s">
        <v>7</v>
      </c>
      <c r="G11" s="168" t="s">
        <v>7</v>
      </c>
      <c r="H11" s="168" t="s">
        <v>7</v>
      </c>
      <c r="I11" s="168" t="s">
        <v>7</v>
      </c>
      <c r="J11" s="168" t="s">
        <v>40</v>
      </c>
    </row>
    <row r="12" spans="1:10" ht="15.3" thickBot="1"/>
    <row r="13" spans="1:10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>
      <c r="A14" s="21"/>
    </row>
    <row r="15" spans="1:10">
      <c r="A15" s="43" t="str">
        <f>+'DCP-9, P 3'!A15</f>
        <v>Parcell Proxy Group</v>
      </c>
    </row>
    <row r="16" spans="1:10">
      <c r="A16" s="21"/>
      <c r="C16" s="6"/>
      <c r="D16" s="6"/>
      <c r="E16" s="6"/>
      <c r="F16" s="6"/>
      <c r="G16" s="6"/>
      <c r="H16" s="59"/>
      <c r="I16" s="6"/>
      <c r="J16" s="6"/>
    </row>
    <row r="17" spans="1:10">
      <c r="A17" s="21" t="str">
        <f>+'DCP-9, P 3'!A17</f>
        <v>ALLETE</v>
      </c>
      <c r="C17" s="6">
        <f>'DCP-9, P 1'!I16*(1+0.5*I17)</f>
        <v>3.9193419305608539E-2</v>
      </c>
      <c r="D17" s="6">
        <f>+'DCP-9, P 2'!H17</f>
        <v>2.4400000000000002E-2</v>
      </c>
      <c r="E17" s="6">
        <f>+'DCP-9, P 2'!K17</f>
        <v>2.5000000000000001E-2</v>
      </c>
      <c r="F17" s="6">
        <f>+'DCP-9, P 3'!F17</f>
        <v>3.5000000000000003E-2</v>
      </c>
      <c r="G17" s="6">
        <f>+'DCP-9, P 3'!K17</f>
        <v>4.1666666666666664E-2</v>
      </c>
      <c r="H17" s="8">
        <f>+'DCP-9, P 4'!I17</f>
        <v>6.5000000000000002E-2</v>
      </c>
      <c r="I17" s="6">
        <f>AVERAGE(D17:H17)</f>
        <v>3.8213333333333335E-2</v>
      </c>
      <c r="J17" s="6">
        <f>C17+I17</f>
        <v>7.7406752638941867E-2</v>
      </c>
    </row>
    <row r="18" spans="1:10">
      <c r="A18" s="21" t="str">
        <f>+'DCP-9, P 3'!A18</f>
        <v>Avista Corp.</v>
      </c>
      <c r="C18" s="6">
        <f>'DCP-9, P 1'!I17*(1+0.5*I18)</f>
        <v>4.0095523654159873E-2</v>
      </c>
      <c r="D18" s="6">
        <f>+'DCP-9, P 2'!H18</f>
        <v>2.5000000000000001E-2</v>
      </c>
      <c r="E18" s="6">
        <f>+'DCP-9, P 2'!K18</f>
        <v>1.7500000000000002E-2</v>
      </c>
      <c r="F18" s="6">
        <f>+'DCP-9, P 3'!F18</f>
        <v>5.1666666666666673E-2</v>
      </c>
      <c r="G18" s="6">
        <f>+'DCP-9, P 3'!K18</f>
        <v>2.5000000000000005E-2</v>
      </c>
      <c r="H18" s="8">
        <f>+'DCP-9, P 4'!I18</f>
        <v>4.926666666666666E-2</v>
      </c>
      <c r="I18" s="6">
        <f t="shared" ref="I18" si="0">AVERAGE(D18:H18)</f>
        <v>3.368666666666667E-2</v>
      </c>
      <c r="J18" s="6">
        <f t="shared" ref="J18" si="1">C18+I18</f>
        <v>7.3782190320826543E-2</v>
      </c>
    </row>
    <row r="19" spans="1:10">
      <c r="A19" s="21" t="str">
        <f>+'DCP-9, P 3'!A19</f>
        <v>Black Hills Corp</v>
      </c>
      <c r="C19" s="6">
        <f>'DCP-9, P 1'!I18*(1+0.5*I19)</f>
        <v>3.6746891558596548E-2</v>
      </c>
      <c r="D19" s="6">
        <f>+'DCP-9, P 2'!H19</f>
        <v>3.9600000000000003E-2</v>
      </c>
      <c r="E19" s="6">
        <f>+'DCP-9, P 2'!K19</f>
        <v>3.2500000000000001E-2</v>
      </c>
      <c r="F19" s="6">
        <f>+'DCP-9, P 3'!F19</f>
        <v>5.3333333333333337E-2</v>
      </c>
      <c r="G19" s="6">
        <f>+'DCP-9, P 3'!K19</f>
        <v>4.8333333333333339E-2</v>
      </c>
      <c r="H19" s="8">
        <f>+'DCP-9, P 4'!I19</f>
        <v>4.4633333333333337E-2</v>
      </c>
      <c r="I19" s="6">
        <f t="shared" ref="I19:I25" si="2">AVERAGE(D19:H19)</f>
        <v>4.3680000000000004E-2</v>
      </c>
      <c r="J19" s="6">
        <f t="shared" ref="J19:J24" si="3">C19+I19</f>
        <v>8.0426891558596558E-2</v>
      </c>
    </row>
    <row r="20" spans="1:10">
      <c r="A20" s="21" t="str">
        <f>+'DCP-9, P 3'!A20</f>
        <v>Hawaiian Electric Industries</v>
      </c>
      <c r="C20" s="6">
        <f>'DCP-9, P 1'!I19*(1+0.5*I20)</f>
        <v>3.5455076342425805E-2</v>
      </c>
      <c r="D20" s="6">
        <f>+'DCP-9, P 2'!H20</f>
        <v>3.4800000000000005E-2</v>
      </c>
      <c r="E20" s="6">
        <f>+'DCP-9, P 2'!K20</f>
        <v>2.75E-2</v>
      </c>
      <c r="F20" s="6">
        <f>+'DCP-9, P 3'!F20</f>
        <v>2.7500000000000004E-2</v>
      </c>
      <c r="G20" s="6">
        <f>+'DCP-9, P 3'!K20</f>
        <v>2.3333333333333334E-2</v>
      </c>
      <c r="H20" s="8">
        <f>+'DCP-9, P 4'!I20</f>
        <v>1.7633333333333331E-2</v>
      </c>
      <c r="I20" s="6">
        <f t="shared" si="2"/>
        <v>2.6153333333333334E-2</v>
      </c>
      <c r="J20" s="6">
        <f t="shared" si="3"/>
        <v>6.1608409675759139E-2</v>
      </c>
    </row>
    <row r="21" spans="1:10">
      <c r="A21" s="21" t="str">
        <f>+'DCP-9, P 3'!A21</f>
        <v>IDACORP</v>
      </c>
      <c r="C21" s="6">
        <f>'DCP-9, P 1'!I20*(1+0.5*I21)</f>
        <v>3.084244626226141E-2</v>
      </c>
      <c r="D21" s="6">
        <f>+'DCP-9, P 2'!H21</f>
        <v>4.2600000000000006E-2</v>
      </c>
      <c r="E21" s="6">
        <f>+'DCP-9, P 2'!K21</f>
        <v>3.7500000000000006E-2</v>
      </c>
      <c r="F21" s="6">
        <f>+'DCP-9, P 3'!F21</f>
        <v>0.06</v>
      </c>
      <c r="G21" s="6">
        <f>+'DCP-9, P 3'!K21</f>
        <v>4.9999999999999996E-2</v>
      </c>
      <c r="H21" s="8">
        <f>+'DCP-9, P 4'!I21</f>
        <v>3.2433333333333335E-2</v>
      </c>
      <c r="I21" s="6">
        <f t="shared" si="2"/>
        <v>4.4506666666666667E-2</v>
      </c>
      <c r="J21" s="6">
        <f t="shared" si="3"/>
        <v>7.5349112928928069E-2</v>
      </c>
    </row>
    <row r="22" spans="1:10">
      <c r="A22" s="21" t="str">
        <f>+'DCP-9, P 3'!A22</f>
        <v>NorthWestern Corp</v>
      </c>
      <c r="C22" s="6">
        <f>'DCP-9, P 1'!I21*(1+0.5*I22)</f>
        <v>4.2339481425660776E-2</v>
      </c>
      <c r="D22" s="6">
        <f>+'DCP-9, P 2'!H22</f>
        <v>3.1600000000000003E-2</v>
      </c>
      <c r="E22" s="6">
        <f>+'DCP-9, P 2'!K22</f>
        <v>2.5000000000000001E-2</v>
      </c>
      <c r="F22" s="6">
        <f>+'DCP-9, P 3'!F22</f>
        <v>6.8333333333333343E-2</v>
      </c>
      <c r="G22" s="6">
        <f>+'DCP-9, P 3'!K22</f>
        <v>3.1666666666666669E-2</v>
      </c>
      <c r="H22" s="8">
        <f>+'DCP-9, P 4'!I22</f>
        <v>3.8166666666666661E-2</v>
      </c>
      <c r="I22" s="6">
        <f t="shared" si="2"/>
        <v>3.8953333333333333E-2</v>
      </c>
      <c r="J22" s="6">
        <f t="shared" si="3"/>
        <v>8.1292814758994109E-2</v>
      </c>
    </row>
    <row r="23" spans="1:10">
      <c r="A23" s="21" t="str">
        <f>+'DCP-9, P 3'!A23</f>
        <v>OGE Energy</v>
      </c>
      <c r="C23" s="6">
        <f>'DCP-9, P 1'!I22*(1+0.5*I23)</f>
        <v>5.2710711139619414E-2</v>
      </c>
      <c r="D23" s="6">
        <f>+'DCP-9, P 2'!H23</f>
        <v>3.4000000000000002E-2</v>
      </c>
      <c r="E23" s="6">
        <f>+'DCP-9, P 2'!K23</f>
        <v>3.2500000000000001E-2</v>
      </c>
      <c r="F23" s="6">
        <f>+'DCP-9, P 3'!F23</f>
        <v>5.5E-2</v>
      </c>
      <c r="G23" s="6">
        <f>+'DCP-9, P 3'!K23</f>
        <v>3.3333333333333333E-2</v>
      </c>
      <c r="H23" s="8">
        <f>+'DCP-9, P 4'!I23</f>
        <v>4.07E-2</v>
      </c>
      <c r="I23" s="6">
        <f t="shared" si="2"/>
        <v>3.9106666666666665E-2</v>
      </c>
      <c r="J23" s="6">
        <f t="shared" si="3"/>
        <v>9.1817377806286071E-2</v>
      </c>
    </row>
    <row r="24" spans="1:10">
      <c r="A24" s="21" t="str">
        <f>+'DCP-9, P 3'!A24</f>
        <v>Otter Tail Corp</v>
      </c>
      <c r="C24" s="6">
        <f>'DCP-9, P 1'!I23*(1+0.5*I24)</f>
        <v>3.712220549055948E-2</v>
      </c>
      <c r="D24" s="6">
        <f>+'DCP-9, P 2'!H24</f>
        <v>3.5000000000000003E-2</v>
      </c>
      <c r="E24" s="6">
        <f>+'DCP-9, P 2'!K24</f>
        <v>4.4999999999999998E-2</v>
      </c>
      <c r="F24" s="6">
        <f>+'DCP-9, P 3'!F24</f>
        <v>5.3333333333333337E-2</v>
      </c>
      <c r="G24" s="6">
        <f>+'DCP-9, P 3'!K24</f>
        <v>5.8333333333333327E-2</v>
      </c>
      <c r="H24" s="8">
        <f>+'DCP-9, P 4'!I24</f>
        <v>0.08</v>
      </c>
      <c r="I24" s="6">
        <f t="shared" si="2"/>
        <v>5.4333333333333331E-2</v>
      </c>
      <c r="J24" s="6">
        <f t="shared" si="3"/>
        <v>9.1455538823892818E-2</v>
      </c>
    </row>
    <row r="25" spans="1:10">
      <c r="A25" s="21" t="str">
        <f>+'DCP-9, P 3'!A25</f>
        <v>Pinnacle West Capital</v>
      </c>
      <c r="C25" s="6">
        <f>'DCP-9, P 1'!I24*(1+0.5*I25)</f>
        <v>4.4619685969651046E-2</v>
      </c>
      <c r="D25" s="6">
        <f>+'DCP-9, P 2'!H25</f>
        <v>3.8800000000000008E-2</v>
      </c>
      <c r="E25" s="6">
        <f>+'DCP-9, P 2'!K25</f>
        <v>3.5000000000000003E-2</v>
      </c>
      <c r="F25" s="6">
        <f>+'DCP-9, P 3'!F25</f>
        <v>4.1666666666666664E-2</v>
      </c>
      <c r="G25" s="6">
        <f>+'DCP-9, P 3'!K25</f>
        <v>4.6666666666666669E-2</v>
      </c>
      <c r="H25" s="8">
        <f>+'DCP-9, P 4'!I25</f>
        <v>3.7899999999999996E-2</v>
      </c>
      <c r="I25" s="6">
        <f t="shared" si="2"/>
        <v>4.0006666666666663E-2</v>
      </c>
      <c r="J25" s="6">
        <f>C25+I25</f>
        <v>8.4626352636317709E-2</v>
      </c>
    </row>
    <row r="26" spans="1:10">
      <c r="A26" s="44"/>
      <c r="B26" s="33"/>
      <c r="C26" s="34"/>
      <c r="D26" s="34"/>
      <c r="E26" s="34"/>
      <c r="F26" s="34"/>
      <c r="G26" s="34"/>
      <c r="H26" s="34"/>
      <c r="I26" s="34"/>
      <c r="J26" s="34"/>
    </row>
    <row r="27" spans="1:10">
      <c r="A27" s="21"/>
      <c r="C27" s="6"/>
      <c r="D27" s="6"/>
      <c r="E27" s="6"/>
      <c r="F27" s="6"/>
      <c r="G27" s="6"/>
      <c r="H27" s="6"/>
      <c r="I27" s="6"/>
      <c r="J27" s="6"/>
    </row>
    <row r="28" spans="1:10">
      <c r="A28" s="21" t="s">
        <v>76</v>
      </c>
      <c r="C28" s="6">
        <f>AVERAGE(C17:C25)</f>
        <v>3.9902826794282545E-2</v>
      </c>
      <c r="D28" s="6">
        <f t="shared" ref="D28:I28" si="4">AVERAGE(D17:D25)</f>
        <v>3.397777777777778E-2</v>
      </c>
      <c r="E28" s="6">
        <f t="shared" si="4"/>
        <v>3.0833333333333331E-2</v>
      </c>
      <c r="F28" s="6">
        <f t="shared" si="4"/>
        <v>4.9537037037037039E-2</v>
      </c>
      <c r="G28" s="6">
        <f t="shared" si="4"/>
        <v>3.9814814814814824E-2</v>
      </c>
      <c r="H28" s="6">
        <f t="shared" si="4"/>
        <v>4.5081481481481479E-2</v>
      </c>
      <c r="I28" s="6">
        <f t="shared" si="4"/>
        <v>3.9848888888888899E-2</v>
      </c>
      <c r="J28" s="14">
        <f>AVERAGE(J17:J25)</f>
        <v>7.9751715683171423E-2</v>
      </c>
    </row>
    <row r="29" spans="1:10">
      <c r="A29" s="44"/>
      <c r="B29" s="33"/>
      <c r="C29" s="34"/>
      <c r="D29" s="34"/>
      <c r="E29" s="34"/>
      <c r="F29" s="34"/>
      <c r="G29" s="34"/>
      <c r="H29" s="34"/>
      <c r="I29" s="34"/>
      <c r="J29" s="109"/>
    </row>
    <row r="30" spans="1:10">
      <c r="A30" s="60"/>
      <c r="B30" s="26"/>
      <c r="C30" s="31"/>
      <c r="D30" s="31"/>
      <c r="E30" s="31"/>
      <c r="F30" s="31"/>
      <c r="G30" s="31"/>
      <c r="H30" s="31"/>
      <c r="I30" s="31"/>
      <c r="J30" s="41"/>
    </row>
    <row r="31" spans="1:10">
      <c r="A31" s="60" t="s">
        <v>73</v>
      </c>
      <c r="B31" s="26"/>
      <c r="C31" s="31">
        <f>MEDIAN(C17:C25)</f>
        <v>3.9193419305608539E-2</v>
      </c>
      <c r="D31" s="31">
        <f t="shared" ref="D31:J31" si="5">MEDIAN(D17:D25)</f>
        <v>3.4800000000000005E-2</v>
      </c>
      <c r="E31" s="31">
        <f t="shared" si="5"/>
        <v>3.2500000000000001E-2</v>
      </c>
      <c r="F31" s="31">
        <f t="shared" si="5"/>
        <v>5.3333333333333337E-2</v>
      </c>
      <c r="G31" s="31">
        <f t="shared" si="5"/>
        <v>4.1666666666666664E-2</v>
      </c>
      <c r="H31" s="31">
        <f t="shared" si="5"/>
        <v>4.07E-2</v>
      </c>
      <c r="I31" s="31">
        <f t="shared" si="5"/>
        <v>3.9106666666666665E-2</v>
      </c>
      <c r="J31" s="41">
        <f t="shared" si="5"/>
        <v>8.0426891558596558E-2</v>
      </c>
    </row>
    <row r="32" spans="1:10">
      <c r="A32" s="44"/>
      <c r="B32" s="33"/>
      <c r="C32" s="34"/>
      <c r="D32" s="34"/>
      <c r="E32" s="34"/>
      <c r="F32" s="34"/>
      <c r="G32" s="34"/>
      <c r="H32" s="34"/>
      <c r="I32" s="34"/>
      <c r="J32" s="34"/>
    </row>
    <row r="33" spans="1:10">
      <c r="A33" s="21"/>
      <c r="C33" s="6"/>
      <c r="D33" s="6"/>
      <c r="E33" s="6"/>
      <c r="F33" s="6"/>
      <c r="G33" s="6"/>
      <c r="H33" s="6"/>
      <c r="I33" s="6"/>
      <c r="J33" s="6"/>
    </row>
    <row r="34" spans="1:10">
      <c r="A34" s="21" t="s">
        <v>84</v>
      </c>
      <c r="C34" s="6"/>
      <c r="D34" s="6">
        <f>+C28+D28</f>
        <v>7.3880604572060332E-2</v>
      </c>
      <c r="E34" s="14">
        <f>+C28+E28</f>
        <v>7.0736160127615882E-2</v>
      </c>
      <c r="F34" s="14">
        <f>+C28+F28</f>
        <v>8.9439863831319577E-2</v>
      </c>
      <c r="G34" s="6">
        <f>+C28+G28</f>
        <v>7.9717641609097362E-2</v>
      </c>
      <c r="H34" s="6">
        <f>+C28+H28</f>
        <v>8.4984308275764031E-2</v>
      </c>
      <c r="I34" s="6">
        <f>+C28+I28</f>
        <v>7.9751715683171437E-2</v>
      </c>
      <c r="J34" s="6"/>
    </row>
    <row r="35" spans="1:10">
      <c r="A35" s="44"/>
      <c r="B35" s="33"/>
      <c r="C35" s="34"/>
      <c r="D35" s="34"/>
      <c r="E35" s="86"/>
      <c r="F35" s="38"/>
      <c r="G35" s="86"/>
      <c r="H35" s="86"/>
      <c r="I35" s="34"/>
      <c r="J35" s="34"/>
    </row>
    <row r="36" spans="1:10">
      <c r="A36" s="21"/>
      <c r="C36" s="6"/>
      <c r="D36" s="6"/>
      <c r="E36" s="59"/>
      <c r="F36" s="22"/>
      <c r="G36" s="59"/>
      <c r="H36" s="59"/>
      <c r="I36" s="6"/>
      <c r="J36" s="6"/>
    </row>
    <row r="37" spans="1:10">
      <c r="A37" s="21" t="s">
        <v>85</v>
      </c>
      <c r="C37" s="6"/>
      <c r="D37" s="6">
        <f>+C31+D31</f>
        <v>7.3993419305608543E-2</v>
      </c>
      <c r="E37" s="14">
        <f>+C31+E31</f>
        <v>7.1693419305608547E-2</v>
      </c>
      <c r="F37" s="14">
        <f>+C31+F31</f>
        <v>9.2526752638941875E-2</v>
      </c>
      <c r="G37" s="6">
        <f>+C31+G31</f>
        <v>8.0860085972275203E-2</v>
      </c>
      <c r="H37" s="6">
        <f>+C31+H31</f>
        <v>7.9893419305608532E-2</v>
      </c>
      <c r="I37" s="6">
        <f>+C31+I31</f>
        <v>7.8300085972275196E-2</v>
      </c>
      <c r="J37" s="6"/>
    </row>
    <row r="38" spans="1:10" ht="15.3" thickBot="1">
      <c r="A38" s="45"/>
      <c r="B38" s="35"/>
      <c r="C38" s="37"/>
      <c r="D38" s="37"/>
      <c r="E38" s="37"/>
      <c r="F38" s="37"/>
      <c r="G38" s="37"/>
      <c r="H38" s="37"/>
      <c r="I38" s="37"/>
      <c r="J38" s="37"/>
    </row>
    <row r="39" spans="1:10" ht="15.3" thickTop="1">
      <c r="A39" s="21"/>
      <c r="C39" s="6"/>
      <c r="D39" s="6"/>
      <c r="E39" s="6"/>
      <c r="F39" s="6"/>
      <c r="G39" s="6"/>
      <c r="H39" s="6"/>
      <c r="I39" s="6"/>
      <c r="J39" s="6"/>
    </row>
    <row r="40" spans="1:10">
      <c r="A40" s="43" t="str">
        <f>+'DCP-9, P 3'!A29</f>
        <v>Adjusted Mckenzie Electric Group</v>
      </c>
      <c r="C40" s="6"/>
      <c r="D40" s="6"/>
      <c r="E40" s="6"/>
      <c r="F40" s="6"/>
      <c r="G40" s="6"/>
      <c r="H40" s="6"/>
      <c r="I40" s="6"/>
      <c r="J40" s="6"/>
    </row>
    <row r="41" spans="1:10">
      <c r="A41" s="21"/>
      <c r="C41" s="6"/>
      <c r="D41" s="6"/>
      <c r="E41" s="6"/>
      <c r="F41" s="6"/>
      <c r="G41" s="6"/>
      <c r="H41" s="6"/>
      <c r="I41" s="6"/>
      <c r="J41" s="6"/>
    </row>
    <row r="42" spans="1:10">
      <c r="A42" s="21" t="str">
        <f>+'DCP-9, P 3'!A31</f>
        <v>Algonquin Power &amp; Utilities</v>
      </c>
      <c r="C42" s="211" t="str">
        <f>+'DCP-9, P 4'!C31</f>
        <v>Not included in analyses since Company not covered by Value Line.</v>
      </c>
      <c r="D42" s="6"/>
      <c r="E42" s="6"/>
      <c r="F42" s="6"/>
      <c r="G42" s="6"/>
      <c r="H42" s="6"/>
      <c r="I42" s="6"/>
      <c r="J42" s="6"/>
    </row>
    <row r="43" spans="1:10">
      <c r="A43" s="21" t="str">
        <f>+'DCP-9, P 3'!A32</f>
        <v>ALLETE</v>
      </c>
      <c r="C43" s="6">
        <f>'DCP-9, P 1'!I31*(1+0.5*I43)</f>
        <v>3.9193419305608539E-2</v>
      </c>
      <c r="D43" s="6">
        <f>+'DCP-9, P 2'!H32</f>
        <v>2.4400000000000002E-2</v>
      </c>
      <c r="E43" s="6">
        <f>+'DCP-9, P 2'!K32</f>
        <v>2.5000000000000001E-2</v>
      </c>
      <c r="F43" s="6">
        <f>+'DCP-9, P 3'!F32</f>
        <v>3.5000000000000003E-2</v>
      </c>
      <c r="G43" s="6">
        <f>+'DCP-9, P 3'!K32</f>
        <v>4.1666666666666664E-2</v>
      </c>
      <c r="H43" s="8">
        <f>+'DCP-9, P 4'!I32</f>
        <v>6.5000000000000002E-2</v>
      </c>
      <c r="I43" s="6">
        <f>AVERAGE(D43:H43)</f>
        <v>3.8213333333333335E-2</v>
      </c>
      <c r="J43" s="6">
        <f>C43+I43</f>
        <v>7.7406752638941867E-2</v>
      </c>
    </row>
    <row r="44" spans="1:10">
      <c r="A44" s="21" t="str">
        <f>+'DCP-9, P 3'!A33</f>
        <v>Ameren Corp</v>
      </c>
      <c r="C44" s="6">
        <f>'DCP-9, P 1'!I32*(1+0.5*I44)</f>
        <v>2.9517709354775445E-2</v>
      </c>
      <c r="D44" s="6">
        <f>+'DCP-9, P 2'!H33</f>
        <v>4.02E-2</v>
      </c>
      <c r="E44" s="6">
        <f>+'DCP-9, P 2'!K33</f>
        <v>0.04</v>
      </c>
      <c r="F44" s="6">
        <f>+'DCP-9, P 3'!F33</f>
        <v>5.000000000000001E-2</v>
      </c>
      <c r="G44" s="6">
        <f>+'DCP-9, P 3'!K33</f>
        <v>6.3333333333333339E-2</v>
      </c>
      <c r="H44" s="8">
        <f>+'DCP-9, P 4'!I33</f>
        <v>6.8566666666666665E-2</v>
      </c>
      <c r="I44" s="6">
        <f t="shared" ref="I44" si="6">AVERAGE(D44:H44)</f>
        <v>5.2420000000000001E-2</v>
      </c>
      <c r="J44" s="6">
        <f t="shared" ref="J44" si="7">C44+I44</f>
        <v>8.1937709354775443E-2</v>
      </c>
    </row>
    <row r="45" spans="1:10">
      <c r="A45" s="21" t="str">
        <f>+'DCP-9, P 3'!A34</f>
        <v>Avangrid, Inc.</v>
      </c>
      <c r="C45" s="6">
        <f>'DCP-9, P 1'!I33*(1+0.5*I45)</f>
        <v>3.7607421489930994E-2</v>
      </c>
      <c r="D45" s="6">
        <f>+'DCP-9, P 2'!H34</f>
        <v>5.6000000000000008E-3</v>
      </c>
      <c r="E45" s="6">
        <f>+'DCP-9, P 2'!K34</f>
        <v>1.2500000000000001E-2</v>
      </c>
      <c r="F45" s="6"/>
      <c r="G45" s="6">
        <f>+'DCP-9, P 3'!K34</f>
        <v>2.8333333333333332E-2</v>
      </c>
      <c r="H45" s="8">
        <f>+'DCP-9, P 4'!I34</f>
        <v>4.6000000000000006E-2</v>
      </c>
      <c r="I45" s="6">
        <f t="shared" ref="I45:I60" si="8">AVERAGE(D45:H45)</f>
        <v>2.3108333333333335E-2</v>
      </c>
      <c r="J45" s="6">
        <f t="shared" ref="J45:J60" si="9">C45+I45</f>
        <v>6.0715754823264328E-2</v>
      </c>
    </row>
    <row r="46" spans="1:10">
      <c r="A46" s="21" t="str">
        <f>+'DCP-9, P 3'!A35</f>
        <v>Avista Corp</v>
      </c>
      <c r="C46" s="6">
        <f>'DCP-9, P 1'!I34*(1+0.5*I46)</f>
        <v>4.0095523654159873E-2</v>
      </c>
      <c r="D46" s="6">
        <f>+'DCP-9, P 2'!H35</f>
        <v>2.5000000000000001E-2</v>
      </c>
      <c r="E46" s="6">
        <f>+'DCP-9, P 2'!K35</f>
        <v>1.7500000000000002E-2</v>
      </c>
      <c r="F46" s="6">
        <f>+'DCP-9, P 3'!F35</f>
        <v>5.1666666666666673E-2</v>
      </c>
      <c r="G46" s="6">
        <f>+'DCP-9, P 3'!K35</f>
        <v>2.5000000000000005E-2</v>
      </c>
      <c r="H46" s="8">
        <f>+'DCP-9, P 4'!I35</f>
        <v>4.926666666666666E-2</v>
      </c>
      <c r="I46" s="6">
        <f t="shared" si="8"/>
        <v>3.368666666666667E-2</v>
      </c>
      <c r="J46" s="6">
        <f t="shared" si="9"/>
        <v>7.3782190320826543E-2</v>
      </c>
    </row>
    <row r="47" spans="1:10">
      <c r="A47" s="21" t="str">
        <f>+'DCP-9, P 3'!A36</f>
        <v>Black Hills Corp</v>
      </c>
      <c r="C47" s="6">
        <f>'DCP-9, P 1'!I35*(1+0.5*I47)</f>
        <v>3.6746891558596548E-2</v>
      </c>
      <c r="D47" s="6">
        <f>+'DCP-9, P 2'!H36</f>
        <v>3.9600000000000003E-2</v>
      </c>
      <c r="E47" s="6">
        <f>+'DCP-9, P 2'!K36</f>
        <v>3.2500000000000001E-2</v>
      </c>
      <c r="F47" s="6">
        <f>+'DCP-9, P 3'!F36</f>
        <v>5.3333333333333337E-2</v>
      </c>
      <c r="G47" s="6">
        <f>+'DCP-9, P 3'!K36</f>
        <v>4.8333333333333339E-2</v>
      </c>
      <c r="H47" s="8">
        <f>+'DCP-9, P 4'!I36</f>
        <v>4.4633333333333337E-2</v>
      </c>
      <c r="I47" s="6">
        <f t="shared" si="8"/>
        <v>4.3680000000000004E-2</v>
      </c>
      <c r="J47" s="6">
        <f t="shared" si="9"/>
        <v>8.0426891558596558E-2</v>
      </c>
    </row>
    <row r="48" spans="1:10">
      <c r="A48" s="21" t="str">
        <f>+'DCP-9, P 3'!A37</f>
        <v>CenterPoint Energy</v>
      </c>
      <c r="C48" s="6">
        <f>'DCP-9, P 1'!I36*(1+0.5*I48)</f>
        <v>3.0971941808981662E-2</v>
      </c>
      <c r="D48" s="6">
        <f>+'DCP-9, P 2'!H37</f>
        <v>2.4799999999999999E-2</v>
      </c>
      <c r="E48" s="6">
        <f>+'DCP-9, P 2'!K37</f>
        <v>6.25E-2</v>
      </c>
      <c r="F48" s="6">
        <f>+'DCP-9, P 3'!F37</f>
        <v>1.6666666666666666E-2</v>
      </c>
      <c r="G48" s="6">
        <f>+'DCP-9, P 3'!K37</f>
        <v>3.6666666666666667E-2</v>
      </c>
      <c r="H48" s="8">
        <f>+'DCP-9, P 4'!I37</f>
        <v>6.0749999999999998E-2</v>
      </c>
      <c r="I48" s="6">
        <f t="shared" si="8"/>
        <v>4.0276666666666669E-2</v>
      </c>
      <c r="J48" s="6">
        <f t="shared" si="9"/>
        <v>7.1248608475648331E-2</v>
      </c>
    </row>
    <row r="49" spans="1:10">
      <c r="A49" s="21" t="str">
        <f>+'DCP-9, P 3'!A38</f>
        <v>CMS Energy Corp</v>
      </c>
      <c r="C49" s="6">
        <f>'DCP-9, P 1'!I37*(1+0.5*I49)</f>
        <v>3.1115341421143843E-2</v>
      </c>
      <c r="D49" s="6">
        <f>+'DCP-9, P 2'!H38</f>
        <v>5.1000000000000004E-2</v>
      </c>
      <c r="E49" s="6">
        <f>+'DCP-9, P 2'!K38</f>
        <v>5.5E-2</v>
      </c>
      <c r="F49" s="6">
        <f>+'DCP-9, P 3'!F38</f>
        <v>6.5000000000000002E-2</v>
      </c>
      <c r="G49" s="6">
        <f>+'DCP-9, P 3'!K38</f>
        <v>7.5000000000000011E-2</v>
      </c>
      <c r="H49" s="8">
        <f>+'DCP-9, P 4'!I38</f>
        <v>7.2133333333333341E-2</v>
      </c>
      <c r="I49" s="6">
        <f t="shared" si="8"/>
        <v>6.3626666666666679E-2</v>
      </c>
      <c r="J49" s="6">
        <f t="shared" si="9"/>
        <v>9.4742008087810525E-2</v>
      </c>
    </row>
    <row r="50" spans="1:10">
      <c r="A50" s="21" t="str">
        <f>+'DCP-9, P 3'!A39</f>
        <v>DTE Energy</v>
      </c>
      <c r="C50" s="6">
        <f>'DCP-9, P 1'!I38*(1+0.5*I50)</f>
        <v>3.5560000000000001E-2</v>
      </c>
      <c r="D50" s="6">
        <f>+'DCP-9, P 2'!H39</f>
        <v>4.4400000000000009E-2</v>
      </c>
      <c r="E50" s="6">
        <f>+'DCP-9, P 2'!K39</f>
        <v>4.2499999999999996E-2</v>
      </c>
      <c r="F50" s="6">
        <f>+'DCP-9, P 3'!F39</f>
        <v>6.8333333333333343E-2</v>
      </c>
      <c r="G50" s="6">
        <f>+'DCP-9, P 3'!K39</f>
        <v>0.06</v>
      </c>
      <c r="H50" s="8">
        <f>+'DCP-9, P 4'!I39</f>
        <v>5.9066666666666663E-2</v>
      </c>
      <c r="I50" s="6">
        <f t="shared" si="8"/>
        <v>5.4859999999999999E-2</v>
      </c>
      <c r="J50" s="6">
        <f t="shared" si="9"/>
        <v>9.042E-2</v>
      </c>
    </row>
    <row r="51" spans="1:10">
      <c r="A51" s="21" t="str">
        <f>+'DCP-9, P 3'!A40</f>
        <v>Edison International</v>
      </c>
      <c r="C51" s="211" t="str">
        <f>+'DCP-9, P 4'!C40</f>
        <v>Not included in analyses due to impact on Company of California wildfires.</v>
      </c>
      <c r="D51" s="211"/>
      <c r="E51" s="211"/>
      <c r="F51" s="211"/>
      <c r="G51" s="211"/>
      <c r="H51" s="248"/>
      <c r="I51" s="211"/>
      <c r="J51" s="211"/>
    </row>
    <row r="52" spans="1:10">
      <c r="A52" s="21" t="str">
        <f>+'DCP-9, P 3'!A41</f>
        <v>Emera Inc.</v>
      </c>
      <c r="C52" s="6">
        <f>'DCP-9, P 1'!I40*(1+0.5*I52)</f>
        <v>4.9376731048805814E-2</v>
      </c>
      <c r="D52" s="6">
        <f>+'DCP-9, P 2'!H41</f>
        <v>2.64E-2</v>
      </c>
      <c r="E52" s="6">
        <f>+'DCP-9, P 2'!K41</f>
        <v>2.7500000000000004E-2</v>
      </c>
      <c r="F52" s="6">
        <f>+'DCP-9, P 3'!F41</f>
        <v>0.10166666666666668</v>
      </c>
      <c r="G52" s="6">
        <f>+'DCP-9, P 3'!K41</f>
        <v>3.833333333333333E-2</v>
      </c>
      <c r="H52" s="8">
        <f>+'DCP-9, P 4'!I41</f>
        <v>5.3900000000000003E-2</v>
      </c>
      <c r="I52" s="6">
        <f t="shared" si="8"/>
        <v>4.9560000000000007E-2</v>
      </c>
      <c r="J52" s="6">
        <f t="shared" si="9"/>
        <v>9.893673104880582E-2</v>
      </c>
    </row>
    <row r="53" spans="1:10">
      <c r="A53" s="21" t="str">
        <f>+'DCP-9, P 3'!A42</f>
        <v>Entergy Corp.</v>
      </c>
      <c r="C53" s="6">
        <f>'DCP-9, P 1'!I41*(1+0.5*I53)</f>
        <v>4.1680325693174064E-2</v>
      </c>
      <c r="D53" s="6">
        <f>+'DCP-9, P 2'!H42</f>
        <v>5.5199999999999992E-2</v>
      </c>
      <c r="E53" s="6">
        <f>+'DCP-9, P 2'!K42</f>
        <v>3.7500000000000006E-2</v>
      </c>
      <c r="F53" s="6">
        <f>+'DCP-9, P 3'!F42</f>
        <v>1.3333333333333334E-2</v>
      </c>
      <c r="G53" s="6">
        <f>+'DCP-9, P 3'!K42</f>
        <v>4.1666666666666664E-2</v>
      </c>
      <c r="H53" s="8">
        <f>+'DCP-9, P 4'!I42</f>
        <v>4.533333333333333E-2</v>
      </c>
      <c r="I53" s="6">
        <f t="shared" si="8"/>
        <v>3.8606666666666664E-2</v>
      </c>
      <c r="J53" s="6">
        <f t="shared" si="9"/>
        <v>8.0286992359840728E-2</v>
      </c>
    </row>
    <row r="54" spans="1:10">
      <c r="A54" s="21" t="str">
        <f>+'DCP-9, P 3'!A43</f>
        <v>Exelon Corp</v>
      </c>
      <c r="C54" s="6">
        <f>'DCP-9, P 1'!I42*(1+0.5*I54)</f>
        <v>3.7820758020795403E-2</v>
      </c>
      <c r="D54" s="6">
        <f>+'DCP-9, P 2'!H43</f>
        <v>3.5000000000000003E-2</v>
      </c>
      <c r="E54" s="6">
        <f>+'DCP-9, P 2'!K43</f>
        <v>0.04</v>
      </c>
      <c r="F54" s="6">
        <f>+'DCP-9, P 3'!F43</f>
        <v>1.8333333333333333E-2</v>
      </c>
      <c r="G54" s="6">
        <f>+'DCP-9, P 3'!K43</f>
        <v>4.5000000000000005E-2</v>
      </c>
      <c r="H54" s="8">
        <f>+'DCP-9, P 4'!I43</f>
        <v>3.1550000000000002E-2</v>
      </c>
      <c r="I54" s="6">
        <f t="shared" si="8"/>
        <v>3.3976666666666669E-2</v>
      </c>
      <c r="J54" s="6">
        <f t="shared" si="9"/>
        <v>7.1797424687462072E-2</v>
      </c>
    </row>
    <row r="55" spans="1:10">
      <c r="A55" s="21" t="str">
        <f>+'DCP-9, P 3'!A44</f>
        <v>FirstEnergy Corp</v>
      </c>
      <c r="C55" s="6">
        <f>'DCP-9, P 1'!I43*(1+0.5*I55)</f>
        <v>4.8808679872977469E-2</v>
      </c>
      <c r="D55" s="6">
        <f>+'DCP-9, P 2'!H44</f>
        <v>4.6199999999999998E-2</v>
      </c>
      <c r="E55" s="6">
        <f>+'DCP-9, P 2'!K44</f>
        <v>7.5000000000000011E-2</v>
      </c>
      <c r="F55" s="6" t="str">
        <f>+'DCP-9, P 3'!F44</f>
        <v>neg</v>
      </c>
      <c r="G55" s="6">
        <f>+'DCP-9, P 3'!K44</f>
        <v>7.0000000000000007E-2</v>
      </c>
      <c r="H55" s="8">
        <f>+'DCP-9, P 4'!I44</f>
        <v>8.5000000000000006E-2</v>
      </c>
      <c r="I55" s="6">
        <f t="shared" si="8"/>
        <v>6.905E-2</v>
      </c>
      <c r="J55" s="6">
        <f t="shared" si="9"/>
        <v>0.11785867987297746</v>
      </c>
    </row>
    <row r="56" spans="1:10">
      <c r="A56" s="21" t="str">
        <f>+'DCP-9, P 3'!A45</f>
        <v>Hawaiian Electric</v>
      </c>
      <c r="C56" s="6">
        <f>'DCP-9, P 1'!I44*(1+0.5*I56)</f>
        <v>3.5455076342425805E-2</v>
      </c>
      <c r="D56" s="6">
        <f>+'DCP-9, P 2'!H45</f>
        <v>3.4800000000000005E-2</v>
      </c>
      <c r="E56" s="6">
        <f>+'DCP-9, P 2'!K45</f>
        <v>2.75E-2</v>
      </c>
      <c r="F56" s="6">
        <f>+'DCP-9, P 3'!F45</f>
        <v>2.7500000000000004E-2</v>
      </c>
      <c r="G56" s="6">
        <f>+'DCP-9, P 3'!K45</f>
        <v>2.3333333333333334E-2</v>
      </c>
      <c r="H56" s="8">
        <f>+'DCP-9, P 4'!I45</f>
        <v>1.7633333333333331E-2</v>
      </c>
      <c r="I56" s="6">
        <f t="shared" si="8"/>
        <v>2.6153333333333334E-2</v>
      </c>
      <c r="J56" s="6">
        <f t="shared" si="9"/>
        <v>6.1608409675759139E-2</v>
      </c>
    </row>
    <row r="57" spans="1:10">
      <c r="A57" s="21" t="str">
        <f>+'DCP-9, P 3'!A46</f>
        <v>IDACORP</v>
      </c>
      <c r="C57" s="6">
        <f>'DCP-9, P 1'!I45*(1+0.5*I57)</f>
        <v>3.084244626226141E-2</v>
      </c>
      <c r="D57" s="6">
        <f>+'DCP-9, P 2'!H46</f>
        <v>4.2600000000000006E-2</v>
      </c>
      <c r="E57" s="6">
        <f>+'DCP-9, P 2'!K46</f>
        <v>3.7500000000000006E-2</v>
      </c>
      <c r="F57" s="6">
        <f>+'DCP-9, P 3'!F46</f>
        <v>0.06</v>
      </c>
      <c r="G57" s="6">
        <f>+'DCP-9, P 3'!K46</f>
        <v>4.9999999999999996E-2</v>
      </c>
      <c r="H57" s="8">
        <f>+'DCP-9, P 4'!I46</f>
        <v>3.2433333333333335E-2</v>
      </c>
      <c r="I57" s="6">
        <f t="shared" si="8"/>
        <v>4.4506666666666667E-2</v>
      </c>
      <c r="J57" s="6">
        <f t="shared" si="9"/>
        <v>7.5349112928928069E-2</v>
      </c>
    </row>
    <row r="58" spans="1:10">
      <c r="A58" s="21" t="str">
        <f>+'DCP-9, P 3'!A47</f>
        <v>Northwestern Corp</v>
      </c>
      <c r="C58" s="6">
        <f>'DCP-9, P 1'!I46*(1+0.5*I58)</f>
        <v>4.2339481425660776E-2</v>
      </c>
      <c r="D58" s="6">
        <f>+'DCP-9, P 2'!H47</f>
        <v>3.1600000000000003E-2</v>
      </c>
      <c r="E58" s="6">
        <f>+'DCP-9, P 2'!K47</f>
        <v>2.5000000000000001E-2</v>
      </c>
      <c r="F58" s="6">
        <f>+'DCP-9, P 3'!F47</f>
        <v>6.8333333333333343E-2</v>
      </c>
      <c r="G58" s="6">
        <f>+'DCP-9, P 3'!K47</f>
        <v>3.1666666666666669E-2</v>
      </c>
      <c r="H58" s="8">
        <f>+'DCP-9, P 4'!I47</f>
        <v>3.8166666666666661E-2</v>
      </c>
      <c r="I58" s="6">
        <f t="shared" si="8"/>
        <v>3.8953333333333333E-2</v>
      </c>
      <c r="J58" s="6">
        <f t="shared" si="9"/>
        <v>8.1292814758994109E-2</v>
      </c>
    </row>
    <row r="59" spans="1:10">
      <c r="A59" s="21" t="str">
        <f>+'DCP-9, P 3'!A48</f>
        <v>OGE Energy Corp</v>
      </c>
      <c r="C59" s="6">
        <f>'DCP-9, P 1'!I47*(1+0.5*I59)</f>
        <v>5.2710711139619414E-2</v>
      </c>
      <c r="D59" s="6">
        <f>+'DCP-9, P 2'!H48</f>
        <v>3.4000000000000002E-2</v>
      </c>
      <c r="E59" s="6">
        <f>+'DCP-9, P 2'!K48</f>
        <v>3.2500000000000001E-2</v>
      </c>
      <c r="F59" s="6">
        <f>+'DCP-9, P 3'!F48</f>
        <v>5.5E-2</v>
      </c>
      <c r="G59" s="6">
        <f>+'DCP-9, P 3'!K48</f>
        <v>3.3333333333333333E-2</v>
      </c>
      <c r="H59" s="8">
        <f>+'DCP-9, P 4'!I48</f>
        <v>4.07E-2</v>
      </c>
      <c r="I59" s="6">
        <f t="shared" si="8"/>
        <v>3.9106666666666665E-2</v>
      </c>
      <c r="J59" s="6">
        <f t="shared" si="9"/>
        <v>9.1817377806286071E-2</v>
      </c>
    </row>
    <row r="60" spans="1:10">
      <c r="A60" s="21" t="str">
        <f>+'DCP-9, P 3'!A49</f>
        <v>Otter Tail Corp</v>
      </c>
      <c r="C60" s="6">
        <f>'DCP-9, P 1'!I48*(1+0.5*I60)</f>
        <v>3.712220549055948E-2</v>
      </c>
      <c r="D60" s="6">
        <f>+'DCP-9, P 2'!H49</f>
        <v>3.5000000000000003E-2</v>
      </c>
      <c r="E60" s="6">
        <f>+'DCP-9, P 2'!K49</f>
        <v>4.4999999999999998E-2</v>
      </c>
      <c r="F60" s="6">
        <f>+'DCP-9, P 3'!F49</f>
        <v>5.3333333333333337E-2</v>
      </c>
      <c r="G60" s="6">
        <f>+'DCP-9, P 3'!K49</f>
        <v>5.8333333333333327E-2</v>
      </c>
      <c r="H60" s="8">
        <f>+'DCP-9, P 4'!I49</f>
        <v>0.08</v>
      </c>
      <c r="I60" s="6">
        <f t="shared" si="8"/>
        <v>5.4333333333333331E-2</v>
      </c>
      <c r="J60" s="6">
        <f t="shared" si="9"/>
        <v>9.1455538823892818E-2</v>
      </c>
    </row>
    <row r="61" spans="1:10">
      <c r="A61" s="21" t="str">
        <f>+'DCP-9, P 3'!A50</f>
        <v>PNM Resources</v>
      </c>
      <c r="C61" s="211" t="str">
        <f>+'DCP-9, P 4'!C50</f>
        <v>Not included in analyses since this company is merging with AVANGRID</v>
      </c>
      <c r="D61" s="211"/>
      <c r="E61" s="211"/>
      <c r="F61" s="211"/>
      <c r="G61" s="211"/>
      <c r="H61" s="248"/>
      <c r="I61" s="211"/>
      <c r="J61" s="211"/>
    </row>
    <row r="62" spans="1:10">
      <c r="A62" s="21" t="str">
        <f>+'DCP-9, P 3'!A51</f>
        <v>Sempra Energy</v>
      </c>
      <c r="C62" s="211" t="str">
        <f>+'DCP-9, P 4'!C51</f>
        <v>Not included in analyses due to impact on Company of California wildfires.</v>
      </c>
      <c r="D62" s="211"/>
      <c r="E62" s="211"/>
      <c r="F62" s="211"/>
      <c r="G62" s="211"/>
      <c r="H62" s="248"/>
      <c r="I62" s="211"/>
      <c r="J62" s="211"/>
    </row>
    <row r="63" spans="1:10">
      <c r="A63" s="44"/>
      <c r="B63" s="33"/>
      <c r="C63" s="34"/>
      <c r="D63" s="34"/>
      <c r="E63" s="34"/>
      <c r="F63" s="34"/>
      <c r="G63" s="34"/>
      <c r="H63" s="34"/>
      <c r="I63" s="34"/>
      <c r="J63" s="34"/>
    </row>
    <row r="64" spans="1:10">
      <c r="A64" s="60"/>
      <c r="B64" s="26"/>
      <c r="C64" s="31"/>
      <c r="D64" s="31"/>
      <c r="E64" s="31"/>
      <c r="F64" s="31"/>
      <c r="G64" s="31"/>
      <c r="H64" s="31"/>
      <c r="I64" s="31"/>
      <c r="J64" s="31"/>
    </row>
    <row r="65" spans="1:11">
      <c r="A65" s="21" t="s">
        <v>76</v>
      </c>
      <c r="C65" s="6">
        <f>AVERAGE(C43:C62)</f>
        <v>3.8644980228792744E-2</v>
      </c>
      <c r="D65" s="6">
        <f t="shared" ref="D65:J65" si="10">AVERAGE(D43:D62)</f>
        <v>3.504705882352941E-2</v>
      </c>
      <c r="E65" s="6">
        <f t="shared" si="10"/>
        <v>3.7352941176470596E-2</v>
      </c>
      <c r="F65" s="6">
        <f t="shared" si="10"/>
        <v>4.9166666666666671E-2</v>
      </c>
      <c r="G65" s="6">
        <f t="shared" si="10"/>
        <v>4.5294117647058832E-2</v>
      </c>
      <c r="H65" s="6">
        <f t="shared" si="10"/>
        <v>5.2360784313725477E-2</v>
      </c>
      <c r="I65" s="6">
        <f t="shared" si="10"/>
        <v>4.3771666666666667E-2</v>
      </c>
      <c r="J65" s="14">
        <f t="shared" si="10"/>
        <v>8.2416646895459425E-2</v>
      </c>
    </row>
    <row r="66" spans="1:11">
      <c r="A66" s="44"/>
      <c r="B66" s="33"/>
      <c r="C66" s="34"/>
      <c r="D66" s="34"/>
      <c r="E66" s="34"/>
      <c r="F66" s="34"/>
      <c r="G66" s="34"/>
      <c r="H66" s="34"/>
      <c r="I66" s="34"/>
      <c r="J66" s="109"/>
    </row>
    <row r="67" spans="1:11">
      <c r="A67" s="60"/>
      <c r="B67" s="26"/>
      <c r="C67" s="31"/>
      <c r="D67" s="31"/>
      <c r="E67" s="31"/>
      <c r="F67" s="31"/>
      <c r="G67" s="31"/>
      <c r="H67" s="31"/>
      <c r="I67" s="31"/>
      <c r="J67" s="41"/>
    </row>
    <row r="68" spans="1:11">
      <c r="A68" s="60" t="s">
        <v>73</v>
      </c>
      <c r="B68" s="26"/>
      <c r="C68" s="31">
        <f>MEDIAN(C43:C62)</f>
        <v>3.7607421489930994E-2</v>
      </c>
      <c r="D68" s="31">
        <f t="shared" ref="D68:I68" si="11">MEDIAN(D43:D62)</f>
        <v>3.5000000000000003E-2</v>
      </c>
      <c r="E68" s="31">
        <f t="shared" si="11"/>
        <v>3.7500000000000006E-2</v>
      </c>
      <c r="F68" s="31">
        <f t="shared" si="11"/>
        <v>5.3333333333333337E-2</v>
      </c>
      <c r="G68" s="31">
        <f t="shared" si="11"/>
        <v>4.1666666666666664E-2</v>
      </c>
      <c r="H68" s="31">
        <f t="shared" si="11"/>
        <v>4.926666666666666E-2</v>
      </c>
      <c r="I68" s="31">
        <f t="shared" si="11"/>
        <v>4.0276666666666669E-2</v>
      </c>
      <c r="J68" s="41">
        <f>MEDIAN(J43:J62)</f>
        <v>8.0426891558596558E-2</v>
      </c>
      <c r="K68" s="31"/>
    </row>
    <row r="69" spans="1:11">
      <c r="A69" s="44"/>
      <c r="B69" s="33"/>
      <c r="C69" s="34"/>
      <c r="D69" s="34"/>
      <c r="E69" s="34"/>
      <c r="F69" s="34"/>
      <c r="G69" s="34"/>
      <c r="H69" s="34"/>
      <c r="I69" s="34"/>
      <c r="J69" s="34"/>
    </row>
    <row r="70" spans="1:11">
      <c r="A70" s="21"/>
      <c r="C70" s="6"/>
      <c r="D70" s="6"/>
      <c r="E70" s="6"/>
      <c r="F70" s="6"/>
      <c r="G70" s="6"/>
      <c r="H70" s="6"/>
      <c r="I70" s="6"/>
      <c r="J70" s="6"/>
    </row>
    <row r="71" spans="1:11">
      <c r="A71" s="21" t="s">
        <v>84</v>
      </c>
      <c r="C71" s="6"/>
      <c r="D71" s="14">
        <f>+C65+D65</f>
        <v>7.3692039052322161E-2</v>
      </c>
      <c r="E71" s="6">
        <f>+C65+E65</f>
        <v>7.5997921405263347E-2</v>
      </c>
      <c r="F71" s="6">
        <f>+C65+F65</f>
        <v>8.7811646895459422E-2</v>
      </c>
      <c r="G71" s="6">
        <f>+C65+G65</f>
        <v>8.3939097875851576E-2</v>
      </c>
      <c r="H71" s="14">
        <f>+C65+H65</f>
        <v>9.1005764542518214E-2</v>
      </c>
      <c r="I71" s="6">
        <f>+C65+I65</f>
        <v>8.2416646895459411E-2</v>
      </c>
      <c r="J71" s="6"/>
    </row>
    <row r="72" spans="1:11">
      <c r="A72" s="44"/>
      <c r="B72" s="33"/>
      <c r="C72" s="34"/>
      <c r="D72" s="34"/>
      <c r="E72" s="86"/>
      <c r="F72" s="38"/>
      <c r="G72" s="86"/>
      <c r="H72" s="86"/>
      <c r="I72" s="34"/>
      <c r="J72" s="34"/>
    </row>
    <row r="73" spans="1:11">
      <c r="A73" s="21"/>
      <c r="C73" s="6"/>
      <c r="D73" s="6"/>
      <c r="E73" s="59"/>
      <c r="F73" s="22"/>
      <c r="G73" s="59"/>
      <c r="H73" s="59"/>
      <c r="I73" s="6"/>
      <c r="J73" s="6"/>
    </row>
    <row r="74" spans="1:11">
      <c r="A74" s="21" t="s">
        <v>85</v>
      </c>
      <c r="C74" s="6"/>
      <c r="D74" s="14">
        <f>+C68+D68</f>
        <v>7.260742148993099E-2</v>
      </c>
      <c r="E74" s="6">
        <f>+C68+E68</f>
        <v>7.5107421489930992E-2</v>
      </c>
      <c r="F74" s="14">
        <f>+C68+F68</f>
        <v>9.094075482326433E-2</v>
      </c>
      <c r="G74" s="6">
        <f>+C68+G68</f>
        <v>7.9274088156597658E-2</v>
      </c>
      <c r="H74" s="6">
        <f>+C68+H68</f>
        <v>8.6874088156597654E-2</v>
      </c>
      <c r="I74" s="6">
        <f>+C68+I68</f>
        <v>7.7884088156597669E-2</v>
      </c>
      <c r="J74" s="6"/>
    </row>
    <row r="75" spans="1:11" ht="15.3" thickBot="1">
      <c r="A75" s="45"/>
      <c r="B75" s="35"/>
      <c r="C75" s="37"/>
      <c r="D75" s="37"/>
      <c r="E75" s="37"/>
      <c r="F75" s="37"/>
      <c r="G75" s="37"/>
      <c r="H75" s="37"/>
      <c r="I75" s="37"/>
      <c r="J75" s="37"/>
    </row>
    <row r="76" spans="1:11" ht="15.3" thickTop="1">
      <c r="A76" s="21"/>
      <c r="C76" s="6"/>
      <c r="D76" s="6"/>
      <c r="E76" s="6"/>
      <c r="F76" s="6"/>
      <c r="G76" s="6"/>
      <c r="H76" s="6"/>
      <c r="I76" s="6"/>
      <c r="J76" s="6"/>
    </row>
    <row r="77" spans="1:11">
      <c r="A77" s="83" t="s">
        <v>108</v>
      </c>
      <c r="C77" s="6"/>
      <c r="D77" s="6"/>
      <c r="E77" s="6"/>
      <c r="F77" s="6"/>
      <c r="G77" s="6"/>
      <c r="H77" s="6"/>
      <c r="I77" s="6"/>
      <c r="J77" s="6"/>
    </row>
    <row r="78" spans="1:11">
      <c r="A78" s="21"/>
      <c r="C78" s="6"/>
      <c r="D78" s="6"/>
      <c r="E78" s="6"/>
      <c r="F78" s="6"/>
      <c r="G78" s="6"/>
      <c r="H78" s="6"/>
      <c r="I78" s="6"/>
      <c r="J78" s="6"/>
    </row>
    <row r="79" spans="1:11">
      <c r="A79" s="12" t="s">
        <v>33</v>
      </c>
      <c r="C79" s="6"/>
      <c r="D79" s="6"/>
      <c r="E79" s="6"/>
      <c r="F79" s="6"/>
      <c r="G79" s="6"/>
      <c r="H79" s="6"/>
      <c r="I79" s="6"/>
      <c r="J79" s="6"/>
    </row>
    <row r="80" spans="1:11">
      <c r="C80" s="6"/>
      <c r="D80" s="6"/>
      <c r="E80" s="6"/>
      <c r="F80" s="6"/>
      <c r="G80" s="6"/>
      <c r="H80" s="6"/>
      <c r="I80" s="211"/>
      <c r="J80" s="6"/>
    </row>
    <row r="81" spans="3:10">
      <c r="C81" s="6"/>
      <c r="D81" s="6"/>
      <c r="E81" s="6"/>
      <c r="F81" s="6"/>
      <c r="G81" s="6"/>
      <c r="H81" s="6"/>
      <c r="I81" s="211"/>
      <c r="J81" s="6"/>
    </row>
    <row r="82" spans="3:10">
      <c r="C82" s="6"/>
      <c r="D82" s="6"/>
      <c r="E82" s="6"/>
      <c r="F82" s="6"/>
      <c r="G82" s="6"/>
      <c r="H82" s="6"/>
      <c r="I82" s="211"/>
      <c r="J82" s="6"/>
    </row>
    <row r="83" spans="3:10">
      <c r="C83" s="6"/>
      <c r="D83" s="6"/>
      <c r="E83" s="6"/>
      <c r="F83" s="6"/>
      <c r="G83" s="6"/>
      <c r="H83" s="6"/>
      <c r="I83" s="211"/>
      <c r="J83" s="6"/>
    </row>
    <row r="84" spans="3:10">
      <c r="C84" s="6"/>
      <c r="D84" s="6"/>
      <c r="E84" s="6"/>
      <c r="F84" s="6"/>
      <c r="G84" s="6"/>
      <c r="H84" s="6"/>
      <c r="I84" s="211"/>
      <c r="J84" s="6"/>
    </row>
    <row r="85" spans="3:10">
      <c r="C85" s="6"/>
      <c r="D85" s="6"/>
      <c r="E85" s="6"/>
      <c r="F85" s="6"/>
      <c r="G85" s="6"/>
      <c r="H85" s="6"/>
      <c r="I85" s="6"/>
      <c r="J85" s="6"/>
    </row>
    <row r="86" spans="3:10">
      <c r="C86" s="6"/>
      <c r="D86" s="6"/>
      <c r="E86" s="6"/>
      <c r="F86" s="6"/>
      <c r="G86" s="6"/>
      <c r="H86" s="6"/>
      <c r="I86" s="6"/>
      <c r="J86" s="6"/>
    </row>
    <row r="87" spans="3:10">
      <c r="C87" s="6"/>
      <c r="D87" s="6"/>
      <c r="E87" s="6"/>
      <c r="F87" s="6"/>
      <c r="G87" s="6"/>
      <c r="H87" s="6"/>
      <c r="I87" s="6"/>
      <c r="J87" s="6"/>
    </row>
    <row r="88" spans="3:10">
      <c r="C88" s="6"/>
      <c r="D88" s="6"/>
      <c r="E88" s="6"/>
      <c r="F88" s="6"/>
      <c r="G88" s="6"/>
      <c r="H88" s="6"/>
      <c r="I88" s="6"/>
      <c r="J88" s="6"/>
    </row>
    <row r="89" spans="3:10">
      <c r="C89" s="6"/>
      <c r="D89" s="6"/>
      <c r="E89" s="6"/>
      <c r="F89" s="6"/>
      <c r="G89" s="6"/>
      <c r="H89" s="6"/>
      <c r="I89" s="6"/>
      <c r="J89" s="6"/>
    </row>
    <row r="90" spans="3:10">
      <c r="C90" s="6"/>
      <c r="D90" s="6"/>
      <c r="E90" s="6"/>
      <c r="F90" s="6"/>
      <c r="G90" s="6"/>
      <c r="H90" s="6"/>
      <c r="I90" s="6"/>
      <c r="J90" s="6"/>
    </row>
    <row r="91" spans="3:10">
      <c r="C91" s="6"/>
      <c r="D91" s="6"/>
      <c r="E91" s="6"/>
      <c r="F91" s="6"/>
      <c r="G91" s="6"/>
      <c r="H91" s="6"/>
      <c r="I91" s="6"/>
      <c r="J91" s="6"/>
    </row>
    <row r="92" spans="3:10">
      <c r="C92" s="6"/>
      <c r="D92" s="6"/>
      <c r="E92" s="6"/>
      <c r="F92" s="6"/>
      <c r="G92" s="6"/>
      <c r="H92" s="6"/>
      <c r="I92" s="6"/>
      <c r="J92" s="6"/>
    </row>
    <row r="93" spans="3:10">
      <c r="C93" s="6"/>
      <c r="D93" s="6"/>
      <c r="E93" s="6"/>
      <c r="F93" s="6"/>
      <c r="G93" s="6"/>
      <c r="H93" s="6"/>
      <c r="I93" s="6"/>
      <c r="J93" s="6"/>
    </row>
    <row r="94" spans="3:10">
      <c r="C94" s="6"/>
      <c r="D94" s="6"/>
      <c r="E94" s="6"/>
      <c r="F94" s="6"/>
      <c r="G94" s="6"/>
      <c r="H94" s="6"/>
      <c r="I94" s="6"/>
      <c r="J94" s="6"/>
    </row>
    <row r="95" spans="3:10">
      <c r="C95" s="6"/>
      <c r="D95" s="6"/>
      <c r="E95" s="6"/>
      <c r="F95" s="6"/>
      <c r="G95" s="6"/>
      <c r="H95" s="6"/>
      <c r="I95" s="6"/>
      <c r="J95" s="6"/>
    </row>
    <row r="96" spans="3:10">
      <c r="C96" s="6"/>
      <c r="D96" s="6"/>
      <c r="E96" s="6"/>
      <c r="F96" s="6"/>
      <c r="G96" s="6"/>
      <c r="H96" s="6"/>
      <c r="I96" s="6"/>
      <c r="J96" s="6"/>
    </row>
  </sheetData>
  <phoneticPr fontId="0" type="noConversion"/>
  <printOptions horizontalCentered="1"/>
  <pageMargins left="0.5" right="0.5" top="0.5" bottom="0.55000000000000004" header="0" footer="0"/>
  <pageSetup scale="6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63"/>
  <sheetViews>
    <sheetView showOutlineSymbols="0" topLeftCell="A37" zoomScaleNormal="87" workbookViewId="0">
      <selection activeCell="I57" sqref="I57"/>
    </sheetView>
  </sheetViews>
  <sheetFormatPr defaultColWidth="9.76953125" defaultRowHeight="15"/>
  <cols>
    <col min="1" max="1" width="9.76953125" style="4" customWidth="1"/>
    <col min="2" max="2" width="5.76953125" style="4" customWidth="1"/>
    <col min="3" max="3" width="9.76953125" style="4" customWidth="1"/>
    <col min="4" max="4" width="5.76953125" style="4" customWidth="1"/>
    <col min="5" max="5" width="9.76953125" style="4" customWidth="1"/>
    <col min="6" max="6" width="5.76953125" style="4" customWidth="1"/>
    <col min="7" max="7" width="12.76953125" style="4" customWidth="1"/>
    <col min="8" max="16384" width="9.76953125" style="4"/>
  </cols>
  <sheetData>
    <row r="1" spans="1:9">
      <c r="H1" s="1" t="s">
        <v>244</v>
      </c>
    </row>
    <row r="2" spans="1:9">
      <c r="H2" s="1" t="str">
        <f>+'DCP-9, P 5'!H3</f>
        <v>Dockets UE-200900/UG-200901</v>
      </c>
    </row>
    <row r="3" spans="1:9">
      <c r="H3" s="1"/>
    </row>
    <row r="5" spans="1:9" ht="20.100000000000001">
      <c r="A5" s="326" t="s">
        <v>48</v>
      </c>
      <c r="B5" s="326"/>
      <c r="C5" s="326"/>
      <c r="D5" s="326"/>
      <c r="E5" s="326"/>
      <c r="F5" s="326"/>
      <c r="G5" s="326"/>
      <c r="H5" s="326"/>
      <c r="I5" s="326"/>
    </row>
    <row r="6" spans="1:9" ht="20.100000000000001">
      <c r="A6" s="326" t="s">
        <v>79</v>
      </c>
      <c r="B6" s="326"/>
      <c r="C6" s="326"/>
      <c r="D6" s="326"/>
      <c r="E6" s="326"/>
      <c r="F6" s="326"/>
      <c r="G6" s="326"/>
      <c r="H6" s="326"/>
      <c r="I6" s="326"/>
    </row>
    <row r="7" spans="1:9" ht="20.100000000000001">
      <c r="A7" s="326" t="s">
        <v>80</v>
      </c>
      <c r="B7" s="326"/>
      <c r="C7" s="326"/>
      <c r="D7" s="326"/>
      <c r="E7" s="326"/>
      <c r="F7" s="326"/>
      <c r="G7" s="326"/>
      <c r="H7" s="326"/>
      <c r="I7" s="326"/>
    </row>
    <row r="8" spans="1:9" ht="15.3" thickBot="1">
      <c r="A8" s="158"/>
      <c r="B8" s="158"/>
      <c r="C8" s="158"/>
      <c r="D8" s="158"/>
      <c r="E8" s="158"/>
      <c r="F8" s="158"/>
      <c r="G8" s="158"/>
      <c r="H8" s="158"/>
      <c r="I8" s="158"/>
    </row>
    <row r="9" spans="1:9" ht="15.3" thickTop="1"/>
    <row r="10" spans="1:9">
      <c r="A10" s="1"/>
      <c r="B10" s="1"/>
      <c r="C10" s="1"/>
      <c r="D10" s="1"/>
      <c r="E10" s="1"/>
      <c r="F10" s="1"/>
      <c r="G10" s="1"/>
      <c r="H10" s="168" t="s">
        <v>81</v>
      </c>
      <c r="I10" s="1"/>
    </row>
    <row r="11" spans="1:9">
      <c r="A11" s="1"/>
      <c r="B11" s="1"/>
      <c r="C11" s="1"/>
      <c r="D11" s="1"/>
      <c r="E11" s="1"/>
      <c r="F11" s="1"/>
      <c r="G11" s="1"/>
      <c r="H11" s="168" t="s">
        <v>82</v>
      </c>
      <c r="I11" s="168" t="s">
        <v>74</v>
      </c>
    </row>
    <row r="12" spans="1:9">
      <c r="A12" s="168" t="s">
        <v>10</v>
      </c>
      <c r="B12" s="168"/>
      <c r="C12" s="168" t="s">
        <v>30</v>
      </c>
      <c r="D12" s="168"/>
      <c r="E12" s="168" t="s">
        <v>31</v>
      </c>
      <c r="F12" s="168"/>
      <c r="G12" s="168" t="s">
        <v>47</v>
      </c>
      <c r="H12" s="168" t="s">
        <v>24</v>
      </c>
      <c r="I12" s="168" t="s">
        <v>75</v>
      </c>
    </row>
    <row r="13" spans="1:9">
      <c r="A13" s="117"/>
      <c r="B13" s="117"/>
      <c r="C13" s="117"/>
      <c r="D13" s="117"/>
      <c r="E13" s="117"/>
      <c r="F13" s="117"/>
      <c r="G13" s="117"/>
      <c r="H13" s="79"/>
      <c r="I13" s="79"/>
    </row>
    <row r="14" spans="1:9">
      <c r="A14" s="68"/>
      <c r="B14" s="68"/>
      <c r="C14" s="68"/>
      <c r="D14" s="68"/>
      <c r="E14" s="68"/>
      <c r="F14" s="68"/>
      <c r="G14" s="68"/>
    </row>
    <row r="15" spans="1:9">
      <c r="A15" s="68">
        <v>1977</v>
      </c>
      <c r="B15" s="68"/>
      <c r="C15" s="69"/>
      <c r="D15" s="69"/>
      <c r="E15" s="69">
        <v>79.069999999999993</v>
      </c>
      <c r="F15" s="68"/>
      <c r="G15" s="68"/>
    </row>
    <row r="16" spans="1:9">
      <c r="A16" s="156">
        <f>+A15+1</f>
        <v>1978</v>
      </c>
      <c r="B16" s="156"/>
      <c r="C16" s="46">
        <v>12.33</v>
      </c>
      <c r="D16" s="46"/>
      <c r="E16" s="46">
        <v>85.35</v>
      </c>
      <c r="F16" s="46"/>
      <c r="G16" s="47">
        <f>C16/(AVERAGE(E15:E16))</f>
        <v>0.14998175404452013</v>
      </c>
      <c r="H16" s="8">
        <v>7.9000000000000001E-2</v>
      </c>
      <c r="I16" s="8">
        <f>+G16-H16</f>
        <v>7.0981754044520132E-2</v>
      </c>
    </row>
    <row r="17" spans="1:9">
      <c r="A17" s="156">
        <f t="shared" ref="A17:A34" si="0">A16+1</f>
        <v>1979</v>
      </c>
      <c r="B17" s="156"/>
      <c r="C17" s="46">
        <v>14.86</v>
      </c>
      <c r="D17" s="46"/>
      <c r="E17" s="46">
        <v>94.27</v>
      </c>
      <c r="F17" s="46"/>
      <c r="G17" s="47">
        <f t="shared" ref="G17:G57" si="1">C17/(AVERAGE(E16:E17))</f>
        <v>0.16546041643469545</v>
      </c>
      <c r="H17" s="8">
        <v>8.8599999999999998E-2</v>
      </c>
      <c r="I17" s="8">
        <f t="shared" ref="I17:I57" si="2">+G17-H17</f>
        <v>7.6860416434695447E-2</v>
      </c>
    </row>
    <row r="18" spans="1:9">
      <c r="A18" s="156">
        <f t="shared" si="0"/>
        <v>1980</v>
      </c>
      <c r="B18" s="156"/>
      <c r="C18" s="46">
        <v>14.82</v>
      </c>
      <c r="D18" s="46"/>
      <c r="E18" s="46">
        <v>102.48</v>
      </c>
      <c r="F18" s="46"/>
      <c r="G18" s="47">
        <f t="shared" si="1"/>
        <v>0.15064803049555273</v>
      </c>
      <c r="H18" s="8">
        <v>9.9699999999999997E-2</v>
      </c>
      <c r="I18" s="8">
        <f t="shared" si="2"/>
        <v>5.0948030495552729E-2</v>
      </c>
    </row>
    <row r="19" spans="1:9">
      <c r="A19" s="156">
        <f t="shared" si="0"/>
        <v>1981</v>
      </c>
      <c r="B19" s="156"/>
      <c r="C19" s="46">
        <v>15.36</v>
      </c>
      <c r="D19" s="46"/>
      <c r="E19" s="46">
        <v>109.43</v>
      </c>
      <c r="F19" s="46"/>
      <c r="G19" s="47">
        <f t="shared" si="1"/>
        <v>0.14496720305790192</v>
      </c>
      <c r="H19" s="8">
        <v>0.11550000000000001</v>
      </c>
      <c r="I19" s="8">
        <f t="shared" si="2"/>
        <v>2.9467203057901917E-2</v>
      </c>
    </row>
    <row r="20" spans="1:9">
      <c r="A20" s="156">
        <f t="shared" si="0"/>
        <v>1982</v>
      </c>
      <c r="B20" s="156"/>
      <c r="C20" s="46">
        <v>12.64</v>
      </c>
      <c r="D20" s="46"/>
      <c r="E20" s="46">
        <v>112.46</v>
      </c>
      <c r="F20" s="46"/>
      <c r="G20" s="47">
        <f t="shared" si="1"/>
        <v>0.11393032583712652</v>
      </c>
      <c r="H20" s="8">
        <v>0.13500000000000001</v>
      </c>
      <c r="I20" s="8">
        <f t="shared" si="2"/>
        <v>-2.1069674162873489E-2</v>
      </c>
    </row>
    <row r="21" spans="1:9">
      <c r="A21" s="156">
        <f t="shared" si="0"/>
        <v>1983</v>
      </c>
      <c r="B21" s="156"/>
      <c r="C21" s="46">
        <v>14.03</v>
      </c>
      <c r="D21" s="46"/>
      <c r="E21" s="46">
        <v>116.93</v>
      </c>
      <c r="F21" s="46"/>
      <c r="G21" s="47">
        <f t="shared" si="1"/>
        <v>0.12232442565063865</v>
      </c>
      <c r="H21" s="8">
        <v>0.1038</v>
      </c>
      <c r="I21" s="8">
        <f t="shared" si="2"/>
        <v>1.8524425650638651E-2</v>
      </c>
    </row>
    <row r="22" spans="1:9">
      <c r="A22" s="156">
        <f t="shared" si="0"/>
        <v>1984</v>
      </c>
      <c r="B22" s="156"/>
      <c r="C22" s="46">
        <v>16.64</v>
      </c>
      <c r="D22" s="46"/>
      <c r="E22" s="46">
        <v>122.47</v>
      </c>
      <c r="F22" s="46"/>
      <c r="G22" s="47">
        <f t="shared" si="1"/>
        <v>0.13901420217209692</v>
      </c>
      <c r="H22" s="8">
        <v>0.1174</v>
      </c>
      <c r="I22" s="8">
        <f t="shared" si="2"/>
        <v>2.1614202172096919E-2</v>
      </c>
    </row>
    <row r="23" spans="1:9">
      <c r="A23" s="156">
        <f t="shared" si="0"/>
        <v>1985</v>
      </c>
      <c r="B23" s="156"/>
      <c r="C23" s="46">
        <v>14.61</v>
      </c>
      <c r="D23" s="46"/>
      <c r="E23" s="46">
        <v>125.2</v>
      </c>
      <c r="F23" s="46"/>
      <c r="G23" s="47">
        <f t="shared" si="1"/>
        <v>0.11797956958856541</v>
      </c>
      <c r="H23" s="8">
        <v>0.1125</v>
      </c>
      <c r="I23" s="8">
        <f t="shared" si="2"/>
        <v>5.4795695885654083E-3</v>
      </c>
    </row>
    <row r="24" spans="1:9">
      <c r="A24" s="156">
        <f t="shared" si="0"/>
        <v>1986</v>
      </c>
      <c r="B24" s="156"/>
      <c r="C24" s="46">
        <v>14.48</v>
      </c>
      <c r="D24" s="46"/>
      <c r="E24" s="46">
        <v>126.82</v>
      </c>
      <c r="F24" s="46"/>
      <c r="G24" s="47">
        <f t="shared" si="1"/>
        <v>0.11491151495913024</v>
      </c>
      <c r="H24" s="8">
        <v>8.9800000000000005E-2</v>
      </c>
      <c r="I24" s="8">
        <f t="shared" si="2"/>
        <v>2.5111514959130235E-2</v>
      </c>
    </row>
    <row r="25" spans="1:9">
      <c r="A25" s="156">
        <f t="shared" si="0"/>
        <v>1987</v>
      </c>
      <c r="B25" s="156"/>
      <c r="C25" s="46">
        <v>17.5</v>
      </c>
      <c r="D25" s="46"/>
      <c r="E25" s="46">
        <v>134.07</v>
      </c>
      <c r="F25" s="46"/>
      <c r="G25" s="47">
        <f t="shared" si="1"/>
        <v>0.13415615776764153</v>
      </c>
      <c r="H25" s="8">
        <v>7.9200000000000007E-2</v>
      </c>
      <c r="I25" s="8">
        <f t="shared" si="2"/>
        <v>5.4956157767641525E-2</v>
      </c>
    </row>
    <row r="26" spans="1:9">
      <c r="A26" s="156">
        <f t="shared" si="0"/>
        <v>1988</v>
      </c>
      <c r="B26" s="156"/>
      <c r="C26" s="46">
        <v>23.75</v>
      </c>
      <c r="D26" s="46"/>
      <c r="E26" s="46">
        <v>141.32</v>
      </c>
      <c r="F26" s="46"/>
      <c r="G26" s="47">
        <f t="shared" si="1"/>
        <v>0.17248266095355677</v>
      </c>
      <c r="H26" s="8">
        <v>8.9700000000000002E-2</v>
      </c>
      <c r="I26" s="8">
        <f t="shared" si="2"/>
        <v>8.2782660953556769E-2</v>
      </c>
    </row>
    <row r="27" spans="1:9">
      <c r="A27" s="156">
        <f t="shared" si="0"/>
        <v>1989</v>
      </c>
      <c r="B27" s="156"/>
      <c r="C27" s="46">
        <v>22.87</v>
      </c>
      <c r="D27" s="46"/>
      <c r="E27" s="46">
        <v>147.26</v>
      </c>
      <c r="F27" s="46"/>
      <c r="G27" s="47">
        <f t="shared" si="1"/>
        <v>0.15850024256705247</v>
      </c>
      <c r="H27" s="8">
        <v>8.8099999999999998E-2</v>
      </c>
      <c r="I27" s="8">
        <f t="shared" si="2"/>
        <v>7.0400242567052476E-2</v>
      </c>
    </row>
    <row r="28" spans="1:9">
      <c r="A28" s="156">
        <f t="shared" si="0"/>
        <v>1990</v>
      </c>
      <c r="B28" s="156"/>
      <c r="C28" s="46">
        <v>21.73</v>
      </c>
      <c r="D28" s="46"/>
      <c r="E28" s="46">
        <v>153.01</v>
      </c>
      <c r="F28" s="46"/>
      <c r="G28" s="47">
        <f t="shared" si="1"/>
        <v>0.14473640390315384</v>
      </c>
      <c r="H28" s="8">
        <v>8.1900000000000001E-2</v>
      </c>
      <c r="I28" s="8">
        <f t="shared" si="2"/>
        <v>6.2836403903153842E-2</v>
      </c>
    </row>
    <row r="29" spans="1:9">
      <c r="A29" s="156">
        <f t="shared" si="0"/>
        <v>1991</v>
      </c>
      <c r="B29" s="156"/>
      <c r="C29" s="46">
        <v>16.29</v>
      </c>
      <c r="D29" s="46"/>
      <c r="E29" s="46">
        <v>158.85</v>
      </c>
      <c r="F29" s="46"/>
      <c r="G29" s="47">
        <f t="shared" si="1"/>
        <v>0.10446995446674789</v>
      </c>
      <c r="H29" s="8">
        <v>8.2199999999999995E-2</v>
      </c>
      <c r="I29" s="8">
        <f t="shared" si="2"/>
        <v>2.2269954466747899E-2</v>
      </c>
    </row>
    <row r="30" spans="1:9">
      <c r="A30" s="156">
        <f t="shared" si="0"/>
        <v>1992</v>
      </c>
      <c r="B30" s="156"/>
      <c r="C30" s="46">
        <v>18.86</v>
      </c>
      <c r="D30" s="46"/>
      <c r="E30" s="46">
        <v>149.74</v>
      </c>
      <c r="F30" s="46"/>
      <c r="G30" s="47">
        <f t="shared" si="1"/>
        <v>0.12223338410188274</v>
      </c>
      <c r="H30" s="8">
        <v>7.2599999999999998E-2</v>
      </c>
      <c r="I30" s="8">
        <f t="shared" si="2"/>
        <v>4.9633384101882741E-2</v>
      </c>
    </row>
    <row r="31" spans="1:9">
      <c r="A31" s="156">
        <f t="shared" si="0"/>
        <v>1993</v>
      </c>
      <c r="B31" s="156"/>
      <c r="C31" s="46">
        <v>21.89</v>
      </c>
      <c r="D31" s="46"/>
      <c r="E31" s="46">
        <v>180.88</v>
      </c>
      <c r="F31" s="46"/>
      <c r="G31" s="47">
        <f t="shared" si="1"/>
        <v>0.13241788155586473</v>
      </c>
      <c r="H31" s="8">
        <v>7.17E-2</v>
      </c>
      <c r="I31" s="8">
        <f t="shared" si="2"/>
        <v>6.0717881555864731E-2</v>
      </c>
    </row>
    <row r="32" spans="1:9">
      <c r="A32" s="156">
        <f t="shared" si="0"/>
        <v>1994</v>
      </c>
      <c r="B32" s="156"/>
      <c r="C32" s="46">
        <v>30.6</v>
      </c>
      <c r="D32" s="46"/>
      <c r="E32" s="46">
        <v>193.06</v>
      </c>
      <c r="F32" s="46"/>
      <c r="G32" s="47">
        <f t="shared" si="1"/>
        <v>0.16366261967160509</v>
      </c>
      <c r="H32" s="8">
        <v>6.59E-2</v>
      </c>
      <c r="I32" s="8">
        <f t="shared" si="2"/>
        <v>9.7762619671605086E-2</v>
      </c>
    </row>
    <row r="33" spans="1:9">
      <c r="A33" s="156">
        <f t="shared" si="0"/>
        <v>1995</v>
      </c>
      <c r="B33" s="156"/>
      <c r="C33" s="46">
        <v>33.96</v>
      </c>
      <c r="D33" s="46"/>
      <c r="E33" s="46">
        <v>216.51</v>
      </c>
      <c r="F33" s="46"/>
      <c r="G33" s="47">
        <f t="shared" si="1"/>
        <v>0.16583245843201408</v>
      </c>
      <c r="H33" s="8">
        <v>7.5999999999999998E-2</v>
      </c>
      <c r="I33" s="8">
        <f t="shared" si="2"/>
        <v>8.9832458432014081E-2</v>
      </c>
    </row>
    <row r="34" spans="1:9">
      <c r="A34" s="156">
        <f t="shared" si="0"/>
        <v>1996</v>
      </c>
      <c r="B34" s="156"/>
      <c r="C34" s="46">
        <v>38.729999999999997</v>
      </c>
      <c r="D34" s="46"/>
      <c r="E34" s="46">
        <v>237.08</v>
      </c>
      <c r="F34" s="46"/>
      <c r="G34" s="47">
        <f t="shared" si="1"/>
        <v>0.17077096055909519</v>
      </c>
      <c r="H34" s="8">
        <v>6.1800000000000001E-2</v>
      </c>
      <c r="I34" s="8">
        <f t="shared" si="2"/>
        <v>0.10897096055909519</v>
      </c>
    </row>
    <row r="35" spans="1:9">
      <c r="A35" s="156">
        <v>1997</v>
      </c>
      <c r="B35" s="156"/>
      <c r="C35" s="46">
        <v>39.72</v>
      </c>
      <c r="D35" s="46"/>
      <c r="E35" s="46">
        <v>249.52</v>
      </c>
      <c r="F35" s="46"/>
      <c r="G35" s="47">
        <f t="shared" si="1"/>
        <v>0.16325524044389642</v>
      </c>
      <c r="H35" s="8">
        <v>6.6400000000000001E-2</v>
      </c>
      <c r="I35" s="8">
        <f t="shared" si="2"/>
        <v>9.6855240443896415E-2</v>
      </c>
    </row>
    <row r="36" spans="1:9">
      <c r="A36" s="156">
        <v>1998</v>
      </c>
      <c r="B36" s="156"/>
      <c r="C36" s="46">
        <v>37.71</v>
      </c>
      <c r="D36" s="46"/>
      <c r="E36" s="46">
        <v>266.39999999999998</v>
      </c>
      <c r="F36" s="46"/>
      <c r="G36" s="47">
        <f t="shared" si="1"/>
        <v>0.1461854551093193</v>
      </c>
      <c r="H36" s="8">
        <v>5.8299999999999998E-2</v>
      </c>
      <c r="I36" s="8">
        <f t="shared" si="2"/>
        <v>8.7885455109319305E-2</v>
      </c>
    </row>
    <row r="37" spans="1:9">
      <c r="A37" s="156">
        <v>1999</v>
      </c>
      <c r="B37" s="156"/>
      <c r="C37" s="46">
        <v>48.17</v>
      </c>
      <c r="D37" s="46"/>
      <c r="E37" s="46">
        <v>290.68</v>
      </c>
      <c r="F37" s="46"/>
      <c r="G37" s="47">
        <f t="shared" si="1"/>
        <v>0.1729374596108279</v>
      </c>
      <c r="H37" s="8">
        <v>5.57E-2</v>
      </c>
      <c r="I37" s="8">
        <f t="shared" si="2"/>
        <v>0.1172374596108279</v>
      </c>
    </row>
    <row r="38" spans="1:9">
      <c r="A38" s="156">
        <v>2000</v>
      </c>
      <c r="B38" s="156"/>
      <c r="C38" s="46">
        <v>50</v>
      </c>
      <c r="D38" s="46"/>
      <c r="E38" s="46">
        <v>325.8</v>
      </c>
      <c r="F38" s="46"/>
      <c r="G38" s="47">
        <f t="shared" si="1"/>
        <v>0.16221126395016869</v>
      </c>
      <c r="H38" s="8">
        <v>6.5000000000000002E-2</v>
      </c>
      <c r="I38" s="8">
        <f t="shared" si="2"/>
        <v>9.7211263950168686E-2</v>
      </c>
    </row>
    <row r="39" spans="1:9">
      <c r="A39" s="156">
        <f>+A38+1</f>
        <v>2001</v>
      </c>
      <c r="B39" s="156"/>
      <c r="C39" s="80">
        <v>24.7</v>
      </c>
      <c r="D39" s="80"/>
      <c r="E39" s="80">
        <v>338.37</v>
      </c>
      <c r="F39" s="156"/>
      <c r="G39" s="47">
        <f t="shared" si="1"/>
        <v>7.4378547660990404E-2</v>
      </c>
      <c r="H39" s="8">
        <v>5.5300000000000002E-2</v>
      </c>
      <c r="I39" s="8">
        <f t="shared" si="2"/>
        <v>1.9078547660990403E-2</v>
      </c>
    </row>
    <row r="40" spans="1:9">
      <c r="A40" s="156">
        <f>+A39+1</f>
        <v>2002</v>
      </c>
      <c r="B40" s="156"/>
      <c r="C40" s="80">
        <v>27.59</v>
      </c>
      <c r="D40" s="80"/>
      <c r="E40" s="80">
        <v>321.72000000000003</v>
      </c>
      <c r="F40" s="156"/>
      <c r="G40" s="47">
        <f t="shared" si="1"/>
        <v>8.3594661334060502E-2</v>
      </c>
      <c r="H40" s="8">
        <v>5.5899999999999998E-2</v>
      </c>
      <c r="I40" s="8">
        <f t="shared" si="2"/>
        <v>2.7694661334060504E-2</v>
      </c>
    </row>
    <row r="41" spans="1:9">
      <c r="A41" s="156">
        <f>+A40+1</f>
        <v>2003</v>
      </c>
      <c r="B41" s="156"/>
      <c r="C41" s="80">
        <v>48.73</v>
      </c>
      <c r="D41" s="80"/>
      <c r="E41" s="80">
        <v>367.17</v>
      </c>
      <c r="F41" s="156"/>
      <c r="G41" s="47">
        <f t="shared" si="1"/>
        <v>0.14147396536457196</v>
      </c>
      <c r="H41" s="8">
        <v>4.8000000000000001E-2</v>
      </c>
      <c r="I41" s="8">
        <f t="shared" si="2"/>
        <v>9.3473965364571962E-2</v>
      </c>
    </row>
    <row r="42" spans="1:9">
      <c r="A42" s="156">
        <f>+A41+1</f>
        <v>2004</v>
      </c>
      <c r="B42" s="156"/>
      <c r="C42" s="80">
        <v>58.55</v>
      </c>
      <c r="D42" s="80"/>
      <c r="E42" s="80">
        <v>414.75</v>
      </c>
      <c r="F42" s="156"/>
      <c r="G42" s="47">
        <f t="shared" si="1"/>
        <v>0.14975956619603026</v>
      </c>
      <c r="H42" s="8">
        <v>5.0199999999999995E-2</v>
      </c>
      <c r="I42" s="8">
        <f t="shared" si="2"/>
        <v>9.9559566196030264E-2</v>
      </c>
    </row>
    <row r="43" spans="1:9">
      <c r="A43" s="156">
        <v>2005</v>
      </c>
      <c r="B43" s="156"/>
      <c r="C43" s="80">
        <v>69.930000000000007</v>
      </c>
      <c r="D43" s="80"/>
      <c r="E43" s="80">
        <v>453.06</v>
      </c>
      <c r="F43" s="156"/>
      <c r="G43" s="47">
        <f t="shared" si="1"/>
        <v>0.16116431016005811</v>
      </c>
      <c r="H43" s="8">
        <v>4.6899999999999997E-2</v>
      </c>
      <c r="I43" s="8">
        <f t="shared" si="2"/>
        <v>0.11426431016005811</v>
      </c>
    </row>
    <row r="44" spans="1:9">
      <c r="A44" s="32">
        <v>2006</v>
      </c>
      <c r="B44" s="32"/>
      <c r="C44" s="91">
        <v>81.510000000000005</v>
      </c>
      <c r="D44" s="91"/>
      <c r="E44" s="91">
        <v>504.39</v>
      </c>
      <c r="F44" s="32"/>
      <c r="G44" s="47">
        <f t="shared" si="1"/>
        <v>0.17026476578411406</v>
      </c>
      <c r="H44" s="74">
        <v>4.6800000000000001E-2</v>
      </c>
      <c r="I44" s="8">
        <f t="shared" si="2"/>
        <v>0.12346476578411406</v>
      </c>
    </row>
    <row r="45" spans="1:9">
      <c r="A45" s="156">
        <v>2007</v>
      </c>
      <c r="B45" s="156"/>
      <c r="C45" s="80">
        <v>66.17</v>
      </c>
      <c r="D45" s="80"/>
      <c r="E45" s="80">
        <v>529.59</v>
      </c>
      <c r="F45" s="156"/>
      <c r="G45" s="47">
        <f t="shared" si="1"/>
        <v>0.12799087022959826</v>
      </c>
      <c r="H45" s="8">
        <v>4.8599999999999997E-2</v>
      </c>
      <c r="I45" s="8">
        <f t="shared" si="2"/>
        <v>7.9390870229598259E-2</v>
      </c>
    </row>
    <row r="46" spans="1:9">
      <c r="A46" s="156">
        <v>2008</v>
      </c>
      <c r="B46" s="156"/>
      <c r="C46" s="80">
        <v>14.88</v>
      </c>
      <c r="D46" s="80"/>
      <c r="E46" s="80">
        <v>451.37</v>
      </c>
      <c r="F46" s="156"/>
      <c r="G46" s="47">
        <f t="shared" si="1"/>
        <v>3.0337628445604305E-2</v>
      </c>
      <c r="H46" s="8">
        <v>4.4499999999999998E-2</v>
      </c>
      <c r="I46" s="8">
        <f t="shared" si="2"/>
        <v>-1.4162371554395693E-2</v>
      </c>
    </row>
    <row r="47" spans="1:9">
      <c r="A47" s="156">
        <v>2009</v>
      </c>
      <c r="B47" s="156"/>
      <c r="C47" s="80">
        <v>50.97</v>
      </c>
      <c r="D47" s="80"/>
      <c r="E47" s="80">
        <v>513.58000000000004</v>
      </c>
      <c r="F47" s="156"/>
      <c r="G47" s="47">
        <f t="shared" si="1"/>
        <v>0.10564277941862273</v>
      </c>
      <c r="H47" s="8">
        <v>3.4700000000000002E-2</v>
      </c>
      <c r="I47" s="8">
        <f t="shared" si="2"/>
        <v>7.0942779418622731E-2</v>
      </c>
    </row>
    <row r="48" spans="1:9">
      <c r="A48" s="156">
        <v>2010</v>
      </c>
      <c r="B48" s="156"/>
      <c r="C48" s="80">
        <v>77.349999999999994</v>
      </c>
      <c r="D48" s="80"/>
      <c r="E48" s="80">
        <v>579.14</v>
      </c>
      <c r="F48" s="156"/>
      <c r="G48" s="47">
        <f t="shared" si="1"/>
        <v>0.14157332161944505</v>
      </c>
      <c r="H48" s="8">
        <v>4.2500000000000003E-2</v>
      </c>
      <c r="I48" s="8">
        <f t="shared" si="2"/>
        <v>9.9073321619445043E-2</v>
      </c>
    </row>
    <row r="49" spans="1:9">
      <c r="A49" s="156">
        <v>2011</v>
      </c>
      <c r="B49" s="156"/>
      <c r="C49" s="80">
        <v>86.95</v>
      </c>
      <c r="D49" s="80"/>
      <c r="E49" s="80">
        <v>613.14</v>
      </c>
      <c r="F49" s="156"/>
      <c r="G49" s="47">
        <f t="shared" si="1"/>
        <v>0.14585500050323749</v>
      </c>
      <c r="H49" s="8">
        <v>3.8199999999999998E-2</v>
      </c>
      <c r="I49" s="8">
        <f t="shared" si="2"/>
        <v>0.10765500050323749</v>
      </c>
    </row>
    <row r="50" spans="1:9">
      <c r="A50" s="156">
        <v>2012</v>
      </c>
      <c r="B50" s="156"/>
      <c r="C50" s="80">
        <v>86.51</v>
      </c>
      <c r="D50" s="80"/>
      <c r="E50" s="80">
        <v>666.97</v>
      </c>
      <c r="F50" s="156"/>
      <c r="G50" s="47">
        <f t="shared" si="1"/>
        <v>0.13516025966518502</v>
      </c>
      <c r="H50" s="8">
        <v>2.46E-2</v>
      </c>
      <c r="I50" s="8">
        <f t="shared" si="2"/>
        <v>0.11056025966518503</v>
      </c>
    </row>
    <row r="51" spans="1:9">
      <c r="A51" s="156">
        <v>2013</v>
      </c>
      <c r="B51" s="156"/>
      <c r="C51" s="80">
        <v>100.2</v>
      </c>
      <c r="D51" s="80"/>
      <c r="E51" s="80">
        <v>715.84</v>
      </c>
      <c r="F51" s="156"/>
      <c r="G51" s="47">
        <f t="shared" si="1"/>
        <v>0.14492229590471578</v>
      </c>
      <c r="H51" s="8">
        <v>2.8799999999999999E-2</v>
      </c>
      <c r="I51" s="8">
        <f t="shared" si="2"/>
        <v>0.11612229590471579</v>
      </c>
    </row>
    <row r="52" spans="1:9">
      <c r="A52" s="156">
        <v>2014</v>
      </c>
      <c r="B52" s="156"/>
      <c r="C52" s="80">
        <v>102.31</v>
      </c>
      <c r="D52" s="80"/>
      <c r="E52" s="80">
        <v>726.96</v>
      </c>
      <c r="F52" s="156"/>
      <c r="G52" s="47">
        <f t="shared" si="1"/>
        <v>0.14182145827557527</v>
      </c>
      <c r="H52" s="8">
        <v>3.4099999999999998E-2</v>
      </c>
      <c r="I52" s="8">
        <f t="shared" si="2"/>
        <v>0.10772145827557528</v>
      </c>
    </row>
    <row r="53" spans="1:9">
      <c r="A53" s="156">
        <v>2015</v>
      </c>
      <c r="B53" s="156"/>
      <c r="C53" s="80">
        <v>88.43</v>
      </c>
      <c r="D53" s="80"/>
      <c r="E53" s="80">
        <v>740.29</v>
      </c>
      <c r="F53" s="156"/>
      <c r="G53" s="47">
        <f t="shared" si="1"/>
        <v>0.12053842221843586</v>
      </c>
      <c r="H53" s="8">
        <v>2.47E-2</v>
      </c>
      <c r="I53" s="8">
        <f t="shared" si="2"/>
        <v>9.5838422218435859E-2</v>
      </c>
    </row>
    <row r="54" spans="1:9">
      <c r="A54" s="156">
        <v>2016</v>
      </c>
      <c r="B54" s="156"/>
      <c r="C54" s="80">
        <v>95.48</v>
      </c>
      <c r="D54" s="80"/>
      <c r="E54" s="80">
        <v>768.98</v>
      </c>
      <c r="F54" s="156"/>
      <c r="G54" s="47">
        <f t="shared" si="1"/>
        <v>0.12652474375028988</v>
      </c>
      <c r="H54" s="8">
        <v>2.3E-2</v>
      </c>
      <c r="I54" s="8">
        <f t="shared" si="2"/>
        <v>0.10352474375028989</v>
      </c>
    </row>
    <row r="55" spans="1:9">
      <c r="A55" s="156">
        <v>2017</v>
      </c>
      <c r="B55" s="156"/>
      <c r="C55" s="80">
        <v>110.98</v>
      </c>
      <c r="D55" s="80"/>
      <c r="E55" s="80">
        <v>826.52</v>
      </c>
      <c r="F55" s="156"/>
      <c r="G55" s="47">
        <f t="shared" si="1"/>
        <v>0.13911626449388906</v>
      </c>
      <c r="H55" s="8">
        <v>2.6700000000000002E-2</v>
      </c>
      <c r="I55" s="8">
        <f t="shared" si="2"/>
        <v>0.11241626449388906</v>
      </c>
    </row>
    <row r="56" spans="1:9">
      <c r="A56" s="156">
        <v>2018</v>
      </c>
      <c r="B56" s="156"/>
      <c r="C56" s="80">
        <v>134.66</v>
      </c>
      <c r="D56" s="80"/>
      <c r="E56" s="80">
        <v>851.62</v>
      </c>
      <c r="F56" s="156"/>
      <c r="G56" s="47">
        <f t="shared" si="1"/>
        <v>0.16048720607339079</v>
      </c>
      <c r="H56" s="8">
        <v>2.8199999999999999E-2</v>
      </c>
      <c r="I56" s="8">
        <f t="shared" si="2"/>
        <v>0.13228720607339078</v>
      </c>
    </row>
    <row r="57" spans="1:9">
      <c r="A57" s="156">
        <v>2019</v>
      </c>
      <c r="B57" s="156"/>
      <c r="C57" s="80">
        <v>140.09</v>
      </c>
      <c r="D57" s="80"/>
      <c r="E57" s="80">
        <v>914.49</v>
      </c>
      <c r="F57" s="156"/>
      <c r="G57" s="47">
        <f t="shared" si="1"/>
        <v>0.15864244016510862</v>
      </c>
      <c r="H57" s="8">
        <v>2.5499999999999998E-2</v>
      </c>
      <c r="I57" s="8">
        <f t="shared" si="2"/>
        <v>0.13314244016510862</v>
      </c>
    </row>
    <row r="58" spans="1:9">
      <c r="A58" s="117"/>
      <c r="B58" s="117"/>
      <c r="C58" s="92"/>
      <c r="D58" s="92"/>
      <c r="E58" s="92"/>
      <c r="F58" s="117"/>
      <c r="G58" s="93"/>
      <c r="H58" s="48"/>
      <c r="I58" s="48"/>
    </row>
    <row r="59" spans="1:9">
      <c r="A59" s="156"/>
      <c r="B59" s="156"/>
      <c r="C59" s="156"/>
      <c r="D59" s="156"/>
      <c r="E59" s="156"/>
      <c r="F59" s="156"/>
      <c r="G59" s="203"/>
      <c r="H59" s="81"/>
    </row>
    <row r="60" spans="1:9">
      <c r="A60" s="32" t="s">
        <v>27</v>
      </c>
      <c r="B60" s="32"/>
      <c r="C60" s="32"/>
      <c r="D60" s="32"/>
      <c r="E60" s="32"/>
      <c r="F60" s="32"/>
      <c r="G60" s="204"/>
      <c r="H60" s="84"/>
      <c r="I60" s="204">
        <f>AVERAGE(I16:I57)</f>
        <v>7.403138315704709E-2</v>
      </c>
    </row>
    <row r="61" spans="1:9" ht="15.3" thickBot="1">
      <c r="A61" s="158"/>
      <c r="B61" s="158"/>
      <c r="C61" s="158"/>
      <c r="D61" s="158"/>
      <c r="E61" s="158"/>
      <c r="F61" s="158"/>
      <c r="G61" s="158"/>
      <c r="H61" s="158"/>
      <c r="I61" s="158"/>
    </row>
    <row r="62" spans="1:9" ht="15.3" thickTop="1">
      <c r="A62" s="84"/>
      <c r="B62" s="84"/>
      <c r="C62" s="84"/>
      <c r="D62" s="84"/>
      <c r="E62" s="84"/>
      <c r="F62" s="84"/>
      <c r="G62" s="84"/>
      <c r="H62" s="84"/>
      <c r="I62" s="84"/>
    </row>
    <row r="63" spans="1:9">
      <c r="A63" s="4" t="s">
        <v>198</v>
      </c>
      <c r="I63" s="81"/>
    </row>
  </sheetData>
  <mergeCells count="3">
    <mergeCell ref="A5:I5"/>
    <mergeCell ref="A6:I6"/>
    <mergeCell ref="A7:I7"/>
  </mergeCells>
  <printOptions horizontalCentered="1"/>
  <pageMargins left="0.5" right="0.5" top="0.5" bottom="0.55000000000000004" header="0" footer="0"/>
  <pageSetup scale="75" orientation="portrait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75"/>
  <sheetViews>
    <sheetView topLeftCell="A28" zoomScaleNormal="100" workbookViewId="0">
      <selection activeCell="E71" sqref="E71"/>
    </sheetView>
  </sheetViews>
  <sheetFormatPr defaultRowHeight="15"/>
  <cols>
    <col min="1" max="1" width="22.453125" bestFit="1" customWidth="1"/>
    <col min="2" max="2" width="5.2265625" customWidth="1"/>
    <col min="3" max="3" width="10.31640625" bestFit="1" customWidth="1"/>
    <col min="4" max="4" width="3.76953125" customWidth="1"/>
    <col min="6" max="6" width="3.76953125" customWidth="1"/>
    <col min="8" max="8" width="3.76953125" customWidth="1"/>
  </cols>
  <sheetData>
    <row r="1" spans="1:9">
      <c r="G1" s="95" t="s">
        <v>245</v>
      </c>
    </row>
    <row r="2" spans="1:9">
      <c r="G2" s="95" t="str">
        <f>+'DCP-10'!H2</f>
        <v>Dockets UE-200900/UG-200901</v>
      </c>
    </row>
    <row r="3" spans="1:9">
      <c r="G3" s="95"/>
    </row>
    <row r="4" spans="1:9">
      <c r="A4" s="12"/>
      <c r="B4" s="12"/>
      <c r="C4" s="12"/>
      <c r="D4" s="12"/>
      <c r="E4" s="12"/>
      <c r="F4" s="12"/>
      <c r="G4" s="12"/>
      <c r="H4" s="12"/>
      <c r="I4" s="1"/>
    </row>
    <row r="5" spans="1:9" ht="20.100000000000001">
      <c r="A5" s="2" t="str">
        <f>'DCP-9, P 5'!A5</f>
        <v>PROXY COMPANIES</v>
      </c>
      <c r="B5" s="2"/>
      <c r="C5" s="2"/>
      <c r="D5" s="2"/>
      <c r="E5" s="2"/>
      <c r="F5" s="2"/>
      <c r="G5" s="2"/>
      <c r="H5" s="2"/>
      <c r="I5" s="2"/>
    </row>
    <row r="6" spans="1:9" ht="20.100000000000001">
      <c r="A6" s="2" t="s">
        <v>41</v>
      </c>
      <c r="B6" s="2"/>
      <c r="C6" s="2"/>
      <c r="D6" s="2"/>
      <c r="E6" s="2"/>
      <c r="F6" s="2"/>
      <c r="G6" s="2"/>
      <c r="H6" s="2"/>
      <c r="I6" s="2"/>
    </row>
    <row r="7" spans="1:9" ht="20.100000000000001">
      <c r="A7" s="332"/>
      <c r="B7" s="332"/>
      <c r="C7" s="332"/>
      <c r="D7" s="332"/>
      <c r="E7" s="332"/>
      <c r="F7" s="332"/>
      <c r="G7" s="332"/>
      <c r="H7" s="332"/>
      <c r="I7" s="333"/>
    </row>
    <row r="8" spans="1:9">
      <c r="A8" s="12"/>
      <c r="B8" s="12"/>
      <c r="C8" s="12"/>
      <c r="D8" s="12"/>
      <c r="E8" s="12"/>
      <c r="F8" s="12"/>
      <c r="G8" s="12"/>
      <c r="H8" s="12"/>
      <c r="I8" s="12"/>
    </row>
    <row r="9" spans="1:9" ht="15.3" thickBot="1">
      <c r="A9" s="12"/>
      <c r="B9" s="12"/>
      <c r="C9" s="12"/>
      <c r="D9" s="12"/>
      <c r="E9" s="12"/>
      <c r="F9" s="12"/>
      <c r="G9" s="12"/>
      <c r="H9" s="12"/>
      <c r="I9" s="12"/>
    </row>
    <row r="10" spans="1:9" ht="15.3" thickTop="1">
      <c r="A10" s="13"/>
      <c r="B10" s="13"/>
      <c r="C10" s="13"/>
      <c r="D10" s="13"/>
      <c r="E10" s="13"/>
      <c r="F10" s="13"/>
      <c r="G10" s="13"/>
      <c r="H10" s="13"/>
      <c r="I10" s="13"/>
    </row>
    <row r="11" spans="1:9">
      <c r="A11" s="1"/>
      <c r="B11" s="1"/>
      <c r="C11" s="168" t="s">
        <v>42</v>
      </c>
      <c r="D11" s="168"/>
      <c r="E11" s="168"/>
      <c r="F11" s="168"/>
      <c r="G11" s="168" t="s">
        <v>74</v>
      </c>
      <c r="H11" s="168"/>
      <c r="I11" s="168" t="s">
        <v>44</v>
      </c>
    </row>
    <row r="12" spans="1:9">
      <c r="A12" s="168" t="str">
        <f>'DCP-9, P 5'!A11</f>
        <v>COMPANY</v>
      </c>
      <c r="B12" s="1"/>
      <c r="C12" s="168" t="s">
        <v>8</v>
      </c>
      <c r="D12" s="168"/>
      <c r="E12" s="168" t="s">
        <v>43</v>
      </c>
      <c r="F12" s="168"/>
      <c r="G12" s="168" t="s">
        <v>75</v>
      </c>
      <c r="H12" s="168"/>
      <c r="I12" s="168" t="s">
        <v>40</v>
      </c>
    </row>
    <row r="13" spans="1:9">
      <c r="A13" s="33"/>
      <c r="B13" s="33"/>
      <c r="C13" s="33"/>
      <c r="D13" s="33"/>
      <c r="E13" s="33"/>
      <c r="F13" s="33"/>
      <c r="G13" s="33"/>
      <c r="H13" s="33"/>
      <c r="I13" s="33"/>
    </row>
    <row r="14" spans="1:9">
      <c r="A14" s="25"/>
      <c r="B14" s="25"/>
      <c r="C14" s="25"/>
      <c r="D14" s="25"/>
      <c r="E14" s="25"/>
      <c r="F14" s="25"/>
      <c r="G14" s="25"/>
      <c r="H14" s="25"/>
      <c r="I14" s="25"/>
    </row>
    <row r="15" spans="1:9">
      <c r="A15" s="23" t="str">
        <f>'DCP-9, P 5'!A15</f>
        <v>Parcell Proxy Group</v>
      </c>
      <c r="B15" s="12"/>
      <c r="C15" s="12"/>
      <c r="D15" s="12"/>
      <c r="E15" s="12"/>
      <c r="F15" s="12"/>
      <c r="G15" s="12"/>
      <c r="H15" s="12"/>
      <c r="I15" s="12"/>
    </row>
    <row r="16" spans="1:9">
      <c r="A16" s="12"/>
      <c r="B16" s="12"/>
      <c r="D16" s="12"/>
      <c r="E16" s="12"/>
      <c r="F16" s="12"/>
      <c r="G16" s="12"/>
      <c r="H16" s="12"/>
      <c r="I16" s="12"/>
    </row>
    <row r="17" spans="1:9">
      <c r="A17" s="12" t="str">
        <f>+'DCP-9, P 3'!A17</f>
        <v>ALLETE</v>
      </c>
      <c r="B17" s="12"/>
      <c r="C17" s="8">
        <f>+E72</f>
        <v>1.9166666666666665E-2</v>
      </c>
      <c r="D17" s="12"/>
      <c r="E17" s="9">
        <f>+'DCP-15,P 1'!E17</f>
        <v>0.9</v>
      </c>
      <c r="F17" s="12"/>
      <c r="G17" s="6">
        <v>6.0999999999999999E-2</v>
      </c>
      <c r="H17" s="12"/>
      <c r="I17" s="6">
        <f>+C17+(E17*G17)</f>
        <v>7.406666666666667E-2</v>
      </c>
    </row>
    <row r="18" spans="1:9">
      <c r="A18" s="12" t="str">
        <f>+'DCP-9, P 3'!A18</f>
        <v>Avista Corp.</v>
      </c>
      <c r="B18" s="12"/>
      <c r="C18" s="8">
        <f>+C17</f>
        <v>1.9166666666666665E-2</v>
      </c>
      <c r="D18" s="12"/>
      <c r="E18" s="9">
        <f>+'DCP-15,P 1'!E18</f>
        <v>0.95</v>
      </c>
      <c r="F18" s="12"/>
      <c r="G18" s="6">
        <f>+G17</f>
        <v>6.0999999999999999E-2</v>
      </c>
      <c r="H18" s="12"/>
      <c r="I18" s="6">
        <f t="shared" ref="I18:I25" si="0">+C18+(E18*G18)</f>
        <v>7.7116666666666667E-2</v>
      </c>
    </row>
    <row r="19" spans="1:9">
      <c r="A19" s="12" t="str">
        <f>+'DCP-9, P 3'!A19</f>
        <v>Black Hills Corp</v>
      </c>
      <c r="B19" s="12"/>
      <c r="C19" s="8">
        <f>+C18</f>
        <v>1.9166666666666665E-2</v>
      </c>
      <c r="D19" s="12"/>
      <c r="E19" s="9">
        <f>+'DCP-15,P 1'!E19</f>
        <v>1</v>
      </c>
      <c r="F19" s="12"/>
      <c r="G19" s="6">
        <f t="shared" ref="G19:G25" si="1">+G18</f>
        <v>6.0999999999999999E-2</v>
      </c>
      <c r="H19" s="12"/>
      <c r="I19" s="6">
        <f t="shared" si="0"/>
        <v>8.0166666666666664E-2</v>
      </c>
    </row>
    <row r="20" spans="1:9">
      <c r="A20" s="12" t="str">
        <f>+'DCP-9, P 3'!A20</f>
        <v>Hawaiian Electric Industries</v>
      </c>
      <c r="B20" s="12"/>
      <c r="C20" s="8">
        <f>+C19</f>
        <v>1.9166666666666665E-2</v>
      </c>
      <c r="D20" s="12"/>
      <c r="E20" s="9">
        <f>+'DCP-15,P 1'!E20</f>
        <v>0.8</v>
      </c>
      <c r="F20" s="12"/>
      <c r="G20" s="6">
        <f>+G19</f>
        <v>6.0999999999999999E-2</v>
      </c>
      <c r="H20" s="12"/>
      <c r="I20" s="6">
        <f t="shared" si="0"/>
        <v>6.7966666666666675E-2</v>
      </c>
    </row>
    <row r="21" spans="1:9">
      <c r="A21" s="12" t="str">
        <f>+'DCP-9, P 3'!A21</f>
        <v>IDACORP</v>
      </c>
      <c r="B21" s="12"/>
      <c r="C21" s="8">
        <f t="shared" ref="C21:C24" si="2">+C20</f>
        <v>1.9166666666666665E-2</v>
      </c>
      <c r="D21" s="12"/>
      <c r="E21" s="9">
        <f>+'DCP-15,P 1'!E21</f>
        <v>0.8</v>
      </c>
      <c r="F21" s="12"/>
      <c r="G21" s="6">
        <f t="shared" si="1"/>
        <v>6.0999999999999999E-2</v>
      </c>
      <c r="H21" s="12"/>
      <c r="I21" s="6">
        <f t="shared" si="0"/>
        <v>6.7966666666666675E-2</v>
      </c>
    </row>
    <row r="22" spans="1:9">
      <c r="A22" s="12" t="str">
        <f>+'DCP-9, P 3'!A22</f>
        <v>NorthWestern Corp</v>
      </c>
      <c r="B22" s="12"/>
      <c r="C22" s="8">
        <f t="shared" si="2"/>
        <v>1.9166666666666665E-2</v>
      </c>
      <c r="D22" s="12"/>
      <c r="E22" s="9">
        <f>+'DCP-15,P 1'!E22</f>
        <v>0.95</v>
      </c>
      <c r="F22" s="12"/>
      <c r="G22" s="6">
        <f t="shared" si="1"/>
        <v>6.0999999999999999E-2</v>
      </c>
      <c r="H22" s="12"/>
      <c r="I22" s="6">
        <f t="shared" si="0"/>
        <v>7.7116666666666667E-2</v>
      </c>
    </row>
    <row r="23" spans="1:9">
      <c r="A23" s="12" t="str">
        <f>+'DCP-9, P 3'!A23</f>
        <v>OGE Energy</v>
      </c>
      <c r="B23" s="12"/>
      <c r="C23" s="8">
        <f t="shared" si="2"/>
        <v>1.9166666666666665E-2</v>
      </c>
      <c r="D23" s="12"/>
      <c r="E23" s="9">
        <f>+'DCP-15,P 1'!E23</f>
        <v>1.05</v>
      </c>
      <c r="F23" s="12"/>
      <c r="G23" s="6">
        <f t="shared" si="1"/>
        <v>6.0999999999999999E-2</v>
      </c>
      <c r="H23" s="12"/>
      <c r="I23" s="6">
        <f t="shared" si="0"/>
        <v>8.3216666666666661E-2</v>
      </c>
    </row>
    <row r="24" spans="1:9">
      <c r="A24" s="12" t="str">
        <f>+'DCP-9, P 3'!A24</f>
        <v>Otter Tail Corp</v>
      </c>
      <c r="B24" s="12"/>
      <c r="C24" s="8">
        <f t="shared" si="2"/>
        <v>1.9166666666666665E-2</v>
      </c>
      <c r="D24" s="12"/>
      <c r="E24" s="9">
        <f>+'DCP-15,P 1'!E24</f>
        <v>0.85</v>
      </c>
      <c r="F24" s="12"/>
      <c r="G24" s="6">
        <f t="shared" si="1"/>
        <v>6.0999999999999999E-2</v>
      </c>
      <c r="H24" s="12"/>
      <c r="I24" s="6">
        <f t="shared" si="0"/>
        <v>7.1016666666666672E-2</v>
      </c>
    </row>
    <row r="25" spans="1:9">
      <c r="A25" s="12" t="str">
        <f>+'DCP-9, P 3'!A25</f>
        <v>Pinnacle West Capital</v>
      </c>
      <c r="B25" s="12"/>
      <c r="C25" s="8">
        <f>+C24</f>
        <v>1.9166666666666665E-2</v>
      </c>
      <c r="D25" s="12"/>
      <c r="E25" s="9">
        <f>+'DCP-15,P 1'!E25</f>
        <v>0.9</v>
      </c>
      <c r="F25" s="12"/>
      <c r="G25" s="6">
        <f t="shared" si="1"/>
        <v>6.0999999999999999E-2</v>
      </c>
      <c r="H25" s="12"/>
      <c r="I25" s="6">
        <f t="shared" si="0"/>
        <v>7.406666666666667E-2</v>
      </c>
    </row>
    <row r="26" spans="1:9">
      <c r="A26" s="33"/>
      <c r="B26" s="33"/>
      <c r="C26" s="48"/>
      <c r="D26" s="33"/>
      <c r="E26" s="49"/>
      <c r="F26" s="33"/>
      <c r="G26" s="34"/>
      <c r="H26" s="33"/>
      <c r="I26" s="34"/>
    </row>
    <row r="27" spans="1:9">
      <c r="A27" s="12"/>
      <c r="B27" s="12"/>
      <c r="C27" s="8"/>
      <c r="D27" s="12"/>
      <c r="E27" s="9"/>
      <c r="F27" s="12"/>
      <c r="G27" s="6"/>
      <c r="H27" s="12"/>
      <c r="I27" s="6"/>
    </row>
    <row r="28" spans="1:9">
      <c r="A28" s="12" t="s">
        <v>76</v>
      </c>
      <c r="B28" s="12"/>
      <c r="C28" s="8"/>
      <c r="D28" s="12"/>
      <c r="E28" s="9"/>
      <c r="F28" s="12"/>
      <c r="G28" s="6"/>
      <c r="H28" s="12"/>
      <c r="I28" s="22">
        <f>AVERAGE(I17:I25)</f>
        <v>7.4744444444444447E-2</v>
      </c>
    </row>
    <row r="29" spans="1:9">
      <c r="A29" s="33"/>
      <c r="B29" s="33"/>
      <c r="C29" s="48"/>
      <c r="D29" s="33"/>
      <c r="E29" s="49"/>
      <c r="F29" s="33"/>
      <c r="G29" s="34"/>
      <c r="H29" s="33"/>
      <c r="I29" s="38"/>
    </row>
    <row r="30" spans="1:9">
      <c r="A30" s="12"/>
      <c r="B30" s="12"/>
      <c r="C30" s="8"/>
      <c r="D30" s="12"/>
      <c r="E30" s="9"/>
      <c r="F30" s="12"/>
      <c r="G30" s="6"/>
      <c r="H30" s="12"/>
      <c r="I30" s="22"/>
    </row>
    <row r="31" spans="1:9">
      <c r="A31" s="12" t="s">
        <v>73</v>
      </c>
      <c r="B31" s="12"/>
      <c r="C31" s="8"/>
      <c r="D31" s="12"/>
      <c r="E31" s="9"/>
      <c r="F31" s="12"/>
      <c r="G31" s="6"/>
      <c r="H31" s="12"/>
      <c r="I31" s="22">
        <f>MEDIAN(I17:I25)</f>
        <v>7.406666666666667E-2</v>
      </c>
    </row>
    <row r="32" spans="1:9" ht="15.3" thickBot="1">
      <c r="A32" s="35"/>
      <c r="B32" s="35"/>
      <c r="C32" s="50"/>
      <c r="D32" s="35"/>
      <c r="E32" s="51"/>
      <c r="F32" s="35"/>
      <c r="G32" s="37"/>
      <c r="H32" s="35"/>
      <c r="I32" s="37"/>
    </row>
    <row r="33" spans="1:9" ht="15.3" thickTop="1">
      <c r="A33" s="26"/>
      <c r="B33" s="26"/>
      <c r="C33" s="74"/>
      <c r="D33" s="26"/>
      <c r="E33" s="75"/>
      <c r="F33" s="26"/>
      <c r="G33" s="31"/>
      <c r="H33" s="26"/>
      <c r="I33" s="31"/>
    </row>
    <row r="34" spans="1:9">
      <c r="A34" s="23" t="str">
        <f>+'DCP-9, P 3'!A29</f>
        <v>Adjusted Mckenzie Electric Group</v>
      </c>
      <c r="B34" s="12"/>
      <c r="C34" s="8"/>
      <c r="D34" s="12"/>
      <c r="E34" s="9"/>
      <c r="F34" s="12"/>
      <c r="G34" s="6"/>
      <c r="H34" s="12"/>
      <c r="I34" s="6"/>
    </row>
    <row r="35" spans="1:9">
      <c r="A35" s="12"/>
      <c r="B35" s="12"/>
      <c r="C35" s="8"/>
      <c r="D35" s="12"/>
      <c r="E35" s="9"/>
      <c r="F35" s="12"/>
      <c r="G35" s="6"/>
      <c r="H35" s="12"/>
      <c r="I35" s="6"/>
    </row>
    <row r="36" spans="1:9">
      <c r="A36" s="12" t="str">
        <f>+'DCP-9, P 3'!A31</f>
        <v>Algonquin Power &amp; Utilities</v>
      </c>
      <c r="B36" s="12"/>
      <c r="C36" s="248" t="str">
        <f>+'DCP-9, P 5'!C42</f>
        <v>Not included in analyses since Company not covered by Value Line.</v>
      </c>
      <c r="D36" s="12"/>
      <c r="E36" s="9"/>
      <c r="F36" s="12"/>
      <c r="G36" s="6"/>
      <c r="H36" s="12"/>
      <c r="I36" s="6"/>
    </row>
    <row r="37" spans="1:9">
      <c r="A37" s="12" t="str">
        <f>+'DCP-9, P 3'!A32</f>
        <v>ALLETE</v>
      </c>
      <c r="B37" s="12"/>
      <c r="C37" s="8">
        <f>+E72</f>
        <v>1.9166666666666665E-2</v>
      </c>
      <c r="D37" s="12"/>
      <c r="E37" s="9">
        <f>+'DCP-15,P 1'!E34</f>
        <v>0.9</v>
      </c>
      <c r="F37" s="12"/>
      <c r="G37" s="6">
        <f>+G25</f>
        <v>6.0999999999999999E-2</v>
      </c>
      <c r="H37" s="12"/>
      <c r="I37" s="6">
        <f t="shared" ref="I37:I54" si="3">+C37+(E37*G37)</f>
        <v>7.406666666666667E-2</v>
      </c>
    </row>
    <row r="38" spans="1:9">
      <c r="A38" s="12" t="str">
        <f>+'DCP-9, P 3'!A33</f>
        <v>Ameren Corp</v>
      </c>
      <c r="B38" s="12"/>
      <c r="C38" s="8">
        <f>+C25</f>
        <v>1.9166666666666665E-2</v>
      </c>
      <c r="D38" s="12"/>
      <c r="E38" s="9">
        <f>+'DCP-15,P 1'!E35</f>
        <v>0.8</v>
      </c>
      <c r="F38" s="12"/>
      <c r="G38" s="6">
        <f>+G25</f>
        <v>6.0999999999999999E-2</v>
      </c>
      <c r="H38" s="12"/>
      <c r="I38" s="6">
        <f t="shared" si="3"/>
        <v>6.7966666666666675E-2</v>
      </c>
    </row>
    <row r="39" spans="1:9">
      <c r="A39" s="12" t="str">
        <f>+'DCP-9, P 3'!A34</f>
        <v>Avangrid, Inc.</v>
      </c>
      <c r="B39" s="12"/>
      <c r="C39" s="8">
        <f>+C38</f>
        <v>1.9166666666666665E-2</v>
      </c>
      <c r="D39" s="12"/>
      <c r="E39" s="9">
        <f>+'DCP-15,P 1'!E36</f>
        <v>0.85</v>
      </c>
      <c r="F39" s="12"/>
      <c r="G39" s="6">
        <f>+G38</f>
        <v>6.0999999999999999E-2</v>
      </c>
      <c r="H39" s="12"/>
      <c r="I39" s="6">
        <f t="shared" si="3"/>
        <v>7.1016666666666672E-2</v>
      </c>
    </row>
    <row r="40" spans="1:9">
      <c r="A40" s="12" t="str">
        <f>+'DCP-9, P 3'!A35</f>
        <v>Avista Corp</v>
      </c>
      <c r="B40" s="12"/>
      <c r="C40" s="8">
        <f t="shared" ref="C40:C54" si="4">+C39</f>
        <v>1.9166666666666665E-2</v>
      </c>
      <c r="D40" s="12"/>
      <c r="E40" s="9">
        <f>+'DCP-15,P 1'!E37</f>
        <v>0.95</v>
      </c>
      <c r="F40" s="12"/>
      <c r="G40" s="6">
        <f t="shared" ref="G40:G54" si="5">+G39</f>
        <v>6.0999999999999999E-2</v>
      </c>
      <c r="H40" s="12"/>
      <c r="I40" s="6">
        <f t="shared" si="3"/>
        <v>7.7116666666666667E-2</v>
      </c>
    </row>
    <row r="41" spans="1:9">
      <c r="A41" s="12" t="str">
        <f>+'DCP-9, P 3'!A36</f>
        <v>Black Hills Corp</v>
      </c>
      <c r="B41" s="12"/>
      <c r="C41" s="8">
        <f t="shared" si="4"/>
        <v>1.9166666666666665E-2</v>
      </c>
      <c r="D41" s="12"/>
      <c r="E41" s="9">
        <f>+'DCP-15,P 1'!E38</f>
        <v>1</v>
      </c>
      <c r="F41" s="12"/>
      <c r="G41" s="6">
        <f t="shared" si="5"/>
        <v>6.0999999999999999E-2</v>
      </c>
      <c r="H41" s="12"/>
      <c r="I41" s="6">
        <f t="shared" si="3"/>
        <v>8.0166666666666664E-2</v>
      </c>
    </row>
    <row r="42" spans="1:9">
      <c r="A42" s="12" t="str">
        <f>+'DCP-9, P 3'!A37</f>
        <v>CenterPoint Energy</v>
      </c>
      <c r="B42" s="12"/>
      <c r="C42" s="8">
        <f t="shared" si="4"/>
        <v>1.9166666666666665E-2</v>
      </c>
      <c r="D42" s="12"/>
      <c r="E42" s="9">
        <f>+'DCP-15,P 1'!E39</f>
        <v>1.1499999999999999</v>
      </c>
      <c r="F42" s="12"/>
      <c r="G42" s="6">
        <f t="shared" si="5"/>
        <v>6.0999999999999999E-2</v>
      </c>
      <c r="H42" s="12"/>
      <c r="I42" s="6">
        <f t="shared" si="3"/>
        <v>8.9316666666666655E-2</v>
      </c>
    </row>
    <row r="43" spans="1:9">
      <c r="A43" s="12" t="str">
        <f>+'DCP-9, P 3'!A38</f>
        <v>CMS Energy Corp</v>
      </c>
      <c r="B43" s="12"/>
      <c r="C43" s="8">
        <f t="shared" si="4"/>
        <v>1.9166666666666665E-2</v>
      </c>
      <c r="D43" s="12"/>
      <c r="E43" s="9">
        <f>+'DCP-15,P 1'!E40</f>
        <v>0.75</v>
      </c>
      <c r="F43" s="12"/>
      <c r="G43" s="6">
        <f t="shared" si="5"/>
        <v>6.0999999999999999E-2</v>
      </c>
      <c r="H43" s="12"/>
      <c r="I43" s="6">
        <f t="shared" si="3"/>
        <v>6.4916666666666664E-2</v>
      </c>
    </row>
    <row r="44" spans="1:9">
      <c r="A44" s="12" t="str">
        <f>+'DCP-9, P 3'!A39</f>
        <v>DTE Energy</v>
      </c>
      <c r="B44" s="12"/>
      <c r="C44" s="8">
        <f>+C43</f>
        <v>1.9166666666666665E-2</v>
      </c>
      <c r="D44" s="12"/>
      <c r="E44" s="9">
        <f>+'DCP-15,P 1'!E41</f>
        <v>0.95</v>
      </c>
      <c r="F44" s="12"/>
      <c r="G44" s="6">
        <f>+G43</f>
        <v>6.0999999999999999E-2</v>
      </c>
      <c r="H44" s="12"/>
      <c r="I44" s="6">
        <f t="shared" si="3"/>
        <v>7.7116666666666667E-2</v>
      </c>
    </row>
    <row r="45" spans="1:9">
      <c r="A45" s="12" t="str">
        <f>+'DCP-9, P 3'!A40</f>
        <v>Edison International</v>
      </c>
      <c r="B45" s="12"/>
      <c r="C45" s="248" t="str">
        <f>+'DCP-9, P 5'!C51</f>
        <v>Not included in analyses due to impact on Company of California wildfires.</v>
      </c>
      <c r="D45" s="12"/>
      <c r="E45" s="9"/>
      <c r="F45" s="12"/>
      <c r="G45" s="6"/>
      <c r="H45" s="12"/>
      <c r="I45" s="6"/>
    </row>
    <row r="46" spans="1:9">
      <c r="A46" s="12" t="str">
        <f>+'DCP-9, P 3'!A41</f>
        <v>Emera Inc.</v>
      </c>
      <c r="B46" s="12"/>
      <c r="C46" s="8">
        <f>+C44</f>
        <v>1.9166666666666665E-2</v>
      </c>
      <c r="D46" s="12"/>
      <c r="E46" s="9">
        <f>+'DCP-15,P 1'!E43</f>
        <v>0.75</v>
      </c>
      <c r="F46" s="12"/>
      <c r="G46" s="6">
        <f>+G44</f>
        <v>6.0999999999999999E-2</v>
      </c>
      <c r="H46" s="12"/>
      <c r="I46" s="6">
        <f t="shared" si="3"/>
        <v>6.4916666666666664E-2</v>
      </c>
    </row>
    <row r="47" spans="1:9">
      <c r="A47" s="12" t="str">
        <f>+'DCP-9, P 3'!A42</f>
        <v>Entergy Corp.</v>
      </c>
      <c r="B47" s="12"/>
      <c r="C47" s="8">
        <f t="shared" si="4"/>
        <v>1.9166666666666665E-2</v>
      </c>
      <c r="D47" s="12"/>
      <c r="E47" s="9">
        <f>+'DCP-15,P 1'!E44</f>
        <v>0.95</v>
      </c>
      <c r="F47" s="12"/>
      <c r="G47" s="6">
        <f t="shared" si="5"/>
        <v>6.0999999999999999E-2</v>
      </c>
      <c r="H47" s="12"/>
      <c r="I47" s="6">
        <f t="shared" si="3"/>
        <v>7.7116666666666667E-2</v>
      </c>
    </row>
    <row r="48" spans="1:9">
      <c r="A48" s="12" t="str">
        <f>+'DCP-9, P 3'!A43</f>
        <v>Exelon Corp</v>
      </c>
      <c r="B48" s="12"/>
      <c r="C48" s="8">
        <f t="shared" si="4"/>
        <v>1.9166666666666665E-2</v>
      </c>
      <c r="D48" s="12"/>
      <c r="E48" s="9">
        <f>+'DCP-15,P 1'!E45</f>
        <v>0.95</v>
      </c>
      <c r="F48" s="12"/>
      <c r="G48" s="6">
        <f t="shared" si="5"/>
        <v>6.0999999999999999E-2</v>
      </c>
      <c r="H48" s="12"/>
      <c r="I48" s="6">
        <f t="shared" si="3"/>
        <v>7.7116666666666667E-2</v>
      </c>
    </row>
    <row r="49" spans="1:9">
      <c r="A49" s="12" t="str">
        <f>+'DCP-9, P 3'!A44</f>
        <v>FirstEnergy Corp</v>
      </c>
      <c r="B49" s="12"/>
      <c r="C49" s="8">
        <f t="shared" si="4"/>
        <v>1.9166666666666665E-2</v>
      </c>
      <c r="D49" s="12"/>
      <c r="E49" s="9">
        <f>+'DCP-15,P 1'!E46</f>
        <v>0.85</v>
      </c>
      <c r="F49" s="12"/>
      <c r="G49" s="6">
        <f t="shared" si="5"/>
        <v>6.0999999999999999E-2</v>
      </c>
      <c r="H49" s="12"/>
      <c r="I49" s="6">
        <f t="shared" si="3"/>
        <v>7.1016666666666672E-2</v>
      </c>
    </row>
    <row r="50" spans="1:9">
      <c r="A50" s="12" t="str">
        <f>+'DCP-9, P 3'!A45</f>
        <v>Hawaiian Electric</v>
      </c>
      <c r="B50" s="12"/>
      <c r="C50" s="8">
        <f t="shared" si="4"/>
        <v>1.9166666666666665E-2</v>
      </c>
      <c r="D50" s="12"/>
      <c r="E50" s="9">
        <f>+'DCP-15,P 1'!E47</f>
        <v>0.8</v>
      </c>
      <c r="F50" s="12"/>
      <c r="G50" s="6">
        <f t="shared" si="5"/>
        <v>6.0999999999999999E-2</v>
      </c>
      <c r="H50" s="12"/>
      <c r="I50" s="6">
        <f t="shared" si="3"/>
        <v>6.7966666666666675E-2</v>
      </c>
    </row>
    <row r="51" spans="1:9">
      <c r="A51" s="12" t="str">
        <f>+'DCP-9, P 3'!A46</f>
        <v>IDACORP</v>
      </c>
      <c r="B51" s="12"/>
      <c r="C51" s="8">
        <f t="shared" si="4"/>
        <v>1.9166666666666665E-2</v>
      </c>
      <c r="D51" s="12"/>
      <c r="E51" s="9">
        <f>+'DCP-15,P 1'!E48</f>
        <v>0.8</v>
      </c>
      <c r="F51" s="12"/>
      <c r="G51" s="6">
        <f t="shared" si="5"/>
        <v>6.0999999999999999E-2</v>
      </c>
      <c r="H51" s="12"/>
      <c r="I51" s="6">
        <f t="shared" si="3"/>
        <v>6.7966666666666675E-2</v>
      </c>
    </row>
    <row r="52" spans="1:9">
      <c r="A52" s="12" t="str">
        <f>+'DCP-9, P 3'!A47</f>
        <v>Northwestern Corp</v>
      </c>
      <c r="B52" s="12"/>
      <c r="C52" s="8">
        <f t="shared" si="4"/>
        <v>1.9166666666666665E-2</v>
      </c>
      <c r="D52" s="12"/>
      <c r="E52" s="9">
        <f>+'DCP-15,P 1'!E49</f>
        <v>0.95</v>
      </c>
      <c r="F52" s="12"/>
      <c r="G52" s="6">
        <f t="shared" si="5"/>
        <v>6.0999999999999999E-2</v>
      </c>
      <c r="H52" s="12"/>
      <c r="I52" s="6">
        <f t="shared" si="3"/>
        <v>7.7116666666666667E-2</v>
      </c>
    </row>
    <row r="53" spans="1:9">
      <c r="A53" s="12" t="str">
        <f>+'DCP-9, P 3'!A48</f>
        <v>OGE Energy Corp</v>
      </c>
      <c r="B53" s="12"/>
      <c r="C53" s="8">
        <f t="shared" si="4"/>
        <v>1.9166666666666665E-2</v>
      </c>
      <c r="D53" s="12"/>
      <c r="E53" s="9">
        <f>+'DCP-15,P 1'!E50</f>
        <v>1.05</v>
      </c>
      <c r="F53" s="12"/>
      <c r="G53" s="6">
        <f t="shared" si="5"/>
        <v>6.0999999999999999E-2</v>
      </c>
      <c r="H53" s="12"/>
      <c r="I53" s="6">
        <f t="shared" si="3"/>
        <v>8.3216666666666661E-2</v>
      </c>
    </row>
    <row r="54" spans="1:9">
      <c r="A54" s="12" t="str">
        <f>+'DCP-9, P 3'!A49</f>
        <v>Otter Tail Corp</v>
      </c>
      <c r="B54" s="12"/>
      <c r="C54" s="8">
        <f t="shared" si="4"/>
        <v>1.9166666666666665E-2</v>
      </c>
      <c r="D54" s="12"/>
      <c r="E54" s="9">
        <f>+'DCP-15,P 1'!E51</f>
        <v>0.85</v>
      </c>
      <c r="F54" s="12"/>
      <c r="G54" s="6">
        <f t="shared" si="5"/>
        <v>6.0999999999999999E-2</v>
      </c>
      <c r="H54" s="12"/>
      <c r="I54" s="6">
        <f t="shared" si="3"/>
        <v>7.1016666666666672E-2</v>
      </c>
    </row>
    <row r="55" spans="1:9">
      <c r="A55" s="12" t="str">
        <f>+'DCP-9, P 3'!A50</f>
        <v>PNM Resources</v>
      </c>
      <c r="B55" s="12"/>
      <c r="C55" s="248" t="str">
        <f>+'DCP-9, P 5'!C61</f>
        <v>Not included in analyses since this company is merging with AVANGRID</v>
      </c>
      <c r="D55" s="21"/>
      <c r="E55" s="250"/>
      <c r="F55" s="21"/>
      <c r="G55" s="211"/>
      <c r="H55" s="21"/>
      <c r="I55" s="211"/>
    </row>
    <row r="56" spans="1:9">
      <c r="A56" s="12" t="str">
        <f>+'DCP-9, P 3'!A51</f>
        <v>Sempra Energy</v>
      </c>
      <c r="B56" s="12"/>
      <c r="C56" s="248" t="str">
        <f>+'DCP-9, P 5'!C62</f>
        <v>Not included in analyses due to impact on Company of California wildfires.</v>
      </c>
      <c r="D56" s="21"/>
      <c r="E56" s="250"/>
      <c r="F56" s="21"/>
      <c r="G56" s="211"/>
      <c r="H56" s="21"/>
      <c r="I56" s="211"/>
    </row>
    <row r="57" spans="1:9">
      <c r="A57" s="33"/>
      <c r="B57" s="33"/>
      <c r="C57" s="48"/>
      <c r="D57" s="33"/>
      <c r="E57" s="49"/>
      <c r="F57" s="33"/>
      <c r="G57" s="34"/>
      <c r="H57" s="33"/>
      <c r="I57" s="34"/>
    </row>
    <row r="58" spans="1:9">
      <c r="A58" s="12"/>
      <c r="B58" s="12"/>
      <c r="C58" s="8"/>
      <c r="D58" s="12"/>
      <c r="E58" s="9"/>
      <c r="F58" s="12"/>
      <c r="G58" s="6"/>
      <c r="H58" s="12"/>
      <c r="I58" s="6"/>
    </row>
    <row r="59" spans="1:9">
      <c r="A59" s="12" t="s">
        <v>76</v>
      </c>
      <c r="B59" s="12"/>
      <c r="C59" s="8"/>
      <c r="D59" s="12"/>
      <c r="E59" s="9"/>
      <c r="F59" s="12"/>
      <c r="G59" s="8"/>
      <c r="H59" s="12"/>
      <c r="I59" s="22">
        <f>AVERAGE(I38:I56)</f>
        <v>7.4066666666666683E-2</v>
      </c>
    </row>
    <row r="60" spans="1:9">
      <c r="A60" s="33"/>
      <c r="B60" s="33"/>
      <c r="C60" s="48"/>
      <c r="D60" s="33"/>
      <c r="E60" s="49"/>
      <c r="F60" s="33"/>
      <c r="G60" s="48"/>
      <c r="H60" s="33"/>
      <c r="I60" s="38"/>
    </row>
    <row r="61" spans="1:9">
      <c r="A61" s="12"/>
      <c r="B61" s="12"/>
      <c r="C61" s="8"/>
      <c r="D61" s="12"/>
      <c r="E61" s="9"/>
      <c r="F61" s="12"/>
      <c r="G61" s="8"/>
      <c r="H61" s="12"/>
      <c r="I61" s="22"/>
    </row>
    <row r="62" spans="1:9">
      <c r="A62" s="12" t="s">
        <v>73</v>
      </c>
      <c r="B62" s="12"/>
      <c r="C62" s="8"/>
      <c r="D62" s="12"/>
      <c r="E62" s="9"/>
      <c r="F62" s="12"/>
      <c r="G62" s="8"/>
      <c r="H62" s="12"/>
      <c r="I62" s="22">
        <f>MEDIAN(I38:I56)</f>
        <v>7.406666666666667E-2</v>
      </c>
    </row>
    <row r="63" spans="1:9" ht="15.3" thickBot="1">
      <c r="A63" s="35"/>
      <c r="B63" s="35"/>
      <c r="C63" s="50"/>
      <c r="D63" s="35"/>
      <c r="E63" s="51"/>
      <c r="F63" s="35"/>
      <c r="G63" s="50"/>
      <c r="H63" s="35"/>
      <c r="I63" s="37"/>
    </row>
    <row r="64" spans="1:9" ht="15.3" thickTop="1">
      <c r="A64" s="12"/>
      <c r="B64" s="12"/>
      <c r="C64" s="8"/>
      <c r="D64" s="12"/>
      <c r="E64" s="9"/>
      <c r="F64" s="12"/>
      <c r="G64" s="8"/>
      <c r="H64" s="12"/>
      <c r="I64" s="6"/>
    </row>
    <row r="65" spans="1:9">
      <c r="A65" s="4" t="s">
        <v>205</v>
      </c>
      <c r="B65" s="12"/>
      <c r="C65" s="12"/>
      <c r="D65" s="12"/>
      <c r="E65" s="12"/>
      <c r="F65" s="12"/>
      <c r="G65" s="5"/>
      <c r="H65" s="12"/>
      <c r="I65" s="12"/>
    </row>
    <row r="66" spans="1:9">
      <c r="C66" s="334" t="s">
        <v>99</v>
      </c>
      <c r="D66" s="334"/>
      <c r="E66" s="334"/>
    </row>
    <row r="67" spans="1:9">
      <c r="C67" s="100" t="s">
        <v>98</v>
      </c>
      <c r="E67" s="96" t="s">
        <v>83</v>
      </c>
    </row>
    <row r="68" spans="1:9">
      <c r="C68" s="199">
        <v>44197</v>
      </c>
      <c r="E68" s="47">
        <v>1.6299999999999999E-2</v>
      </c>
    </row>
    <row r="69" spans="1:9">
      <c r="C69" s="199">
        <v>44248</v>
      </c>
      <c r="E69" s="47">
        <v>1.8800000000000001E-2</v>
      </c>
    </row>
    <row r="70" spans="1:9">
      <c r="C70" s="199">
        <v>44276</v>
      </c>
      <c r="E70" s="47">
        <v>2.24E-2</v>
      </c>
    </row>
    <row r="71" spans="1:9">
      <c r="A71" s="97"/>
      <c r="C71" s="73"/>
    </row>
    <row r="72" spans="1:9">
      <c r="C72" s="107" t="s">
        <v>27</v>
      </c>
      <c r="E72" s="47">
        <f>AVERAGE(E68:E70)</f>
        <v>1.9166666666666665E-2</v>
      </c>
    </row>
    <row r="75" spans="1:9">
      <c r="G75" s="97"/>
    </row>
  </sheetData>
  <mergeCells count="2">
    <mergeCell ref="A7:I7"/>
    <mergeCell ref="C66:E66"/>
  </mergeCells>
  <phoneticPr fontId="9" type="noConversion"/>
  <printOptions horizontalCentered="1"/>
  <pageMargins left="0.75" right="0.75" top="1" bottom="1" header="0.5" footer="0.5"/>
  <pageSetup scale="5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830A-8EF1-427F-81E7-6F4F51DD34A9}">
  <sheetPr>
    <pageSetUpPr fitToPage="1"/>
  </sheetPr>
  <dimension ref="A1:Z76"/>
  <sheetViews>
    <sheetView zoomScale="98" zoomScaleNormal="98" workbookViewId="0">
      <pane xSplit="1" ySplit="12" topLeftCell="E51" activePane="bottomRight" state="frozen"/>
      <selection pane="topRight" activeCell="B1" sqref="B1"/>
      <selection pane="bottomLeft" activeCell="A7" sqref="A7"/>
      <selection pane="bottomRight" sqref="A1:P72"/>
    </sheetView>
  </sheetViews>
  <sheetFormatPr defaultColWidth="8.86328125" defaultRowHeight="12.3"/>
  <cols>
    <col min="1" max="1" width="26" style="258" customWidth="1"/>
    <col min="2" max="2" width="2.76953125" style="258" hidden="1" customWidth="1"/>
    <col min="3" max="3" width="16.31640625" style="258" hidden="1" customWidth="1"/>
    <col min="4" max="4" width="4.76953125" style="258" hidden="1" customWidth="1"/>
    <col min="5" max="5" width="10.31640625" style="258" bestFit="1" customWidth="1"/>
    <col min="6" max="6" width="0" style="258" hidden="1" customWidth="1"/>
    <col min="7" max="9" width="7.76953125" style="258" customWidth="1"/>
    <col min="10" max="12" width="7.76953125" style="258" hidden="1" customWidth="1"/>
    <col min="13" max="13" width="7.76953125" style="258" customWidth="1"/>
    <col min="14" max="15" width="7.76953125" style="258" hidden="1" customWidth="1"/>
    <col min="16" max="16" width="7.76953125" style="258" customWidth="1"/>
    <col min="17" max="22" width="7.76953125" style="258" hidden="1" customWidth="1"/>
    <col min="23" max="24" width="0" style="260" hidden="1" customWidth="1"/>
    <col min="25" max="26" width="0" style="258" hidden="1" customWidth="1"/>
    <col min="27" max="16384" width="8.86328125" style="258"/>
  </cols>
  <sheetData>
    <row r="1" spans="1:26">
      <c r="I1" s="259" t="s">
        <v>246</v>
      </c>
    </row>
    <row r="2" spans="1:26">
      <c r="I2" s="259" t="str">
        <f>+'DCP-15, P 2'!E3</f>
        <v>Dockets UE-200900/UG-200901</v>
      </c>
    </row>
    <row r="5" spans="1:26" ht="17.7">
      <c r="A5" s="335" t="s">
        <v>331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U5" s="259"/>
    </row>
    <row r="6" spans="1:26" ht="17.7">
      <c r="A6" s="335" t="s">
        <v>332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U6" s="259"/>
    </row>
    <row r="7" spans="1:26" ht="18" thickBot="1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U7" s="259"/>
    </row>
    <row r="8" spans="1:26" ht="12.6" thickTop="1">
      <c r="U8" s="259"/>
    </row>
    <row r="9" spans="1:26">
      <c r="E9" s="261">
        <v>2021</v>
      </c>
      <c r="F9" s="261">
        <v>2020</v>
      </c>
      <c r="K9" s="261"/>
      <c r="L9" s="261"/>
      <c r="M9" s="261" t="s">
        <v>9</v>
      </c>
      <c r="N9" s="261"/>
      <c r="O9" s="261"/>
      <c r="P9" s="261" t="s">
        <v>333</v>
      </c>
    </row>
    <row r="10" spans="1:26">
      <c r="E10" s="261" t="s">
        <v>334</v>
      </c>
      <c r="F10" s="261" t="s">
        <v>335</v>
      </c>
      <c r="G10" s="336" t="s">
        <v>17</v>
      </c>
      <c r="H10" s="336"/>
      <c r="I10" s="336"/>
      <c r="J10" s="261"/>
      <c r="K10" s="261"/>
      <c r="L10" s="261"/>
      <c r="M10" s="261" t="s">
        <v>336</v>
      </c>
      <c r="N10" s="261"/>
      <c r="O10" s="261"/>
      <c r="P10" s="261" t="s">
        <v>336</v>
      </c>
      <c r="Q10" s="336" t="s">
        <v>17</v>
      </c>
      <c r="R10" s="336"/>
      <c r="S10" s="336"/>
      <c r="T10" s="336"/>
      <c r="U10" s="336"/>
      <c r="V10" s="336"/>
      <c r="W10" s="336"/>
      <c r="X10" s="262"/>
    </row>
    <row r="11" spans="1:26">
      <c r="E11" s="263" t="s">
        <v>164</v>
      </c>
      <c r="F11" s="261" t="s">
        <v>337</v>
      </c>
      <c r="G11" s="261"/>
      <c r="H11" s="261"/>
      <c r="I11" s="261" t="s">
        <v>338</v>
      </c>
      <c r="J11" s="261"/>
      <c r="K11" s="261"/>
      <c r="L11" s="261"/>
      <c r="M11" s="261" t="s">
        <v>339</v>
      </c>
      <c r="N11" s="261"/>
      <c r="O11" s="261"/>
      <c r="P11" s="261" t="s">
        <v>339</v>
      </c>
      <c r="Q11" s="261"/>
      <c r="W11" s="264" t="s">
        <v>340</v>
      </c>
    </row>
    <row r="12" spans="1:26">
      <c r="A12" s="265" t="s">
        <v>15</v>
      </c>
      <c r="B12" s="265"/>
      <c r="C12" s="266" t="s">
        <v>264</v>
      </c>
      <c r="D12" s="265"/>
      <c r="E12" s="267" t="s">
        <v>264</v>
      </c>
      <c r="F12" s="266" t="s">
        <v>264</v>
      </c>
      <c r="G12" s="266" t="s">
        <v>18</v>
      </c>
      <c r="H12" s="266" t="s">
        <v>43</v>
      </c>
      <c r="I12" s="266" t="s">
        <v>341</v>
      </c>
      <c r="J12" s="266"/>
      <c r="K12" s="266"/>
      <c r="L12" s="266"/>
      <c r="M12" s="266"/>
      <c r="N12" s="266"/>
      <c r="O12" s="266"/>
      <c r="P12" s="266"/>
      <c r="Q12" s="266" t="s">
        <v>342</v>
      </c>
      <c r="R12" s="266" t="s">
        <v>343</v>
      </c>
      <c r="S12" s="266" t="s">
        <v>344</v>
      </c>
      <c r="T12" s="266" t="s">
        <v>345</v>
      </c>
      <c r="U12" s="266" t="s">
        <v>346</v>
      </c>
      <c r="V12" s="266" t="s">
        <v>347</v>
      </c>
      <c r="W12" s="268" t="s">
        <v>348</v>
      </c>
      <c r="X12" s="268" t="s">
        <v>349</v>
      </c>
    </row>
    <row r="13" spans="1:26">
      <c r="C13" s="261"/>
      <c r="E13" s="269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4"/>
      <c r="X13" s="264"/>
    </row>
    <row r="14" spans="1:26">
      <c r="A14" s="258" t="s">
        <v>178</v>
      </c>
      <c r="B14" s="258" t="s">
        <v>350</v>
      </c>
      <c r="C14" s="258" t="s">
        <v>351</v>
      </c>
      <c r="D14" s="261" t="s">
        <v>352</v>
      </c>
      <c r="E14" s="270">
        <v>1600000</v>
      </c>
      <c r="F14" s="271">
        <v>0.57999999999999996</v>
      </c>
      <c r="G14" s="261">
        <v>2</v>
      </c>
      <c r="H14" s="272">
        <v>0.85</v>
      </c>
      <c r="I14" s="261" t="s">
        <v>58</v>
      </c>
      <c r="J14" s="261">
        <v>3.33</v>
      </c>
      <c r="K14" s="261">
        <v>3</v>
      </c>
      <c r="L14" s="261">
        <v>4</v>
      </c>
      <c r="M14" s="261" t="s">
        <v>78</v>
      </c>
      <c r="N14" s="261">
        <v>3.33</v>
      </c>
      <c r="O14" s="261">
        <v>3</v>
      </c>
      <c r="P14" s="261" t="s">
        <v>97</v>
      </c>
      <c r="Q14" s="261"/>
      <c r="R14" s="261"/>
      <c r="S14" s="261"/>
      <c r="T14" s="261"/>
      <c r="U14" s="261"/>
      <c r="V14" s="261"/>
      <c r="Z14" s="261">
        <v>3</v>
      </c>
    </row>
    <row r="15" spans="1:26">
      <c r="A15" s="258" t="s">
        <v>353</v>
      </c>
      <c r="B15" s="258" t="s">
        <v>350</v>
      </c>
      <c r="C15" s="258" t="s">
        <v>354</v>
      </c>
      <c r="D15" s="261" t="s">
        <v>355</v>
      </c>
      <c r="E15" s="270">
        <v>2500000</v>
      </c>
      <c r="F15" s="271">
        <v>0.65</v>
      </c>
      <c r="G15" s="261">
        <v>1</v>
      </c>
      <c r="H15" s="272">
        <v>0.7</v>
      </c>
      <c r="I15" s="261" t="s">
        <v>265</v>
      </c>
      <c r="J15" s="261">
        <v>4</v>
      </c>
      <c r="K15" s="261">
        <v>3.33</v>
      </c>
      <c r="L15" s="261">
        <v>4.33</v>
      </c>
      <c r="M15" s="261" t="s">
        <v>356</v>
      </c>
      <c r="N15" s="261">
        <v>5.33</v>
      </c>
      <c r="O15" s="261">
        <v>4.67</v>
      </c>
      <c r="P15" s="261" t="s">
        <v>357</v>
      </c>
      <c r="Q15" s="264">
        <v>0.51</v>
      </c>
      <c r="R15" s="260"/>
      <c r="S15" s="260"/>
      <c r="T15" s="260"/>
      <c r="U15" s="264">
        <v>0.04</v>
      </c>
      <c r="V15" s="264">
        <v>0.35</v>
      </c>
      <c r="W15" s="264">
        <v>0.11</v>
      </c>
      <c r="X15" s="264">
        <v>0.04</v>
      </c>
      <c r="Z15" s="261">
        <v>4.33</v>
      </c>
    </row>
    <row r="16" spans="1:26">
      <c r="A16" s="258" t="s">
        <v>181</v>
      </c>
      <c r="B16" s="258" t="s">
        <v>350</v>
      </c>
      <c r="C16" s="258" t="s">
        <v>358</v>
      </c>
      <c r="D16" s="261" t="s">
        <v>359</v>
      </c>
      <c r="E16" s="270">
        <v>2700000</v>
      </c>
      <c r="F16" s="271">
        <v>0.495</v>
      </c>
      <c r="G16" s="261">
        <v>2</v>
      </c>
      <c r="H16" s="272">
        <v>0.95</v>
      </c>
      <c r="I16" s="261" t="s">
        <v>57</v>
      </c>
      <c r="J16" s="261">
        <v>4</v>
      </c>
      <c r="K16" s="261">
        <v>3.67</v>
      </c>
      <c r="L16" s="261">
        <v>3.67</v>
      </c>
      <c r="M16" s="261" t="s">
        <v>78</v>
      </c>
      <c r="N16" s="261">
        <v>4.33</v>
      </c>
      <c r="O16" s="261">
        <v>3</v>
      </c>
      <c r="P16" s="261" t="s">
        <v>97</v>
      </c>
      <c r="Q16" s="273">
        <v>0.46</v>
      </c>
      <c r="R16" s="273"/>
      <c r="S16" s="273">
        <v>0.19</v>
      </c>
      <c r="T16" s="273"/>
      <c r="U16" s="273"/>
      <c r="V16" s="273"/>
      <c r="W16" s="264"/>
      <c r="X16" s="264">
        <v>0.35</v>
      </c>
      <c r="Z16" s="261">
        <v>3</v>
      </c>
    </row>
    <row r="17" spans="1:26">
      <c r="A17" s="258" t="s">
        <v>360</v>
      </c>
      <c r="B17" s="258" t="s">
        <v>350</v>
      </c>
      <c r="D17" s="261" t="s">
        <v>361</v>
      </c>
      <c r="E17" s="270">
        <v>2900000</v>
      </c>
      <c r="F17" s="271">
        <v>0.51</v>
      </c>
      <c r="G17" s="261">
        <v>2</v>
      </c>
      <c r="H17" s="272">
        <v>0.95</v>
      </c>
      <c r="I17" s="261" t="s">
        <v>57</v>
      </c>
      <c r="J17" s="261">
        <v>3.33</v>
      </c>
      <c r="K17" s="261"/>
      <c r="L17" s="261">
        <v>3.68</v>
      </c>
      <c r="M17" s="261" t="s">
        <v>78</v>
      </c>
      <c r="N17" s="261"/>
      <c r="O17" s="261">
        <v>3</v>
      </c>
      <c r="P17" s="261" t="s">
        <v>97</v>
      </c>
      <c r="Q17" s="264">
        <v>0.74</v>
      </c>
      <c r="R17" s="264"/>
      <c r="S17" s="264"/>
      <c r="T17" s="264">
        <v>0.21</v>
      </c>
      <c r="U17" s="264">
        <v>0.02</v>
      </c>
      <c r="V17" s="264">
        <v>0.03</v>
      </c>
      <c r="W17" s="264"/>
      <c r="X17" s="264"/>
      <c r="Z17" s="261">
        <v>3</v>
      </c>
    </row>
    <row r="18" spans="1:26">
      <c r="A18" s="258" t="s">
        <v>173</v>
      </c>
      <c r="B18" s="258" t="s">
        <v>350</v>
      </c>
      <c r="C18" s="258" t="s">
        <v>362</v>
      </c>
      <c r="D18" s="261" t="s">
        <v>363</v>
      </c>
      <c r="E18" s="274">
        <v>2900000</v>
      </c>
      <c r="F18" s="271">
        <v>0.58499999999999996</v>
      </c>
      <c r="G18" s="261">
        <v>2</v>
      </c>
      <c r="H18" s="272">
        <v>0.85</v>
      </c>
      <c r="I18" s="261" t="s">
        <v>58</v>
      </c>
      <c r="J18" s="261">
        <v>4</v>
      </c>
      <c r="K18" s="261">
        <v>3</v>
      </c>
      <c r="L18" s="261">
        <v>4</v>
      </c>
      <c r="M18" s="261" t="s">
        <v>78</v>
      </c>
      <c r="N18" s="261">
        <v>4.33</v>
      </c>
      <c r="O18" s="261">
        <v>3</v>
      </c>
      <c r="P18" s="261" t="s">
        <v>165</v>
      </c>
      <c r="Q18" s="264"/>
      <c r="R18" s="264"/>
      <c r="S18" s="264"/>
      <c r="T18" s="264"/>
      <c r="U18" s="264"/>
      <c r="V18" s="264"/>
      <c r="W18" s="264"/>
      <c r="X18" s="264"/>
      <c r="Z18" s="261">
        <v>3.33</v>
      </c>
    </row>
    <row r="19" spans="1:26">
      <c r="A19" s="258" t="s">
        <v>364</v>
      </c>
      <c r="B19" s="258" t="s">
        <v>350</v>
      </c>
      <c r="C19" s="258" t="s">
        <v>365</v>
      </c>
      <c r="D19" s="261" t="s">
        <v>366</v>
      </c>
      <c r="E19" s="270">
        <v>3700000</v>
      </c>
      <c r="F19" s="271">
        <v>0.45</v>
      </c>
      <c r="G19" s="261">
        <v>2</v>
      </c>
      <c r="H19" s="272">
        <v>1</v>
      </c>
      <c r="I19" s="261" t="s">
        <v>58</v>
      </c>
      <c r="J19" s="261">
        <v>3.33</v>
      </c>
      <c r="K19" s="261">
        <v>3</v>
      </c>
      <c r="L19" s="261">
        <v>4</v>
      </c>
      <c r="M19" s="261" t="s">
        <v>96</v>
      </c>
      <c r="N19" s="261">
        <v>3.5</v>
      </c>
      <c r="O19" s="261">
        <v>3.33</v>
      </c>
      <c r="P19" s="261" t="s">
        <v>97</v>
      </c>
      <c r="Q19" s="264"/>
      <c r="R19" s="264"/>
      <c r="S19" s="264"/>
      <c r="T19" s="264"/>
      <c r="U19" s="264"/>
      <c r="V19" s="264"/>
      <c r="W19" s="264"/>
      <c r="X19" s="264"/>
      <c r="Z19" s="261">
        <v>3</v>
      </c>
    </row>
    <row r="20" spans="1:26">
      <c r="A20" s="258" t="s">
        <v>367</v>
      </c>
      <c r="B20" s="258" t="s">
        <v>350</v>
      </c>
      <c r="C20" s="258" t="s">
        <v>368</v>
      </c>
      <c r="D20" s="261" t="s">
        <v>369</v>
      </c>
      <c r="E20" s="270">
        <v>3700000</v>
      </c>
      <c r="F20" s="271">
        <v>0.52</v>
      </c>
      <c r="G20" s="261">
        <v>2</v>
      </c>
      <c r="H20" s="272">
        <v>0.8</v>
      </c>
      <c r="I20" s="261" t="s">
        <v>58</v>
      </c>
      <c r="J20" s="261">
        <v>3.67</v>
      </c>
      <c r="K20" s="261">
        <v>3</v>
      </c>
      <c r="L20" s="261">
        <v>4</v>
      </c>
      <c r="M20" s="261" t="s">
        <v>179</v>
      </c>
      <c r="N20" s="261">
        <v>3.33</v>
      </c>
      <c r="O20" s="261">
        <v>2.67</v>
      </c>
      <c r="P20" s="261" t="s">
        <v>97</v>
      </c>
      <c r="Q20" s="264">
        <v>0.16</v>
      </c>
      <c r="R20" s="264"/>
      <c r="S20" s="264">
        <v>0.16</v>
      </c>
      <c r="T20" s="264"/>
      <c r="U20" s="264">
        <v>0.28000000000000003</v>
      </c>
      <c r="V20" s="264">
        <v>0.4</v>
      </c>
      <c r="W20" s="264"/>
      <c r="X20" s="264"/>
      <c r="Z20" s="261">
        <v>3</v>
      </c>
    </row>
    <row r="21" spans="1:26">
      <c r="A21" s="258" t="s">
        <v>370</v>
      </c>
      <c r="B21" s="258" t="s">
        <v>350</v>
      </c>
      <c r="D21" s="261" t="s">
        <v>371</v>
      </c>
      <c r="E21" s="270">
        <v>3800000</v>
      </c>
      <c r="F21" s="271">
        <v>0.46500000000000002</v>
      </c>
      <c r="G21" s="261">
        <v>3</v>
      </c>
      <c r="H21" s="272">
        <v>0.85</v>
      </c>
      <c r="I21" s="261" t="s">
        <v>57</v>
      </c>
      <c r="J21" s="261">
        <v>3.67</v>
      </c>
      <c r="K21" s="261"/>
      <c r="L21" s="261">
        <v>3.67</v>
      </c>
      <c r="M21" s="261" t="s">
        <v>96</v>
      </c>
      <c r="N21" s="261">
        <v>4.33</v>
      </c>
      <c r="O21" s="261">
        <v>3.33</v>
      </c>
      <c r="P21" s="261" t="s">
        <v>104</v>
      </c>
      <c r="Q21" s="264">
        <v>0.33</v>
      </c>
      <c r="R21" s="264"/>
      <c r="S21" s="264"/>
      <c r="T21" s="264"/>
      <c r="U21" s="264"/>
      <c r="V21" s="264">
        <v>0.63</v>
      </c>
      <c r="W21" s="264"/>
      <c r="X21" s="264">
        <v>0.04</v>
      </c>
      <c r="Z21" s="261">
        <v>3.67</v>
      </c>
    </row>
    <row r="22" spans="1:26">
      <c r="A22" s="258" t="s">
        <v>192</v>
      </c>
      <c r="B22" s="258" t="s">
        <v>350</v>
      </c>
      <c r="C22" s="258" t="s">
        <v>372</v>
      </c>
      <c r="D22" s="261" t="s">
        <v>373</v>
      </c>
      <c r="E22" s="270">
        <v>3900000</v>
      </c>
      <c r="F22" s="271">
        <v>0.48</v>
      </c>
      <c r="G22" s="261">
        <v>3</v>
      </c>
      <c r="H22" s="272">
        <v>0.95</v>
      </c>
      <c r="I22" s="261" t="s">
        <v>107</v>
      </c>
      <c r="J22" s="261">
        <v>3</v>
      </c>
      <c r="K22" s="261">
        <v>3</v>
      </c>
      <c r="L22" s="261">
        <v>3.33</v>
      </c>
      <c r="M22" s="261" t="s">
        <v>78</v>
      </c>
      <c r="N22" s="261">
        <v>3.5</v>
      </c>
      <c r="O22" s="261">
        <v>3</v>
      </c>
      <c r="P22" s="261" t="s">
        <v>180</v>
      </c>
      <c r="Q22" s="264">
        <v>0.44</v>
      </c>
      <c r="R22" s="264"/>
      <c r="S22" s="264">
        <v>0.1</v>
      </c>
      <c r="T22" s="264"/>
      <c r="U22" s="264"/>
      <c r="V22" s="264">
        <v>0.43</v>
      </c>
      <c r="W22" s="264"/>
      <c r="X22" s="264">
        <v>0.03</v>
      </c>
      <c r="Z22" s="261">
        <v>2.67</v>
      </c>
    </row>
    <row r="23" spans="1:26">
      <c r="A23" s="258" t="s">
        <v>175</v>
      </c>
      <c r="B23" s="258" t="s">
        <v>350</v>
      </c>
      <c r="C23" s="258" t="s">
        <v>374</v>
      </c>
      <c r="D23" s="261" t="s">
        <v>375</v>
      </c>
      <c r="E23" s="270">
        <v>4600000</v>
      </c>
      <c r="F23" s="271">
        <v>0.55500000000000005</v>
      </c>
      <c r="G23" s="261">
        <v>1</v>
      </c>
      <c r="H23" s="272">
        <v>0.8</v>
      </c>
      <c r="I23" s="261" t="s">
        <v>58</v>
      </c>
      <c r="J23" s="261">
        <v>3.67</v>
      </c>
      <c r="K23" s="261">
        <v>3.33</v>
      </c>
      <c r="L23" s="261">
        <v>4</v>
      </c>
      <c r="M23" s="261" t="s">
        <v>78</v>
      </c>
      <c r="N23" s="261">
        <v>4.33</v>
      </c>
      <c r="O23" s="261">
        <v>3</v>
      </c>
      <c r="P23" s="261" t="s">
        <v>165</v>
      </c>
      <c r="Q23" s="275" t="s">
        <v>376</v>
      </c>
      <c r="R23" s="264"/>
      <c r="S23" s="264"/>
      <c r="T23" s="264"/>
      <c r="U23" s="264"/>
      <c r="V23" s="264"/>
      <c r="W23" s="264"/>
      <c r="X23" s="264"/>
      <c r="Z23" s="261">
        <v>3.33</v>
      </c>
    </row>
    <row r="24" spans="1:26">
      <c r="A24" s="258" t="s">
        <v>377</v>
      </c>
      <c r="B24" s="258" t="s">
        <v>350</v>
      </c>
      <c r="C24" s="258" t="s">
        <v>378</v>
      </c>
      <c r="D24" s="261" t="s">
        <v>379</v>
      </c>
      <c r="E24" s="270">
        <v>6500000</v>
      </c>
      <c r="F24" s="271">
        <v>0.51</v>
      </c>
      <c r="G24" s="261">
        <v>2</v>
      </c>
      <c r="H24" s="272">
        <v>1.1000000000000001</v>
      </c>
      <c r="I24" s="261" t="s">
        <v>58</v>
      </c>
      <c r="J24" s="261">
        <v>4</v>
      </c>
      <c r="K24" s="261">
        <v>3.67</v>
      </c>
      <c r="L24" s="261">
        <v>4</v>
      </c>
      <c r="M24" s="261" t="s">
        <v>96</v>
      </c>
      <c r="N24" s="261">
        <v>3.67</v>
      </c>
      <c r="O24" s="261">
        <v>3.33</v>
      </c>
      <c r="P24" s="261" t="s">
        <v>165</v>
      </c>
      <c r="Q24" s="275" t="s">
        <v>380</v>
      </c>
      <c r="R24" s="264"/>
      <c r="S24" s="264"/>
      <c r="T24" s="264"/>
      <c r="U24" s="264"/>
      <c r="V24" s="264"/>
      <c r="W24" s="264"/>
      <c r="X24" s="264"/>
      <c r="Z24" s="261">
        <v>3.33</v>
      </c>
    </row>
    <row r="25" spans="1:26">
      <c r="A25" s="258" t="s">
        <v>381</v>
      </c>
      <c r="B25" s="258" t="s">
        <v>350</v>
      </c>
      <c r="C25" s="258" t="s">
        <v>382</v>
      </c>
      <c r="D25" s="261" t="s">
        <v>383</v>
      </c>
      <c r="E25" s="270">
        <v>8600000</v>
      </c>
      <c r="F25" s="271">
        <v>0.47</v>
      </c>
      <c r="G25" s="261">
        <v>1</v>
      </c>
      <c r="H25" s="272">
        <v>0.9</v>
      </c>
      <c r="I25" s="261" t="s">
        <v>265</v>
      </c>
      <c r="J25" s="261">
        <v>4</v>
      </c>
      <c r="K25" s="261">
        <v>3</v>
      </c>
      <c r="L25" s="261">
        <v>4.33</v>
      </c>
      <c r="M25" s="261" t="s">
        <v>16</v>
      </c>
      <c r="N25" s="261">
        <v>3.5</v>
      </c>
      <c r="O25" s="261">
        <v>3.67</v>
      </c>
      <c r="P25" s="261" t="s">
        <v>104</v>
      </c>
      <c r="Q25" s="264">
        <v>0.26</v>
      </c>
      <c r="R25" s="264"/>
      <c r="S25" s="264">
        <v>0.23</v>
      </c>
      <c r="T25" s="264">
        <v>0.3</v>
      </c>
      <c r="U25" s="264"/>
      <c r="V25" s="264">
        <v>0.15</v>
      </c>
      <c r="W25" s="264"/>
      <c r="X25" s="264">
        <v>0.06</v>
      </c>
      <c r="Z25" s="261">
        <v>3.67</v>
      </c>
    </row>
    <row r="26" spans="1:26">
      <c r="D26" s="261"/>
      <c r="E26" s="270"/>
      <c r="F26" s="271"/>
      <c r="G26" s="261"/>
      <c r="H26" s="272"/>
      <c r="I26" s="261"/>
      <c r="J26" s="261"/>
      <c r="K26" s="261"/>
      <c r="L26" s="261"/>
      <c r="M26" s="261"/>
      <c r="N26" s="261"/>
      <c r="O26" s="261"/>
      <c r="P26" s="261"/>
      <c r="Q26" s="264"/>
      <c r="R26" s="264"/>
      <c r="S26" s="264"/>
      <c r="T26" s="264"/>
      <c r="U26" s="264"/>
      <c r="V26" s="264"/>
      <c r="W26" s="264"/>
      <c r="X26" s="264"/>
      <c r="Z26" s="261"/>
    </row>
    <row r="27" spans="1:26">
      <c r="A27" s="259" t="s">
        <v>384</v>
      </c>
      <c r="D27" s="261"/>
      <c r="E27" s="270"/>
      <c r="F27" s="271"/>
      <c r="G27" s="276">
        <f>AVERAGE(G14:G25)</f>
        <v>1.9166666666666667</v>
      </c>
      <c r="H27" s="272">
        <f>AVERAGE(H14:H25)</f>
        <v>0.89166666666666661</v>
      </c>
      <c r="I27" s="261" t="s">
        <v>58</v>
      </c>
      <c r="J27" s="261"/>
      <c r="K27" s="261"/>
      <c r="L27" s="272">
        <f>AVERAGE(L14:L25)</f>
        <v>3.9175</v>
      </c>
      <c r="M27" s="261" t="s">
        <v>96</v>
      </c>
      <c r="N27" s="261"/>
      <c r="O27" s="272">
        <f>AVERAGE(O14:O25)</f>
        <v>3.25</v>
      </c>
      <c r="P27" s="261" t="s">
        <v>165</v>
      </c>
      <c r="Q27" s="264"/>
      <c r="R27" s="264"/>
      <c r="S27" s="264"/>
      <c r="T27" s="264"/>
      <c r="U27" s="264"/>
      <c r="V27" s="264"/>
      <c r="W27" s="264"/>
      <c r="X27" s="264"/>
      <c r="Z27" s="272">
        <f>AVERAGE(Z14:Z25)</f>
        <v>3.2774999999999999</v>
      </c>
    </row>
    <row r="28" spans="1:26">
      <c r="A28" s="277"/>
      <c r="B28" s="265"/>
      <c r="C28" s="265"/>
      <c r="D28" s="266"/>
      <c r="E28" s="278"/>
      <c r="F28" s="279"/>
      <c r="G28" s="280"/>
      <c r="H28" s="281"/>
      <c r="I28" s="266"/>
      <c r="J28" s="266"/>
      <c r="K28" s="266"/>
      <c r="L28" s="281"/>
      <c r="M28" s="266"/>
      <c r="N28" s="266"/>
      <c r="O28" s="281"/>
      <c r="P28" s="266"/>
      <c r="Q28" s="268"/>
      <c r="R28" s="268"/>
      <c r="S28" s="268"/>
      <c r="T28" s="268"/>
      <c r="U28" s="268"/>
      <c r="V28" s="268"/>
      <c r="W28" s="268"/>
      <c r="X28" s="268"/>
      <c r="Y28" s="265"/>
      <c r="Z28" s="281"/>
    </row>
    <row r="29" spans="1:26">
      <c r="D29" s="261"/>
      <c r="E29" s="270"/>
      <c r="F29" s="271"/>
      <c r="G29" s="261"/>
      <c r="H29" s="272"/>
      <c r="I29" s="261"/>
      <c r="J29" s="261"/>
      <c r="K29" s="261"/>
      <c r="L29" s="261"/>
      <c r="M29" s="261"/>
      <c r="N29" s="261"/>
      <c r="O29" s="261"/>
      <c r="P29" s="261"/>
      <c r="Q29" s="264"/>
      <c r="R29" s="264"/>
      <c r="S29" s="264"/>
      <c r="T29" s="264"/>
      <c r="U29" s="264"/>
      <c r="V29" s="264"/>
      <c r="W29" s="264"/>
      <c r="X29" s="264"/>
      <c r="Z29" s="261"/>
    </row>
    <row r="30" spans="1:26">
      <c r="A30" s="258" t="s">
        <v>385</v>
      </c>
      <c r="B30" s="258" t="s">
        <v>350</v>
      </c>
      <c r="C30" s="258" t="s">
        <v>386</v>
      </c>
      <c r="D30" s="261" t="s">
        <v>387</v>
      </c>
      <c r="E30" s="270">
        <v>13000000</v>
      </c>
      <c r="F30" s="282">
        <v>0.31</v>
      </c>
      <c r="G30" s="261">
        <v>3</v>
      </c>
      <c r="H30" s="272">
        <v>1.1499999999999999</v>
      </c>
      <c r="I30" s="261" t="s">
        <v>107</v>
      </c>
      <c r="J30" s="261">
        <v>3.67</v>
      </c>
      <c r="K30" s="261">
        <v>3</v>
      </c>
      <c r="L30" s="261">
        <v>3.33</v>
      </c>
      <c r="M30" s="261" t="s">
        <v>96</v>
      </c>
      <c r="N30" s="261">
        <v>4.33</v>
      </c>
      <c r="O30" s="261">
        <v>3.33</v>
      </c>
      <c r="P30" s="261" t="s">
        <v>97</v>
      </c>
      <c r="Q30" s="264">
        <v>0.67</v>
      </c>
      <c r="R30" s="264"/>
      <c r="S30" s="264">
        <v>0.01</v>
      </c>
      <c r="T30" s="264">
        <v>0.17</v>
      </c>
      <c r="U30" s="264"/>
      <c r="V30" s="264">
        <v>0.15</v>
      </c>
      <c r="W30" s="264"/>
      <c r="X30" s="264"/>
      <c r="Z30" s="261">
        <v>3</v>
      </c>
    </row>
    <row r="31" spans="1:26">
      <c r="A31" s="258" t="s">
        <v>388</v>
      </c>
      <c r="B31" s="258" t="s">
        <v>350</v>
      </c>
      <c r="D31" s="261" t="s">
        <v>389</v>
      </c>
      <c r="E31" s="270">
        <v>13000000</v>
      </c>
      <c r="F31" s="271">
        <v>0.48499999999999999</v>
      </c>
      <c r="G31" s="261">
        <v>2</v>
      </c>
      <c r="H31" s="272">
        <v>1</v>
      </c>
      <c r="I31" s="261" t="s">
        <v>57</v>
      </c>
      <c r="J31" s="261"/>
      <c r="K31" s="261"/>
      <c r="L31" s="261">
        <v>3.67</v>
      </c>
      <c r="M31" s="261" t="s">
        <v>16</v>
      </c>
      <c r="N31" s="261"/>
      <c r="O31" s="261">
        <v>3.67</v>
      </c>
      <c r="P31" s="261" t="s">
        <v>97</v>
      </c>
      <c r="Q31" s="264">
        <v>0.28999999999999998</v>
      </c>
      <c r="R31" s="264"/>
      <c r="S31" s="264">
        <v>0.23</v>
      </c>
      <c r="T31" s="264">
        <v>0.27</v>
      </c>
      <c r="U31" s="264"/>
      <c r="V31" s="264">
        <v>0.2</v>
      </c>
      <c r="W31" s="264"/>
      <c r="X31" s="264">
        <v>0.01</v>
      </c>
      <c r="Z31" s="261">
        <v>3</v>
      </c>
    </row>
    <row r="32" spans="1:26">
      <c r="A32" s="258" t="s">
        <v>390</v>
      </c>
      <c r="B32" s="258" t="s">
        <v>350</v>
      </c>
      <c r="C32" s="258" t="s">
        <v>391</v>
      </c>
      <c r="D32" s="261" t="s">
        <v>392</v>
      </c>
      <c r="E32" s="270">
        <v>13100000</v>
      </c>
      <c r="F32" s="283">
        <v>0.48</v>
      </c>
      <c r="G32" s="261">
        <v>2</v>
      </c>
      <c r="H32" s="272">
        <v>0.85</v>
      </c>
      <c r="I32" s="261" t="s">
        <v>58</v>
      </c>
      <c r="J32" s="261">
        <v>4</v>
      </c>
      <c r="K32" s="261">
        <v>3</v>
      </c>
      <c r="L32" s="261">
        <v>4</v>
      </c>
      <c r="M32" s="261" t="s">
        <v>16</v>
      </c>
      <c r="N32" s="261">
        <v>4.33</v>
      </c>
      <c r="O32" s="261">
        <v>3.67</v>
      </c>
      <c r="P32" s="261" t="s">
        <v>97</v>
      </c>
      <c r="Q32" s="264"/>
      <c r="R32" s="264"/>
      <c r="S32" s="264">
        <v>7.0000000000000007E-2</v>
      </c>
      <c r="T32" s="264">
        <v>7.0000000000000007E-2</v>
      </c>
      <c r="U32" s="264">
        <v>0.01</v>
      </c>
      <c r="V32" s="264">
        <v>0.85</v>
      </c>
      <c r="W32" s="264"/>
      <c r="X32" s="264"/>
      <c r="Z32" s="261">
        <v>3</v>
      </c>
    </row>
    <row r="33" spans="1:26">
      <c r="A33" s="258" t="s">
        <v>393</v>
      </c>
      <c r="B33" s="258" t="s">
        <v>350</v>
      </c>
      <c r="D33" s="261" t="s">
        <v>394</v>
      </c>
      <c r="E33" s="270">
        <v>15000000</v>
      </c>
      <c r="F33" s="282">
        <v>0.66</v>
      </c>
      <c r="G33" s="261">
        <v>2</v>
      </c>
      <c r="H33" s="272">
        <v>0.85</v>
      </c>
      <c r="I33" s="261" t="s">
        <v>57</v>
      </c>
      <c r="J33" s="261"/>
      <c r="K33" s="261"/>
      <c r="L33" s="261">
        <v>3.67</v>
      </c>
      <c r="M33" s="261" t="s">
        <v>96</v>
      </c>
      <c r="N33" s="261"/>
      <c r="O33" s="261">
        <v>3.33</v>
      </c>
      <c r="P33" s="261" t="s">
        <v>165</v>
      </c>
      <c r="Q33" s="264">
        <v>0.11</v>
      </c>
      <c r="R33" s="264"/>
      <c r="S33" s="264">
        <v>0.28000000000000003</v>
      </c>
      <c r="T33" s="264">
        <v>0.33</v>
      </c>
      <c r="U33" s="264"/>
      <c r="V33" s="264">
        <v>0.28000000000000003</v>
      </c>
      <c r="W33" s="264"/>
      <c r="X33" s="264"/>
      <c r="Z33" s="261">
        <v>3.33</v>
      </c>
    </row>
    <row r="34" spans="1:26">
      <c r="A34" s="258" t="s">
        <v>395</v>
      </c>
      <c r="B34" s="258" t="s">
        <v>350</v>
      </c>
      <c r="C34" s="258" t="s">
        <v>396</v>
      </c>
      <c r="D34" s="261" t="s">
        <v>397</v>
      </c>
      <c r="E34" s="270">
        <v>17000000</v>
      </c>
      <c r="F34" s="282">
        <v>0.24</v>
      </c>
      <c r="G34" s="261">
        <v>3</v>
      </c>
      <c r="H34" s="272">
        <v>0.85</v>
      </c>
      <c r="I34" s="261" t="s">
        <v>107</v>
      </c>
      <c r="J34" s="261">
        <v>3.33</v>
      </c>
      <c r="K34" s="261">
        <v>3.33</v>
      </c>
      <c r="L34" s="261">
        <v>3.33</v>
      </c>
      <c r="M34" s="261" t="s">
        <v>78</v>
      </c>
      <c r="N34" s="261">
        <v>3.5</v>
      </c>
      <c r="O34" s="261">
        <v>3</v>
      </c>
      <c r="P34" s="261" t="s">
        <v>180</v>
      </c>
      <c r="Q34" s="264"/>
      <c r="R34" s="264"/>
      <c r="S34" s="264"/>
      <c r="T34" s="264"/>
      <c r="U34" s="264"/>
      <c r="V34" s="264"/>
      <c r="W34" s="264"/>
      <c r="X34" s="264"/>
      <c r="Z34" s="261">
        <v>2.67</v>
      </c>
    </row>
    <row r="35" spans="1:26">
      <c r="A35" s="258" t="s">
        <v>398</v>
      </c>
      <c r="B35" s="258" t="s">
        <v>350</v>
      </c>
      <c r="C35" s="258" t="s">
        <v>399</v>
      </c>
      <c r="D35" s="261" t="s">
        <v>400</v>
      </c>
      <c r="E35" s="270">
        <v>18000000</v>
      </c>
      <c r="F35" s="282">
        <v>0.3</v>
      </c>
      <c r="G35" s="261">
        <v>2</v>
      </c>
      <c r="H35" s="272">
        <v>0.8</v>
      </c>
      <c r="I35" s="261" t="s">
        <v>57</v>
      </c>
      <c r="J35" s="261">
        <v>3.33</v>
      </c>
      <c r="K35" s="261">
        <v>3</v>
      </c>
      <c r="L35" s="261">
        <v>3.67</v>
      </c>
      <c r="M35" s="261" t="s">
        <v>96</v>
      </c>
      <c r="N35" s="261">
        <v>3.67</v>
      </c>
      <c r="O35" s="261">
        <v>3.33</v>
      </c>
      <c r="P35" s="261" t="s">
        <v>165</v>
      </c>
      <c r="Q35" s="264"/>
      <c r="R35" s="264"/>
      <c r="S35" s="264"/>
      <c r="T35" s="264"/>
      <c r="U35" s="264"/>
      <c r="V35" s="264"/>
      <c r="W35" s="264"/>
      <c r="X35" s="264"/>
      <c r="Z35" s="261">
        <v>3.33</v>
      </c>
    </row>
    <row r="36" spans="1:26">
      <c r="A36" s="258" t="s">
        <v>401</v>
      </c>
      <c r="B36" s="258" t="s">
        <v>350</v>
      </c>
      <c r="C36" s="258" t="s">
        <v>402</v>
      </c>
      <c r="D36" s="261" t="s">
        <v>403</v>
      </c>
      <c r="E36" s="270">
        <v>19000000</v>
      </c>
      <c r="F36" s="271">
        <v>0.44500000000000001</v>
      </c>
      <c r="G36" s="261">
        <v>2</v>
      </c>
      <c r="H36" s="272">
        <v>0.85</v>
      </c>
      <c r="I36" s="261" t="s">
        <v>58</v>
      </c>
      <c r="J36" s="261">
        <v>3.67</v>
      </c>
      <c r="K36" s="261">
        <v>3</v>
      </c>
      <c r="L36" s="261">
        <v>4</v>
      </c>
      <c r="M36" s="261" t="s">
        <v>96</v>
      </c>
      <c r="N36" s="261">
        <v>3.67</v>
      </c>
      <c r="O36" s="261">
        <v>3.33</v>
      </c>
      <c r="P36" s="261" t="s">
        <v>165</v>
      </c>
      <c r="Q36" s="264"/>
      <c r="R36" s="264"/>
      <c r="S36" s="264"/>
      <c r="T36" s="264">
        <v>0.68</v>
      </c>
      <c r="U36" s="264"/>
      <c r="V36" s="264">
        <v>0.24</v>
      </c>
      <c r="W36" s="264"/>
      <c r="X36" s="264">
        <v>0.08</v>
      </c>
      <c r="Z36" s="261">
        <v>3.33</v>
      </c>
    </row>
    <row r="37" spans="1:26">
      <c r="D37" s="261"/>
      <c r="E37" s="270"/>
      <c r="F37" s="271"/>
      <c r="G37" s="261"/>
      <c r="H37" s="272"/>
      <c r="I37" s="261"/>
      <c r="J37" s="261"/>
      <c r="K37" s="261"/>
      <c r="L37" s="261"/>
      <c r="M37" s="261"/>
      <c r="N37" s="261"/>
      <c r="O37" s="261"/>
      <c r="P37" s="261"/>
      <c r="Q37" s="264"/>
      <c r="R37" s="264"/>
      <c r="S37" s="264"/>
      <c r="T37" s="264"/>
      <c r="U37" s="264"/>
      <c r="V37" s="264"/>
      <c r="W37" s="264"/>
      <c r="X37" s="264"/>
      <c r="Z37" s="261"/>
    </row>
    <row r="38" spans="1:26">
      <c r="A38" s="259" t="s">
        <v>404</v>
      </c>
      <c r="D38" s="261"/>
      <c r="E38" s="270"/>
      <c r="F38" s="271"/>
      <c r="G38" s="276">
        <f>AVERAGE(G30:G36)</f>
        <v>2.2857142857142856</v>
      </c>
      <c r="H38" s="272">
        <f>AVERAGE(H30:H36)</f>
        <v>0.90714285714285714</v>
      </c>
      <c r="I38" s="261" t="s">
        <v>57</v>
      </c>
      <c r="J38" s="261"/>
      <c r="K38" s="261"/>
      <c r="L38" s="272">
        <f>AVERAGE(L30:L36)</f>
        <v>3.6671428571428573</v>
      </c>
      <c r="M38" s="261" t="s">
        <v>96</v>
      </c>
      <c r="N38" s="261"/>
      <c r="O38" s="272">
        <f>AVERAGE(O30:O36)</f>
        <v>3.3799999999999994</v>
      </c>
      <c r="P38" s="261" t="s">
        <v>97</v>
      </c>
      <c r="Q38" s="264"/>
      <c r="R38" s="264"/>
      <c r="S38" s="264"/>
      <c r="T38" s="264"/>
      <c r="U38" s="264"/>
      <c r="V38" s="264"/>
      <c r="W38" s="264"/>
      <c r="X38" s="264"/>
      <c r="Z38" s="272">
        <f>AVERAGE(Z30:Z36)</f>
        <v>3.0942857142857139</v>
      </c>
    </row>
    <row r="39" spans="1:26">
      <c r="A39" s="265"/>
      <c r="B39" s="265"/>
      <c r="C39" s="265"/>
      <c r="D39" s="266"/>
      <c r="E39" s="278"/>
      <c r="F39" s="279"/>
      <c r="G39" s="280"/>
      <c r="H39" s="281"/>
      <c r="I39" s="266"/>
      <c r="J39" s="266"/>
      <c r="K39" s="266"/>
      <c r="L39" s="281"/>
      <c r="M39" s="266"/>
      <c r="N39" s="266"/>
      <c r="O39" s="281"/>
      <c r="P39" s="266"/>
      <c r="Q39" s="268"/>
      <c r="R39" s="268"/>
      <c r="S39" s="268"/>
      <c r="T39" s="268"/>
      <c r="U39" s="268"/>
      <c r="V39" s="268"/>
      <c r="W39" s="268"/>
      <c r="X39" s="268"/>
      <c r="Y39" s="265"/>
      <c r="Z39" s="281"/>
    </row>
    <row r="40" spans="1:26">
      <c r="D40" s="261"/>
      <c r="E40" s="270"/>
      <c r="F40" s="271"/>
      <c r="G40" s="261"/>
      <c r="H40" s="272"/>
      <c r="I40" s="261"/>
      <c r="J40" s="261"/>
      <c r="K40" s="261"/>
      <c r="L40" s="261"/>
      <c r="M40" s="261"/>
      <c r="N40" s="261"/>
      <c r="O40" s="261"/>
      <c r="P40" s="261"/>
      <c r="Q40" s="264"/>
      <c r="R40" s="264"/>
      <c r="S40" s="264"/>
      <c r="T40" s="264"/>
      <c r="U40" s="264"/>
      <c r="V40" s="264"/>
      <c r="W40" s="264"/>
      <c r="X40" s="264"/>
      <c r="Z40" s="261"/>
    </row>
    <row r="41" spans="1:26">
      <c r="A41" s="258" t="s">
        <v>405</v>
      </c>
      <c r="B41" s="258" t="s">
        <v>350</v>
      </c>
      <c r="C41" s="258" t="s">
        <v>406</v>
      </c>
      <c r="D41" s="261" t="s">
        <v>407</v>
      </c>
      <c r="E41" s="270">
        <v>21000000</v>
      </c>
      <c r="F41" s="282">
        <v>0.39</v>
      </c>
      <c r="G41" s="261">
        <v>2</v>
      </c>
      <c r="H41" s="272">
        <v>1.1000000000000001</v>
      </c>
      <c r="I41" s="261" t="s">
        <v>57</v>
      </c>
      <c r="J41" s="261">
        <v>3.67</v>
      </c>
      <c r="K41" s="261">
        <v>3.33</v>
      </c>
      <c r="L41" s="261">
        <v>3.67</v>
      </c>
      <c r="M41" s="261" t="s">
        <v>16</v>
      </c>
      <c r="N41" s="261">
        <v>4.33</v>
      </c>
      <c r="O41" s="261">
        <v>3.67</v>
      </c>
      <c r="P41" s="261" t="s">
        <v>97</v>
      </c>
      <c r="Q41" s="264">
        <v>0.44</v>
      </c>
      <c r="R41" s="264"/>
      <c r="S41" s="264"/>
      <c r="T41" s="264">
        <v>0.26</v>
      </c>
      <c r="U41" s="264"/>
      <c r="V41" s="264">
        <v>0.3</v>
      </c>
      <c r="W41" s="264"/>
      <c r="X41" s="264"/>
      <c r="Z41" s="261">
        <v>3</v>
      </c>
    </row>
    <row r="42" spans="1:26">
      <c r="A42" s="258" t="s">
        <v>208</v>
      </c>
      <c r="B42" s="258" t="s">
        <v>350</v>
      </c>
      <c r="D42" s="261" t="s">
        <v>408</v>
      </c>
      <c r="E42" s="270">
        <v>22000000</v>
      </c>
      <c r="F42" s="282">
        <v>0.35</v>
      </c>
      <c r="G42" s="261">
        <v>2</v>
      </c>
      <c r="H42" s="272">
        <v>0.95</v>
      </c>
      <c r="I42" s="261" t="s">
        <v>57</v>
      </c>
      <c r="J42" s="261">
        <v>3.67</v>
      </c>
      <c r="K42" s="261">
        <v>4</v>
      </c>
      <c r="L42" s="261">
        <v>3.67</v>
      </c>
      <c r="M42" s="261" t="s">
        <v>96</v>
      </c>
      <c r="N42" s="261">
        <v>3.67</v>
      </c>
      <c r="O42" s="261">
        <v>3.33</v>
      </c>
      <c r="P42" s="261" t="s">
        <v>97</v>
      </c>
      <c r="Q42" s="264"/>
      <c r="R42" s="264"/>
      <c r="S42" s="264"/>
      <c r="T42" s="264"/>
      <c r="U42" s="264"/>
      <c r="V42" s="264"/>
      <c r="W42" s="264"/>
      <c r="X42" s="264"/>
      <c r="Z42" s="261">
        <v>3</v>
      </c>
    </row>
    <row r="43" spans="1:26">
      <c r="A43" s="258" t="s">
        <v>209</v>
      </c>
      <c r="B43" s="258" t="s">
        <v>350</v>
      </c>
      <c r="C43" s="258" t="s">
        <v>409</v>
      </c>
      <c r="D43" s="261" t="s">
        <v>410</v>
      </c>
      <c r="E43" s="270">
        <v>23000000</v>
      </c>
      <c r="F43" s="282">
        <v>0.39500000000000002</v>
      </c>
      <c r="G43" s="261">
        <v>3</v>
      </c>
      <c r="H43" s="272">
        <v>0.95</v>
      </c>
      <c r="I43" s="261" t="s">
        <v>107</v>
      </c>
      <c r="J43" s="261">
        <v>3.67</v>
      </c>
      <c r="K43" s="261">
        <v>3</v>
      </c>
      <c r="L43" s="261">
        <v>3.33</v>
      </c>
      <c r="M43" s="261" t="s">
        <v>78</v>
      </c>
      <c r="N43" s="261">
        <v>3.67</v>
      </c>
      <c r="O43" s="261">
        <v>3</v>
      </c>
      <c r="P43" s="261" t="s">
        <v>180</v>
      </c>
      <c r="Q43" s="264"/>
      <c r="R43" s="264">
        <v>0.54</v>
      </c>
      <c r="S43" s="264"/>
      <c r="T43" s="264"/>
      <c r="U43" s="264"/>
      <c r="V43" s="264">
        <v>0.46</v>
      </c>
      <c r="W43" s="264"/>
      <c r="X43" s="264"/>
      <c r="Z43" s="261">
        <v>2.67</v>
      </c>
    </row>
    <row r="44" spans="1:26">
      <c r="A44" s="258" t="s">
        <v>411</v>
      </c>
      <c r="B44" s="258" t="s">
        <v>350</v>
      </c>
      <c r="C44" s="258" t="s">
        <v>412</v>
      </c>
      <c r="D44" s="261" t="s">
        <v>413</v>
      </c>
      <c r="E44" s="270">
        <v>24000000</v>
      </c>
      <c r="F44" s="282">
        <v>0.39500000000000002</v>
      </c>
      <c r="G44" s="261">
        <v>2</v>
      </c>
      <c r="H44" s="272">
        <v>0.95</v>
      </c>
      <c r="I44" s="261" t="s">
        <v>58</v>
      </c>
      <c r="J44" s="261">
        <v>3.67</v>
      </c>
      <c r="K44" s="261">
        <v>3.33</v>
      </c>
      <c r="L44" s="261">
        <v>4</v>
      </c>
      <c r="M44" s="261" t="s">
        <v>96</v>
      </c>
      <c r="N44" s="261">
        <v>4.33</v>
      </c>
      <c r="O44" s="261">
        <v>3.33</v>
      </c>
      <c r="P44" s="261" t="s">
        <v>97</v>
      </c>
      <c r="Q44" s="264">
        <v>0.28000000000000003</v>
      </c>
      <c r="R44" s="264"/>
      <c r="S44" s="264">
        <v>0.13</v>
      </c>
      <c r="T44" s="264"/>
      <c r="U44" s="264">
        <v>0.36</v>
      </c>
      <c r="V44" s="264">
        <v>0.23</v>
      </c>
      <c r="W44" s="264"/>
      <c r="X44" s="264"/>
      <c r="Z44" s="261">
        <v>3</v>
      </c>
    </row>
    <row r="45" spans="1:26">
      <c r="A45" s="258" t="s">
        <v>414</v>
      </c>
      <c r="B45" s="258" t="s">
        <v>350</v>
      </c>
      <c r="D45" s="261" t="s">
        <v>415</v>
      </c>
      <c r="E45" s="270">
        <v>24000000</v>
      </c>
      <c r="F45" s="271">
        <v>0.41499999999999998</v>
      </c>
      <c r="G45" s="261">
        <v>2</v>
      </c>
      <c r="H45" s="272">
        <v>0.8</v>
      </c>
      <c r="I45" s="261" t="s">
        <v>57</v>
      </c>
      <c r="J45" s="261"/>
      <c r="K45" s="261"/>
      <c r="L45" s="261">
        <v>3.67</v>
      </c>
      <c r="M45" s="261" t="s">
        <v>16</v>
      </c>
      <c r="N45" s="261"/>
      <c r="O45" s="261">
        <v>3.67</v>
      </c>
      <c r="P45" s="261" t="s">
        <v>180</v>
      </c>
      <c r="Q45" s="264">
        <v>0.48</v>
      </c>
      <c r="R45" s="264"/>
      <c r="S45" s="264">
        <v>0.12</v>
      </c>
      <c r="T45" s="264"/>
      <c r="U45" s="264"/>
      <c r="V45" s="264">
        <v>0.4</v>
      </c>
      <c r="W45" s="264"/>
      <c r="X45" s="264"/>
      <c r="Z45" s="261">
        <v>2.67</v>
      </c>
    </row>
    <row r="46" spans="1:26">
      <c r="A46" s="258" t="s">
        <v>416</v>
      </c>
      <c r="B46" s="258" t="s">
        <v>350</v>
      </c>
      <c r="C46" s="258" t="s">
        <v>417</v>
      </c>
      <c r="D46" s="261" t="s">
        <v>418</v>
      </c>
      <c r="E46" s="270">
        <v>24000000</v>
      </c>
      <c r="F46" s="271">
        <v>0.505</v>
      </c>
      <c r="G46" s="261">
        <v>1</v>
      </c>
      <c r="H46" s="272">
        <v>0.75</v>
      </c>
      <c r="I46" s="261" t="s">
        <v>265</v>
      </c>
      <c r="J46" s="261">
        <v>4.33</v>
      </c>
      <c r="K46" s="261">
        <v>3.33</v>
      </c>
      <c r="L46" s="261">
        <v>4.33</v>
      </c>
      <c r="M46" s="261" t="s">
        <v>16</v>
      </c>
      <c r="N46" s="261">
        <v>4.33</v>
      </c>
      <c r="O46" s="261">
        <v>3.67</v>
      </c>
      <c r="P46" s="261" t="s">
        <v>97</v>
      </c>
      <c r="Q46" s="264">
        <v>0.04</v>
      </c>
      <c r="R46" s="264"/>
      <c r="S46" s="264">
        <v>0.69</v>
      </c>
      <c r="T46" s="264">
        <v>0.22</v>
      </c>
      <c r="U46" s="264"/>
      <c r="V46" s="264">
        <v>0.05</v>
      </c>
      <c r="W46" s="264"/>
      <c r="X46" s="264"/>
      <c r="Z46" s="261">
        <v>3</v>
      </c>
    </row>
    <row r="47" spans="1:26">
      <c r="A47" s="258" t="s">
        <v>419</v>
      </c>
      <c r="B47" s="258" t="s">
        <v>350</v>
      </c>
      <c r="C47" s="258" t="s">
        <v>420</v>
      </c>
      <c r="D47" s="261" t="s">
        <v>421</v>
      </c>
      <c r="E47" s="270">
        <v>29000000</v>
      </c>
      <c r="F47" s="271">
        <v>0.52</v>
      </c>
      <c r="G47" s="261">
        <v>1</v>
      </c>
      <c r="H47" s="272">
        <v>0.9</v>
      </c>
      <c r="I47" s="261" t="s">
        <v>422</v>
      </c>
      <c r="J47" s="261">
        <v>4.33</v>
      </c>
      <c r="K47" s="261">
        <v>3.33</v>
      </c>
      <c r="L47" s="261">
        <v>4.67</v>
      </c>
      <c r="M47" s="261" t="s">
        <v>96</v>
      </c>
      <c r="N47" s="261">
        <v>4.33</v>
      </c>
      <c r="O47" s="261">
        <v>3.33</v>
      </c>
      <c r="P47" s="261" t="s">
        <v>165</v>
      </c>
      <c r="Q47" s="264"/>
      <c r="R47" s="264"/>
      <c r="S47" s="264"/>
      <c r="T47" s="264"/>
      <c r="U47" s="264"/>
      <c r="V47" s="264"/>
      <c r="W47" s="264"/>
      <c r="X47" s="264"/>
      <c r="Z47" s="261">
        <v>3.33</v>
      </c>
    </row>
    <row r="48" spans="1:26">
      <c r="A48" s="258" t="s">
        <v>423</v>
      </c>
      <c r="B48" s="258" t="s">
        <v>350</v>
      </c>
      <c r="C48" s="258" t="s">
        <v>424</v>
      </c>
      <c r="D48" s="261" t="s">
        <v>425</v>
      </c>
      <c r="E48" s="270">
        <v>30000000</v>
      </c>
      <c r="F48" s="271">
        <v>0.40500000000000003</v>
      </c>
      <c r="G48" s="261">
        <v>1</v>
      </c>
      <c r="H48" s="272">
        <v>0.9</v>
      </c>
      <c r="I48" s="261" t="s">
        <v>58</v>
      </c>
      <c r="J48" s="261"/>
      <c r="K48" s="261"/>
      <c r="L48" s="261">
        <v>4</v>
      </c>
      <c r="M48" s="261" t="s">
        <v>16</v>
      </c>
      <c r="N48" s="261"/>
      <c r="O48" s="261">
        <v>3.67</v>
      </c>
      <c r="P48" s="261" t="s">
        <v>165</v>
      </c>
      <c r="Q48" s="264">
        <v>0.44</v>
      </c>
      <c r="R48" s="264"/>
      <c r="S48" s="264">
        <v>0.23</v>
      </c>
      <c r="T48" s="264"/>
      <c r="U48" s="264"/>
      <c r="V48" s="264">
        <v>0.28000000000000003</v>
      </c>
      <c r="W48" s="264">
        <v>0.05</v>
      </c>
      <c r="X48" s="264"/>
      <c r="Z48" s="261">
        <v>3.33</v>
      </c>
    </row>
    <row r="49" spans="1:26">
      <c r="A49" s="258" t="s">
        <v>426</v>
      </c>
      <c r="B49" s="258" t="s">
        <v>350</v>
      </c>
      <c r="C49" s="258" t="s">
        <v>427</v>
      </c>
      <c r="D49" s="261" t="s">
        <v>428</v>
      </c>
      <c r="E49" s="270">
        <v>30000000</v>
      </c>
      <c r="F49" s="271">
        <v>0.47499999999999998</v>
      </c>
      <c r="G49" s="261">
        <v>1</v>
      </c>
      <c r="H49" s="272">
        <v>0.8</v>
      </c>
      <c r="I49" s="261" t="s">
        <v>265</v>
      </c>
      <c r="J49" s="261">
        <v>4</v>
      </c>
      <c r="K49" s="261">
        <v>4</v>
      </c>
      <c r="L49" s="261">
        <v>4.33</v>
      </c>
      <c r="M49" s="261" t="s">
        <v>16</v>
      </c>
      <c r="N49" s="261">
        <v>4.33</v>
      </c>
      <c r="O49" s="261">
        <v>3.67</v>
      </c>
      <c r="P49" s="261" t="s">
        <v>165</v>
      </c>
      <c r="Q49" s="264"/>
      <c r="R49" s="264"/>
      <c r="S49" s="264"/>
      <c r="T49" s="264"/>
      <c r="U49" s="264"/>
      <c r="V49" s="264"/>
      <c r="W49" s="264"/>
      <c r="X49" s="264"/>
      <c r="Z49" s="261">
        <v>3.33</v>
      </c>
    </row>
    <row r="50" spans="1:26">
      <c r="D50" s="261"/>
      <c r="E50" s="270"/>
      <c r="F50" s="271"/>
      <c r="G50" s="261"/>
      <c r="H50" s="272"/>
      <c r="I50" s="261"/>
      <c r="J50" s="261"/>
      <c r="K50" s="261"/>
      <c r="L50" s="261"/>
      <c r="M50" s="261"/>
      <c r="N50" s="261"/>
      <c r="O50" s="261"/>
      <c r="P50" s="261"/>
      <c r="Q50" s="264"/>
      <c r="R50" s="264"/>
      <c r="S50" s="264"/>
      <c r="T50" s="264"/>
      <c r="U50" s="264"/>
      <c r="V50" s="264"/>
      <c r="W50" s="264"/>
      <c r="X50" s="264"/>
      <c r="Z50" s="261"/>
    </row>
    <row r="51" spans="1:26">
      <c r="A51" s="259" t="s">
        <v>429</v>
      </c>
      <c r="D51" s="261"/>
      <c r="E51" s="270"/>
      <c r="F51" s="271"/>
      <c r="G51" s="276">
        <f>AVERAGE(G41:G49)</f>
        <v>1.6666666666666667</v>
      </c>
      <c r="H51" s="272">
        <f>AVERAGE(H41:H49)</f>
        <v>0.90000000000000013</v>
      </c>
      <c r="I51" s="261" t="s">
        <v>58</v>
      </c>
      <c r="J51" s="261"/>
      <c r="K51" s="261"/>
      <c r="L51" s="276">
        <f>AVERAGE(L41:L49)</f>
        <v>3.9633333333333334</v>
      </c>
      <c r="M51" s="261" t="s">
        <v>430</v>
      </c>
      <c r="N51" s="261"/>
      <c r="O51" s="276">
        <f>AVERAGE(O41:O49)</f>
        <v>3.4822222222222226</v>
      </c>
      <c r="P51" s="261" t="s">
        <v>97</v>
      </c>
      <c r="Q51" s="264"/>
      <c r="R51" s="264"/>
      <c r="S51" s="264"/>
      <c r="T51" s="264"/>
      <c r="U51" s="264"/>
      <c r="V51" s="264"/>
      <c r="W51" s="264"/>
      <c r="X51" s="264"/>
      <c r="Z51" s="276">
        <f>AVERAGE(Z41:Z49)</f>
        <v>3.0366666666666666</v>
      </c>
    </row>
    <row r="52" spans="1:26">
      <c r="A52" s="277"/>
      <c r="B52" s="265"/>
      <c r="C52" s="265"/>
      <c r="D52" s="266"/>
      <c r="E52" s="278"/>
      <c r="F52" s="279"/>
      <c r="G52" s="280"/>
      <c r="H52" s="280"/>
      <c r="I52" s="266"/>
      <c r="J52" s="266"/>
      <c r="K52" s="266"/>
      <c r="L52" s="280"/>
      <c r="M52" s="266"/>
      <c r="N52" s="266"/>
      <c r="O52" s="280"/>
      <c r="P52" s="266"/>
      <c r="Q52" s="268"/>
      <c r="R52" s="268"/>
      <c r="S52" s="268"/>
      <c r="T52" s="268"/>
      <c r="U52" s="268"/>
      <c r="V52" s="268"/>
      <c r="W52" s="268"/>
      <c r="X52" s="268"/>
      <c r="Y52" s="265"/>
      <c r="Z52" s="280"/>
    </row>
    <row r="53" spans="1:26">
      <c r="D53" s="261"/>
      <c r="E53" s="270"/>
      <c r="F53" s="271"/>
      <c r="G53" s="261"/>
      <c r="H53" s="272"/>
      <c r="I53" s="261"/>
      <c r="J53" s="261"/>
      <c r="K53" s="261"/>
      <c r="L53" s="261"/>
      <c r="M53" s="261"/>
      <c r="N53" s="261"/>
      <c r="O53" s="261"/>
      <c r="P53" s="261"/>
      <c r="Q53" s="264"/>
      <c r="R53" s="264"/>
      <c r="S53" s="264"/>
      <c r="T53" s="264"/>
      <c r="U53" s="264"/>
      <c r="V53" s="264"/>
      <c r="W53" s="264"/>
      <c r="X53" s="264"/>
      <c r="Z53" s="261"/>
    </row>
    <row r="54" spans="1:26">
      <c r="A54" s="258" t="s">
        <v>431</v>
      </c>
      <c r="B54" s="258" t="s">
        <v>350</v>
      </c>
      <c r="C54" s="258" t="s">
        <v>432</v>
      </c>
      <c r="D54" s="261" t="s">
        <v>433</v>
      </c>
      <c r="E54" s="270">
        <v>34000000</v>
      </c>
      <c r="F54" s="271">
        <v>0.43</v>
      </c>
      <c r="G54" s="261">
        <v>1</v>
      </c>
      <c r="H54" s="272">
        <v>0.8</v>
      </c>
      <c r="I54" s="261" t="s">
        <v>265</v>
      </c>
      <c r="J54" s="261">
        <v>3.67</v>
      </c>
      <c r="K54" s="261">
        <v>3.33</v>
      </c>
      <c r="L54" s="261">
        <v>4.33</v>
      </c>
      <c r="M54" s="261" t="s">
        <v>16</v>
      </c>
      <c r="N54" s="261">
        <v>4.33</v>
      </c>
      <c r="O54" s="261">
        <v>3.67</v>
      </c>
      <c r="P54" s="261" t="s">
        <v>165</v>
      </c>
      <c r="Q54" s="264"/>
      <c r="R54" s="264"/>
      <c r="S54" s="264">
        <v>0.09</v>
      </c>
      <c r="T54" s="264">
        <v>0.23</v>
      </c>
      <c r="U54" s="264">
        <v>0.05</v>
      </c>
      <c r="V54" s="264">
        <v>0.63</v>
      </c>
      <c r="W54" s="264"/>
      <c r="X54" s="264"/>
      <c r="Z54" s="261">
        <v>3.33</v>
      </c>
    </row>
    <row r="55" spans="1:26">
      <c r="A55" s="258" t="s">
        <v>184</v>
      </c>
      <c r="B55" s="258" t="s">
        <v>350</v>
      </c>
      <c r="C55" s="258" t="s">
        <v>434</v>
      </c>
      <c r="D55" s="261" t="s">
        <v>435</v>
      </c>
      <c r="E55" s="270">
        <v>34000000</v>
      </c>
      <c r="F55" s="271">
        <v>0.45500000000000002</v>
      </c>
      <c r="G55" s="261">
        <v>2</v>
      </c>
      <c r="H55" s="272">
        <v>1</v>
      </c>
      <c r="I55" s="261" t="s">
        <v>58</v>
      </c>
      <c r="J55" s="261">
        <v>4</v>
      </c>
      <c r="K55" s="261">
        <v>3.33</v>
      </c>
      <c r="L55" s="261">
        <v>4</v>
      </c>
      <c r="M55" s="261" t="s">
        <v>96</v>
      </c>
      <c r="N55" s="261">
        <v>4.5</v>
      </c>
      <c r="O55" s="261">
        <v>3.33</v>
      </c>
      <c r="P55" s="261" t="s">
        <v>97</v>
      </c>
      <c r="Q55" s="275" t="s">
        <v>436</v>
      </c>
      <c r="R55" s="264"/>
      <c r="S55" s="264"/>
      <c r="T55" s="264"/>
      <c r="U55" s="264"/>
      <c r="V55" s="264"/>
      <c r="W55" s="264"/>
      <c r="X55" s="264"/>
      <c r="Z55" s="261">
        <v>3</v>
      </c>
    </row>
    <row r="56" spans="1:26">
      <c r="A56" s="258" t="s">
        <v>437</v>
      </c>
      <c r="B56" s="258" t="s">
        <v>350</v>
      </c>
      <c r="C56" s="258" t="s">
        <v>438</v>
      </c>
      <c r="D56" s="261" t="s">
        <v>439</v>
      </c>
      <c r="E56" s="270">
        <v>41000000</v>
      </c>
      <c r="F56" s="271">
        <v>0.48</v>
      </c>
      <c r="G56" s="261">
        <v>3</v>
      </c>
      <c r="H56" s="272">
        <v>0.95</v>
      </c>
      <c r="I56" s="261" t="s">
        <v>107</v>
      </c>
      <c r="J56" s="261">
        <v>3.67</v>
      </c>
      <c r="K56" s="261">
        <v>3.33</v>
      </c>
      <c r="L56" s="261">
        <v>3.33</v>
      </c>
      <c r="M56" s="261" t="s">
        <v>96</v>
      </c>
      <c r="N56" s="261">
        <v>3.67</v>
      </c>
      <c r="O56" s="261">
        <v>3.33</v>
      </c>
      <c r="P56" s="261" t="s">
        <v>97</v>
      </c>
      <c r="Q56" s="264">
        <v>0.31</v>
      </c>
      <c r="R56" s="264"/>
      <c r="S56" s="264">
        <v>0.2</v>
      </c>
      <c r="T56" s="264">
        <v>0.27</v>
      </c>
      <c r="U56" s="264"/>
      <c r="V56" s="264">
        <v>0.22</v>
      </c>
      <c r="W56" s="264"/>
      <c r="X56" s="264"/>
      <c r="Z56" s="261">
        <v>3</v>
      </c>
    </row>
    <row r="57" spans="1:26">
      <c r="A57" s="258" t="s">
        <v>440</v>
      </c>
      <c r="B57" s="258" t="s">
        <v>350</v>
      </c>
      <c r="C57" s="258" t="s">
        <v>441</v>
      </c>
      <c r="D57" s="261" t="s">
        <v>442</v>
      </c>
      <c r="E57" s="270">
        <v>42000000</v>
      </c>
      <c r="F57" s="271">
        <v>0.41499999999999998</v>
      </c>
      <c r="G57" s="261">
        <v>1</v>
      </c>
      <c r="H57" s="272">
        <v>0.75</v>
      </c>
      <c r="I57" s="261" t="s">
        <v>265</v>
      </c>
      <c r="J57" s="261">
        <v>3.67</v>
      </c>
      <c r="K57" s="261">
        <v>3</v>
      </c>
      <c r="L57" s="261">
        <v>4.33</v>
      </c>
      <c r="M57" s="261" t="s">
        <v>16</v>
      </c>
      <c r="N57" s="261">
        <v>3.5</v>
      </c>
      <c r="O57" s="261">
        <v>3.67</v>
      </c>
      <c r="P57" s="261" t="s">
        <v>165</v>
      </c>
      <c r="Q57" s="264">
        <v>0.19</v>
      </c>
      <c r="R57" s="264"/>
      <c r="S57" s="264">
        <v>0.23</v>
      </c>
      <c r="T57" s="264"/>
      <c r="U57" s="264">
        <v>7.0000000000000007E-2</v>
      </c>
      <c r="V57" s="264">
        <v>0.43</v>
      </c>
      <c r="W57" s="264">
        <v>0.08</v>
      </c>
      <c r="X57" s="264"/>
      <c r="Z57" s="261">
        <v>3.33</v>
      </c>
    </row>
    <row r="58" spans="1:26">
      <c r="A58" s="258" t="s">
        <v>443</v>
      </c>
      <c r="B58" s="258" t="s">
        <v>350</v>
      </c>
      <c r="C58" s="258" t="s">
        <v>444</v>
      </c>
      <c r="D58" s="261" t="s">
        <v>445</v>
      </c>
      <c r="E58" s="270">
        <v>59000000</v>
      </c>
      <c r="F58" s="271">
        <v>0.40500000000000003</v>
      </c>
      <c r="G58" s="261">
        <v>2</v>
      </c>
      <c r="H58" s="272">
        <v>0.8</v>
      </c>
      <c r="I58" s="261" t="s">
        <v>57</v>
      </c>
      <c r="J58" s="261">
        <v>3.67</v>
      </c>
      <c r="K58" s="261">
        <v>3.33</v>
      </c>
      <c r="L58" s="261">
        <v>3.67</v>
      </c>
      <c r="M58" s="261" t="s">
        <v>96</v>
      </c>
      <c r="N58" s="261">
        <v>4.33</v>
      </c>
      <c r="O58" s="261">
        <v>3.33</v>
      </c>
      <c r="P58" s="261" t="s">
        <v>97</v>
      </c>
      <c r="Q58" s="264"/>
      <c r="R58" s="264"/>
      <c r="S58" s="264"/>
      <c r="T58" s="264"/>
      <c r="U58" s="264"/>
      <c r="V58" s="264"/>
      <c r="W58" s="264"/>
      <c r="X58" s="264"/>
      <c r="Z58" s="261">
        <v>3</v>
      </c>
    </row>
    <row r="59" spans="1:26">
      <c r="A59" s="258" t="s">
        <v>446</v>
      </c>
      <c r="B59" s="258" t="s">
        <v>350</v>
      </c>
      <c r="C59" s="258" t="s">
        <v>447</v>
      </c>
      <c r="D59" s="261" t="s">
        <v>448</v>
      </c>
      <c r="E59" s="270">
        <v>62000000</v>
      </c>
      <c r="F59" s="282">
        <v>0.375</v>
      </c>
      <c r="G59" s="261">
        <v>2</v>
      </c>
      <c r="H59" s="272">
        <v>0.95</v>
      </c>
      <c r="I59" s="261" t="s">
        <v>58</v>
      </c>
      <c r="J59" s="261">
        <v>4</v>
      </c>
      <c r="K59" s="261">
        <v>3.67</v>
      </c>
      <c r="L59" s="261">
        <v>4</v>
      </c>
      <c r="M59" s="261" t="s">
        <v>16</v>
      </c>
      <c r="N59" s="261">
        <v>4.5</v>
      </c>
      <c r="O59" s="261">
        <v>3.67</v>
      </c>
      <c r="P59" s="261" t="s">
        <v>97</v>
      </c>
      <c r="Q59" s="264">
        <v>0.56999999999999995</v>
      </c>
      <c r="R59" s="264">
        <v>6.0999999999999999E-2</v>
      </c>
      <c r="S59" s="264">
        <v>6.0999999999999999E-2</v>
      </c>
      <c r="T59" s="264">
        <v>0.3</v>
      </c>
      <c r="U59" s="264"/>
      <c r="V59" s="264"/>
      <c r="W59" s="264"/>
      <c r="X59" s="264">
        <v>5.0000000000000001E-3</v>
      </c>
      <c r="Z59" s="261">
        <v>3</v>
      </c>
    </row>
    <row r="60" spans="1:26">
      <c r="A60" s="258" t="s">
        <v>449</v>
      </c>
      <c r="B60" s="258" t="s">
        <v>350</v>
      </c>
      <c r="C60" s="258" t="s">
        <v>450</v>
      </c>
      <c r="D60" s="261" t="s">
        <v>451</v>
      </c>
      <c r="E60" s="270">
        <v>69000000</v>
      </c>
      <c r="F60" s="271">
        <v>0.44500000000000001</v>
      </c>
      <c r="G60" s="261">
        <v>2</v>
      </c>
      <c r="H60" s="272">
        <v>0.85</v>
      </c>
      <c r="I60" s="261" t="s">
        <v>58</v>
      </c>
      <c r="J60" s="261">
        <v>4</v>
      </c>
      <c r="K60" s="261">
        <v>3</v>
      </c>
      <c r="L60" s="261">
        <v>4</v>
      </c>
      <c r="M60" s="261" t="s">
        <v>16</v>
      </c>
      <c r="N60" s="261">
        <v>3.67</v>
      </c>
      <c r="O60" s="261">
        <v>3.67</v>
      </c>
      <c r="P60" s="261" t="s">
        <v>165</v>
      </c>
      <c r="Q60" s="275" t="s">
        <v>380</v>
      </c>
      <c r="R60" s="264"/>
      <c r="S60" s="264"/>
      <c r="T60" s="264"/>
      <c r="U60" s="264"/>
      <c r="V60" s="264"/>
      <c r="W60" s="264"/>
      <c r="X60" s="264"/>
      <c r="Z60" s="261">
        <v>3.33</v>
      </c>
    </row>
    <row r="61" spans="1:26">
      <c r="A61" s="258" t="s">
        <v>452</v>
      </c>
      <c r="B61" s="258" t="s">
        <v>350</v>
      </c>
      <c r="C61" s="258" t="s">
        <v>453</v>
      </c>
      <c r="D61" s="261" t="s">
        <v>454</v>
      </c>
      <c r="E61" s="270">
        <v>160000000</v>
      </c>
      <c r="F61" s="271">
        <v>0.46500000000000002</v>
      </c>
      <c r="G61" s="261">
        <v>1</v>
      </c>
      <c r="H61" s="272">
        <v>0.9</v>
      </c>
      <c r="I61" s="261" t="s">
        <v>265</v>
      </c>
      <c r="J61" s="261">
        <v>4</v>
      </c>
      <c r="K61" s="261">
        <v>4</v>
      </c>
      <c r="L61" s="261">
        <v>4.33</v>
      </c>
      <c r="M61" s="261" t="s">
        <v>16</v>
      </c>
      <c r="N61" s="261">
        <v>4.33</v>
      </c>
      <c r="O61" s="261">
        <v>3.67</v>
      </c>
      <c r="P61" s="261" t="s">
        <v>165</v>
      </c>
      <c r="Q61" s="264">
        <v>0.32</v>
      </c>
      <c r="R61" s="264">
        <v>0.22</v>
      </c>
      <c r="S61" s="264">
        <v>0.22</v>
      </c>
      <c r="T61" s="264">
        <v>0.15</v>
      </c>
      <c r="U61" s="264">
        <v>0.03</v>
      </c>
      <c r="V61" s="264">
        <v>0.06</v>
      </c>
      <c r="W61" s="264"/>
      <c r="X61" s="264"/>
      <c r="Z61" s="261">
        <v>3.33</v>
      </c>
    </row>
    <row r="62" spans="1:26">
      <c r="C62" s="261"/>
      <c r="E62" s="269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4">
        <v>0.56000000000000005</v>
      </c>
      <c r="R62" s="264"/>
      <c r="S62" s="264">
        <v>0.09</v>
      </c>
      <c r="T62" s="264"/>
      <c r="U62" s="264">
        <v>0.03</v>
      </c>
      <c r="V62" s="264">
        <v>0.31</v>
      </c>
      <c r="W62" s="264">
        <v>0.04</v>
      </c>
      <c r="X62" s="264"/>
      <c r="Z62" s="261"/>
    </row>
    <row r="63" spans="1:26">
      <c r="A63" s="259" t="s">
        <v>455</v>
      </c>
      <c r="C63" s="258" t="s">
        <v>456</v>
      </c>
      <c r="D63" s="261"/>
      <c r="E63" s="270"/>
      <c r="F63" s="271"/>
      <c r="G63" s="276">
        <f>AVERAGE(G54:G61)</f>
        <v>1.75</v>
      </c>
      <c r="H63" s="272">
        <f>AVERAGE(H54:H61)</f>
        <v>0.875</v>
      </c>
      <c r="I63" s="261" t="s">
        <v>58</v>
      </c>
      <c r="J63" s="261">
        <v>3.33</v>
      </c>
      <c r="K63" s="261">
        <v>3</v>
      </c>
      <c r="L63" s="272">
        <f>AVERAGE(L54:L61)</f>
        <v>3.9987500000000002</v>
      </c>
      <c r="M63" s="261" t="s">
        <v>457</v>
      </c>
      <c r="N63" s="261">
        <v>3.5</v>
      </c>
      <c r="O63" s="272">
        <f>AVERAGE(O54:O61)</f>
        <v>3.5425000000000004</v>
      </c>
      <c r="P63" s="261" t="s">
        <v>207</v>
      </c>
      <c r="Q63" s="264"/>
      <c r="R63" s="264"/>
      <c r="S63" s="264"/>
      <c r="T63" s="264"/>
      <c r="U63" s="264"/>
      <c r="V63" s="264"/>
      <c r="W63" s="264"/>
      <c r="X63" s="264"/>
      <c r="Z63" s="272">
        <f>AVERAGE(Z54:Z61)</f>
        <v>3.165</v>
      </c>
    </row>
    <row r="64" spans="1:26" ht="12.6" thickBot="1">
      <c r="A64" s="284"/>
      <c r="B64" s="284"/>
      <c r="C64" s="284"/>
      <c r="D64" s="284"/>
      <c r="E64" s="285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6"/>
      <c r="X64" s="286"/>
      <c r="Y64" s="284"/>
      <c r="Z64" s="284"/>
    </row>
    <row r="65" spans="1:24" ht="12.6" hidden="1" thickTop="1">
      <c r="A65" s="258" t="s">
        <v>27</v>
      </c>
      <c r="E65" s="287"/>
      <c r="G65" s="276">
        <f>AVERAGE(G15:G63)</f>
        <v>1.8876678876678876</v>
      </c>
      <c r="H65" s="272">
        <f>AVERAGE(H15:H63)</f>
        <v>0.89420024420024424</v>
      </c>
      <c r="I65" s="261" t="s">
        <v>57</v>
      </c>
      <c r="J65" s="272">
        <f>AVERAGE(J15:J63)</f>
        <v>3.7506250000000003</v>
      </c>
      <c r="K65" s="272">
        <f>AVERAGE(K15:K63)</f>
        <v>3.2879999999999994</v>
      </c>
      <c r="L65" s="272"/>
      <c r="M65" s="258" t="s">
        <v>430</v>
      </c>
      <c r="N65" s="272">
        <f>AVERAGE(N15:N63)</f>
        <v>4.0312903225806442</v>
      </c>
      <c r="O65" s="272"/>
      <c r="W65" s="264"/>
      <c r="X65" s="264"/>
    </row>
    <row r="66" spans="1:24" ht="12.6" thickTop="1">
      <c r="E66" s="287"/>
      <c r="G66" s="288"/>
      <c r="W66" s="264"/>
      <c r="X66" s="264"/>
    </row>
    <row r="67" spans="1:24">
      <c r="A67" s="258" t="s">
        <v>458</v>
      </c>
      <c r="E67" s="287"/>
      <c r="W67" s="264"/>
      <c r="X67" s="264"/>
    </row>
    <row r="68" spans="1:24">
      <c r="W68" s="264"/>
      <c r="X68" s="264"/>
    </row>
    <row r="69" spans="1:24">
      <c r="A69" s="258" t="s">
        <v>459</v>
      </c>
      <c r="W69" s="264"/>
      <c r="X69" s="264"/>
    </row>
    <row r="70" spans="1:24">
      <c r="A70" s="258" t="s">
        <v>460</v>
      </c>
      <c r="W70" s="264"/>
      <c r="X70" s="264"/>
    </row>
    <row r="71" spans="1:24">
      <c r="A71" s="258" t="s">
        <v>461</v>
      </c>
      <c r="W71" s="264"/>
      <c r="X71" s="264"/>
    </row>
    <row r="72" spans="1:24">
      <c r="A72" s="258" t="s">
        <v>462</v>
      </c>
      <c r="W72" s="264"/>
      <c r="X72" s="264"/>
    </row>
    <row r="73" spans="1:24">
      <c r="W73" s="264"/>
      <c r="X73" s="264"/>
    </row>
    <row r="74" spans="1:24">
      <c r="A74" s="258" t="s">
        <v>463</v>
      </c>
      <c r="W74" s="264"/>
      <c r="X74" s="264"/>
    </row>
    <row r="75" spans="1:24">
      <c r="W75" s="264"/>
      <c r="X75" s="264"/>
    </row>
    <row r="76" spans="1:24">
      <c r="A76" s="258" t="s">
        <v>464</v>
      </c>
    </row>
  </sheetData>
  <mergeCells count="4">
    <mergeCell ref="A5:P5"/>
    <mergeCell ref="A6:P6"/>
    <mergeCell ref="G10:I10"/>
    <mergeCell ref="Q10:W10"/>
  </mergeCells>
  <printOptions horizontalCentered="1"/>
  <pageMargins left="0.75" right="0.75" top="1" bottom="1" header="0.5" footer="0.5"/>
  <pageSetup scale="7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A128"/>
  <sheetViews>
    <sheetView showOutlineSymbols="0" topLeftCell="C1" zoomScale="75" zoomScaleNormal="75" workbookViewId="0">
      <selection activeCell="X64" sqref="X64"/>
    </sheetView>
  </sheetViews>
  <sheetFormatPr defaultColWidth="9.76953125" defaultRowHeight="15"/>
  <cols>
    <col min="1" max="1" width="27.76953125" style="12" customWidth="1"/>
    <col min="2" max="20" width="9.76953125" style="12"/>
    <col min="21" max="21" width="11.54296875" style="12" customWidth="1"/>
    <col min="22" max="22" width="11.76953125" style="12" customWidth="1"/>
    <col min="23" max="16384" width="9.76953125" style="12"/>
  </cols>
  <sheetData>
    <row r="1" spans="1:24">
      <c r="V1" s="1" t="s">
        <v>470</v>
      </c>
    </row>
    <row r="2" spans="1:24">
      <c r="V2" s="1" t="s">
        <v>236</v>
      </c>
    </row>
    <row r="3" spans="1:24">
      <c r="V3" s="1" t="str">
        <f>+'DCP-11'!G2</f>
        <v>Dockets UE-200900/UG-200901</v>
      </c>
    </row>
    <row r="4" spans="1:24">
      <c r="W4" s="1"/>
    </row>
    <row r="5" spans="1:24">
      <c r="W5" s="1"/>
      <c r="X5" s="1"/>
    </row>
    <row r="6" spans="1:24" ht="20.100000000000001">
      <c r="A6" s="2" t="str">
        <f>+'DCP-11'!A5</f>
        <v>PROXY COMPANIES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20.100000000000001">
      <c r="A7" s="2" t="s">
        <v>45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10" spans="1:24" ht="15.3" thickBot="1"/>
    <row r="11" spans="1:24" ht="15.3" thickTop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>
      <c r="A12" s="168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 t="s">
        <v>106</v>
      </c>
      <c r="V12" s="168" t="s">
        <v>275</v>
      </c>
      <c r="W12" s="168"/>
      <c r="X12" s="168"/>
    </row>
    <row r="13" spans="1:24">
      <c r="A13" s="168" t="str">
        <f>+'DCP-11'!A12</f>
        <v>COMPANY</v>
      </c>
      <c r="B13" s="168">
        <v>2002</v>
      </c>
      <c r="C13" s="168">
        <v>2003</v>
      </c>
      <c r="D13" s="168">
        <v>2004</v>
      </c>
      <c r="E13" s="168">
        <v>2005</v>
      </c>
      <c r="F13" s="168">
        <v>2006</v>
      </c>
      <c r="G13" s="168">
        <v>2007</v>
      </c>
      <c r="H13" s="168">
        <v>2008</v>
      </c>
      <c r="I13" s="168">
        <v>2009</v>
      </c>
      <c r="J13" s="168">
        <v>2010</v>
      </c>
      <c r="K13" s="168">
        <v>2011</v>
      </c>
      <c r="L13" s="168">
        <v>2012</v>
      </c>
      <c r="M13" s="168">
        <v>2013</v>
      </c>
      <c r="N13" s="168">
        <v>2014</v>
      </c>
      <c r="O13" s="168">
        <v>2015</v>
      </c>
      <c r="P13" s="168">
        <v>2016</v>
      </c>
      <c r="Q13" s="168">
        <v>2017</v>
      </c>
      <c r="R13" s="168">
        <v>2018</v>
      </c>
      <c r="S13" s="168">
        <v>2019</v>
      </c>
      <c r="T13" s="168">
        <v>2020</v>
      </c>
      <c r="U13" s="168" t="s">
        <v>27</v>
      </c>
      <c r="V13" s="168" t="s">
        <v>27</v>
      </c>
      <c r="W13" s="168">
        <v>2021</v>
      </c>
      <c r="X13" s="168" t="s">
        <v>474</v>
      </c>
    </row>
    <row r="14" spans="1:24" ht="15.3" thickBot="1"/>
    <row r="15" spans="1:24" ht="15.3" thickTop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7" spans="1:24">
      <c r="A17" s="23" t="str">
        <f>+'DCP-11'!A15</f>
        <v>Parcell Proxy Group</v>
      </c>
    </row>
    <row r="19" spans="1:24">
      <c r="A19" s="12" t="str">
        <f>+'DCP-11'!A17</f>
        <v>ALLETE</v>
      </c>
      <c r="B19" s="6"/>
      <c r="C19" s="6"/>
      <c r="D19" s="6"/>
      <c r="E19" s="6">
        <v>0.12</v>
      </c>
      <c r="F19" s="6">
        <v>0.13200000000000001</v>
      </c>
      <c r="G19" s="6">
        <v>0.13400000000000001</v>
      </c>
      <c r="H19" s="6">
        <v>0.114</v>
      </c>
      <c r="I19" s="6">
        <v>7.2999999999999995E-2</v>
      </c>
      <c r="J19" s="6">
        <v>8.2000000000000003E-2</v>
      </c>
      <c r="K19" s="6">
        <v>9.5000000000000001E-2</v>
      </c>
      <c r="L19" s="6">
        <v>8.6999999999999994E-2</v>
      </c>
      <c r="M19" s="6">
        <v>8.4000000000000005E-2</v>
      </c>
      <c r="N19" s="6">
        <v>8.5999999999999993E-2</v>
      </c>
      <c r="O19" s="6">
        <v>9.4E-2</v>
      </c>
      <c r="P19" s="6">
        <v>8.3000000000000004E-2</v>
      </c>
      <c r="Q19" s="6">
        <v>0.08</v>
      </c>
      <c r="R19" s="6">
        <v>8.2000000000000003E-2</v>
      </c>
      <c r="S19" s="6">
        <v>7.8E-2</v>
      </c>
      <c r="T19" s="6">
        <v>7.6999999999999999E-2</v>
      </c>
      <c r="U19" s="6"/>
      <c r="V19" s="6">
        <f>AVERAGE(I19:T19)</f>
        <v>8.3416666666666653E-2</v>
      </c>
      <c r="W19" s="6">
        <v>7.0000000000000007E-2</v>
      </c>
      <c r="X19" s="6">
        <v>0.09</v>
      </c>
    </row>
    <row r="20" spans="1:24">
      <c r="A20" s="12" t="str">
        <f>+'DCP-11'!A18</f>
        <v>Avista Corp.</v>
      </c>
      <c r="B20" s="6">
        <v>4.4999999999999998E-2</v>
      </c>
      <c r="C20" s="6">
        <v>6.7000000000000004E-2</v>
      </c>
      <c r="D20" s="6">
        <v>4.5999999999999999E-2</v>
      </c>
      <c r="E20" s="6">
        <v>5.8000000000000003E-2</v>
      </c>
      <c r="F20" s="6">
        <v>8.7999999999999995E-2</v>
      </c>
      <c r="G20" s="6">
        <v>4.1000000000000002E-2</v>
      </c>
      <c r="H20" s="6">
        <v>7.5999999999999998E-2</v>
      </c>
      <c r="I20" s="6">
        <v>8.4000000000000005E-2</v>
      </c>
      <c r="J20" s="6">
        <v>8.5000000000000006E-2</v>
      </c>
      <c r="K20" s="6">
        <v>8.5999999999999993E-2</v>
      </c>
      <c r="L20" s="6">
        <v>6.4000000000000001E-2</v>
      </c>
      <c r="M20" s="6">
        <v>8.6999999999999994E-2</v>
      </c>
      <c r="N20" s="6">
        <v>8.1000000000000003E-2</v>
      </c>
      <c r="O20" s="6">
        <v>7.8E-2</v>
      </c>
      <c r="P20" s="6">
        <v>8.5999999999999993E-2</v>
      </c>
      <c r="Q20" s="6">
        <v>7.4999999999999997E-2</v>
      </c>
      <c r="R20" s="6">
        <v>7.8E-2</v>
      </c>
      <c r="S20" s="6">
        <v>0.106</v>
      </c>
      <c r="T20" s="6">
        <v>6.4000000000000001E-2</v>
      </c>
      <c r="U20" s="6">
        <f>AVERAGE(B20:H20)</f>
        <v>6.0142857142857144E-2</v>
      </c>
      <c r="V20" s="6">
        <f t="shared" ref="V20:V27" si="0">AVERAGE(I20:T20)</f>
        <v>8.1166666666666665E-2</v>
      </c>
      <c r="W20" s="6">
        <v>7.0000000000000007E-2</v>
      </c>
      <c r="X20" s="6">
        <v>0.08</v>
      </c>
    </row>
    <row r="21" spans="1:24">
      <c r="A21" s="12" t="str">
        <f>+'DCP-11'!A19</f>
        <v>Black Hills Corp</v>
      </c>
      <c r="B21" s="6">
        <v>0.121</v>
      </c>
      <c r="C21" s="6">
        <v>8.8999999999999996E-2</v>
      </c>
      <c r="D21" s="6">
        <v>7.9000000000000001E-2</v>
      </c>
      <c r="E21" s="6">
        <v>9.4E-2</v>
      </c>
      <c r="F21" s="6">
        <v>9.6000000000000002E-2</v>
      </c>
      <c r="G21" s="6">
        <v>0.109</v>
      </c>
      <c r="H21" s="6">
        <v>7.0000000000000001E-3</v>
      </c>
      <c r="I21" s="6">
        <v>8.4000000000000005E-2</v>
      </c>
      <c r="J21" s="6">
        <v>5.8999999999999997E-2</v>
      </c>
      <c r="K21" s="6">
        <v>3.5999999999999997E-2</v>
      </c>
      <c r="L21" s="6">
        <v>7.0999999999999994E-2</v>
      </c>
      <c r="M21" s="6">
        <v>9.0999999999999998E-2</v>
      </c>
      <c r="N21" s="6">
        <v>9.6000000000000002E-2</v>
      </c>
      <c r="O21" s="6">
        <v>9.5000000000000001E-2</v>
      </c>
      <c r="P21" s="6">
        <v>8.8999999999999996E-2</v>
      </c>
      <c r="Q21" s="6">
        <v>0.109</v>
      </c>
      <c r="R21" s="6">
        <v>0.10199999999999999</v>
      </c>
      <c r="S21" s="6">
        <v>9.4E-2</v>
      </c>
      <c r="T21" s="6">
        <v>9.1999999999999998E-2</v>
      </c>
      <c r="U21" s="6">
        <f t="shared" ref="U21:U23" si="1">AVERAGE(B21:H21)</f>
        <v>8.4999999999999992E-2</v>
      </c>
      <c r="V21" s="6">
        <f t="shared" si="0"/>
        <v>8.4833333333333316E-2</v>
      </c>
      <c r="W21" s="6">
        <v>0.09</v>
      </c>
      <c r="X21" s="6">
        <v>8.5000000000000006E-2</v>
      </c>
    </row>
    <row r="22" spans="1:24">
      <c r="A22" s="12" t="str">
        <f>+'DCP-11'!A20</f>
        <v>Hawaiian Electric Industries</v>
      </c>
      <c r="B22" s="6">
        <v>0.11899999999999999</v>
      </c>
      <c r="C22" s="6">
        <v>0.111</v>
      </c>
      <c r="D22" s="6">
        <v>9.2999999999999999E-2</v>
      </c>
      <c r="E22" s="6">
        <v>9.7000000000000003E-2</v>
      </c>
      <c r="F22" s="6">
        <v>9.2999999999999999E-2</v>
      </c>
      <c r="G22" s="6">
        <v>7.6999999999999999E-2</v>
      </c>
      <c r="H22" s="6">
        <v>7.0000000000000007E-2</v>
      </c>
      <c r="I22" s="6">
        <v>5.8999999999999997E-2</v>
      </c>
      <c r="J22" s="6">
        <v>7.6999999999999999E-2</v>
      </c>
      <c r="K22" s="6">
        <v>9.0999999999999998E-2</v>
      </c>
      <c r="L22" s="6">
        <v>0.104</v>
      </c>
      <c r="M22" s="6">
        <v>9.7000000000000003E-2</v>
      </c>
      <c r="N22" s="6">
        <v>9.5000000000000001E-2</v>
      </c>
      <c r="O22" s="6">
        <v>8.5000000000000006E-2</v>
      </c>
      <c r="P22" s="6">
        <v>0.124</v>
      </c>
      <c r="Q22" s="6">
        <v>8.5999999999999993E-2</v>
      </c>
      <c r="R22" s="6">
        <v>9.5000000000000001E-2</v>
      </c>
      <c r="S22" s="6">
        <v>9.8000000000000004E-2</v>
      </c>
      <c r="T22" s="6">
        <v>8.5000000000000006E-2</v>
      </c>
      <c r="U22" s="6">
        <f t="shared" si="1"/>
        <v>9.4285714285714278E-2</v>
      </c>
      <c r="V22" s="6">
        <f t="shared" si="0"/>
        <v>9.1333333333333322E-2</v>
      </c>
      <c r="W22" s="6">
        <v>8.5000000000000006E-2</v>
      </c>
      <c r="X22" s="6">
        <v>8.5000000000000006E-2</v>
      </c>
    </row>
    <row r="23" spans="1:24">
      <c r="A23" s="12" t="str">
        <f>+'DCP-11'!A21</f>
        <v>IDACORP</v>
      </c>
      <c r="B23" s="6">
        <v>7.0999999999999994E-2</v>
      </c>
      <c r="C23" s="6">
        <v>4.2000000000000003E-2</v>
      </c>
      <c r="D23" s="6">
        <v>8.2000000000000003E-2</v>
      </c>
      <c r="E23" s="6">
        <v>7.2999999999999995E-2</v>
      </c>
      <c r="F23" s="6">
        <v>9.4E-2</v>
      </c>
      <c r="G23" s="6">
        <v>7.0999999999999994E-2</v>
      </c>
      <c r="H23" s="6">
        <v>0.08</v>
      </c>
      <c r="I23" s="6">
        <v>9.2999999999999999E-2</v>
      </c>
      <c r="J23" s="6">
        <v>9.8000000000000004E-2</v>
      </c>
      <c r="K23" s="6">
        <v>0.105</v>
      </c>
      <c r="L23" s="6">
        <v>9.9000000000000005E-2</v>
      </c>
      <c r="M23" s="6">
        <v>0.10100000000000001</v>
      </c>
      <c r="N23" s="6">
        <v>0.10199999999999999</v>
      </c>
      <c r="O23" s="6">
        <v>9.7000000000000003E-2</v>
      </c>
      <c r="P23" s="6">
        <v>9.4E-2</v>
      </c>
      <c r="Q23" s="6">
        <v>9.6000000000000002E-2</v>
      </c>
      <c r="R23" s="6">
        <v>9.8000000000000004E-2</v>
      </c>
      <c r="S23" s="6">
        <v>9.6000000000000002E-2</v>
      </c>
      <c r="T23" s="6">
        <v>9.2999999999999999E-2</v>
      </c>
      <c r="U23" s="6">
        <f t="shared" si="1"/>
        <v>7.3285714285714287E-2</v>
      </c>
      <c r="V23" s="6">
        <f t="shared" si="0"/>
        <v>9.7666666666666666E-2</v>
      </c>
      <c r="W23" s="6">
        <v>0.09</v>
      </c>
      <c r="X23" s="6">
        <v>9.5000000000000001E-2</v>
      </c>
    </row>
    <row r="24" spans="1:24">
      <c r="A24" s="12" t="str">
        <f>+'DCP-11'!A22</f>
        <v>NorthWestern Corp</v>
      </c>
      <c r="B24" s="6"/>
      <c r="C24" s="6"/>
      <c r="D24" s="6"/>
      <c r="E24" s="6"/>
      <c r="F24" s="6">
        <v>6.4000000000000001E-2</v>
      </c>
      <c r="G24" s="6">
        <v>6.9000000000000006E-2</v>
      </c>
      <c r="H24" s="6">
        <v>8.4000000000000005E-2</v>
      </c>
      <c r="I24" s="6">
        <v>9.4E-2</v>
      </c>
      <c r="J24" s="6">
        <v>9.6000000000000002E-2</v>
      </c>
      <c r="K24" s="6">
        <v>0.109</v>
      </c>
      <c r="L24" s="6">
        <v>9.2999999999999999E-2</v>
      </c>
      <c r="M24" s="6">
        <v>9.5000000000000001E-2</v>
      </c>
      <c r="N24" s="6">
        <v>0.10299999999999999</v>
      </c>
      <c r="O24" s="6">
        <v>0.09</v>
      </c>
      <c r="P24" s="6">
        <v>0.1</v>
      </c>
      <c r="Q24" s="6">
        <v>9.4E-2</v>
      </c>
      <c r="R24" s="6">
        <v>9.0999999999999998E-2</v>
      </c>
      <c r="S24" s="6">
        <v>8.8999999999999996E-2</v>
      </c>
      <c r="T24" s="6">
        <v>7.6999999999999999E-2</v>
      </c>
      <c r="U24" s="6"/>
      <c r="V24" s="6">
        <f t="shared" si="0"/>
        <v>9.4249999999999987E-2</v>
      </c>
      <c r="W24" s="6">
        <v>8.5000000000000006E-2</v>
      </c>
      <c r="X24" s="6">
        <v>0.09</v>
      </c>
    </row>
    <row r="25" spans="1:24">
      <c r="A25" s="12" t="str">
        <f>+'DCP-11'!A23</f>
        <v>OGE Energy</v>
      </c>
      <c r="B25" s="6">
        <v>0.111</v>
      </c>
      <c r="C25" s="6">
        <v>0.13200000000000001</v>
      </c>
      <c r="D25" s="6">
        <v>0.127</v>
      </c>
      <c r="E25" s="6">
        <v>0.125</v>
      </c>
      <c r="F25" s="6">
        <v>0.15</v>
      </c>
      <c r="G25" s="6">
        <v>0.14699999999999999</v>
      </c>
      <c r="H25" s="6">
        <v>0.13</v>
      </c>
      <c r="I25" s="6">
        <v>0.129</v>
      </c>
      <c r="J25" s="6">
        <v>0.13500000000000001</v>
      </c>
      <c r="K25" s="6">
        <v>0.14000000000000001</v>
      </c>
      <c r="L25" s="6">
        <v>0.13200000000000001</v>
      </c>
      <c r="M25" s="6">
        <v>0.13200000000000001</v>
      </c>
      <c r="N25" s="6">
        <v>0.125</v>
      </c>
      <c r="O25" s="6">
        <v>0.10299999999999999</v>
      </c>
      <c r="P25" s="6">
        <v>0.1</v>
      </c>
      <c r="Q25" s="6">
        <v>0.105</v>
      </c>
      <c r="R25" s="6">
        <v>0.108</v>
      </c>
      <c r="S25" s="6">
        <v>0.11</v>
      </c>
      <c r="T25" s="6">
        <v>0.107</v>
      </c>
      <c r="U25" s="6">
        <f t="shared" ref="U25:U27" si="2">AVERAGE(B25:H25)</f>
        <v>0.13171428571428573</v>
      </c>
      <c r="V25" s="6">
        <f t="shared" si="0"/>
        <v>0.11883333333333335</v>
      </c>
      <c r="W25" s="6">
        <v>0.115</v>
      </c>
      <c r="X25" s="6">
        <v>0.13</v>
      </c>
    </row>
    <row r="26" spans="1:24">
      <c r="A26" s="12" t="str">
        <f>+'DCP-11'!A24</f>
        <v>Otter Tail Corp</v>
      </c>
      <c r="B26" s="6">
        <v>0.152</v>
      </c>
      <c r="C26" s="6">
        <v>0.12</v>
      </c>
      <c r="D26" s="6">
        <v>0.108</v>
      </c>
      <c r="E26" s="6">
        <v>0.11600000000000001</v>
      </c>
      <c r="F26" s="6">
        <v>0.104</v>
      </c>
      <c r="G26" s="6">
        <v>0.104</v>
      </c>
      <c r="H26" s="6">
        <v>5.8999999999999997E-2</v>
      </c>
      <c r="I26" s="6">
        <v>3.6999999999999998E-2</v>
      </c>
      <c r="J26" s="6">
        <v>2.1000000000000001E-2</v>
      </c>
      <c r="K26" s="6">
        <v>2.7E-2</v>
      </c>
      <c r="L26" s="6">
        <v>6.9000000000000006E-2</v>
      </c>
      <c r="M26" s="6">
        <v>9.4E-2</v>
      </c>
      <c r="N26" s="6">
        <v>0.10299999999999999</v>
      </c>
      <c r="O26" s="6">
        <v>9.9000000000000005E-2</v>
      </c>
      <c r="P26" s="6">
        <v>9.7000000000000003E-2</v>
      </c>
      <c r="Q26" s="6">
        <v>0.107</v>
      </c>
      <c r="R26" s="6">
        <v>0.114</v>
      </c>
      <c r="S26" s="6">
        <v>0.115</v>
      </c>
      <c r="T26" s="6">
        <v>0.11600000000000001</v>
      </c>
      <c r="U26" s="6">
        <f t="shared" si="2"/>
        <v>0.10899999999999999</v>
      </c>
      <c r="V26" s="6">
        <f t="shared" si="0"/>
        <v>8.3249999999999991E-2</v>
      </c>
      <c r="W26" s="6">
        <v>0.115</v>
      </c>
      <c r="X26" s="6">
        <v>0.125</v>
      </c>
    </row>
    <row r="27" spans="1:24">
      <c r="A27" s="12" t="str">
        <f>+'DCP-11'!A25</f>
        <v>Pinnacle West Capital</v>
      </c>
      <c r="B27" s="6">
        <v>8.5999999999999993E-2</v>
      </c>
      <c r="C27" s="6">
        <v>8.3000000000000004E-2</v>
      </c>
      <c r="D27" s="6">
        <v>8.2000000000000003E-2</v>
      </c>
      <c r="E27" s="6">
        <v>6.7000000000000004E-2</v>
      </c>
      <c r="F27" s="6">
        <v>9.1999999999999998E-2</v>
      </c>
      <c r="G27" s="6">
        <v>8.5000000000000006E-2</v>
      </c>
      <c r="H27" s="6">
        <v>6.0999999999999999E-2</v>
      </c>
      <c r="I27" s="6">
        <v>6.8000000000000005E-2</v>
      </c>
      <c r="J27" s="6">
        <v>9.2999999999999999E-2</v>
      </c>
      <c r="K27" s="6">
        <v>8.6999999999999994E-2</v>
      </c>
      <c r="L27" s="6">
        <v>9.8000000000000004E-2</v>
      </c>
      <c r="M27" s="6">
        <v>9.9000000000000005E-2</v>
      </c>
      <c r="N27" s="6">
        <v>9.1999999999999998E-2</v>
      </c>
      <c r="O27" s="6">
        <v>9.7000000000000003E-2</v>
      </c>
      <c r="P27" s="6">
        <v>9.4E-2</v>
      </c>
      <c r="Q27" s="6">
        <v>0.10100000000000001</v>
      </c>
      <c r="R27" s="6">
        <v>9.9000000000000005E-2</v>
      </c>
      <c r="S27" s="6">
        <v>0.10100000000000001</v>
      </c>
      <c r="T27" s="6">
        <v>0.104</v>
      </c>
      <c r="U27" s="6">
        <f t="shared" si="2"/>
        <v>7.9428571428571432E-2</v>
      </c>
      <c r="V27" s="6">
        <f t="shared" si="0"/>
        <v>9.4416666666666663E-2</v>
      </c>
      <c r="W27" s="6">
        <v>0.1</v>
      </c>
      <c r="X27" s="6">
        <v>0.105</v>
      </c>
    </row>
    <row r="28" spans="1:24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>
      <c r="A30" s="12" t="s">
        <v>27</v>
      </c>
      <c r="B30" s="6">
        <f>AVERAGE(B19:B27)</f>
        <v>0.10071428571428571</v>
      </c>
      <c r="C30" s="6">
        <f t="shared" ref="C30:T30" si="3">AVERAGE(C19:C27)</f>
        <v>9.1999999999999985E-2</v>
      </c>
      <c r="D30" s="6">
        <f t="shared" si="3"/>
        <v>8.8142857142857148E-2</v>
      </c>
      <c r="E30" s="6">
        <f t="shared" si="3"/>
        <v>9.375E-2</v>
      </c>
      <c r="F30" s="6">
        <f t="shared" si="3"/>
        <v>0.10144444444444443</v>
      </c>
      <c r="G30" s="6">
        <f t="shared" si="3"/>
        <v>9.3000000000000013E-2</v>
      </c>
      <c r="H30" s="6">
        <f t="shared" si="3"/>
        <v>7.5666666666666674E-2</v>
      </c>
      <c r="I30" s="6">
        <f t="shared" si="3"/>
        <v>8.0111111111111119E-2</v>
      </c>
      <c r="J30" s="6">
        <f t="shared" si="3"/>
        <v>8.2888888888888887E-2</v>
      </c>
      <c r="K30" s="6">
        <f t="shared" si="3"/>
        <v>8.6222222222222228E-2</v>
      </c>
      <c r="L30" s="6">
        <f t="shared" si="3"/>
        <v>9.0777777777777763E-2</v>
      </c>
      <c r="M30" s="6">
        <f t="shared" si="3"/>
        <v>9.7777777777777769E-2</v>
      </c>
      <c r="N30" s="6">
        <f t="shared" si="3"/>
        <v>9.8111111111111093E-2</v>
      </c>
      <c r="O30" s="6">
        <f t="shared" si="3"/>
        <v>9.3111111111111103E-2</v>
      </c>
      <c r="P30" s="6">
        <f t="shared" si="3"/>
        <v>9.6333333333333326E-2</v>
      </c>
      <c r="Q30" s="6">
        <f t="shared" si="3"/>
        <v>9.4777777777777766E-2</v>
      </c>
      <c r="R30" s="6">
        <f t="shared" si="3"/>
        <v>9.6333333333333326E-2</v>
      </c>
      <c r="S30" s="6">
        <f t="shared" si="3"/>
        <v>9.8555555555555549E-2</v>
      </c>
      <c r="T30" s="6">
        <f t="shared" si="3"/>
        <v>9.0555555555555556E-2</v>
      </c>
      <c r="U30" s="14">
        <f>AVERAGE(U19:U27)</f>
        <v>9.040816326530611E-2</v>
      </c>
      <c r="V30" s="14">
        <f>AVERAGE(V19:V27)</f>
        <v>9.2129629629629631E-2</v>
      </c>
      <c r="W30" s="14">
        <f>AVERAGE(W19:W27)</f>
        <v>9.1111111111111115E-2</v>
      </c>
      <c r="X30" s="14">
        <f>AVERAGE(X19:X27)</f>
        <v>9.8333333333333328E-2</v>
      </c>
    </row>
    <row r="31" spans="1:24">
      <c r="A31" s="33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34"/>
      <c r="V31" s="85"/>
      <c r="W31" s="109"/>
      <c r="X31" s="109"/>
    </row>
    <row r="32" spans="1:24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6"/>
      <c r="V32" s="19"/>
      <c r="W32" s="14"/>
      <c r="X32" s="14"/>
    </row>
    <row r="33" spans="1:24">
      <c r="A33" s="12" t="s">
        <v>73</v>
      </c>
      <c r="B33" s="19">
        <f>MEDIAN(B19:B27)</f>
        <v>0.111</v>
      </c>
      <c r="C33" s="19">
        <f t="shared" ref="C33:T33" si="4">MEDIAN(C19:C27)</f>
        <v>8.8999999999999996E-2</v>
      </c>
      <c r="D33" s="19">
        <f t="shared" si="4"/>
        <v>8.2000000000000003E-2</v>
      </c>
      <c r="E33" s="19">
        <f t="shared" si="4"/>
        <v>9.5500000000000002E-2</v>
      </c>
      <c r="F33" s="19">
        <f t="shared" si="4"/>
        <v>9.4E-2</v>
      </c>
      <c r="G33" s="19">
        <f t="shared" si="4"/>
        <v>8.5000000000000006E-2</v>
      </c>
      <c r="H33" s="19">
        <f t="shared" si="4"/>
        <v>7.5999999999999998E-2</v>
      </c>
      <c r="I33" s="19">
        <f t="shared" si="4"/>
        <v>8.4000000000000005E-2</v>
      </c>
      <c r="J33" s="19">
        <f t="shared" si="4"/>
        <v>8.5000000000000006E-2</v>
      </c>
      <c r="K33" s="19">
        <f t="shared" si="4"/>
        <v>9.0999999999999998E-2</v>
      </c>
      <c r="L33" s="19">
        <f t="shared" si="4"/>
        <v>9.2999999999999999E-2</v>
      </c>
      <c r="M33" s="19">
        <f t="shared" si="4"/>
        <v>9.5000000000000001E-2</v>
      </c>
      <c r="N33" s="19">
        <f t="shared" si="4"/>
        <v>9.6000000000000002E-2</v>
      </c>
      <c r="O33" s="19">
        <f t="shared" si="4"/>
        <v>9.5000000000000001E-2</v>
      </c>
      <c r="P33" s="19">
        <f t="shared" si="4"/>
        <v>9.4E-2</v>
      </c>
      <c r="Q33" s="19">
        <f t="shared" si="4"/>
        <v>9.6000000000000002E-2</v>
      </c>
      <c r="R33" s="19">
        <f t="shared" si="4"/>
        <v>9.8000000000000004E-2</v>
      </c>
      <c r="S33" s="19">
        <f t="shared" si="4"/>
        <v>9.8000000000000004E-2</v>
      </c>
      <c r="T33" s="19">
        <f t="shared" si="4"/>
        <v>9.1999999999999998E-2</v>
      </c>
      <c r="U33" s="14">
        <f>AVERAGE(B33:H33)</f>
        <v>9.0357142857142844E-2</v>
      </c>
      <c r="V33" s="14">
        <f t="shared" ref="V33" si="5">AVERAGE(I33:T33)</f>
        <v>9.3083333333333337E-2</v>
      </c>
      <c r="W33" s="14">
        <f>MEDIAN(W19:W27)</f>
        <v>0.09</v>
      </c>
      <c r="X33" s="14">
        <f>MEDIAN(X19:X27)</f>
        <v>0.09</v>
      </c>
    </row>
    <row r="34" spans="1:24">
      <c r="A34" s="33"/>
      <c r="B34" s="85"/>
      <c r="C34" s="85"/>
      <c r="D34" s="85"/>
      <c r="E34" s="85"/>
      <c r="F34" s="85"/>
      <c r="G34" s="85"/>
      <c r="H34" s="85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22"/>
      <c r="V35" s="22"/>
      <c r="W35" s="6"/>
      <c r="X35" s="6"/>
    </row>
    <row r="36" spans="1:24">
      <c r="A36" s="23" t="str">
        <f>+'DCP-11'!A34</f>
        <v>Adjusted Mckenzie Electric Group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>
      <c r="A38" s="12" t="str">
        <f>+'DCP-11'!A36</f>
        <v>Algonquin Power &amp; Utilities</v>
      </c>
      <c r="B38" s="211" t="str">
        <f>+'DCP-11'!C36</f>
        <v>Not included in analyses since Company not covered by Value Line.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>
      <c r="A39" s="12" t="str">
        <f>+'DCP-11'!A37</f>
        <v>ALLETE</v>
      </c>
      <c r="B39" s="6"/>
      <c r="C39" s="6"/>
      <c r="D39" s="6"/>
      <c r="E39" s="6">
        <f>+E19</f>
        <v>0.12</v>
      </c>
      <c r="F39" s="6">
        <f t="shared" ref="F39:T39" si="6">+F19</f>
        <v>0.13200000000000001</v>
      </c>
      <c r="G39" s="6">
        <f t="shared" si="6"/>
        <v>0.13400000000000001</v>
      </c>
      <c r="H39" s="6">
        <f t="shared" si="6"/>
        <v>0.114</v>
      </c>
      <c r="I39" s="6">
        <f t="shared" si="6"/>
        <v>7.2999999999999995E-2</v>
      </c>
      <c r="J39" s="6">
        <f t="shared" si="6"/>
        <v>8.2000000000000003E-2</v>
      </c>
      <c r="K39" s="6">
        <f t="shared" si="6"/>
        <v>9.5000000000000001E-2</v>
      </c>
      <c r="L39" s="6">
        <f t="shared" si="6"/>
        <v>8.6999999999999994E-2</v>
      </c>
      <c r="M39" s="6">
        <f t="shared" si="6"/>
        <v>8.4000000000000005E-2</v>
      </c>
      <c r="N39" s="6">
        <f t="shared" si="6"/>
        <v>8.5999999999999993E-2</v>
      </c>
      <c r="O39" s="6">
        <f t="shared" si="6"/>
        <v>9.4E-2</v>
      </c>
      <c r="P39" s="6">
        <f t="shared" si="6"/>
        <v>8.3000000000000004E-2</v>
      </c>
      <c r="Q39" s="6">
        <f t="shared" si="6"/>
        <v>0.08</v>
      </c>
      <c r="R39" s="6">
        <f t="shared" si="6"/>
        <v>8.2000000000000003E-2</v>
      </c>
      <c r="S39" s="6">
        <f t="shared" si="6"/>
        <v>7.8E-2</v>
      </c>
      <c r="T39" s="6">
        <f t="shared" si="6"/>
        <v>7.6999999999999999E-2</v>
      </c>
      <c r="U39" s="6"/>
      <c r="V39" s="6">
        <f t="shared" ref="V39:V55" si="7">AVERAGE(I39:T39)</f>
        <v>8.3416666666666653E-2</v>
      </c>
      <c r="W39" s="6">
        <f>+W19</f>
        <v>7.0000000000000007E-2</v>
      </c>
      <c r="X39" s="6">
        <f>+X19</f>
        <v>0.09</v>
      </c>
    </row>
    <row r="40" spans="1:24">
      <c r="A40" s="12" t="str">
        <f>+'DCP-11'!A38</f>
        <v>Ameren Corp</v>
      </c>
      <c r="B40" s="6">
        <v>0.108</v>
      </c>
      <c r="C40" s="6">
        <v>0.122</v>
      </c>
      <c r="D40" s="6">
        <v>0.1</v>
      </c>
      <c r="E40" s="6">
        <v>0.10299999999999999</v>
      </c>
      <c r="F40" s="6">
        <v>8.5000000000000006E-2</v>
      </c>
      <c r="G40" s="6">
        <v>9.2999999999999999E-2</v>
      </c>
      <c r="H40" s="6">
        <v>8.7999999999999995E-2</v>
      </c>
      <c r="I40" s="6">
        <v>8.4000000000000005E-2</v>
      </c>
      <c r="J40" s="6">
        <v>8.5000000000000006E-2</v>
      </c>
      <c r="K40" s="6">
        <v>7.5999999999999998E-2</v>
      </c>
      <c r="L40" s="6">
        <v>0.08</v>
      </c>
      <c r="M40" s="6">
        <v>7.6999999999999999E-2</v>
      </c>
      <c r="N40" s="6">
        <v>8.7999999999999995E-2</v>
      </c>
      <c r="O40" s="6">
        <v>8.5000000000000006E-2</v>
      </c>
      <c r="P40" s="6">
        <v>9.2999999999999999E-2</v>
      </c>
      <c r="Q40" s="6">
        <v>9.4E-2</v>
      </c>
      <c r="R40" s="6">
        <v>0.109</v>
      </c>
      <c r="S40" s="6">
        <v>0.105</v>
      </c>
      <c r="T40" s="6">
        <v>0.10299999999999999</v>
      </c>
      <c r="U40" s="6">
        <f>AVERAGE(B40:H40)</f>
        <v>9.9857142857142839E-2</v>
      </c>
      <c r="V40" s="6">
        <f t="shared" si="7"/>
        <v>8.9916666666666659E-2</v>
      </c>
      <c r="W40" s="6">
        <v>0.1</v>
      </c>
      <c r="X40" s="6">
        <v>0.1</v>
      </c>
    </row>
    <row r="41" spans="1:24">
      <c r="A41" s="12" t="str">
        <f>+'DCP-11'!A39</f>
        <v>Avangrid, Inc.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>
        <v>4.1000000000000002E-2</v>
      </c>
      <c r="Q41" s="6">
        <v>3.4000000000000002E-2</v>
      </c>
      <c r="R41" s="6">
        <v>3.9E-2</v>
      </c>
      <c r="S41" s="6">
        <v>4.5999999999999999E-2</v>
      </c>
      <c r="T41" s="6">
        <v>3.9E-2</v>
      </c>
      <c r="U41" s="6"/>
      <c r="V41" s="6">
        <f t="shared" si="7"/>
        <v>3.9800000000000009E-2</v>
      </c>
      <c r="W41" s="6">
        <v>4.4999999999999998E-2</v>
      </c>
      <c r="X41" s="6">
        <v>5.5E-2</v>
      </c>
    </row>
    <row r="42" spans="1:24">
      <c r="A42" s="12" t="str">
        <f>+'DCP-11'!A40</f>
        <v>Avista Corp</v>
      </c>
      <c r="B42" s="6">
        <f t="shared" ref="B42:T42" si="8">+B20</f>
        <v>4.4999999999999998E-2</v>
      </c>
      <c r="C42" s="6">
        <f t="shared" si="8"/>
        <v>6.7000000000000004E-2</v>
      </c>
      <c r="D42" s="6">
        <f t="shared" si="8"/>
        <v>4.5999999999999999E-2</v>
      </c>
      <c r="E42" s="6">
        <f t="shared" si="8"/>
        <v>5.8000000000000003E-2</v>
      </c>
      <c r="F42" s="6">
        <f t="shared" si="8"/>
        <v>8.7999999999999995E-2</v>
      </c>
      <c r="G42" s="6">
        <f t="shared" si="8"/>
        <v>4.1000000000000002E-2</v>
      </c>
      <c r="H42" s="6">
        <f t="shared" si="8"/>
        <v>7.5999999999999998E-2</v>
      </c>
      <c r="I42" s="6">
        <f t="shared" si="8"/>
        <v>8.4000000000000005E-2</v>
      </c>
      <c r="J42" s="6">
        <f t="shared" si="8"/>
        <v>8.5000000000000006E-2</v>
      </c>
      <c r="K42" s="6">
        <f t="shared" si="8"/>
        <v>8.5999999999999993E-2</v>
      </c>
      <c r="L42" s="6">
        <f t="shared" si="8"/>
        <v>6.4000000000000001E-2</v>
      </c>
      <c r="M42" s="6">
        <f t="shared" si="8"/>
        <v>8.6999999999999994E-2</v>
      </c>
      <c r="N42" s="6">
        <f t="shared" si="8"/>
        <v>8.1000000000000003E-2</v>
      </c>
      <c r="O42" s="6">
        <f t="shared" si="8"/>
        <v>7.8E-2</v>
      </c>
      <c r="P42" s="6">
        <f t="shared" si="8"/>
        <v>8.5999999999999993E-2</v>
      </c>
      <c r="Q42" s="6">
        <f t="shared" si="8"/>
        <v>7.4999999999999997E-2</v>
      </c>
      <c r="R42" s="6">
        <f t="shared" si="8"/>
        <v>7.8E-2</v>
      </c>
      <c r="S42" s="6">
        <f t="shared" si="8"/>
        <v>0.106</v>
      </c>
      <c r="T42" s="6">
        <f t="shared" si="8"/>
        <v>6.4000000000000001E-2</v>
      </c>
      <c r="U42" s="6">
        <f t="shared" ref="U42:U56" si="9">AVERAGE(B42:H42)</f>
        <v>6.0142857142857144E-2</v>
      </c>
      <c r="V42" s="6">
        <f t="shared" si="7"/>
        <v>8.1166666666666665E-2</v>
      </c>
      <c r="W42" s="6">
        <f t="shared" ref="W42:X43" si="10">+W20</f>
        <v>7.0000000000000007E-2</v>
      </c>
      <c r="X42" s="6">
        <f t="shared" si="10"/>
        <v>0.08</v>
      </c>
    </row>
    <row r="43" spans="1:24">
      <c r="A43" s="12" t="str">
        <f>+'DCP-11'!A41</f>
        <v>Black Hills Corp</v>
      </c>
      <c r="B43" s="6">
        <f t="shared" ref="B43:T43" si="11">+B21</f>
        <v>0.121</v>
      </c>
      <c r="C43" s="6">
        <f t="shared" si="11"/>
        <v>8.8999999999999996E-2</v>
      </c>
      <c r="D43" s="6">
        <f t="shared" si="11"/>
        <v>7.9000000000000001E-2</v>
      </c>
      <c r="E43" s="6">
        <f t="shared" si="11"/>
        <v>9.4E-2</v>
      </c>
      <c r="F43" s="6">
        <f t="shared" si="11"/>
        <v>9.6000000000000002E-2</v>
      </c>
      <c r="G43" s="6">
        <f t="shared" si="11"/>
        <v>0.109</v>
      </c>
      <c r="H43" s="6">
        <f t="shared" si="11"/>
        <v>7.0000000000000001E-3</v>
      </c>
      <c r="I43" s="6">
        <f t="shared" si="11"/>
        <v>8.4000000000000005E-2</v>
      </c>
      <c r="J43" s="6">
        <f t="shared" si="11"/>
        <v>5.8999999999999997E-2</v>
      </c>
      <c r="K43" s="6">
        <f t="shared" si="11"/>
        <v>3.5999999999999997E-2</v>
      </c>
      <c r="L43" s="6">
        <f t="shared" si="11"/>
        <v>7.0999999999999994E-2</v>
      </c>
      <c r="M43" s="6">
        <f t="shared" si="11"/>
        <v>9.0999999999999998E-2</v>
      </c>
      <c r="N43" s="6">
        <f t="shared" si="11"/>
        <v>9.6000000000000002E-2</v>
      </c>
      <c r="O43" s="6">
        <f t="shared" si="11"/>
        <v>9.5000000000000001E-2</v>
      </c>
      <c r="P43" s="6">
        <f t="shared" si="11"/>
        <v>8.8999999999999996E-2</v>
      </c>
      <c r="Q43" s="6">
        <f t="shared" si="11"/>
        <v>0.109</v>
      </c>
      <c r="R43" s="6">
        <f t="shared" si="11"/>
        <v>0.10199999999999999</v>
      </c>
      <c r="S43" s="6">
        <f t="shared" si="11"/>
        <v>9.4E-2</v>
      </c>
      <c r="T43" s="6">
        <f t="shared" si="11"/>
        <v>9.1999999999999998E-2</v>
      </c>
      <c r="U43" s="6">
        <f t="shared" si="9"/>
        <v>8.4999999999999992E-2</v>
      </c>
      <c r="V43" s="6">
        <f t="shared" si="7"/>
        <v>8.4833333333333316E-2</v>
      </c>
      <c r="W43" s="6">
        <f t="shared" si="10"/>
        <v>0.09</v>
      </c>
      <c r="X43" s="6">
        <f t="shared" si="10"/>
        <v>8.5000000000000006E-2</v>
      </c>
    </row>
    <row r="44" spans="1:24">
      <c r="A44" s="12" t="str">
        <f>+'DCP-11'!A42</f>
        <v>CenterPoint Energy</v>
      </c>
      <c r="B44" s="6">
        <v>9.6000000000000002E-2</v>
      </c>
      <c r="C44" s="6">
        <v>0.26100000000000001</v>
      </c>
      <c r="D44" s="6">
        <v>0.13100000000000001</v>
      </c>
      <c r="E44" s="6">
        <v>0.17199999999999999</v>
      </c>
      <c r="F44" s="6">
        <v>0.29099999999999998</v>
      </c>
      <c r="G44" s="6">
        <v>0.221</v>
      </c>
      <c r="H44" s="6">
        <v>0.22600000000000001</v>
      </c>
      <c r="I44" s="6">
        <v>0.16</v>
      </c>
      <c r="J44" s="6">
        <v>0.15</v>
      </c>
      <c r="K44" s="6">
        <v>0.14599999999999999</v>
      </c>
      <c r="L44" s="6">
        <v>0.13500000000000001</v>
      </c>
      <c r="M44" s="6">
        <v>0.123</v>
      </c>
      <c r="N44" s="6">
        <v>0.13700000000000001</v>
      </c>
      <c r="O44" s="6">
        <v>0.11600000000000001</v>
      </c>
      <c r="P44" s="6">
        <v>0.124</v>
      </c>
      <c r="Q44" s="6">
        <v>0.16600000000000001</v>
      </c>
      <c r="R44" s="6">
        <v>6.3E-2</v>
      </c>
      <c r="S44" s="6">
        <v>0.11600000000000001</v>
      </c>
      <c r="T44" s="6">
        <v>0.108</v>
      </c>
      <c r="U44" s="6">
        <f t="shared" si="9"/>
        <v>0.19971428571428571</v>
      </c>
      <c r="V44" s="6">
        <f t="shared" si="7"/>
        <v>0.12866666666666668</v>
      </c>
      <c r="W44" s="6">
        <v>0.115</v>
      </c>
      <c r="X44" s="6">
        <v>0.11</v>
      </c>
    </row>
    <row r="45" spans="1:24">
      <c r="A45" s="12" t="str">
        <f>+'DCP-11'!A43</f>
        <v>CMS Energy Corp</v>
      </c>
      <c r="B45" s="6" t="s">
        <v>186</v>
      </c>
      <c r="C45" s="6" t="s">
        <v>186</v>
      </c>
      <c r="D45" s="6">
        <v>7.1999999999999995E-2</v>
      </c>
      <c r="E45" s="6">
        <v>0.104</v>
      </c>
      <c r="F45" s="6">
        <v>6.2E-2</v>
      </c>
      <c r="G45" s="6">
        <v>6.6000000000000003E-2</v>
      </c>
      <c r="H45" s="6">
        <v>0.121</v>
      </c>
      <c r="I45" s="6">
        <v>8.3000000000000004E-2</v>
      </c>
      <c r="J45" s="6">
        <v>0.11799999999999999</v>
      </c>
      <c r="K45" s="6">
        <v>0.125</v>
      </c>
      <c r="L45" s="6">
        <v>0.127</v>
      </c>
      <c r="M45" s="6">
        <v>0.13200000000000001</v>
      </c>
      <c r="N45" s="6">
        <v>0.13200000000000001</v>
      </c>
      <c r="O45" s="6">
        <v>0.13700000000000001</v>
      </c>
      <c r="P45" s="6">
        <v>0.13500000000000001</v>
      </c>
      <c r="Q45" s="6">
        <v>0.14000000000000001</v>
      </c>
      <c r="R45" s="6">
        <v>0.14299999999999999</v>
      </c>
      <c r="S45" s="6">
        <v>0.13900000000000001</v>
      </c>
      <c r="T45" s="6">
        <v>0.14399999999999999</v>
      </c>
      <c r="U45" s="6">
        <f t="shared" si="9"/>
        <v>8.4999999999999992E-2</v>
      </c>
      <c r="V45" s="6">
        <f t="shared" si="7"/>
        <v>0.12958333333333333</v>
      </c>
      <c r="W45" s="6">
        <v>0.13500000000000001</v>
      </c>
      <c r="X45" s="6">
        <v>0.14000000000000001</v>
      </c>
    </row>
    <row r="46" spans="1:24">
      <c r="A46" s="12" t="str">
        <f>+'DCP-11'!A44</f>
        <v>DTE Energy</v>
      </c>
      <c r="B46" s="6">
        <v>0.13700000000000001</v>
      </c>
      <c r="C46" s="6">
        <v>9.7000000000000003E-2</v>
      </c>
      <c r="D46" s="6">
        <v>8.1000000000000003E-2</v>
      </c>
      <c r="E46" s="6">
        <v>0.10199999999999999</v>
      </c>
      <c r="F46" s="6">
        <v>7.4999999999999997E-2</v>
      </c>
      <c r="G46" s="6">
        <v>7.6999999999999999E-2</v>
      </c>
      <c r="H46" s="6">
        <v>7.4999999999999997E-2</v>
      </c>
      <c r="I46" s="6">
        <v>8.6999999999999994E-2</v>
      </c>
      <c r="J46" s="6">
        <v>9.6000000000000002E-2</v>
      </c>
      <c r="K46" s="6">
        <v>9.0999999999999998E-2</v>
      </c>
      <c r="L46" s="6">
        <v>9.1999999999999998E-2</v>
      </c>
      <c r="M46" s="6">
        <v>8.5999999999999993E-2</v>
      </c>
      <c r="N46" s="6">
        <v>0.111</v>
      </c>
      <c r="O46" s="6">
        <v>9.2999999999999999E-2</v>
      </c>
      <c r="P46" s="6">
        <v>9.7000000000000003E-2</v>
      </c>
      <c r="Q46" s="6">
        <v>0.111</v>
      </c>
      <c r="R46" s="6">
        <v>0.113</v>
      </c>
      <c r="S46" s="6">
        <v>0.108</v>
      </c>
      <c r="T46" s="6">
        <v>0.113</v>
      </c>
      <c r="U46" s="6">
        <f t="shared" si="9"/>
        <v>9.1999999999999985E-2</v>
      </c>
      <c r="V46" s="6">
        <f t="shared" si="7"/>
        <v>9.9833333333333329E-2</v>
      </c>
      <c r="W46" s="6">
        <v>0.105</v>
      </c>
      <c r="X46" s="6">
        <v>0.11</v>
      </c>
    </row>
    <row r="47" spans="1:24">
      <c r="A47" s="12" t="str">
        <f>+'DCP-11'!A45</f>
        <v>Edison International</v>
      </c>
      <c r="B47" s="211" t="str">
        <f>+'DCP-11'!C45</f>
        <v>Not included in analyses due to impact on Company of California wildfires.</v>
      </c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</row>
    <row r="48" spans="1:24">
      <c r="A48" s="12" t="str">
        <f>+'DCP-11'!A46</f>
        <v>Emera Inc.</v>
      </c>
      <c r="B48" s="6">
        <v>7.4999999999999997E-2</v>
      </c>
      <c r="C48" s="6">
        <v>9.5000000000000001E-2</v>
      </c>
      <c r="D48" s="6">
        <v>9.2999999999999999E-2</v>
      </c>
      <c r="E48" s="6">
        <v>8.8999999999999996E-2</v>
      </c>
      <c r="F48" s="6">
        <v>8.8999999999999996E-2</v>
      </c>
      <c r="G48" s="6">
        <v>0.106</v>
      </c>
      <c r="H48" s="6">
        <v>9.7000000000000003E-2</v>
      </c>
      <c r="I48" s="6">
        <v>0.112</v>
      </c>
      <c r="J48" s="6">
        <v>0.12</v>
      </c>
      <c r="K48" s="6">
        <v>0.152</v>
      </c>
      <c r="L48" s="6">
        <v>0.14399999999999999</v>
      </c>
      <c r="M48" s="6">
        <v>0.11600000000000001</v>
      </c>
      <c r="N48" s="6">
        <v>0.16500000000000001</v>
      </c>
      <c r="O48" s="6">
        <v>0.128</v>
      </c>
      <c r="P48" s="6">
        <v>5.0999999999999997E-2</v>
      </c>
      <c r="Q48" s="6">
        <v>9.6000000000000002E-2</v>
      </c>
      <c r="R48" s="6">
        <v>0.10299999999999999</v>
      </c>
      <c r="S48" s="6">
        <v>8.8999999999999996E-2</v>
      </c>
      <c r="T48" s="6">
        <v>0.106</v>
      </c>
      <c r="U48" s="6">
        <f t="shared" si="9"/>
        <v>9.1999999999999985E-2</v>
      </c>
      <c r="V48" s="6">
        <f t="shared" si="7"/>
        <v>0.11516666666666668</v>
      </c>
      <c r="W48" s="6">
        <v>0.09</v>
      </c>
      <c r="X48" s="6">
        <v>0.105</v>
      </c>
    </row>
    <row r="49" spans="1:24">
      <c r="A49" s="12" t="str">
        <f>+'DCP-11'!A47</f>
        <v>Entergy Corp.</v>
      </c>
      <c r="B49" s="6">
        <v>0.107</v>
      </c>
      <c r="C49" s="6">
        <v>0.10100000000000001</v>
      </c>
      <c r="D49" s="6">
        <v>0.10299999999999999</v>
      </c>
      <c r="E49" s="6">
        <v>0.11899999999999999</v>
      </c>
      <c r="F49" s="6">
        <v>0.14099999999999999</v>
      </c>
      <c r="G49" s="6">
        <v>0.13800000000000001</v>
      </c>
      <c r="H49" s="6">
        <v>0.15</v>
      </c>
      <c r="I49" s="6">
        <v>0.14399999999999999</v>
      </c>
      <c r="J49" s="6">
        <v>0.14299999999999999</v>
      </c>
      <c r="K49" s="6">
        <v>0.154</v>
      </c>
      <c r="L49" s="6">
        <v>0.11700000000000001</v>
      </c>
      <c r="M49" s="6">
        <v>9.4E-2</v>
      </c>
      <c r="N49" s="6">
        <v>0.105</v>
      </c>
      <c r="O49" s="6">
        <v>0.108</v>
      </c>
      <c r="P49" s="6">
        <v>0.14199999999999999</v>
      </c>
      <c r="Q49" s="6">
        <v>0.11600000000000001</v>
      </c>
      <c r="R49" s="6">
        <v>0.129</v>
      </c>
      <c r="S49" s="6">
        <v>0.128</v>
      </c>
      <c r="T49" s="6">
        <v>0.13</v>
      </c>
      <c r="U49" s="6">
        <f t="shared" si="9"/>
        <v>0.12271428571428571</v>
      </c>
      <c r="V49" s="6">
        <f t="shared" si="7"/>
        <v>0.12583333333333332</v>
      </c>
      <c r="W49" s="6">
        <v>0.105</v>
      </c>
      <c r="X49" s="6">
        <v>0.11</v>
      </c>
    </row>
    <row r="50" spans="1:24">
      <c r="A50" s="12" t="str">
        <f>+'DCP-11'!A48</f>
        <v>Exelon Corp</v>
      </c>
      <c r="B50" s="6">
        <v>0.19400000000000001</v>
      </c>
      <c r="C50" s="6">
        <v>0.19700000000000001</v>
      </c>
      <c r="D50" s="6">
        <v>0.20300000000000001</v>
      </c>
      <c r="E50" s="6">
        <v>0.23</v>
      </c>
      <c r="F50" s="6">
        <v>0.245</v>
      </c>
      <c r="G50" s="6">
        <v>0.26700000000000002</v>
      </c>
      <c r="H50" s="6">
        <v>0.255</v>
      </c>
      <c r="I50" s="6">
        <v>0.23899999999999999</v>
      </c>
      <c r="J50" s="6">
        <v>0.19500000000000001</v>
      </c>
      <c r="K50" s="6">
        <v>0.17799999999999999</v>
      </c>
      <c r="L50" s="6">
        <v>8.2000000000000003E-2</v>
      </c>
      <c r="M50" s="6">
        <v>0.09</v>
      </c>
      <c r="N50" s="6">
        <v>0.08</v>
      </c>
      <c r="O50" s="6">
        <v>9.4E-2</v>
      </c>
      <c r="P50" s="6">
        <v>6.4000000000000001E-2</v>
      </c>
      <c r="Q50" s="6">
        <v>9.4E-2</v>
      </c>
      <c r="R50" s="6">
        <v>6.6000000000000003E-2</v>
      </c>
      <c r="S50" s="6">
        <v>9.2999999999999999E-2</v>
      </c>
      <c r="T50" s="6">
        <v>8.8999999999999996E-2</v>
      </c>
      <c r="U50" s="6">
        <f t="shared" si="9"/>
        <v>0.22728571428571426</v>
      </c>
      <c r="V50" s="6">
        <f t="shared" si="7"/>
        <v>0.11366666666666665</v>
      </c>
      <c r="W50" s="6">
        <v>8.5000000000000006E-2</v>
      </c>
      <c r="X50" s="6">
        <v>8.5000000000000006E-2</v>
      </c>
    </row>
    <row r="51" spans="1:24">
      <c r="A51" s="12" t="str">
        <f>+'DCP-11'!A49</f>
        <v>FirstEnergy Corp</v>
      </c>
      <c r="B51" s="6">
        <v>0.104</v>
      </c>
      <c r="C51" s="6">
        <v>0.06</v>
      </c>
      <c r="D51" s="6">
        <v>0.108</v>
      </c>
      <c r="E51" s="6">
        <v>0.105</v>
      </c>
      <c r="F51" s="6">
        <v>0.13600000000000001</v>
      </c>
      <c r="G51" s="6">
        <v>0.14599999999999999</v>
      </c>
      <c r="H51" s="6">
        <v>0.155</v>
      </c>
      <c r="I51" s="6">
        <v>0.12</v>
      </c>
      <c r="J51" s="6">
        <v>0.11600000000000001</v>
      </c>
      <c r="K51" s="6">
        <v>6.3E-2</v>
      </c>
      <c r="L51" s="6">
        <v>6.8000000000000005E-2</v>
      </c>
      <c r="M51" s="6">
        <v>9.6000000000000002E-2</v>
      </c>
      <c r="N51" s="6">
        <v>2.8000000000000001E-2</v>
      </c>
      <c r="O51" s="6">
        <v>6.8000000000000005E-2</v>
      </c>
      <c r="P51" s="6">
        <v>9.7000000000000003E-2</v>
      </c>
      <c r="Q51" s="6">
        <v>0.23799999999999999</v>
      </c>
      <c r="R51" s="6">
        <v>0.121</v>
      </c>
      <c r="S51" s="6">
        <v>0.14099999999999999</v>
      </c>
      <c r="T51" s="6">
        <v>0.13400000000000001</v>
      </c>
      <c r="U51" s="6">
        <f t="shared" si="9"/>
        <v>0.11628571428571428</v>
      </c>
      <c r="V51" s="6">
        <f t="shared" si="7"/>
        <v>0.1075</v>
      </c>
      <c r="W51" s="6">
        <v>0.19</v>
      </c>
      <c r="X51" s="6">
        <v>0.155</v>
      </c>
    </row>
    <row r="52" spans="1:24">
      <c r="A52" s="12" t="str">
        <f>+'DCP-11'!A50</f>
        <v>Hawaiian Electric</v>
      </c>
      <c r="B52" s="6">
        <f t="shared" ref="B52:R52" si="12">+B22</f>
        <v>0.11899999999999999</v>
      </c>
      <c r="C52" s="6">
        <f t="shared" si="12"/>
        <v>0.111</v>
      </c>
      <c r="D52" s="6">
        <f t="shared" si="12"/>
        <v>9.2999999999999999E-2</v>
      </c>
      <c r="E52" s="6">
        <f t="shared" si="12"/>
        <v>9.7000000000000003E-2</v>
      </c>
      <c r="F52" s="6">
        <f t="shared" si="12"/>
        <v>9.2999999999999999E-2</v>
      </c>
      <c r="G52" s="6">
        <f t="shared" si="12"/>
        <v>7.6999999999999999E-2</v>
      </c>
      <c r="H52" s="6">
        <f t="shared" si="12"/>
        <v>7.0000000000000007E-2</v>
      </c>
      <c r="I52" s="6">
        <f t="shared" si="12"/>
        <v>5.8999999999999997E-2</v>
      </c>
      <c r="J52" s="6">
        <f t="shared" si="12"/>
        <v>7.6999999999999999E-2</v>
      </c>
      <c r="K52" s="6">
        <f t="shared" si="12"/>
        <v>9.0999999999999998E-2</v>
      </c>
      <c r="L52" s="6">
        <f t="shared" si="12"/>
        <v>0.104</v>
      </c>
      <c r="M52" s="6">
        <f t="shared" si="12"/>
        <v>9.7000000000000003E-2</v>
      </c>
      <c r="N52" s="6">
        <f t="shared" si="12"/>
        <v>9.5000000000000001E-2</v>
      </c>
      <c r="O52" s="6">
        <f t="shared" si="12"/>
        <v>8.5000000000000006E-2</v>
      </c>
      <c r="P52" s="6">
        <f t="shared" si="12"/>
        <v>0.124</v>
      </c>
      <c r="Q52" s="6">
        <f t="shared" si="12"/>
        <v>8.5999999999999993E-2</v>
      </c>
      <c r="R52" s="6">
        <f t="shared" si="12"/>
        <v>9.5000000000000001E-2</v>
      </c>
      <c r="S52" s="6">
        <f t="shared" ref="S52:T52" si="13">+S22</f>
        <v>9.8000000000000004E-2</v>
      </c>
      <c r="T52" s="6">
        <f t="shared" si="13"/>
        <v>8.5000000000000006E-2</v>
      </c>
      <c r="U52" s="6">
        <f t="shared" si="9"/>
        <v>9.4285714285714278E-2</v>
      </c>
      <c r="V52" s="6">
        <f t="shared" si="7"/>
        <v>9.1333333333333322E-2</v>
      </c>
      <c r="W52" s="6">
        <f t="shared" ref="W52:X56" si="14">+W22</f>
        <v>8.5000000000000006E-2</v>
      </c>
      <c r="X52" s="6">
        <f t="shared" si="14"/>
        <v>8.5000000000000006E-2</v>
      </c>
    </row>
    <row r="53" spans="1:24">
      <c r="A53" s="12" t="str">
        <f>+'DCP-11'!A51</f>
        <v>IDACORP</v>
      </c>
      <c r="B53" s="19">
        <f t="shared" ref="B53:R53" si="15">+B23</f>
        <v>7.0999999999999994E-2</v>
      </c>
      <c r="C53" s="19">
        <f t="shared" si="15"/>
        <v>4.2000000000000003E-2</v>
      </c>
      <c r="D53" s="19">
        <f t="shared" si="15"/>
        <v>8.2000000000000003E-2</v>
      </c>
      <c r="E53" s="19">
        <f t="shared" si="15"/>
        <v>7.2999999999999995E-2</v>
      </c>
      <c r="F53" s="19">
        <f t="shared" si="15"/>
        <v>9.4E-2</v>
      </c>
      <c r="G53" s="19">
        <f t="shared" si="15"/>
        <v>7.0999999999999994E-2</v>
      </c>
      <c r="H53" s="19">
        <f t="shared" si="15"/>
        <v>0.08</v>
      </c>
      <c r="I53" s="19">
        <f t="shared" si="15"/>
        <v>9.2999999999999999E-2</v>
      </c>
      <c r="J53" s="19">
        <f t="shared" si="15"/>
        <v>9.8000000000000004E-2</v>
      </c>
      <c r="K53" s="19">
        <f t="shared" si="15"/>
        <v>0.105</v>
      </c>
      <c r="L53" s="19">
        <f t="shared" si="15"/>
        <v>9.9000000000000005E-2</v>
      </c>
      <c r="M53" s="19">
        <f t="shared" si="15"/>
        <v>0.10100000000000001</v>
      </c>
      <c r="N53" s="19">
        <f t="shared" si="15"/>
        <v>0.10199999999999999</v>
      </c>
      <c r="O53" s="19">
        <f t="shared" si="15"/>
        <v>9.7000000000000003E-2</v>
      </c>
      <c r="P53" s="19">
        <f t="shared" si="15"/>
        <v>9.4E-2</v>
      </c>
      <c r="Q53" s="19">
        <f t="shared" si="15"/>
        <v>9.6000000000000002E-2</v>
      </c>
      <c r="R53" s="19">
        <f t="shared" si="15"/>
        <v>9.8000000000000004E-2</v>
      </c>
      <c r="S53" s="19">
        <f t="shared" ref="S53:T53" si="16">+S23</f>
        <v>9.6000000000000002E-2</v>
      </c>
      <c r="T53" s="19">
        <f t="shared" si="16"/>
        <v>9.2999999999999999E-2</v>
      </c>
      <c r="U53" s="6">
        <f t="shared" si="9"/>
        <v>7.3285714285714287E-2</v>
      </c>
      <c r="V53" s="6">
        <f t="shared" si="7"/>
        <v>9.7666666666666666E-2</v>
      </c>
      <c r="W53" s="6">
        <f t="shared" si="14"/>
        <v>0.09</v>
      </c>
      <c r="X53" s="6">
        <f t="shared" si="14"/>
        <v>9.5000000000000001E-2</v>
      </c>
    </row>
    <row r="54" spans="1:24">
      <c r="A54" s="12" t="str">
        <f>+'DCP-11'!A52</f>
        <v>Northwestern Corp</v>
      </c>
      <c r="B54" s="19"/>
      <c r="C54" s="19"/>
      <c r="D54" s="19"/>
      <c r="E54" s="19"/>
      <c r="F54" s="19">
        <f t="shared" ref="F54:R54" si="17">+F24</f>
        <v>6.4000000000000001E-2</v>
      </c>
      <c r="G54" s="19">
        <f t="shared" si="17"/>
        <v>6.9000000000000006E-2</v>
      </c>
      <c r="H54" s="19">
        <f t="shared" si="17"/>
        <v>8.4000000000000005E-2</v>
      </c>
      <c r="I54" s="19">
        <f t="shared" si="17"/>
        <v>9.4E-2</v>
      </c>
      <c r="J54" s="19">
        <f t="shared" si="17"/>
        <v>9.6000000000000002E-2</v>
      </c>
      <c r="K54" s="19">
        <f t="shared" si="17"/>
        <v>0.109</v>
      </c>
      <c r="L54" s="19">
        <f t="shared" si="17"/>
        <v>9.2999999999999999E-2</v>
      </c>
      <c r="M54" s="19">
        <f t="shared" si="17"/>
        <v>9.5000000000000001E-2</v>
      </c>
      <c r="N54" s="19">
        <f t="shared" si="17"/>
        <v>0.10299999999999999</v>
      </c>
      <c r="O54" s="19">
        <f t="shared" si="17"/>
        <v>0.09</v>
      </c>
      <c r="P54" s="19">
        <f t="shared" si="17"/>
        <v>0.1</v>
      </c>
      <c r="Q54" s="19">
        <f t="shared" si="17"/>
        <v>9.4E-2</v>
      </c>
      <c r="R54" s="19">
        <f t="shared" si="17"/>
        <v>9.0999999999999998E-2</v>
      </c>
      <c r="S54" s="19">
        <f t="shared" ref="S54:T54" si="18">+S24</f>
        <v>8.8999999999999996E-2</v>
      </c>
      <c r="T54" s="19">
        <f t="shared" si="18"/>
        <v>7.6999999999999999E-2</v>
      </c>
      <c r="U54" s="6"/>
      <c r="V54" s="6">
        <f t="shared" si="7"/>
        <v>9.4249999999999987E-2</v>
      </c>
      <c r="W54" s="6">
        <f t="shared" si="14"/>
        <v>8.5000000000000006E-2</v>
      </c>
      <c r="X54" s="6">
        <f t="shared" si="14"/>
        <v>0.09</v>
      </c>
    </row>
    <row r="55" spans="1:24">
      <c r="A55" s="12" t="str">
        <f>+'DCP-11'!A53</f>
        <v>OGE Energy Corp</v>
      </c>
      <c r="B55" s="19">
        <f t="shared" ref="B55:E56" si="19">+B25</f>
        <v>0.111</v>
      </c>
      <c r="C55" s="19">
        <f t="shared" si="19"/>
        <v>0.13200000000000001</v>
      </c>
      <c r="D55" s="19">
        <f t="shared" si="19"/>
        <v>0.127</v>
      </c>
      <c r="E55" s="19">
        <f t="shared" si="19"/>
        <v>0.125</v>
      </c>
      <c r="F55" s="19">
        <f t="shared" ref="F55:R55" si="20">+F25</f>
        <v>0.15</v>
      </c>
      <c r="G55" s="19">
        <f t="shared" si="20"/>
        <v>0.14699999999999999</v>
      </c>
      <c r="H55" s="19">
        <f t="shared" si="20"/>
        <v>0.13</v>
      </c>
      <c r="I55" s="19">
        <f t="shared" si="20"/>
        <v>0.129</v>
      </c>
      <c r="J55" s="19">
        <f t="shared" si="20"/>
        <v>0.13500000000000001</v>
      </c>
      <c r="K55" s="19">
        <f t="shared" si="20"/>
        <v>0.14000000000000001</v>
      </c>
      <c r="L55" s="19">
        <f t="shared" si="20"/>
        <v>0.13200000000000001</v>
      </c>
      <c r="M55" s="19">
        <f t="shared" si="20"/>
        <v>0.13200000000000001</v>
      </c>
      <c r="N55" s="19">
        <f t="shared" si="20"/>
        <v>0.125</v>
      </c>
      <c r="O55" s="19">
        <f t="shared" si="20"/>
        <v>0.10299999999999999</v>
      </c>
      <c r="P55" s="19">
        <f t="shared" si="20"/>
        <v>0.1</v>
      </c>
      <c r="Q55" s="19">
        <f t="shared" si="20"/>
        <v>0.105</v>
      </c>
      <c r="R55" s="19">
        <f t="shared" si="20"/>
        <v>0.108</v>
      </c>
      <c r="S55" s="19">
        <f t="shared" ref="S55:T55" si="21">+S25</f>
        <v>0.11</v>
      </c>
      <c r="T55" s="19">
        <f t="shared" si="21"/>
        <v>0.107</v>
      </c>
      <c r="U55" s="6">
        <f t="shared" si="9"/>
        <v>0.13171428571428573</v>
      </c>
      <c r="V55" s="6">
        <f t="shared" si="7"/>
        <v>0.11883333333333335</v>
      </c>
      <c r="W55" s="6">
        <f t="shared" si="14"/>
        <v>0.115</v>
      </c>
      <c r="X55" s="6">
        <f t="shared" si="14"/>
        <v>0.13</v>
      </c>
    </row>
    <row r="56" spans="1:24">
      <c r="A56" s="12" t="str">
        <f>+'DCP-11'!A54</f>
        <v>Otter Tail Corp</v>
      </c>
      <c r="B56" s="6">
        <f t="shared" si="19"/>
        <v>0.152</v>
      </c>
      <c r="C56" s="6">
        <f t="shared" si="19"/>
        <v>0.12</v>
      </c>
      <c r="D56" s="6">
        <f t="shared" si="19"/>
        <v>0.108</v>
      </c>
      <c r="E56" s="6">
        <f t="shared" si="19"/>
        <v>0.11600000000000001</v>
      </c>
      <c r="F56" s="6">
        <f t="shared" ref="F56:R56" si="22">+F26</f>
        <v>0.104</v>
      </c>
      <c r="G56" s="6">
        <f t="shared" si="22"/>
        <v>0.104</v>
      </c>
      <c r="H56" s="6">
        <f t="shared" si="22"/>
        <v>5.8999999999999997E-2</v>
      </c>
      <c r="I56" s="6">
        <f t="shared" si="22"/>
        <v>3.6999999999999998E-2</v>
      </c>
      <c r="J56" s="6">
        <f t="shared" si="22"/>
        <v>2.1000000000000001E-2</v>
      </c>
      <c r="K56" s="6">
        <f t="shared" si="22"/>
        <v>2.7E-2</v>
      </c>
      <c r="L56" s="6">
        <f t="shared" si="22"/>
        <v>6.9000000000000006E-2</v>
      </c>
      <c r="M56" s="6">
        <f t="shared" si="22"/>
        <v>9.4E-2</v>
      </c>
      <c r="N56" s="6">
        <f t="shared" si="22"/>
        <v>0.10299999999999999</v>
      </c>
      <c r="O56" s="6">
        <f t="shared" si="22"/>
        <v>9.9000000000000005E-2</v>
      </c>
      <c r="P56" s="6">
        <f t="shared" si="22"/>
        <v>9.7000000000000003E-2</v>
      </c>
      <c r="Q56" s="6">
        <f t="shared" si="22"/>
        <v>0.107</v>
      </c>
      <c r="R56" s="6">
        <f t="shared" si="22"/>
        <v>0.114</v>
      </c>
      <c r="S56" s="6">
        <f t="shared" ref="S56:T56" si="23">+S26</f>
        <v>0.115</v>
      </c>
      <c r="T56" s="6">
        <f t="shared" si="23"/>
        <v>0.11600000000000001</v>
      </c>
      <c r="U56" s="6">
        <f t="shared" si="9"/>
        <v>0.10899999999999999</v>
      </c>
      <c r="V56" s="6">
        <f>AVERAGE(I56:T56)</f>
        <v>8.3249999999999991E-2</v>
      </c>
      <c r="W56" s="6">
        <f t="shared" si="14"/>
        <v>0.115</v>
      </c>
      <c r="X56" s="6">
        <f t="shared" si="14"/>
        <v>0.125</v>
      </c>
    </row>
    <row r="57" spans="1:24">
      <c r="A57" s="12" t="str">
        <f>+'DCP-11'!A55</f>
        <v>PNM Resources</v>
      </c>
      <c r="B57" s="211" t="str">
        <f>+'DCP-11'!C55</f>
        <v>Not included in analyses since this company is merging with AVANGRID</v>
      </c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</row>
    <row r="58" spans="1:24">
      <c r="A58" s="12" t="str">
        <f>+'DCP-11'!A56</f>
        <v>Sempra Energy</v>
      </c>
      <c r="B58" s="211" t="str">
        <f>+'DCP-11'!C56</f>
        <v>Not included in analyses due to impact on Company of California wildfires.</v>
      </c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</row>
    <row r="59" spans="1:24" ht="15.3" thickBot="1">
      <c r="A59" s="35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</row>
    <row r="60" spans="1:24" ht="15.3" thickTop="1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>
      <c r="A61" s="12" t="s">
        <v>27</v>
      </c>
      <c r="B61" s="6">
        <f>AVERAGE(B39:B58)</f>
        <v>0.11076923076923074</v>
      </c>
      <c r="C61" s="6">
        <f t="shared" ref="C61:T61" si="24">AVERAGE(C39:C58)</f>
        <v>0.11492307692307693</v>
      </c>
      <c r="D61" s="6">
        <f t="shared" si="24"/>
        <v>0.10185714285714287</v>
      </c>
      <c r="E61" s="6">
        <f t="shared" si="24"/>
        <v>0.11379999999999998</v>
      </c>
      <c r="F61" s="6">
        <f t="shared" si="24"/>
        <v>0.1215625</v>
      </c>
      <c r="G61" s="6">
        <f t="shared" si="24"/>
        <v>0.11662499999999998</v>
      </c>
      <c r="H61" s="6">
        <f t="shared" si="24"/>
        <v>0.11168750000000001</v>
      </c>
      <c r="I61" s="6">
        <f t="shared" si="24"/>
        <v>0.105125</v>
      </c>
      <c r="J61" s="6">
        <f t="shared" si="24"/>
        <v>0.10475000000000001</v>
      </c>
      <c r="K61" s="6">
        <f t="shared" si="24"/>
        <v>0.10462499999999998</v>
      </c>
      <c r="L61" s="6">
        <f t="shared" si="24"/>
        <v>9.7750000000000004E-2</v>
      </c>
      <c r="M61" s="6">
        <f t="shared" si="24"/>
        <v>9.9687499999999998E-2</v>
      </c>
      <c r="N61" s="6">
        <f t="shared" si="24"/>
        <v>0.10231250000000001</v>
      </c>
      <c r="O61" s="6">
        <f t="shared" si="24"/>
        <v>9.8125000000000004E-2</v>
      </c>
      <c r="P61" s="6">
        <f t="shared" si="24"/>
        <v>9.5117647058823543E-2</v>
      </c>
      <c r="Q61" s="6">
        <f t="shared" si="24"/>
        <v>0.10829411764705883</v>
      </c>
      <c r="R61" s="6">
        <f t="shared" si="24"/>
        <v>9.7294117647058836E-2</v>
      </c>
      <c r="S61" s="6">
        <f t="shared" si="24"/>
        <v>0.10300000000000001</v>
      </c>
      <c r="T61" s="6">
        <f t="shared" si="24"/>
        <v>9.8647058823529407E-2</v>
      </c>
      <c r="U61" s="14">
        <f>AVERAGE(U39:U58)</f>
        <v>0.11344897959183672</v>
      </c>
      <c r="V61" s="14">
        <f t="shared" ref="V61:X61" si="25">AVERAGE(V39:V58)</f>
        <v>9.9100980392156854E-2</v>
      </c>
      <c r="W61" s="14">
        <f t="shared" si="25"/>
        <v>9.9411764705882352E-2</v>
      </c>
      <c r="X61" s="14">
        <f t="shared" si="25"/>
        <v>0.10294117647058823</v>
      </c>
    </row>
    <row r="62" spans="1:24">
      <c r="A62" s="33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109"/>
      <c r="V62" s="109"/>
      <c r="W62" s="109"/>
      <c r="X62" s="109"/>
    </row>
    <row r="63" spans="1:24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4"/>
      <c r="V63" s="14"/>
      <c r="W63" s="14"/>
      <c r="X63" s="14"/>
    </row>
    <row r="64" spans="1:24">
      <c r="A64" s="12" t="s">
        <v>73</v>
      </c>
      <c r="B64" s="19">
        <f>MEDIAN(B39:B58)</f>
        <v>0.108</v>
      </c>
      <c r="C64" s="19">
        <f t="shared" ref="C64:T64" si="26">MEDIAN(C39:C58)</f>
        <v>0.10100000000000001</v>
      </c>
      <c r="D64" s="19">
        <f t="shared" si="26"/>
        <v>9.6500000000000002E-2</v>
      </c>
      <c r="E64" s="19">
        <f t="shared" si="26"/>
        <v>0.104</v>
      </c>
      <c r="F64" s="19">
        <f t="shared" si="26"/>
        <v>9.5000000000000001E-2</v>
      </c>
      <c r="G64" s="19">
        <f t="shared" si="26"/>
        <v>0.105</v>
      </c>
      <c r="H64" s="19">
        <f t="shared" si="26"/>
        <v>9.2499999999999999E-2</v>
      </c>
      <c r="I64" s="19">
        <f t="shared" si="26"/>
        <v>0.09</v>
      </c>
      <c r="J64" s="19">
        <f t="shared" si="26"/>
        <v>9.7000000000000003E-2</v>
      </c>
      <c r="K64" s="19">
        <f t="shared" si="26"/>
        <v>0.1</v>
      </c>
      <c r="L64" s="19">
        <f t="shared" si="26"/>
        <v>9.2499999999999999E-2</v>
      </c>
      <c r="M64" s="19">
        <f t="shared" si="26"/>
        <v>9.4500000000000001E-2</v>
      </c>
      <c r="N64" s="19">
        <f t="shared" si="26"/>
        <v>0.10249999999999999</v>
      </c>
      <c r="O64" s="19">
        <f t="shared" si="26"/>
        <v>9.4500000000000001E-2</v>
      </c>
      <c r="P64" s="19">
        <f t="shared" si="26"/>
        <v>9.7000000000000003E-2</v>
      </c>
      <c r="Q64" s="19">
        <f t="shared" si="26"/>
        <v>9.6000000000000002E-2</v>
      </c>
      <c r="R64" s="19">
        <f t="shared" si="26"/>
        <v>0.10199999999999999</v>
      </c>
      <c r="S64" s="19">
        <f t="shared" si="26"/>
        <v>0.105</v>
      </c>
      <c r="T64" s="19">
        <f t="shared" si="26"/>
        <v>0.10299999999999999</v>
      </c>
      <c r="U64" s="14">
        <f>AVERAGE(B64:H64)</f>
        <v>0.10028571428571428</v>
      </c>
      <c r="V64" s="14">
        <f>AVERAGE(I64:T64)</f>
        <v>9.7833333333333342E-2</v>
      </c>
      <c r="W64" s="14">
        <f>MEDIAN(W39:W58)</f>
        <v>0.09</v>
      </c>
      <c r="X64" s="14">
        <f>MEDIAN(X39:X58)</f>
        <v>0.1</v>
      </c>
    </row>
    <row r="65" spans="1:27" ht="15.3" thickBot="1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</row>
    <row r="66" spans="1:27" ht="15.3" thickTop="1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7">
      <c r="A67" s="4" t="s">
        <v>263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7">
      <c r="A69" s="12" t="s">
        <v>72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41"/>
      <c r="V69" s="41"/>
      <c r="W69" s="41"/>
      <c r="X69" s="41"/>
      <c r="Y69" s="26"/>
      <c r="Z69" s="26"/>
      <c r="AA69" s="26"/>
    </row>
    <row r="70" spans="1:27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41"/>
      <c r="V70" s="41"/>
      <c r="W70" s="41"/>
      <c r="X70" s="41"/>
      <c r="Y70" s="26"/>
      <c r="Z70" s="26"/>
      <c r="AA70" s="26"/>
    </row>
    <row r="71" spans="1:27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41"/>
      <c r="V71" s="41"/>
      <c r="W71" s="41"/>
      <c r="X71" s="41"/>
      <c r="Y71" s="26"/>
      <c r="Z71" s="26"/>
      <c r="AA71" s="26"/>
    </row>
    <row r="72" spans="1:27">
      <c r="A72" s="26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41"/>
      <c r="V72" s="41"/>
      <c r="W72" s="41"/>
      <c r="X72" s="41"/>
      <c r="Y72" s="26"/>
      <c r="Z72" s="26"/>
      <c r="AA72" s="26"/>
    </row>
    <row r="73" spans="1:27">
      <c r="A73" s="26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26"/>
      <c r="Z73" s="26"/>
      <c r="AA73" s="26"/>
    </row>
    <row r="74" spans="1:27">
      <c r="A74" s="25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26"/>
      <c r="Z74" s="26"/>
      <c r="AA74" s="26"/>
    </row>
    <row r="75" spans="1:27">
      <c r="A75" s="26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26"/>
      <c r="Z75" s="26"/>
      <c r="AA75" s="26"/>
    </row>
    <row r="76" spans="1:27">
      <c r="A76" s="26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26"/>
      <c r="Z76" s="26"/>
      <c r="AA76" s="26"/>
    </row>
    <row r="77" spans="1:27">
      <c r="A77" s="26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26"/>
      <c r="Z77" s="26"/>
      <c r="AA77" s="26"/>
    </row>
    <row r="78" spans="1:27">
      <c r="A78" s="26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26"/>
      <c r="Z78" s="26"/>
      <c r="AA78" s="26"/>
    </row>
    <row r="79" spans="1:27">
      <c r="A79" s="26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26"/>
      <c r="Z79" s="26"/>
      <c r="AA79" s="26"/>
    </row>
    <row r="80" spans="1:27">
      <c r="A80" s="26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26"/>
      <c r="Z80" s="26"/>
      <c r="AA80" s="26"/>
    </row>
    <row r="81" spans="1:27">
      <c r="A81" s="26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26"/>
      <c r="Z81" s="26"/>
      <c r="AA81" s="26"/>
    </row>
    <row r="82" spans="1:27">
      <c r="A82" s="26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26"/>
      <c r="Z82" s="26"/>
      <c r="AA82" s="26"/>
    </row>
    <row r="83" spans="1:27">
      <c r="A83" s="26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26"/>
      <c r="Z83" s="26"/>
      <c r="AA83" s="26"/>
    </row>
    <row r="84" spans="1:27">
      <c r="A84" s="26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26"/>
      <c r="Z84" s="26"/>
      <c r="AA84" s="26"/>
    </row>
    <row r="85" spans="1:27">
      <c r="A85" s="26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26"/>
      <c r="Z85" s="26"/>
      <c r="AA85" s="26"/>
    </row>
    <row r="86" spans="1:27">
      <c r="A86" s="26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26"/>
      <c r="Z86" s="26"/>
      <c r="AA86" s="26"/>
    </row>
    <row r="87" spans="1:27">
      <c r="A87" s="26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26"/>
      <c r="Z87" s="26"/>
      <c r="AA87" s="26"/>
    </row>
    <row r="88" spans="1:27">
      <c r="A88" s="26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26"/>
      <c r="Z88" s="26"/>
      <c r="AA88" s="26"/>
    </row>
    <row r="89" spans="1:27">
      <c r="A89" s="26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26"/>
      <c r="Z89" s="26"/>
      <c r="AA89" s="26"/>
    </row>
    <row r="90" spans="1:27">
      <c r="A90" s="26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26"/>
      <c r="Z90" s="26"/>
      <c r="AA90" s="26"/>
    </row>
    <row r="91" spans="1:27">
      <c r="A91" s="25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26"/>
      <c r="Z91" s="26"/>
      <c r="AA91" s="26"/>
    </row>
    <row r="92" spans="1:27">
      <c r="A92" s="26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53"/>
      <c r="V92" s="53"/>
      <c r="W92" s="53"/>
      <c r="X92" s="53"/>
      <c r="Y92" s="26"/>
      <c r="Z92" s="26"/>
      <c r="AA92" s="26"/>
    </row>
    <row r="93" spans="1:27">
      <c r="A93" s="26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26"/>
      <c r="Z93" s="26"/>
      <c r="AA93" s="26"/>
    </row>
    <row r="94" spans="1:27">
      <c r="A94" s="25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26"/>
      <c r="Z94" s="26"/>
      <c r="AA94" s="26"/>
    </row>
    <row r="95" spans="1:27">
      <c r="A95" s="26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41"/>
      <c r="V95" s="41"/>
      <c r="W95" s="31"/>
      <c r="X95" s="31"/>
      <c r="Y95" s="26"/>
      <c r="Z95" s="26"/>
      <c r="AA95" s="26"/>
    </row>
    <row r="96" spans="1:27">
      <c r="A96" s="26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26"/>
      <c r="Z96" s="26"/>
      <c r="AA96" s="26"/>
    </row>
    <row r="97" spans="1:27">
      <c r="A97" s="25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26"/>
      <c r="Z97" s="26"/>
      <c r="AA97" s="26"/>
    </row>
    <row r="98" spans="1:27">
      <c r="A98" s="26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53"/>
      <c r="V98" s="53"/>
      <c r="W98" s="31"/>
      <c r="X98" s="31"/>
      <c r="Y98" s="26"/>
      <c r="Z98" s="26"/>
      <c r="AA98" s="26"/>
    </row>
    <row r="99" spans="1:27">
      <c r="A99" s="26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26"/>
    </row>
    <row r="100" spans="1:27">
      <c r="A100" s="25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</row>
    <row r="101" spans="1:27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7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7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7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7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7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7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156"/>
      <c r="N107" s="156"/>
      <c r="O107" s="156"/>
      <c r="P107" s="156"/>
      <c r="Q107" s="156"/>
      <c r="R107" s="156"/>
      <c r="S107" s="156"/>
      <c r="T107" s="156"/>
      <c r="U107" s="5"/>
      <c r="V107" s="5"/>
      <c r="W107" s="5"/>
      <c r="X107" s="5"/>
    </row>
    <row r="108" spans="1:27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156"/>
      <c r="N108" s="156"/>
      <c r="O108" s="156"/>
      <c r="P108" s="156"/>
      <c r="Q108" s="156"/>
      <c r="R108" s="156"/>
      <c r="S108" s="156"/>
      <c r="T108" s="156"/>
      <c r="U108" s="5"/>
      <c r="V108" s="5"/>
      <c r="W108" s="5"/>
      <c r="X108" s="5"/>
    </row>
    <row r="109" spans="1:27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156"/>
      <c r="N109" s="156"/>
      <c r="O109" s="156"/>
      <c r="P109" s="156"/>
      <c r="Q109" s="156"/>
      <c r="R109" s="156"/>
      <c r="S109" s="156"/>
      <c r="T109" s="156"/>
      <c r="U109" s="5"/>
      <c r="V109" s="5"/>
      <c r="W109" s="5"/>
      <c r="X109" s="5"/>
    </row>
    <row r="110" spans="1:27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156"/>
      <c r="N110" s="156"/>
      <c r="O110" s="156"/>
      <c r="P110" s="156"/>
      <c r="Q110" s="156"/>
      <c r="R110" s="156"/>
      <c r="S110" s="156"/>
      <c r="T110" s="156"/>
      <c r="U110" s="5"/>
      <c r="V110" s="5"/>
      <c r="W110" s="5"/>
      <c r="X110" s="5"/>
    </row>
    <row r="111" spans="1:27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156"/>
      <c r="N111" s="156"/>
      <c r="O111" s="156"/>
      <c r="P111" s="156"/>
      <c r="Q111" s="156"/>
      <c r="R111" s="156"/>
      <c r="S111" s="156"/>
      <c r="T111" s="156"/>
      <c r="U111" s="5"/>
      <c r="V111" s="5"/>
      <c r="W111" s="5"/>
      <c r="X111" s="5"/>
    </row>
    <row r="112" spans="1:27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156"/>
      <c r="N112" s="156"/>
      <c r="O112" s="156"/>
      <c r="P112" s="156"/>
      <c r="Q112" s="156"/>
      <c r="R112" s="156"/>
      <c r="S112" s="156"/>
      <c r="T112" s="156"/>
      <c r="U112" s="5"/>
      <c r="V112" s="5"/>
      <c r="W112" s="5"/>
      <c r="X112" s="5"/>
    </row>
    <row r="113" spans="2:24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156"/>
      <c r="N113" s="156"/>
      <c r="O113" s="156"/>
      <c r="P113" s="156"/>
      <c r="Q113" s="156"/>
      <c r="R113" s="156"/>
      <c r="S113" s="156"/>
      <c r="T113" s="156"/>
      <c r="U113" s="5"/>
      <c r="V113" s="5"/>
      <c r="W113" s="5"/>
      <c r="X113" s="5"/>
    </row>
    <row r="114" spans="2:24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156"/>
      <c r="N114" s="156"/>
      <c r="O114" s="156"/>
      <c r="P114" s="156"/>
      <c r="Q114" s="156"/>
      <c r="R114" s="156"/>
      <c r="S114" s="156"/>
      <c r="T114" s="156"/>
      <c r="U114" s="5"/>
      <c r="V114" s="5"/>
      <c r="W114" s="5"/>
      <c r="X114" s="5"/>
    </row>
    <row r="115" spans="2:24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156"/>
      <c r="N115" s="156"/>
      <c r="O115" s="156"/>
      <c r="P115" s="156"/>
      <c r="Q115" s="156"/>
      <c r="R115" s="156"/>
      <c r="S115" s="156"/>
      <c r="T115" s="156"/>
      <c r="U115" s="5"/>
      <c r="V115" s="5"/>
      <c r="W115" s="5"/>
      <c r="X115" s="5"/>
    </row>
    <row r="116" spans="2:24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156"/>
      <c r="N116" s="156"/>
      <c r="O116" s="156"/>
      <c r="P116" s="156"/>
      <c r="Q116" s="156"/>
      <c r="R116" s="156"/>
      <c r="S116" s="156"/>
      <c r="T116" s="156"/>
      <c r="U116" s="5"/>
      <c r="V116" s="5"/>
      <c r="W116" s="5"/>
      <c r="X116" s="5"/>
    </row>
    <row r="117" spans="2:24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156"/>
      <c r="N117" s="156"/>
      <c r="O117" s="156"/>
      <c r="P117" s="156"/>
      <c r="Q117" s="156"/>
      <c r="R117" s="156"/>
      <c r="S117" s="156"/>
      <c r="T117" s="156"/>
      <c r="U117" s="5"/>
      <c r="V117" s="5"/>
      <c r="W117" s="5"/>
      <c r="X117" s="5"/>
    </row>
    <row r="118" spans="2:24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156"/>
      <c r="N118" s="156"/>
      <c r="O118" s="156"/>
      <c r="P118" s="156"/>
      <c r="Q118" s="156"/>
      <c r="R118" s="156"/>
      <c r="S118" s="156"/>
      <c r="T118" s="156"/>
      <c r="U118" s="5"/>
      <c r="V118" s="5"/>
      <c r="W118" s="5"/>
      <c r="X118" s="5"/>
    </row>
    <row r="119" spans="2:24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156"/>
      <c r="N119" s="156"/>
      <c r="O119" s="156"/>
      <c r="P119" s="156"/>
      <c r="Q119" s="156"/>
      <c r="R119" s="156"/>
      <c r="S119" s="156"/>
      <c r="T119" s="156"/>
      <c r="U119" s="5"/>
      <c r="V119" s="5"/>
      <c r="W119" s="5"/>
      <c r="X119" s="5"/>
    </row>
    <row r="120" spans="2:24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156"/>
      <c r="N120" s="156"/>
      <c r="O120" s="156"/>
      <c r="P120" s="156"/>
      <c r="Q120" s="156"/>
      <c r="R120" s="156"/>
      <c r="S120" s="156"/>
      <c r="T120" s="156"/>
      <c r="U120" s="5"/>
      <c r="V120" s="5"/>
      <c r="W120" s="5"/>
      <c r="X120" s="5"/>
    </row>
    <row r="121" spans="2:24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156"/>
      <c r="N121" s="156"/>
      <c r="O121" s="156"/>
      <c r="P121" s="156"/>
      <c r="Q121" s="156"/>
      <c r="R121" s="156"/>
      <c r="S121" s="156"/>
      <c r="T121" s="156"/>
      <c r="U121" s="5"/>
      <c r="V121" s="5"/>
      <c r="W121" s="5"/>
      <c r="X121" s="5"/>
    </row>
    <row r="122" spans="2:24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156"/>
      <c r="N122" s="156"/>
      <c r="O122" s="156"/>
      <c r="P122" s="156"/>
      <c r="Q122" s="156"/>
      <c r="R122" s="156"/>
      <c r="S122" s="156"/>
      <c r="T122" s="156"/>
      <c r="U122" s="5"/>
      <c r="V122" s="5"/>
      <c r="W122" s="5"/>
      <c r="X122" s="5"/>
    </row>
    <row r="123" spans="2:24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156"/>
      <c r="N123" s="156"/>
      <c r="O123" s="156"/>
      <c r="P123" s="156"/>
      <c r="Q123" s="156"/>
      <c r="R123" s="156"/>
      <c r="S123" s="156"/>
      <c r="T123" s="156"/>
      <c r="U123" s="5"/>
      <c r="V123" s="5"/>
      <c r="W123" s="5"/>
      <c r="X123" s="5"/>
    </row>
    <row r="124" spans="2:24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156"/>
      <c r="N124" s="156"/>
      <c r="O124" s="156"/>
      <c r="P124" s="156"/>
      <c r="Q124" s="156"/>
      <c r="R124" s="156"/>
      <c r="S124" s="156"/>
      <c r="T124" s="156"/>
      <c r="U124" s="5"/>
      <c r="V124" s="5"/>
      <c r="W124" s="5"/>
      <c r="X124" s="5"/>
    </row>
    <row r="125" spans="2:24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156"/>
      <c r="N125" s="156"/>
      <c r="O125" s="156"/>
      <c r="P125" s="156"/>
      <c r="Q125" s="156"/>
      <c r="R125" s="156"/>
      <c r="S125" s="156"/>
      <c r="T125" s="156"/>
      <c r="U125" s="5"/>
      <c r="V125" s="5"/>
      <c r="W125" s="5"/>
      <c r="X125" s="5"/>
    </row>
    <row r="126" spans="2:24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156"/>
      <c r="N126" s="156"/>
      <c r="O126" s="156"/>
      <c r="P126" s="156"/>
      <c r="Q126" s="156"/>
      <c r="R126" s="156"/>
      <c r="S126" s="156"/>
      <c r="T126" s="156"/>
      <c r="U126" s="5"/>
      <c r="V126" s="5"/>
      <c r="W126" s="5"/>
      <c r="X126" s="5"/>
    </row>
    <row r="127" spans="2:24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156"/>
      <c r="N127" s="156"/>
      <c r="O127" s="156"/>
      <c r="P127" s="156"/>
      <c r="Q127" s="156"/>
      <c r="R127" s="156"/>
      <c r="S127" s="156"/>
      <c r="T127" s="156"/>
      <c r="U127" s="5"/>
      <c r="V127" s="5"/>
      <c r="W127" s="5"/>
      <c r="X127" s="5"/>
    </row>
    <row r="128" spans="2:24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156"/>
      <c r="N128" s="156"/>
      <c r="O128" s="156"/>
      <c r="P128" s="156"/>
      <c r="Q128" s="156"/>
      <c r="R128" s="156"/>
      <c r="S128" s="156"/>
      <c r="T128" s="156"/>
      <c r="U128" s="5"/>
      <c r="V128" s="5"/>
      <c r="W128" s="5"/>
      <c r="X128" s="5"/>
    </row>
  </sheetData>
  <phoneticPr fontId="0" type="noConversion"/>
  <printOptions horizontalCentered="1"/>
  <pageMargins left="0.5" right="0.5" top="0.5" bottom="0.55000000000000004" header="0" footer="0"/>
  <pageSetup scale="4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CD92"/>
  <sheetViews>
    <sheetView showOutlineSymbols="0" topLeftCell="D1" zoomScaleNormal="100" workbookViewId="0">
      <selection activeCell="V63" sqref="V63"/>
    </sheetView>
  </sheetViews>
  <sheetFormatPr defaultColWidth="9.76953125" defaultRowHeight="15"/>
  <cols>
    <col min="1" max="1" width="20.04296875" style="12" customWidth="1"/>
    <col min="2" max="2" width="7" style="12" customWidth="1"/>
    <col min="3" max="3" width="8.1328125" style="12" customWidth="1"/>
    <col min="4" max="4" width="8.58984375" style="12" customWidth="1"/>
    <col min="5" max="5" width="8.76953125" style="12" customWidth="1"/>
    <col min="6" max="6" width="8.81640625" style="12" customWidth="1"/>
    <col min="7" max="7" width="8.6328125" style="104" customWidth="1"/>
    <col min="8" max="8" width="9.04296875" style="12" customWidth="1"/>
    <col min="9" max="9" width="9" style="12" customWidth="1"/>
    <col min="10" max="10" width="8.36328125" style="12" customWidth="1"/>
    <col min="11" max="11" width="8.76953125" style="12" customWidth="1"/>
    <col min="12" max="12" width="8.31640625" style="12" customWidth="1"/>
    <col min="13" max="13" width="8.953125" style="12" customWidth="1"/>
    <col min="14" max="14" width="8.5" style="12" customWidth="1"/>
    <col min="15" max="15" width="8.76953125" style="12" customWidth="1"/>
    <col min="16" max="16" width="8.6328125" style="12" customWidth="1"/>
    <col min="17" max="17" width="7.54296875" style="12" customWidth="1"/>
    <col min="18" max="18" width="7.6328125" style="12" customWidth="1"/>
    <col min="19" max="19" width="8.5" style="12" customWidth="1"/>
    <col min="20" max="20" width="8.26953125" style="12" customWidth="1"/>
    <col min="21" max="16384" width="9.76953125" style="12"/>
  </cols>
  <sheetData>
    <row r="1" spans="1:22">
      <c r="A1" s="295"/>
      <c r="B1" s="295"/>
      <c r="C1" s="295"/>
      <c r="D1" s="295"/>
      <c r="E1" s="295"/>
      <c r="F1" s="295"/>
      <c r="G1" s="296"/>
      <c r="H1" s="295"/>
      <c r="I1" s="295"/>
      <c r="J1" s="295"/>
      <c r="K1" s="295"/>
      <c r="L1" s="295"/>
      <c r="M1" s="295"/>
      <c r="N1" s="295"/>
      <c r="O1" s="295"/>
      <c r="P1" s="297" t="str">
        <f>+'DCP-13, P 1'!V1</f>
        <v>Exh. DCP-13</v>
      </c>
      <c r="Q1" s="297"/>
      <c r="R1" s="297"/>
      <c r="S1" s="297"/>
      <c r="T1" s="297"/>
      <c r="U1" s="295"/>
      <c r="V1" s="295"/>
    </row>
    <row r="2" spans="1:22">
      <c r="A2" s="295"/>
      <c r="B2" s="295"/>
      <c r="C2" s="295"/>
      <c r="D2" s="295"/>
      <c r="E2" s="295"/>
      <c r="F2" s="295"/>
      <c r="G2" s="296"/>
      <c r="H2" s="295"/>
      <c r="I2" s="295"/>
      <c r="J2" s="295"/>
      <c r="K2" s="295"/>
      <c r="L2" s="295"/>
      <c r="M2" s="295"/>
      <c r="N2" s="295"/>
      <c r="O2" s="295"/>
      <c r="P2" s="297" t="s">
        <v>237</v>
      </c>
      <c r="Q2" s="297"/>
      <c r="R2" s="297"/>
      <c r="S2" s="297"/>
      <c r="T2" s="297"/>
      <c r="U2" s="295"/>
      <c r="V2" s="295"/>
    </row>
    <row r="3" spans="1:22">
      <c r="A3" s="295"/>
      <c r="B3" s="295"/>
      <c r="C3" s="295"/>
      <c r="D3" s="295"/>
      <c r="E3" s="295"/>
      <c r="F3" s="295"/>
      <c r="G3" s="296"/>
      <c r="H3" s="295"/>
      <c r="I3" s="295"/>
      <c r="J3" s="295"/>
      <c r="K3" s="295"/>
      <c r="L3" s="295"/>
      <c r="M3" s="295"/>
      <c r="N3" s="295"/>
      <c r="O3" s="295"/>
      <c r="P3" s="297" t="str">
        <f>+'DCP-13, P 1'!V3</f>
        <v>Dockets UE-200900/UG-200901</v>
      </c>
      <c r="Q3" s="297"/>
      <c r="R3" s="297"/>
      <c r="S3" s="297"/>
      <c r="T3" s="297"/>
      <c r="U3" s="295"/>
      <c r="V3" s="295"/>
    </row>
    <row r="4" spans="1:22">
      <c r="A4" s="295"/>
      <c r="B4" s="295"/>
      <c r="C4" s="295"/>
      <c r="D4" s="295"/>
      <c r="E4" s="295"/>
      <c r="F4" s="295"/>
      <c r="G4" s="296"/>
      <c r="H4" s="295"/>
      <c r="I4" s="295"/>
      <c r="J4" s="295"/>
      <c r="K4" s="295"/>
      <c r="L4" s="295"/>
      <c r="M4" s="295"/>
      <c r="N4" s="295"/>
      <c r="O4" s="295"/>
      <c r="P4" s="297"/>
      <c r="Q4" s="297"/>
      <c r="R4" s="297"/>
      <c r="S4" s="297"/>
      <c r="T4" s="297"/>
      <c r="U4" s="295"/>
      <c r="V4" s="295"/>
    </row>
    <row r="5" spans="1:22">
      <c r="A5" s="298" t="str">
        <f>'DCP-13, P 1'!A6</f>
        <v>PROXY COMPANIES</v>
      </c>
      <c r="B5" s="298"/>
      <c r="C5" s="298"/>
      <c r="D5" s="298"/>
      <c r="E5" s="298"/>
      <c r="F5" s="298"/>
      <c r="G5" s="299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5"/>
    </row>
    <row r="6" spans="1:22">
      <c r="A6" s="298" t="s">
        <v>46</v>
      </c>
      <c r="B6" s="298"/>
      <c r="C6" s="298"/>
      <c r="D6" s="298"/>
      <c r="E6" s="298"/>
      <c r="F6" s="298"/>
      <c r="G6" s="299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5"/>
    </row>
    <row r="7" spans="1:22">
      <c r="A7" s="295"/>
      <c r="B7" s="295"/>
      <c r="C7" s="295"/>
      <c r="D7" s="295"/>
      <c r="E7" s="295"/>
      <c r="F7" s="295"/>
      <c r="G7" s="296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</row>
    <row r="8" spans="1:22">
      <c r="A8" s="295"/>
      <c r="B8" s="295"/>
      <c r="C8" s="295"/>
      <c r="D8" s="295"/>
      <c r="E8" s="295"/>
      <c r="F8" s="295"/>
      <c r="G8" s="296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</row>
    <row r="9" spans="1:22" ht="15.3" thickBot="1">
      <c r="A9" s="295"/>
      <c r="B9" s="295"/>
      <c r="C9" s="295"/>
      <c r="D9" s="295"/>
      <c r="E9" s="295"/>
      <c r="F9" s="295"/>
      <c r="G9" s="296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300"/>
    </row>
    <row r="10" spans="1:22" ht="15.3" thickTop="1">
      <c r="A10" s="301"/>
      <c r="B10" s="301"/>
      <c r="C10" s="301"/>
      <c r="D10" s="301"/>
      <c r="E10" s="301"/>
      <c r="F10" s="301"/>
      <c r="G10" s="302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295"/>
    </row>
    <row r="11" spans="1:22">
      <c r="A11" s="297"/>
      <c r="B11" s="303"/>
      <c r="C11" s="303"/>
      <c r="D11" s="303"/>
      <c r="E11" s="303"/>
      <c r="F11" s="303"/>
      <c r="G11" s="304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 t="s">
        <v>106</v>
      </c>
      <c r="V11" s="303" t="s">
        <v>275</v>
      </c>
    </row>
    <row r="12" spans="1:22">
      <c r="A12" s="303" t="s">
        <v>15</v>
      </c>
      <c r="B12" s="303">
        <v>2002</v>
      </c>
      <c r="C12" s="303">
        <v>2003</v>
      </c>
      <c r="D12" s="303">
        <v>2004</v>
      </c>
      <c r="E12" s="303">
        <v>2005</v>
      </c>
      <c r="F12" s="303">
        <v>2006</v>
      </c>
      <c r="G12" s="303">
        <v>2007</v>
      </c>
      <c r="H12" s="303">
        <v>2008</v>
      </c>
      <c r="I12" s="303">
        <v>2009</v>
      </c>
      <c r="J12" s="303">
        <v>2010</v>
      </c>
      <c r="K12" s="303">
        <v>2011</v>
      </c>
      <c r="L12" s="303">
        <v>2012</v>
      </c>
      <c r="M12" s="303">
        <v>2013</v>
      </c>
      <c r="N12" s="303">
        <v>2014</v>
      </c>
      <c r="O12" s="303">
        <v>2015</v>
      </c>
      <c r="P12" s="303">
        <v>2016</v>
      </c>
      <c r="Q12" s="303">
        <v>2017</v>
      </c>
      <c r="R12" s="303">
        <v>2018</v>
      </c>
      <c r="S12" s="303">
        <v>2019</v>
      </c>
      <c r="T12" s="303">
        <v>2020</v>
      </c>
      <c r="U12" s="303" t="str">
        <f>'DCP-13, P 1'!U13</f>
        <v>Average</v>
      </c>
      <c r="V12" s="303" t="str">
        <f>'DCP-13, P 1'!V13</f>
        <v>Average</v>
      </c>
    </row>
    <row r="13" spans="1:22" ht="15.3" thickBot="1">
      <c r="A13" s="295"/>
      <c r="B13" s="305"/>
      <c r="C13" s="305"/>
      <c r="D13" s="305"/>
      <c r="E13" s="305"/>
      <c r="F13" s="305"/>
      <c r="G13" s="294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0"/>
    </row>
    <row r="14" spans="1:22" ht="15.3" thickTop="1">
      <c r="A14" s="301"/>
      <c r="B14" s="306"/>
      <c r="C14" s="306"/>
      <c r="D14" s="306"/>
      <c r="E14" s="306"/>
      <c r="F14" s="306"/>
      <c r="G14" s="307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295"/>
    </row>
    <row r="15" spans="1:22">
      <c r="A15" s="295"/>
      <c r="B15" s="305"/>
      <c r="C15" s="305"/>
      <c r="D15" s="305"/>
      <c r="E15" s="305"/>
      <c r="F15" s="305"/>
      <c r="G15" s="294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295"/>
    </row>
    <row r="16" spans="1:22">
      <c r="A16" s="297" t="str">
        <f>'DCP-13, P 1'!A17</f>
        <v>Parcell Proxy Group</v>
      </c>
      <c r="B16" s="305"/>
      <c r="C16" s="305"/>
      <c r="D16" s="305"/>
      <c r="E16" s="305"/>
      <c r="F16" s="305"/>
      <c r="G16" s="294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295"/>
    </row>
    <row r="17" spans="1:22">
      <c r="A17" s="295"/>
      <c r="B17" s="294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</row>
    <row r="18" spans="1:22">
      <c r="A18" s="295" t="str">
        <f>+'DCP-13, P 1'!A19</f>
        <v>ALLETE</v>
      </c>
      <c r="B18" s="294"/>
      <c r="C18" s="294"/>
      <c r="D18" s="294"/>
      <c r="E18" s="294">
        <v>2.12</v>
      </c>
      <c r="F18" s="294">
        <v>2.19</v>
      </c>
      <c r="G18" s="294">
        <v>1.95</v>
      </c>
      <c r="H18" s="294">
        <v>1.56</v>
      </c>
      <c r="I18" s="294">
        <v>1.1299999999999999</v>
      </c>
      <c r="J18" s="294">
        <v>1.27</v>
      </c>
      <c r="K18" s="294">
        <v>1.38</v>
      </c>
      <c r="L18" s="294">
        <v>1.36</v>
      </c>
      <c r="M18" s="294">
        <v>1.52</v>
      </c>
      <c r="N18" s="294">
        <v>1.51</v>
      </c>
      <c r="O18" s="294">
        <v>1.46</v>
      </c>
      <c r="P18" s="294">
        <v>1.53</v>
      </c>
      <c r="Q18" s="294">
        <v>1.82</v>
      </c>
      <c r="R18" s="294">
        <v>1.81</v>
      </c>
      <c r="S18" s="294">
        <v>1.89</v>
      </c>
      <c r="T18" s="294">
        <v>1.52</v>
      </c>
      <c r="U18" s="294"/>
      <c r="V18" s="294">
        <f>AVERAGE(I18:T18)</f>
        <v>1.5166666666666666</v>
      </c>
    </row>
    <row r="19" spans="1:22">
      <c r="A19" s="295" t="str">
        <f>+'DCP-13, P 1'!A20</f>
        <v>Avista Corp.</v>
      </c>
      <c r="B19" s="294">
        <v>0.85</v>
      </c>
      <c r="C19" s="294">
        <v>0.94</v>
      </c>
      <c r="D19" s="294">
        <v>1.1100000000000001</v>
      </c>
      <c r="E19" s="294">
        <v>1.1499999999999999</v>
      </c>
      <c r="F19" s="294">
        <v>1.35</v>
      </c>
      <c r="G19" s="294">
        <v>1.27</v>
      </c>
      <c r="H19" s="294">
        <v>1.1000000000000001</v>
      </c>
      <c r="I19" s="294">
        <v>0.94</v>
      </c>
      <c r="J19" s="294">
        <v>1.06</v>
      </c>
      <c r="K19" s="294">
        <v>1.19</v>
      </c>
      <c r="L19" s="294">
        <v>1.23</v>
      </c>
      <c r="M19" s="294">
        <v>1.25</v>
      </c>
      <c r="N19" s="294">
        <v>1.43</v>
      </c>
      <c r="O19" s="294">
        <v>1.41</v>
      </c>
      <c r="P19" s="294">
        <v>1.58</v>
      </c>
      <c r="Q19" s="294">
        <v>1.74</v>
      </c>
      <c r="R19" s="294">
        <v>1.78</v>
      </c>
      <c r="S19" s="294">
        <v>1.6</v>
      </c>
      <c r="T19" s="294">
        <v>1.46</v>
      </c>
      <c r="U19" s="294">
        <f>AVERAGE(B19:H19)</f>
        <v>1.1099999999999999</v>
      </c>
      <c r="V19" s="294">
        <f t="shared" ref="V19:V26" si="0">AVERAGE(I19:T19)</f>
        <v>1.3891666666666664</v>
      </c>
    </row>
    <row r="20" spans="1:22">
      <c r="A20" s="295" t="str">
        <f>+'DCP-13, P 1'!A21</f>
        <v>Black Hills Corp</v>
      </c>
      <c r="B20" s="294">
        <v>1.43</v>
      </c>
      <c r="C20" s="294">
        <v>1.34</v>
      </c>
      <c r="D20" s="294">
        <v>1.34</v>
      </c>
      <c r="E20" s="294">
        <v>1.65</v>
      </c>
      <c r="F20" s="294">
        <v>1.53</v>
      </c>
      <c r="G20" s="294">
        <v>1.64</v>
      </c>
      <c r="H20" s="294">
        <v>1.24</v>
      </c>
      <c r="I20" s="294">
        <v>0.77</v>
      </c>
      <c r="J20" s="294">
        <v>1.08</v>
      </c>
      <c r="K20" s="294">
        <v>1.0900000000000001</v>
      </c>
      <c r="L20" s="294">
        <v>1.21</v>
      </c>
      <c r="M20" s="294">
        <v>1.61</v>
      </c>
      <c r="N20" s="294">
        <v>1.81</v>
      </c>
      <c r="O20" s="294">
        <v>1.52</v>
      </c>
      <c r="P20" s="294">
        <v>1.86</v>
      </c>
      <c r="Q20" s="294">
        <v>2.0699999999999998</v>
      </c>
      <c r="R20" s="294">
        <v>1.74</v>
      </c>
      <c r="S20" s="294">
        <v>1.91</v>
      </c>
      <c r="T20" s="294">
        <v>1.71</v>
      </c>
      <c r="U20" s="294">
        <f t="shared" ref="U20:U22" si="1">AVERAGE(B20:H20)</f>
        <v>1.4528571428571428</v>
      </c>
      <c r="V20" s="294">
        <f t="shared" si="0"/>
        <v>1.5316666666666665</v>
      </c>
    </row>
    <row r="21" spans="1:22">
      <c r="A21" s="295" t="str">
        <f>+'DCP-13, P 1'!A22</f>
        <v>Hawaiian Electric Industries</v>
      </c>
      <c r="B21" s="294">
        <v>1.53</v>
      </c>
      <c r="C21" s="294">
        <v>1.51</v>
      </c>
      <c r="D21" s="294">
        <v>1.79</v>
      </c>
      <c r="E21" s="294">
        <v>1.81</v>
      </c>
      <c r="F21" s="294">
        <v>1.92</v>
      </c>
      <c r="G21" s="294">
        <v>1.66</v>
      </c>
      <c r="H21" s="294">
        <v>1.66</v>
      </c>
      <c r="I21" s="294">
        <v>1.1299999999999999</v>
      </c>
      <c r="J21" s="294">
        <v>1.4</v>
      </c>
      <c r="K21" s="294">
        <v>1.5</v>
      </c>
      <c r="L21" s="294">
        <v>1.64</v>
      </c>
      <c r="M21" s="294">
        <v>1.56</v>
      </c>
      <c r="N21" s="294">
        <v>1.67</v>
      </c>
      <c r="O21" s="294">
        <v>1.75</v>
      </c>
      <c r="P21" s="294">
        <v>1.69</v>
      </c>
      <c r="Q21" s="294">
        <v>1.84</v>
      </c>
      <c r="R21" s="294">
        <v>1.81</v>
      </c>
      <c r="S21" s="294">
        <v>2.0299999999999998</v>
      </c>
      <c r="T21" s="294">
        <v>2.0499999999999998</v>
      </c>
      <c r="U21" s="294">
        <f t="shared" si="1"/>
        <v>1.6971428571428573</v>
      </c>
      <c r="V21" s="294">
        <f t="shared" si="0"/>
        <v>1.6725000000000001</v>
      </c>
    </row>
    <row r="22" spans="1:22">
      <c r="A22" s="295" t="str">
        <f>+'DCP-13, P 1'!A23</f>
        <v>IDACORP</v>
      </c>
      <c r="B22" s="294">
        <v>1.34</v>
      </c>
      <c r="C22" s="294">
        <v>1.1200000000000001</v>
      </c>
      <c r="D22" s="294">
        <v>1.25</v>
      </c>
      <c r="E22" s="294">
        <v>1.22</v>
      </c>
      <c r="F22" s="294">
        <v>1.39</v>
      </c>
      <c r="G22" s="294">
        <v>1.32</v>
      </c>
      <c r="H22" s="294">
        <v>1.04</v>
      </c>
      <c r="I22" s="294">
        <v>0.94</v>
      </c>
      <c r="J22" s="294">
        <v>1.1299999999999999</v>
      </c>
      <c r="K22" s="294">
        <v>1.19</v>
      </c>
      <c r="L22" s="294">
        <v>1.23</v>
      </c>
      <c r="M22" s="294">
        <v>1.36</v>
      </c>
      <c r="N22" s="294">
        <v>1.59</v>
      </c>
      <c r="O22" s="294">
        <v>1.58</v>
      </c>
      <c r="P22" s="294">
        <v>1.77</v>
      </c>
      <c r="Q22" s="294">
        <v>2.0299999999999998</v>
      </c>
      <c r="R22" s="294">
        <v>1.99</v>
      </c>
      <c r="S22" s="294">
        <v>2.12</v>
      </c>
      <c r="T22" s="294">
        <v>1.83</v>
      </c>
      <c r="U22" s="294">
        <f t="shared" si="1"/>
        <v>1.24</v>
      </c>
      <c r="V22" s="294">
        <f t="shared" si="0"/>
        <v>1.5633333333333332</v>
      </c>
    </row>
    <row r="23" spans="1:22">
      <c r="A23" s="295" t="str">
        <f>+'DCP-13, P 1'!A24</f>
        <v>NorthWestern Corp</v>
      </c>
      <c r="B23" s="294"/>
      <c r="C23" s="294"/>
      <c r="D23" s="294"/>
      <c r="E23" s="294"/>
      <c r="F23" s="294">
        <v>1.6</v>
      </c>
      <c r="G23" s="294">
        <v>1.47</v>
      </c>
      <c r="H23" s="294">
        <v>1.0900000000000001</v>
      </c>
      <c r="I23" s="294">
        <v>1.05</v>
      </c>
      <c r="J23" s="294">
        <v>1.22</v>
      </c>
      <c r="K23" s="294">
        <v>1.38</v>
      </c>
      <c r="L23" s="294">
        <v>1.46</v>
      </c>
      <c r="M23" s="294">
        <v>1.59</v>
      </c>
      <c r="N23" s="294">
        <v>1.74</v>
      </c>
      <c r="O23" s="294">
        <v>1.67</v>
      </c>
      <c r="P23" s="294">
        <v>1.71</v>
      </c>
      <c r="Q23" s="294">
        <v>1.69</v>
      </c>
      <c r="R23" s="294">
        <v>1.54</v>
      </c>
      <c r="S23" s="294">
        <v>1.7</v>
      </c>
      <c r="T23" s="294">
        <v>1.54</v>
      </c>
      <c r="U23" s="294"/>
      <c r="V23" s="294">
        <f t="shared" si="0"/>
        <v>1.5241666666666667</v>
      </c>
    </row>
    <row r="24" spans="1:22">
      <c r="A24" s="295" t="str">
        <f>+'DCP-13, P 1'!A25</f>
        <v>OGE Energy</v>
      </c>
      <c r="B24" s="294">
        <v>1.47</v>
      </c>
      <c r="C24" s="294">
        <v>1.54</v>
      </c>
      <c r="D24" s="294">
        <v>1.78</v>
      </c>
      <c r="E24" s="294">
        <v>1.87</v>
      </c>
      <c r="F24" s="294">
        <v>2.0499999999999998</v>
      </c>
      <c r="G24" s="294">
        <v>1.97</v>
      </c>
      <c r="H24" s="294">
        <v>1.45</v>
      </c>
      <c r="I24" s="294">
        <v>1.39</v>
      </c>
      <c r="J24" s="294">
        <v>1.8</v>
      </c>
      <c r="K24" s="294">
        <v>1.97</v>
      </c>
      <c r="L24" s="294">
        <v>2.04</v>
      </c>
      <c r="M24" s="294">
        <v>2.31</v>
      </c>
      <c r="N24" s="294">
        <v>2.2799999999999998</v>
      </c>
      <c r="O24" s="294">
        <v>1.84</v>
      </c>
      <c r="P24" s="294">
        <v>1.7</v>
      </c>
      <c r="Q24" s="294">
        <v>1.92</v>
      </c>
      <c r="R24" s="294">
        <v>1.81</v>
      </c>
      <c r="S24" s="294">
        <v>2.06</v>
      </c>
      <c r="T24" s="294">
        <v>1.79</v>
      </c>
      <c r="U24" s="294">
        <f t="shared" ref="U24:U26" si="2">AVERAGE(B24:H24)</f>
        <v>1.7328571428571429</v>
      </c>
      <c r="V24" s="294">
        <f t="shared" si="0"/>
        <v>1.9091666666666665</v>
      </c>
    </row>
    <row r="25" spans="1:22">
      <c r="A25" s="295" t="str">
        <f>+'DCP-13, P 1'!A26</f>
        <v>Otter Tail Corp</v>
      </c>
      <c r="B25" s="294">
        <v>2.4500000000000002</v>
      </c>
      <c r="C25" s="294">
        <v>2.09</v>
      </c>
      <c r="D25" s="294">
        <v>1.85</v>
      </c>
      <c r="E25" s="294">
        <v>1.83</v>
      </c>
      <c r="F25" s="294">
        <v>1.78</v>
      </c>
      <c r="G25" s="294">
        <v>2</v>
      </c>
      <c r="H25" s="294">
        <v>1.67</v>
      </c>
      <c r="I25" s="294">
        <v>1.08</v>
      </c>
      <c r="J25" s="294">
        <v>1.2</v>
      </c>
      <c r="K25" s="294">
        <v>1.23</v>
      </c>
      <c r="L25" s="294">
        <v>1.52</v>
      </c>
      <c r="M25" s="294">
        <v>1.96</v>
      </c>
      <c r="N25" s="294">
        <v>1.96</v>
      </c>
      <c r="O25" s="294">
        <v>1.86</v>
      </c>
      <c r="P25" s="294">
        <v>2.0699999999999998</v>
      </c>
      <c r="Q25" s="294">
        <v>2.44</v>
      </c>
      <c r="R25" s="294">
        <v>2.5299999999999998</v>
      </c>
      <c r="S25" s="294">
        <v>2.74</v>
      </c>
      <c r="T25" s="294">
        <v>2.17</v>
      </c>
      <c r="U25" s="294">
        <f t="shared" si="2"/>
        <v>1.9528571428571428</v>
      </c>
      <c r="V25" s="294">
        <f t="shared" si="0"/>
        <v>1.8966666666666665</v>
      </c>
    </row>
    <row r="26" spans="1:22">
      <c r="A26" s="295" t="str">
        <f>+'DCP-13, P 1'!A27</f>
        <v>Pinnacle West Capital</v>
      </c>
      <c r="B26" s="294">
        <v>1.1599999999999999</v>
      </c>
      <c r="C26" s="294">
        <v>1.1399999999999999</v>
      </c>
      <c r="D26" s="294">
        <v>1.3</v>
      </c>
      <c r="E26" s="294">
        <v>1.3</v>
      </c>
      <c r="F26" s="294">
        <v>1.29</v>
      </c>
      <c r="G26" s="294">
        <v>1.27</v>
      </c>
      <c r="H26" s="294">
        <v>1</v>
      </c>
      <c r="I26" s="294">
        <v>0.9</v>
      </c>
      <c r="J26" s="294">
        <v>1.1299999999999999</v>
      </c>
      <c r="K26" s="294">
        <v>1.25</v>
      </c>
      <c r="L26" s="294">
        <v>1.41</v>
      </c>
      <c r="M26" s="294">
        <v>1.53</v>
      </c>
      <c r="N26" s="294">
        <v>1.58</v>
      </c>
      <c r="O26" s="294">
        <v>1.6</v>
      </c>
      <c r="P26" s="294">
        <v>1.72</v>
      </c>
      <c r="Q26" s="294">
        <v>1.91</v>
      </c>
      <c r="R26" s="294">
        <v>1.82</v>
      </c>
      <c r="S26" s="294">
        <v>1.91</v>
      </c>
      <c r="T26" s="294">
        <v>1.68</v>
      </c>
      <c r="U26" s="294">
        <f t="shared" si="2"/>
        <v>1.2085714285714284</v>
      </c>
      <c r="V26" s="294">
        <f t="shared" si="0"/>
        <v>1.5366666666666668</v>
      </c>
    </row>
    <row r="27" spans="1:22">
      <c r="A27" s="308"/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8"/>
    </row>
    <row r="28" spans="1:22" ht="13.5" customHeight="1">
      <c r="A28" s="295"/>
      <c r="B28" s="294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5"/>
    </row>
    <row r="29" spans="1:22">
      <c r="A29" s="295" t="str">
        <f>'DCP-13, P 1'!A30</f>
        <v>Average</v>
      </c>
      <c r="B29" s="294">
        <f>AVERAGE(B18:B26)</f>
        <v>1.4614285714285715</v>
      </c>
      <c r="C29" s="294">
        <f t="shared" ref="C29:R29" si="3">AVERAGE(C18:C26)</f>
        <v>1.3828571428571428</v>
      </c>
      <c r="D29" s="294">
        <f t="shared" si="3"/>
        <v>1.4885714285714289</v>
      </c>
      <c r="E29" s="294">
        <f t="shared" si="3"/>
        <v>1.6187500000000001</v>
      </c>
      <c r="F29" s="294">
        <f t="shared" si="3"/>
        <v>1.677777777777778</v>
      </c>
      <c r="G29" s="294">
        <f t="shared" si="3"/>
        <v>1.6166666666666667</v>
      </c>
      <c r="H29" s="294">
        <f t="shared" si="3"/>
        <v>1.3122222222222222</v>
      </c>
      <c r="I29" s="294">
        <f t="shared" si="3"/>
        <v>1.0366666666666666</v>
      </c>
      <c r="J29" s="294">
        <f t="shared" si="3"/>
        <v>1.2544444444444443</v>
      </c>
      <c r="K29" s="294">
        <f t="shared" si="3"/>
        <v>1.3533333333333333</v>
      </c>
      <c r="L29" s="294">
        <f t="shared" si="3"/>
        <v>1.4555555555555553</v>
      </c>
      <c r="M29" s="294">
        <f t="shared" si="3"/>
        <v>1.6322222222222222</v>
      </c>
      <c r="N29" s="294">
        <f t="shared" si="3"/>
        <v>1.7299999999999998</v>
      </c>
      <c r="O29" s="294">
        <f t="shared" si="3"/>
        <v>1.6322222222222222</v>
      </c>
      <c r="P29" s="294">
        <f t="shared" si="3"/>
        <v>1.7366666666666668</v>
      </c>
      <c r="Q29" s="294">
        <f t="shared" si="3"/>
        <v>1.9399999999999997</v>
      </c>
      <c r="R29" s="294">
        <f t="shared" si="3"/>
        <v>1.87</v>
      </c>
      <c r="S29" s="294">
        <f t="shared" ref="S29:T29" si="4">AVERAGE(S18:S26)</f>
        <v>1.9955555555555557</v>
      </c>
      <c r="T29" s="294">
        <f t="shared" si="4"/>
        <v>1.7499999999999998</v>
      </c>
      <c r="U29" s="304">
        <f>AVERAGE(U18:U26)</f>
        <v>1.4848979591836735</v>
      </c>
      <c r="V29" s="304">
        <f>AVERAGE(V18:V26)</f>
        <v>1.6155555555555554</v>
      </c>
    </row>
    <row r="30" spans="1:22">
      <c r="A30" s="308"/>
      <c r="B30" s="309"/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8"/>
    </row>
    <row r="31" spans="1:22">
      <c r="A31" s="295"/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5"/>
    </row>
    <row r="32" spans="1:22">
      <c r="A32" s="295" t="str">
        <f>'DCP-13, P 1'!A33</f>
        <v>Median</v>
      </c>
      <c r="B32" s="294">
        <f>MEDIAN(B18:B26)</f>
        <v>1.43</v>
      </c>
      <c r="C32" s="294">
        <f t="shared" ref="C32:R32" si="5">MEDIAN(C18:C26)</f>
        <v>1.34</v>
      </c>
      <c r="D32" s="294">
        <f t="shared" si="5"/>
        <v>1.34</v>
      </c>
      <c r="E32" s="294">
        <f t="shared" si="5"/>
        <v>1.73</v>
      </c>
      <c r="F32" s="294">
        <f t="shared" si="5"/>
        <v>1.6</v>
      </c>
      <c r="G32" s="294">
        <f t="shared" si="5"/>
        <v>1.64</v>
      </c>
      <c r="H32" s="294">
        <f t="shared" si="5"/>
        <v>1.24</v>
      </c>
      <c r="I32" s="294">
        <f t="shared" si="5"/>
        <v>1.05</v>
      </c>
      <c r="J32" s="294">
        <f t="shared" si="5"/>
        <v>1.2</v>
      </c>
      <c r="K32" s="294">
        <f t="shared" si="5"/>
        <v>1.25</v>
      </c>
      <c r="L32" s="294">
        <f t="shared" si="5"/>
        <v>1.41</v>
      </c>
      <c r="M32" s="294">
        <f t="shared" si="5"/>
        <v>1.56</v>
      </c>
      <c r="N32" s="294">
        <f t="shared" si="5"/>
        <v>1.67</v>
      </c>
      <c r="O32" s="294">
        <f t="shared" si="5"/>
        <v>1.6</v>
      </c>
      <c r="P32" s="294">
        <f t="shared" si="5"/>
        <v>1.71</v>
      </c>
      <c r="Q32" s="294">
        <f t="shared" si="5"/>
        <v>1.91</v>
      </c>
      <c r="R32" s="294">
        <f t="shared" si="5"/>
        <v>1.81</v>
      </c>
      <c r="S32" s="294">
        <f t="shared" ref="S32:T32" si="6">MEDIAN(S18:S26)</f>
        <v>1.91</v>
      </c>
      <c r="T32" s="294">
        <f t="shared" si="6"/>
        <v>1.71</v>
      </c>
      <c r="U32" s="304">
        <f>AVERAGE(B32:H32)</f>
        <v>1.4742857142857144</v>
      </c>
      <c r="V32" s="304">
        <f>AVERAGE(I32:T32)</f>
        <v>1.5658333333333332</v>
      </c>
    </row>
    <row r="33" spans="1:22">
      <c r="A33" s="308"/>
      <c r="B33" s="309"/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310"/>
      <c r="V33" s="308"/>
    </row>
    <row r="34" spans="1:22">
      <c r="A34" s="295"/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304"/>
      <c r="V34" s="295"/>
    </row>
    <row r="35" spans="1:22">
      <c r="A35" s="297" t="str">
        <f>+'DCP-13, P 1'!A36</f>
        <v>Adjusted Mckenzie Electric Group</v>
      </c>
      <c r="B35" s="294"/>
      <c r="C35" s="294"/>
      <c r="D35" s="294"/>
      <c r="E35" s="294"/>
      <c r="F35" s="294"/>
      <c r="G35" s="294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294"/>
      <c r="V35" s="295"/>
    </row>
    <row r="36" spans="1:22">
      <c r="A36" s="295"/>
      <c r="B36" s="294"/>
      <c r="C36" s="294"/>
      <c r="D36" s="294"/>
      <c r="E36" s="294"/>
      <c r="F36" s="294"/>
      <c r="G36" s="294"/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1"/>
      <c r="T36" s="311"/>
      <c r="U36" s="294"/>
      <c r="V36" s="295"/>
    </row>
    <row r="37" spans="1:22">
      <c r="A37" s="295" t="str">
        <f>+'DCP-13, P 1'!A38</f>
        <v>Algonquin Power &amp; Utilities</v>
      </c>
      <c r="B37" s="312" t="str">
        <f>+'DCP-13, P 1'!B38</f>
        <v>Not included in analyses since Company not covered by Value Line.</v>
      </c>
      <c r="C37" s="294"/>
      <c r="D37" s="294"/>
      <c r="E37" s="294"/>
      <c r="F37" s="294"/>
      <c r="G37" s="294"/>
      <c r="H37" s="311"/>
      <c r="I37" s="311"/>
      <c r="J37" s="311"/>
      <c r="K37" s="311"/>
      <c r="L37" s="311"/>
      <c r="M37" s="311"/>
      <c r="N37" s="311"/>
      <c r="O37" s="311"/>
      <c r="P37" s="311"/>
      <c r="Q37" s="311"/>
      <c r="R37" s="311"/>
      <c r="S37" s="311"/>
      <c r="T37" s="311"/>
      <c r="U37" s="294"/>
      <c r="V37" s="295"/>
    </row>
    <row r="38" spans="1:22">
      <c r="A38" s="295" t="str">
        <f>+'DCP-13, P 1'!A39</f>
        <v>ALLETE</v>
      </c>
      <c r="B38" s="294"/>
      <c r="C38" s="294"/>
      <c r="D38" s="294"/>
      <c r="E38" s="294">
        <f>+E18</f>
        <v>2.12</v>
      </c>
      <c r="F38" s="294">
        <f t="shared" ref="F38:T38" si="7">+F18</f>
        <v>2.19</v>
      </c>
      <c r="G38" s="294">
        <f t="shared" si="7"/>
        <v>1.95</v>
      </c>
      <c r="H38" s="294">
        <f t="shared" si="7"/>
        <v>1.56</v>
      </c>
      <c r="I38" s="294">
        <f t="shared" si="7"/>
        <v>1.1299999999999999</v>
      </c>
      <c r="J38" s="294">
        <f t="shared" si="7"/>
        <v>1.27</v>
      </c>
      <c r="K38" s="294">
        <f t="shared" si="7"/>
        <v>1.38</v>
      </c>
      <c r="L38" s="294">
        <f t="shared" si="7"/>
        <v>1.36</v>
      </c>
      <c r="M38" s="294">
        <f t="shared" si="7"/>
        <v>1.52</v>
      </c>
      <c r="N38" s="294">
        <f t="shared" si="7"/>
        <v>1.51</v>
      </c>
      <c r="O38" s="294">
        <f t="shared" si="7"/>
        <v>1.46</v>
      </c>
      <c r="P38" s="294">
        <f t="shared" si="7"/>
        <v>1.53</v>
      </c>
      <c r="Q38" s="294">
        <f t="shared" si="7"/>
        <v>1.82</v>
      </c>
      <c r="R38" s="294">
        <f t="shared" si="7"/>
        <v>1.81</v>
      </c>
      <c r="S38" s="294">
        <f t="shared" si="7"/>
        <v>1.89</v>
      </c>
      <c r="T38" s="294">
        <f t="shared" si="7"/>
        <v>1.52</v>
      </c>
      <c r="U38" s="294"/>
      <c r="V38" s="294">
        <f t="shared" ref="V38:V55" si="8">AVERAGE(I38:T38)</f>
        <v>1.5166666666666666</v>
      </c>
    </row>
    <row r="39" spans="1:22">
      <c r="A39" s="295" t="str">
        <f>+'DCP-13, P 1'!A40</f>
        <v>Ameren Corp</v>
      </c>
      <c r="B39" s="294">
        <v>1.63</v>
      </c>
      <c r="C39" s="294">
        <v>1.62</v>
      </c>
      <c r="D39" s="294">
        <v>1.61</v>
      </c>
      <c r="E39" s="294">
        <v>1.72</v>
      </c>
      <c r="F39" s="294">
        <v>1.64</v>
      </c>
      <c r="G39" s="294">
        <v>1.59</v>
      </c>
      <c r="H39" s="294">
        <v>1.22</v>
      </c>
      <c r="I39" s="294">
        <v>0.83</v>
      </c>
      <c r="J39" s="294">
        <v>0.81</v>
      </c>
      <c r="K39" s="294">
        <v>0.92</v>
      </c>
      <c r="L39" s="294">
        <v>1.06</v>
      </c>
      <c r="M39" s="294">
        <v>1.25</v>
      </c>
      <c r="N39" s="294">
        <v>1.52</v>
      </c>
      <c r="O39" s="294">
        <v>1.49</v>
      </c>
      <c r="P39" s="294">
        <v>1.65</v>
      </c>
      <c r="Q39" s="294">
        <v>1.98</v>
      </c>
      <c r="R39" s="294">
        <v>2.02</v>
      </c>
      <c r="S39" s="294">
        <v>2.25</v>
      </c>
      <c r="T39" s="294">
        <v>2.15</v>
      </c>
      <c r="U39" s="294">
        <f t="shared" ref="U39:U52" si="9">AVERAGE(B39:H39)</f>
        <v>1.5757142857142858</v>
      </c>
      <c r="V39" s="294">
        <f t="shared" si="8"/>
        <v>1.4941666666666666</v>
      </c>
    </row>
    <row r="40" spans="1:22">
      <c r="A40" s="295" t="str">
        <f>+'DCP-13, P 1'!A41</f>
        <v>Avangrid, Inc.</v>
      </c>
      <c r="B40" s="294"/>
      <c r="C40" s="294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>
        <v>0.84</v>
      </c>
      <c r="Q40" s="294">
        <v>0.93</v>
      </c>
      <c r="R40" s="294">
        <v>1.02</v>
      </c>
      <c r="S40" s="294">
        <v>1.02</v>
      </c>
      <c r="T40" s="294">
        <v>0.94</v>
      </c>
      <c r="U40" s="294"/>
      <c r="V40" s="294">
        <f t="shared" si="8"/>
        <v>0.95</v>
      </c>
    </row>
    <row r="41" spans="1:22">
      <c r="A41" s="295" t="str">
        <f>+'DCP-13, P 1'!A42</f>
        <v>Avista Corp</v>
      </c>
      <c r="B41" s="294">
        <f t="shared" ref="B41:R41" si="10">+B19</f>
        <v>0.85</v>
      </c>
      <c r="C41" s="294">
        <f t="shared" si="10"/>
        <v>0.94</v>
      </c>
      <c r="D41" s="294">
        <f t="shared" si="10"/>
        <v>1.1100000000000001</v>
      </c>
      <c r="E41" s="294">
        <f t="shared" si="10"/>
        <v>1.1499999999999999</v>
      </c>
      <c r="F41" s="294">
        <f t="shared" si="10"/>
        <v>1.35</v>
      </c>
      <c r="G41" s="294">
        <f t="shared" si="10"/>
        <v>1.27</v>
      </c>
      <c r="H41" s="294">
        <f t="shared" si="10"/>
        <v>1.1000000000000001</v>
      </c>
      <c r="I41" s="294">
        <f t="shared" si="10"/>
        <v>0.94</v>
      </c>
      <c r="J41" s="294">
        <f t="shared" si="10"/>
        <v>1.06</v>
      </c>
      <c r="K41" s="294">
        <f t="shared" si="10"/>
        <v>1.19</v>
      </c>
      <c r="L41" s="294">
        <f t="shared" si="10"/>
        <v>1.23</v>
      </c>
      <c r="M41" s="294">
        <f t="shared" si="10"/>
        <v>1.25</v>
      </c>
      <c r="N41" s="294">
        <f t="shared" si="10"/>
        <v>1.43</v>
      </c>
      <c r="O41" s="294">
        <f t="shared" si="10"/>
        <v>1.41</v>
      </c>
      <c r="P41" s="294">
        <f t="shared" si="10"/>
        <v>1.58</v>
      </c>
      <c r="Q41" s="294">
        <f t="shared" si="10"/>
        <v>1.74</v>
      </c>
      <c r="R41" s="294">
        <f t="shared" si="10"/>
        <v>1.78</v>
      </c>
      <c r="S41" s="294">
        <f t="shared" ref="S41:T41" si="11">+S19</f>
        <v>1.6</v>
      </c>
      <c r="T41" s="294">
        <f t="shared" si="11"/>
        <v>1.46</v>
      </c>
      <c r="U41" s="294">
        <f t="shared" si="9"/>
        <v>1.1099999999999999</v>
      </c>
      <c r="V41" s="294">
        <f t="shared" si="8"/>
        <v>1.3891666666666664</v>
      </c>
    </row>
    <row r="42" spans="1:22">
      <c r="A42" s="295" t="str">
        <f>+'DCP-13, P 1'!A43</f>
        <v>Black Hills Corp</v>
      </c>
      <c r="B42" s="294">
        <f t="shared" ref="B42:R42" si="12">+B20</f>
        <v>1.43</v>
      </c>
      <c r="C42" s="294">
        <f t="shared" si="12"/>
        <v>1.34</v>
      </c>
      <c r="D42" s="294">
        <f t="shared" si="12"/>
        <v>1.34</v>
      </c>
      <c r="E42" s="294">
        <f t="shared" si="12"/>
        <v>1.65</v>
      </c>
      <c r="F42" s="294">
        <f t="shared" si="12"/>
        <v>1.53</v>
      </c>
      <c r="G42" s="294">
        <f t="shared" si="12"/>
        <v>1.64</v>
      </c>
      <c r="H42" s="294">
        <f t="shared" si="12"/>
        <v>1.24</v>
      </c>
      <c r="I42" s="294">
        <f t="shared" si="12"/>
        <v>0.77</v>
      </c>
      <c r="J42" s="294">
        <f t="shared" si="12"/>
        <v>1.08</v>
      </c>
      <c r="K42" s="294">
        <f t="shared" si="12"/>
        <v>1.0900000000000001</v>
      </c>
      <c r="L42" s="294">
        <f t="shared" si="12"/>
        <v>1.21</v>
      </c>
      <c r="M42" s="294">
        <f t="shared" si="12"/>
        <v>1.61</v>
      </c>
      <c r="N42" s="294">
        <f t="shared" si="12"/>
        <v>1.81</v>
      </c>
      <c r="O42" s="294">
        <f t="shared" si="12"/>
        <v>1.52</v>
      </c>
      <c r="P42" s="294">
        <f t="shared" si="12"/>
        <v>1.86</v>
      </c>
      <c r="Q42" s="294">
        <f t="shared" si="12"/>
        <v>2.0699999999999998</v>
      </c>
      <c r="R42" s="294">
        <f t="shared" si="12"/>
        <v>1.74</v>
      </c>
      <c r="S42" s="294">
        <f t="shared" ref="S42:T42" si="13">+S20</f>
        <v>1.91</v>
      </c>
      <c r="T42" s="294">
        <f t="shared" si="13"/>
        <v>1.71</v>
      </c>
      <c r="U42" s="294">
        <f t="shared" si="9"/>
        <v>1.4528571428571428</v>
      </c>
      <c r="V42" s="294">
        <f t="shared" si="8"/>
        <v>1.5316666666666665</v>
      </c>
    </row>
    <row r="43" spans="1:22">
      <c r="A43" s="295" t="str">
        <f>+'DCP-13, P 1'!A44</f>
        <v>CenterPoint Energy</v>
      </c>
      <c r="B43" s="294">
        <v>1.1599999999999999</v>
      </c>
      <c r="C43" s="294">
        <v>1.42</v>
      </c>
      <c r="D43" s="294">
        <v>2.36</v>
      </c>
      <c r="E43" s="294">
        <v>3.29</v>
      </c>
      <c r="F43" s="294">
        <v>3.12</v>
      </c>
      <c r="G43" s="294">
        <v>3.3</v>
      </c>
      <c r="H43" s="294">
        <v>2.2400000000000002</v>
      </c>
      <c r="I43" s="294">
        <v>1.87</v>
      </c>
      <c r="J43" s="294">
        <v>1.58</v>
      </c>
      <c r="K43" s="294">
        <v>2.1</v>
      </c>
      <c r="L43" s="294">
        <v>2</v>
      </c>
      <c r="M43" s="294">
        <v>2.23</v>
      </c>
      <c r="N43" s="294">
        <v>2.27</v>
      </c>
      <c r="O43" s="294">
        <v>2.13</v>
      </c>
      <c r="P43" s="294">
        <v>2.57</v>
      </c>
      <c r="Q43" s="294">
        <v>2.91</v>
      </c>
      <c r="R43" s="294">
        <v>2.3199999999999998</v>
      </c>
      <c r="S43" s="294">
        <v>2.17</v>
      </c>
      <c r="T43" s="294">
        <v>1.64</v>
      </c>
      <c r="U43" s="294">
        <f t="shared" si="9"/>
        <v>2.4128571428571428</v>
      </c>
      <c r="V43" s="294">
        <f t="shared" si="8"/>
        <v>2.1491666666666664</v>
      </c>
    </row>
    <row r="44" spans="1:22">
      <c r="A44" s="295" t="str">
        <f>+'DCP-13, P 1'!A45</f>
        <v>CMS Energy Corp</v>
      </c>
      <c r="B44" s="294">
        <v>1.37</v>
      </c>
      <c r="C44" s="294">
        <v>0.8</v>
      </c>
      <c r="D44" s="294">
        <v>0.9</v>
      </c>
      <c r="E44" s="294">
        <v>1.25</v>
      </c>
      <c r="F44" s="294">
        <v>1.42</v>
      </c>
      <c r="G44" s="294">
        <v>1.77</v>
      </c>
      <c r="H44" s="294">
        <v>1.27</v>
      </c>
      <c r="I44" s="294">
        <v>1.17</v>
      </c>
      <c r="J44" s="294">
        <v>1.48</v>
      </c>
      <c r="K44" s="294">
        <v>1.7</v>
      </c>
      <c r="L44" s="294">
        <v>1.92</v>
      </c>
      <c r="M44" s="294">
        <v>2.1800000000000002</v>
      </c>
      <c r="N44" s="294">
        <v>2.39</v>
      </c>
      <c r="O44" s="294">
        <v>2.54</v>
      </c>
      <c r="P44" s="294">
        <v>2.76</v>
      </c>
      <c r="Q44" s="294">
        <v>2.96</v>
      </c>
      <c r="R44" s="294">
        <v>2.88</v>
      </c>
      <c r="S44" s="294">
        <v>3.29</v>
      </c>
      <c r="T44" s="294">
        <v>3.14</v>
      </c>
      <c r="U44" s="294">
        <f t="shared" si="9"/>
        <v>1.2542857142857142</v>
      </c>
      <c r="V44" s="294">
        <f t="shared" si="8"/>
        <v>2.3675000000000002</v>
      </c>
    </row>
    <row r="45" spans="1:22">
      <c r="A45" s="295" t="str">
        <f>+'DCP-13, P 1'!A46</f>
        <v>DTE Energy</v>
      </c>
      <c r="B45" s="294">
        <v>1.45</v>
      </c>
      <c r="C45" s="294">
        <v>1.42</v>
      </c>
      <c r="D45" s="294">
        <v>1.32</v>
      </c>
      <c r="E45" s="294">
        <v>1.4</v>
      </c>
      <c r="F45" s="294">
        <v>1.34</v>
      </c>
      <c r="G45" s="294">
        <v>1.43</v>
      </c>
      <c r="H45" s="294">
        <v>1.01</v>
      </c>
      <c r="I45" s="294">
        <v>0.91</v>
      </c>
      <c r="J45" s="294">
        <v>1.1599999999999999</v>
      </c>
      <c r="K45" s="294">
        <v>1.21</v>
      </c>
      <c r="L45" s="294">
        <v>1.37</v>
      </c>
      <c r="M45" s="294">
        <v>1.53</v>
      </c>
      <c r="N45" s="294">
        <v>1.7</v>
      </c>
      <c r="O45" s="294">
        <v>1.73</v>
      </c>
      <c r="P45" s="294">
        <v>1.8</v>
      </c>
      <c r="Q45" s="294">
        <v>2.0699999999999998</v>
      </c>
      <c r="R45" s="294">
        <v>1.97</v>
      </c>
      <c r="S45" s="294">
        <v>2.0699999999999998</v>
      </c>
      <c r="T45" s="294">
        <v>1.66</v>
      </c>
      <c r="U45" s="294">
        <f t="shared" si="9"/>
        <v>1.3385714285714285</v>
      </c>
      <c r="V45" s="294">
        <f t="shared" si="8"/>
        <v>1.5983333333333336</v>
      </c>
    </row>
    <row r="46" spans="1:22">
      <c r="A46" s="295" t="str">
        <f>+'DCP-13, P 1'!A47</f>
        <v>Edison International</v>
      </c>
      <c r="B46" s="312" t="str">
        <f>+'DCP-13, P 1'!B47</f>
        <v>Not included in analyses due to impact on Company of California wildfires.</v>
      </c>
      <c r="C46" s="294"/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294"/>
      <c r="U46" s="294"/>
      <c r="V46" s="294"/>
    </row>
    <row r="47" spans="1:22">
      <c r="A47" s="295" t="str">
        <f>+'DCP-13, P 1'!A48</f>
        <v>Emera Inc.</v>
      </c>
      <c r="B47" s="294"/>
      <c r="C47" s="294"/>
      <c r="D47" s="294"/>
      <c r="E47" s="294">
        <v>1.55</v>
      </c>
      <c r="F47" s="294">
        <v>1.62</v>
      </c>
      <c r="G47" s="294">
        <v>1.69</v>
      </c>
      <c r="H47" s="294">
        <v>1.61</v>
      </c>
      <c r="I47" s="294">
        <v>1.62</v>
      </c>
      <c r="J47" s="294">
        <v>2.0299999999999998</v>
      </c>
      <c r="K47" s="294">
        <v>2.09</v>
      </c>
      <c r="L47" s="294">
        <v>2.77</v>
      </c>
      <c r="M47" s="294">
        <v>2.33</v>
      </c>
      <c r="N47" s="294">
        <v>2.04</v>
      </c>
      <c r="O47" s="294">
        <v>2.02</v>
      </c>
      <c r="P47" s="294">
        <v>1.77</v>
      </c>
      <c r="Q47" s="294">
        <v>1.68</v>
      </c>
      <c r="R47" s="294">
        <v>1.46</v>
      </c>
      <c r="S47" s="294">
        <v>1.63</v>
      </c>
      <c r="T47" s="294">
        <v>1.46</v>
      </c>
      <c r="U47" s="294"/>
      <c r="V47" s="294">
        <f t="shared" si="8"/>
        <v>1.9083333333333332</v>
      </c>
    </row>
    <row r="48" spans="1:22">
      <c r="A48" s="295" t="str">
        <f>+'DCP-13, P 1'!A49</f>
        <v>Entergy Corp.</v>
      </c>
      <c r="B48" s="294">
        <v>1.1399999999999999</v>
      </c>
      <c r="C48" s="294">
        <v>1.36</v>
      </c>
      <c r="D48" s="294">
        <v>1.56</v>
      </c>
      <c r="E48" s="294">
        <v>1.94</v>
      </c>
      <c r="F48" s="294">
        <v>2.11</v>
      </c>
      <c r="G48" s="294">
        <v>2.64</v>
      </c>
      <c r="H48" s="294">
        <v>2.29</v>
      </c>
      <c r="I48" s="294">
        <v>1.67</v>
      </c>
      <c r="J48" s="294">
        <v>1.64</v>
      </c>
      <c r="K48" s="294">
        <v>1.34</v>
      </c>
      <c r="L48" s="294">
        <v>1.33</v>
      </c>
      <c r="M48" s="294">
        <v>1.26</v>
      </c>
      <c r="N48" s="294">
        <v>1.39</v>
      </c>
      <c r="O48" s="294">
        <v>1.41</v>
      </c>
      <c r="P48" s="294">
        <v>1.52</v>
      </c>
      <c r="Q48" s="294">
        <v>1.76</v>
      </c>
      <c r="R48" s="294">
        <v>1.79</v>
      </c>
      <c r="S48" s="294">
        <v>2.09</v>
      </c>
      <c r="T48" s="294">
        <v>1.99</v>
      </c>
      <c r="U48" s="294">
        <f t="shared" si="9"/>
        <v>1.8628571428571428</v>
      </c>
      <c r="V48" s="294">
        <f t="shared" si="8"/>
        <v>1.5991666666666664</v>
      </c>
    </row>
    <row r="49" spans="1:22">
      <c r="A49" s="295" t="str">
        <f>+'DCP-13, P 1'!A50</f>
        <v>Exelon Corp</v>
      </c>
      <c r="B49" s="294">
        <v>1.91</v>
      </c>
      <c r="C49" s="294">
        <v>2.27</v>
      </c>
      <c r="D49" s="294">
        <v>2.8</v>
      </c>
      <c r="E49" s="294">
        <v>3.56</v>
      </c>
      <c r="F49" s="294">
        <v>4.01</v>
      </c>
      <c r="G49" s="294">
        <v>4.8099999999999996</v>
      </c>
      <c r="H49" s="294">
        <v>4.1500000000000004</v>
      </c>
      <c r="I49" s="294">
        <v>2.71</v>
      </c>
      <c r="J49" s="294">
        <v>1.69</v>
      </c>
      <c r="K49" s="294">
        <v>2</v>
      </c>
      <c r="L49" s="294">
        <v>1.54</v>
      </c>
      <c r="M49" s="294">
        <v>1.25</v>
      </c>
      <c r="N49" s="294">
        <v>1.24</v>
      </c>
      <c r="O49" s="294">
        <v>1.17</v>
      </c>
      <c r="P49" s="294">
        <v>1.1399999999999999</v>
      </c>
      <c r="Q49" s="294">
        <v>1.29</v>
      </c>
      <c r="R49" s="294">
        <v>1.32</v>
      </c>
      <c r="S49" s="294">
        <v>1.46</v>
      </c>
      <c r="T49" s="294">
        <v>1.19</v>
      </c>
      <c r="U49" s="294">
        <f t="shared" si="9"/>
        <v>3.3585714285714281</v>
      </c>
      <c r="V49" s="294">
        <f t="shared" si="8"/>
        <v>1.5000000000000002</v>
      </c>
    </row>
    <row r="50" spans="1:22">
      <c r="A50" s="295" t="str">
        <f>+'DCP-13, P 1'!A51</f>
        <v>FirstEnergy Corp</v>
      </c>
      <c r="B50" s="294">
        <v>1.31</v>
      </c>
      <c r="C50" s="294">
        <v>1.32</v>
      </c>
      <c r="D50" s="294">
        <v>1.54</v>
      </c>
      <c r="E50" s="294">
        <v>1.69</v>
      </c>
      <c r="F50" s="294">
        <v>1.95</v>
      </c>
      <c r="G50" s="294">
        <v>2.2999999999999998</v>
      </c>
      <c r="H50" s="294">
        <v>2.21</v>
      </c>
      <c r="I50" s="294">
        <v>1.61</v>
      </c>
      <c r="J50" s="294">
        <v>1.45</v>
      </c>
      <c r="K50" s="294">
        <v>1.38</v>
      </c>
      <c r="L50" s="294">
        <v>1.45</v>
      </c>
      <c r="M50" s="294">
        <v>1.27</v>
      </c>
      <c r="N50" s="294">
        <v>1.18</v>
      </c>
      <c r="O50" s="294">
        <v>1.2</v>
      </c>
      <c r="P50" s="294">
        <v>1.52</v>
      </c>
      <c r="Q50" s="294">
        <v>2.75</v>
      </c>
      <c r="R50" s="294">
        <v>3.15</v>
      </c>
      <c r="S50" s="294">
        <v>3.28</v>
      </c>
      <c r="T50" s="294">
        <v>2.88</v>
      </c>
      <c r="U50" s="294">
        <f t="shared" si="9"/>
        <v>1.76</v>
      </c>
      <c r="V50" s="294">
        <f t="shared" si="8"/>
        <v>1.9266666666666665</v>
      </c>
    </row>
    <row r="51" spans="1:22">
      <c r="A51" s="295" t="str">
        <f>+'DCP-13, P 1'!A52</f>
        <v>Hawaiian Electric</v>
      </c>
      <c r="B51" s="294">
        <f t="shared" ref="B51:R51" si="14">+B21</f>
        <v>1.53</v>
      </c>
      <c r="C51" s="294">
        <f t="shared" si="14"/>
        <v>1.51</v>
      </c>
      <c r="D51" s="294">
        <f t="shared" si="14"/>
        <v>1.79</v>
      </c>
      <c r="E51" s="294">
        <f t="shared" si="14"/>
        <v>1.81</v>
      </c>
      <c r="F51" s="294">
        <f t="shared" si="14"/>
        <v>1.92</v>
      </c>
      <c r="G51" s="294">
        <f t="shared" si="14"/>
        <v>1.66</v>
      </c>
      <c r="H51" s="294">
        <f t="shared" si="14"/>
        <v>1.66</v>
      </c>
      <c r="I51" s="294">
        <f t="shared" si="14"/>
        <v>1.1299999999999999</v>
      </c>
      <c r="J51" s="294">
        <f t="shared" si="14"/>
        <v>1.4</v>
      </c>
      <c r="K51" s="294">
        <f t="shared" si="14"/>
        <v>1.5</v>
      </c>
      <c r="L51" s="294">
        <f t="shared" si="14"/>
        <v>1.64</v>
      </c>
      <c r="M51" s="294">
        <f t="shared" si="14"/>
        <v>1.56</v>
      </c>
      <c r="N51" s="294">
        <f t="shared" si="14"/>
        <v>1.67</v>
      </c>
      <c r="O51" s="294">
        <f t="shared" si="14"/>
        <v>1.75</v>
      </c>
      <c r="P51" s="294">
        <f t="shared" si="14"/>
        <v>1.69</v>
      </c>
      <c r="Q51" s="294">
        <f t="shared" si="14"/>
        <v>1.84</v>
      </c>
      <c r="R51" s="294">
        <f t="shared" si="14"/>
        <v>1.81</v>
      </c>
      <c r="S51" s="294">
        <f t="shared" ref="S51:T51" si="15">+S21</f>
        <v>2.0299999999999998</v>
      </c>
      <c r="T51" s="294">
        <f t="shared" si="15"/>
        <v>2.0499999999999998</v>
      </c>
      <c r="U51" s="294">
        <f t="shared" si="9"/>
        <v>1.6971428571428573</v>
      </c>
      <c r="V51" s="294">
        <f t="shared" si="8"/>
        <v>1.6725000000000001</v>
      </c>
    </row>
    <row r="52" spans="1:22">
      <c r="A52" s="295" t="str">
        <f>+'DCP-13, P 1'!A53</f>
        <v>IDACORP</v>
      </c>
      <c r="B52" s="294">
        <f t="shared" ref="B52:R52" si="16">+B22</f>
        <v>1.34</v>
      </c>
      <c r="C52" s="294">
        <f t="shared" si="16"/>
        <v>1.1200000000000001</v>
      </c>
      <c r="D52" s="294">
        <f t="shared" si="16"/>
        <v>1.25</v>
      </c>
      <c r="E52" s="294">
        <f t="shared" si="16"/>
        <v>1.22</v>
      </c>
      <c r="F52" s="294">
        <f t="shared" si="16"/>
        <v>1.39</v>
      </c>
      <c r="G52" s="294">
        <f t="shared" si="16"/>
        <v>1.32</v>
      </c>
      <c r="H52" s="294">
        <f t="shared" si="16"/>
        <v>1.04</v>
      </c>
      <c r="I52" s="294">
        <f t="shared" si="16"/>
        <v>0.94</v>
      </c>
      <c r="J52" s="294">
        <f t="shared" si="16"/>
        <v>1.1299999999999999</v>
      </c>
      <c r="K52" s="294">
        <f t="shared" si="16"/>
        <v>1.19</v>
      </c>
      <c r="L52" s="294">
        <f t="shared" si="16"/>
        <v>1.23</v>
      </c>
      <c r="M52" s="294">
        <f t="shared" si="16"/>
        <v>1.36</v>
      </c>
      <c r="N52" s="294">
        <f t="shared" si="16"/>
        <v>1.59</v>
      </c>
      <c r="O52" s="294">
        <f t="shared" si="16"/>
        <v>1.58</v>
      </c>
      <c r="P52" s="294">
        <f t="shared" si="16"/>
        <v>1.77</v>
      </c>
      <c r="Q52" s="294">
        <f t="shared" si="16"/>
        <v>2.0299999999999998</v>
      </c>
      <c r="R52" s="294">
        <f t="shared" si="16"/>
        <v>1.99</v>
      </c>
      <c r="S52" s="294">
        <f t="shared" ref="S52:T52" si="17">+S22</f>
        <v>2.12</v>
      </c>
      <c r="T52" s="294">
        <f t="shared" si="17"/>
        <v>1.83</v>
      </c>
      <c r="U52" s="294">
        <f t="shared" si="9"/>
        <v>1.24</v>
      </c>
      <c r="V52" s="294">
        <f t="shared" si="8"/>
        <v>1.5633333333333332</v>
      </c>
    </row>
    <row r="53" spans="1:22">
      <c r="A53" s="295" t="str">
        <f>+'DCP-13, P 1'!A54</f>
        <v>Northwestern Corp</v>
      </c>
      <c r="B53" s="294"/>
      <c r="C53" s="294"/>
      <c r="D53" s="294"/>
      <c r="E53" s="294"/>
      <c r="F53" s="294">
        <f t="shared" ref="F53:R53" si="18">+F23</f>
        <v>1.6</v>
      </c>
      <c r="G53" s="294">
        <f t="shared" si="18"/>
        <v>1.47</v>
      </c>
      <c r="H53" s="294">
        <f t="shared" si="18"/>
        <v>1.0900000000000001</v>
      </c>
      <c r="I53" s="294">
        <f t="shared" si="18"/>
        <v>1.05</v>
      </c>
      <c r="J53" s="294">
        <f t="shared" si="18"/>
        <v>1.22</v>
      </c>
      <c r="K53" s="294">
        <f t="shared" si="18"/>
        <v>1.38</v>
      </c>
      <c r="L53" s="294">
        <f t="shared" si="18"/>
        <v>1.46</v>
      </c>
      <c r="M53" s="294">
        <f t="shared" si="18"/>
        <v>1.59</v>
      </c>
      <c r="N53" s="294">
        <f t="shared" si="18"/>
        <v>1.74</v>
      </c>
      <c r="O53" s="294">
        <f t="shared" si="18"/>
        <v>1.67</v>
      </c>
      <c r="P53" s="294">
        <f t="shared" si="18"/>
        <v>1.71</v>
      </c>
      <c r="Q53" s="294">
        <f t="shared" si="18"/>
        <v>1.69</v>
      </c>
      <c r="R53" s="294">
        <f t="shared" si="18"/>
        <v>1.54</v>
      </c>
      <c r="S53" s="294">
        <f t="shared" ref="S53:T53" si="19">+S23</f>
        <v>1.7</v>
      </c>
      <c r="T53" s="294">
        <f t="shared" si="19"/>
        <v>1.54</v>
      </c>
      <c r="U53" s="294"/>
      <c r="V53" s="294">
        <f t="shared" si="8"/>
        <v>1.5241666666666667</v>
      </c>
    </row>
    <row r="54" spans="1:22">
      <c r="A54" s="295" t="str">
        <f>+'DCP-13, P 1'!A55</f>
        <v>OGE Energy Corp</v>
      </c>
      <c r="B54" s="294">
        <f t="shared" ref="B54:E55" si="20">+B24</f>
        <v>1.47</v>
      </c>
      <c r="C54" s="294">
        <f t="shared" si="20"/>
        <v>1.54</v>
      </c>
      <c r="D54" s="294">
        <f t="shared" si="20"/>
        <v>1.78</v>
      </c>
      <c r="E54" s="294">
        <f t="shared" si="20"/>
        <v>1.87</v>
      </c>
      <c r="F54" s="294">
        <f t="shared" ref="F54:R54" si="21">+F24</f>
        <v>2.0499999999999998</v>
      </c>
      <c r="G54" s="294">
        <f t="shared" si="21"/>
        <v>1.97</v>
      </c>
      <c r="H54" s="294">
        <f t="shared" si="21"/>
        <v>1.45</v>
      </c>
      <c r="I54" s="294">
        <f t="shared" si="21"/>
        <v>1.39</v>
      </c>
      <c r="J54" s="294">
        <f t="shared" si="21"/>
        <v>1.8</v>
      </c>
      <c r="K54" s="294">
        <f t="shared" si="21"/>
        <v>1.97</v>
      </c>
      <c r="L54" s="294">
        <f t="shared" si="21"/>
        <v>2.04</v>
      </c>
      <c r="M54" s="294">
        <f t="shared" si="21"/>
        <v>2.31</v>
      </c>
      <c r="N54" s="294">
        <f t="shared" si="21"/>
        <v>2.2799999999999998</v>
      </c>
      <c r="O54" s="294">
        <f t="shared" si="21"/>
        <v>1.84</v>
      </c>
      <c r="P54" s="294">
        <f t="shared" si="21"/>
        <v>1.7</v>
      </c>
      <c r="Q54" s="294">
        <f t="shared" si="21"/>
        <v>1.92</v>
      </c>
      <c r="R54" s="294">
        <f t="shared" si="21"/>
        <v>1.81</v>
      </c>
      <c r="S54" s="294">
        <f t="shared" ref="S54:T54" si="22">+S24</f>
        <v>2.06</v>
      </c>
      <c r="T54" s="294">
        <f t="shared" si="22"/>
        <v>1.79</v>
      </c>
      <c r="U54" s="294">
        <f t="shared" ref="U54:U55" si="23">AVERAGE(B54:H54)</f>
        <v>1.7328571428571429</v>
      </c>
      <c r="V54" s="294">
        <f t="shared" si="8"/>
        <v>1.9091666666666665</v>
      </c>
    </row>
    <row r="55" spans="1:22">
      <c r="A55" s="295" t="str">
        <f>+'DCP-13, P 1'!A56</f>
        <v>Otter Tail Corp</v>
      </c>
      <c r="B55" s="294">
        <f t="shared" si="20"/>
        <v>2.4500000000000002</v>
      </c>
      <c r="C55" s="294">
        <f t="shared" si="20"/>
        <v>2.09</v>
      </c>
      <c r="D55" s="294">
        <f t="shared" si="20"/>
        <v>1.85</v>
      </c>
      <c r="E55" s="294">
        <f t="shared" si="20"/>
        <v>1.83</v>
      </c>
      <c r="F55" s="294">
        <f t="shared" ref="F55:R55" si="24">+F25</f>
        <v>1.78</v>
      </c>
      <c r="G55" s="294">
        <f t="shared" si="24"/>
        <v>2</v>
      </c>
      <c r="H55" s="294">
        <f t="shared" si="24"/>
        <v>1.67</v>
      </c>
      <c r="I55" s="294">
        <f t="shared" si="24"/>
        <v>1.08</v>
      </c>
      <c r="J55" s="294">
        <f t="shared" si="24"/>
        <v>1.2</v>
      </c>
      <c r="K55" s="294">
        <f t="shared" si="24"/>
        <v>1.23</v>
      </c>
      <c r="L55" s="294">
        <f t="shared" si="24"/>
        <v>1.52</v>
      </c>
      <c r="M55" s="294">
        <f t="shared" si="24"/>
        <v>1.96</v>
      </c>
      <c r="N55" s="294">
        <f t="shared" si="24"/>
        <v>1.96</v>
      </c>
      <c r="O55" s="294">
        <f t="shared" si="24"/>
        <v>1.86</v>
      </c>
      <c r="P55" s="294">
        <f t="shared" si="24"/>
        <v>2.0699999999999998</v>
      </c>
      <c r="Q55" s="294">
        <f t="shared" si="24"/>
        <v>2.44</v>
      </c>
      <c r="R55" s="294">
        <f t="shared" si="24"/>
        <v>2.5299999999999998</v>
      </c>
      <c r="S55" s="294">
        <f t="shared" ref="S55:T55" si="25">+S25</f>
        <v>2.74</v>
      </c>
      <c r="T55" s="294">
        <f t="shared" si="25"/>
        <v>2.17</v>
      </c>
      <c r="U55" s="294">
        <f t="shared" si="23"/>
        <v>1.9528571428571428</v>
      </c>
      <c r="V55" s="294">
        <f t="shared" si="8"/>
        <v>1.8966666666666665</v>
      </c>
    </row>
    <row r="56" spans="1:22">
      <c r="A56" s="295" t="str">
        <f>+'DCP-13, P 1'!A57</f>
        <v>PNM Resources</v>
      </c>
      <c r="B56" s="312" t="str">
        <f>+'DCP-13, P 1'!B57</f>
        <v>Not included in analyses since this company is merging with AVANGRID</v>
      </c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U56" s="294"/>
      <c r="V56" s="294"/>
    </row>
    <row r="57" spans="1:22">
      <c r="A57" s="295" t="str">
        <f>+'DCP-13, P 1'!A58</f>
        <v>Sempra Energy</v>
      </c>
      <c r="B57" s="312" t="str">
        <f>+'DCP-13, P 1'!B58</f>
        <v>Not included in analyses due to impact on Company of California wildfires.</v>
      </c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</row>
    <row r="58" spans="1:22">
      <c r="A58" s="308"/>
      <c r="B58" s="309"/>
      <c r="C58" s="309"/>
      <c r="D58" s="309"/>
      <c r="E58" s="309"/>
      <c r="F58" s="309"/>
      <c r="G58" s="309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  <c r="T58" s="309"/>
      <c r="U58" s="309"/>
      <c r="V58" s="308"/>
    </row>
    <row r="59" spans="1:22">
      <c r="A59" s="295"/>
      <c r="B59" s="294"/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U59" s="294"/>
      <c r="V59" s="295"/>
    </row>
    <row r="60" spans="1:22">
      <c r="A60" s="295" t="str">
        <f>'DCP-13, P 1'!A61</f>
        <v>Average</v>
      </c>
      <c r="B60" s="294">
        <f>AVERAGE(B38:B57)</f>
        <v>1.4646153846153847</v>
      </c>
      <c r="C60" s="294">
        <f t="shared" ref="C60:T60" si="26">AVERAGE(C38:C57)</f>
        <v>1.4423076923076923</v>
      </c>
      <c r="D60" s="294">
        <f t="shared" si="26"/>
        <v>1.6315384615384616</v>
      </c>
      <c r="E60" s="294">
        <f t="shared" si="26"/>
        <v>1.8699999999999999</v>
      </c>
      <c r="F60" s="294">
        <f t="shared" si="26"/>
        <v>1.93875</v>
      </c>
      <c r="G60" s="294">
        <f t="shared" si="26"/>
        <v>2.0506249999999997</v>
      </c>
      <c r="H60" s="294">
        <f t="shared" si="26"/>
        <v>1.6756249999999997</v>
      </c>
      <c r="I60" s="294">
        <f t="shared" si="26"/>
        <v>1.30125</v>
      </c>
      <c r="J60" s="294">
        <f t="shared" si="26"/>
        <v>1.3749999999999998</v>
      </c>
      <c r="K60" s="294">
        <f t="shared" si="26"/>
        <v>1.4793749999999999</v>
      </c>
      <c r="L60" s="294">
        <f t="shared" si="26"/>
        <v>1.5706249999999999</v>
      </c>
      <c r="M60" s="294">
        <f t="shared" si="26"/>
        <v>1.6537499999999996</v>
      </c>
      <c r="N60" s="294">
        <f t="shared" si="26"/>
        <v>1.7324999999999999</v>
      </c>
      <c r="O60" s="294">
        <f t="shared" si="26"/>
        <v>1.6737500000000003</v>
      </c>
      <c r="P60" s="294">
        <f t="shared" si="26"/>
        <v>1.7341176470588235</v>
      </c>
      <c r="Q60" s="294">
        <f t="shared" si="26"/>
        <v>1.9929411764705884</v>
      </c>
      <c r="R60" s="294">
        <f t="shared" si="26"/>
        <v>1.9376470588235288</v>
      </c>
      <c r="S60" s="294">
        <f t="shared" si="26"/>
        <v>2.0770588235294118</v>
      </c>
      <c r="T60" s="294">
        <f t="shared" si="26"/>
        <v>1.8305882352941174</v>
      </c>
      <c r="U60" s="304">
        <f>AVERAGE(U38:U57)</f>
        <v>1.7498901098901101</v>
      </c>
      <c r="V60" s="304">
        <f t="shared" ref="V60" si="27">AVERAGE(V39:V57)</f>
        <v>1.6862499999999998</v>
      </c>
    </row>
    <row r="61" spans="1:22">
      <c r="A61" s="308"/>
      <c r="B61" s="309"/>
      <c r="C61" s="309"/>
      <c r="D61" s="309"/>
      <c r="E61" s="309"/>
      <c r="F61" s="309"/>
      <c r="G61" s="309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  <c r="T61" s="309"/>
      <c r="U61" s="309"/>
      <c r="V61" s="308"/>
    </row>
    <row r="62" spans="1:22">
      <c r="A62" s="295"/>
      <c r="B62" s="294"/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  <c r="R62" s="294"/>
      <c r="S62" s="294"/>
      <c r="T62" s="294"/>
      <c r="U62" s="294"/>
      <c r="V62" s="295"/>
    </row>
    <row r="63" spans="1:22">
      <c r="A63" s="295" t="str">
        <f>'DCP-13, P 1'!A64</f>
        <v>Median</v>
      </c>
      <c r="B63" s="294">
        <f>MEDIAN(B38:B57)</f>
        <v>1.43</v>
      </c>
      <c r="C63" s="294">
        <f t="shared" ref="C63:T63" si="28">MEDIAN(C38:C57)</f>
        <v>1.42</v>
      </c>
      <c r="D63" s="294">
        <f t="shared" si="28"/>
        <v>1.56</v>
      </c>
      <c r="E63" s="294">
        <f t="shared" si="28"/>
        <v>1.72</v>
      </c>
      <c r="F63" s="294">
        <f t="shared" si="28"/>
        <v>1.71</v>
      </c>
      <c r="G63" s="294">
        <f t="shared" si="28"/>
        <v>1.73</v>
      </c>
      <c r="H63" s="294">
        <f t="shared" si="28"/>
        <v>1.5049999999999999</v>
      </c>
      <c r="I63" s="294">
        <f t="shared" si="28"/>
        <v>1.1299999999999999</v>
      </c>
      <c r="J63" s="294">
        <f t="shared" si="28"/>
        <v>1.335</v>
      </c>
      <c r="K63" s="294">
        <f t="shared" si="28"/>
        <v>1.38</v>
      </c>
      <c r="L63" s="294">
        <f t="shared" si="28"/>
        <v>1.4550000000000001</v>
      </c>
      <c r="M63" s="294">
        <f t="shared" si="28"/>
        <v>1.5449999999999999</v>
      </c>
      <c r="N63" s="294">
        <f t="shared" si="28"/>
        <v>1.6850000000000001</v>
      </c>
      <c r="O63" s="294">
        <f t="shared" si="28"/>
        <v>1.625</v>
      </c>
      <c r="P63" s="294">
        <f t="shared" si="28"/>
        <v>1.7</v>
      </c>
      <c r="Q63" s="294">
        <f t="shared" si="28"/>
        <v>1.92</v>
      </c>
      <c r="R63" s="294">
        <f t="shared" si="28"/>
        <v>1.81</v>
      </c>
      <c r="S63" s="294">
        <f t="shared" si="28"/>
        <v>2.06</v>
      </c>
      <c r="T63" s="294">
        <f t="shared" si="28"/>
        <v>1.71</v>
      </c>
      <c r="U63" s="304">
        <f>AVERAGE(B63:H63)</f>
        <v>1.5821428571428571</v>
      </c>
      <c r="V63" s="304">
        <f>AVERAGE(I63:T63)</f>
        <v>1.6129166666666668</v>
      </c>
    </row>
    <row r="64" spans="1:22" ht="15.3" thickBot="1">
      <c r="A64" s="300"/>
      <c r="B64" s="313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00"/>
    </row>
    <row r="65" spans="1:22" ht="15.3" thickTop="1">
      <c r="A65" s="295"/>
      <c r="B65" s="294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5"/>
    </row>
    <row r="66" spans="1:22">
      <c r="A66" s="295" t="str">
        <f>+'DCP-13, P 1'!A67</f>
        <v>Note:  The absence of figures for a specific company for a particular year is due to the fact that Value Line did not report the relevant figures (to calcuate the appropriate ratios) for that company for that year.</v>
      </c>
      <c r="B66" s="294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5"/>
    </row>
    <row r="67" spans="1:22">
      <c r="A67" s="295"/>
      <c r="B67" s="294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5"/>
    </row>
    <row r="68" spans="1:22">
      <c r="A68" s="295" t="str">
        <f>+'DCP-13, P 1'!A69</f>
        <v>Source:  Calculations made from data contained in Value Line Investment Survey.</v>
      </c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5"/>
    </row>
    <row r="69" spans="1:22">
      <c r="A69" s="295"/>
      <c r="B69" s="294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5"/>
    </row>
    <row r="70" spans="1:22">
      <c r="A70" s="295"/>
      <c r="B70" s="294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5"/>
    </row>
    <row r="71" spans="1:22">
      <c r="A71" s="295"/>
      <c r="B71" s="294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5"/>
    </row>
    <row r="72" spans="1:22">
      <c r="A72" s="295"/>
      <c r="B72" s="294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5"/>
    </row>
    <row r="73" spans="1:22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2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>
      <c r="A80" s="26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</row>
    <row r="81" spans="1:82">
      <c r="A81" s="2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</row>
    <row r="82" spans="1:82">
      <c r="A82" s="26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</row>
    <row r="83" spans="1:82">
      <c r="A83" s="26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</row>
    <row r="84" spans="1:82">
      <c r="A84" s="2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</row>
    <row r="85" spans="1:82">
      <c r="A85" s="26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</row>
    <row r="86" spans="1:82">
      <c r="A86" s="26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</row>
    <row r="87" spans="1:82">
      <c r="A87" s="2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</row>
    <row r="88" spans="1:82">
      <c r="A88" s="26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7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</row>
    <row r="89" spans="1:82">
      <c r="A89" s="26"/>
      <c r="B89" s="26"/>
      <c r="C89" s="26"/>
      <c r="D89" s="26"/>
      <c r="E89" s="26"/>
      <c r="F89" s="26"/>
      <c r="G89" s="105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</row>
    <row r="90" spans="1:82">
      <c r="A90" s="25"/>
      <c r="B90" s="25"/>
      <c r="C90" s="25"/>
      <c r="D90" s="25"/>
      <c r="E90" s="25"/>
      <c r="F90" s="25"/>
      <c r="G90" s="89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</row>
    <row r="91" spans="1:82">
      <c r="A91" s="26"/>
      <c r="B91" s="26"/>
      <c r="C91" s="26"/>
      <c r="D91" s="26"/>
      <c r="E91" s="26"/>
      <c r="F91" s="26"/>
      <c r="G91" s="105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</row>
    <row r="92" spans="1:82">
      <c r="A92" s="26"/>
      <c r="B92" s="26"/>
      <c r="C92" s="26"/>
      <c r="D92" s="26"/>
      <c r="E92" s="26"/>
      <c r="F92" s="26"/>
      <c r="G92" s="105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</row>
  </sheetData>
  <phoneticPr fontId="0" type="noConversion"/>
  <printOptions horizontalCentered="1"/>
  <pageMargins left="0.5" right="0.5" top="0.5" bottom="0.55000000000000004" header="0" footer="0"/>
  <pageSetup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2"/>
  <sheetViews>
    <sheetView tabSelected="1" topLeftCell="A14" zoomScaleNormal="100" workbookViewId="0">
      <selection activeCell="H71" sqref="H71"/>
    </sheetView>
  </sheetViews>
  <sheetFormatPr defaultColWidth="8.86328125" defaultRowHeight="15"/>
  <cols>
    <col min="1" max="2" width="9.76953125" style="118" customWidth="1"/>
    <col min="3" max="3" width="2.76953125" style="118" customWidth="1"/>
    <col min="4" max="4" width="9.76953125" style="118" customWidth="1"/>
    <col min="5" max="5" width="2.76953125" style="118" customWidth="1"/>
    <col min="6" max="6" width="9.76953125" style="118" customWidth="1"/>
    <col min="7" max="7" width="2.76953125" style="118" customWidth="1"/>
    <col min="8" max="8" width="9.76953125" style="118" customWidth="1"/>
    <col min="9" max="9" width="3.6796875" style="118" customWidth="1"/>
    <col min="10" max="10" width="7.31640625" style="120" customWidth="1"/>
    <col min="11" max="11" width="9.76953125" style="118" customWidth="1"/>
    <col min="12" max="12" width="10.6796875" style="118" customWidth="1"/>
    <col min="13" max="16384" width="8.86328125" style="118"/>
  </cols>
  <sheetData>
    <row r="1" spans="1:11">
      <c r="F1" s="119" t="s">
        <v>239</v>
      </c>
    </row>
    <row r="2" spans="1:11">
      <c r="F2" s="119" t="s">
        <v>222</v>
      </c>
    </row>
    <row r="3" spans="1:11">
      <c r="F3" s="119" t="str">
        <f>+'DCP-3'!G2</f>
        <v>Dockets UE-200900/UG-200901</v>
      </c>
    </row>
    <row r="4" spans="1:11">
      <c r="H4" s="119"/>
      <c r="I4" s="119"/>
    </row>
    <row r="5" spans="1:11" ht="20.100000000000001">
      <c r="A5" s="318" t="s">
        <v>109</v>
      </c>
      <c r="B5" s="318"/>
      <c r="C5" s="318"/>
      <c r="D5" s="318"/>
      <c r="E5" s="318"/>
      <c r="F5" s="318"/>
      <c r="G5" s="318"/>
      <c r="H5" s="318"/>
      <c r="I5" s="318"/>
    </row>
    <row r="6" spans="1:11" ht="15.3" thickBot="1">
      <c r="J6" s="121"/>
    </row>
    <row r="7" spans="1:11" ht="16.5" customHeight="1" thickTop="1">
      <c r="A7" s="122"/>
      <c r="B7" s="122"/>
      <c r="C7" s="122"/>
      <c r="D7" s="122"/>
      <c r="E7" s="122"/>
      <c r="F7" s="122"/>
      <c r="G7" s="122"/>
      <c r="H7" s="122"/>
      <c r="I7" s="122"/>
    </row>
    <row r="8" spans="1:11">
      <c r="A8" s="120"/>
      <c r="B8" s="123" t="s">
        <v>110</v>
      </c>
      <c r="C8" s="120"/>
      <c r="D8" s="123" t="s">
        <v>111</v>
      </c>
      <c r="E8" s="120"/>
      <c r="F8" s="124" t="s">
        <v>112</v>
      </c>
      <c r="G8" s="120"/>
      <c r="H8" s="120"/>
      <c r="I8" s="120"/>
    </row>
    <row r="9" spans="1:11">
      <c r="A9" s="120"/>
      <c r="B9" s="123" t="s">
        <v>113</v>
      </c>
      <c r="C9" s="120"/>
      <c r="D9" s="123" t="s">
        <v>114</v>
      </c>
      <c r="E9" s="120"/>
      <c r="F9" s="123" t="s">
        <v>115</v>
      </c>
      <c r="G9" s="120"/>
      <c r="H9" s="124" t="s">
        <v>116</v>
      </c>
      <c r="I9" s="120"/>
    </row>
    <row r="10" spans="1:11">
      <c r="A10" s="123" t="s">
        <v>10</v>
      </c>
      <c r="B10" s="123" t="s">
        <v>117</v>
      </c>
      <c r="C10" s="120"/>
      <c r="D10" s="123" t="s">
        <v>117</v>
      </c>
      <c r="E10" s="120"/>
      <c r="F10" s="123" t="s">
        <v>83</v>
      </c>
      <c r="G10" s="120"/>
      <c r="H10" s="123" t="s">
        <v>118</v>
      </c>
      <c r="I10" s="120"/>
    </row>
    <row r="11" spans="1:11">
      <c r="A11" s="125"/>
      <c r="B11" s="125"/>
      <c r="C11" s="126"/>
      <c r="D11" s="125"/>
      <c r="E11" s="126"/>
      <c r="F11" s="125"/>
      <c r="G11" s="126"/>
      <c r="H11" s="125"/>
      <c r="I11" s="126"/>
    </row>
    <row r="12" spans="1:11" ht="15" customHeight="1">
      <c r="A12" s="127"/>
      <c r="B12" s="127"/>
      <c r="C12" s="127"/>
      <c r="D12" s="127"/>
      <c r="E12" s="127"/>
      <c r="F12" s="127"/>
      <c r="G12" s="127"/>
      <c r="H12" s="127"/>
      <c r="I12" s="127"/>
      <c r="J12" s="127"/>
    </row>
    <row r="13" spans="1:11" ht="15" customHeight="1">
      <c r="A13" s="319" t="s">
        <v>119</v>
      </c>
      <c r="B13" s="319"/>
      <c r="C13" s="319"/>
      <c r="D13" s="319"/>
      <c r="E13" s="319"/>
      <c r="F13" s="319"/>
      <c r="G13" s="319"/>
      <c r="H13" s="319"/>
      <c r="I13" s="319"/>
      <c r="J13" s="121"/>
    </row>
    <row r="14" spans="1:11" ht="15" customHeight="1">
      <c r="A14" s="128" t="s">
        <v>120</v>
      </c>
      <c r="B14" s="129">
        <v>-2E-3</v>
      </c>
      <c r="C14" s="129"/>
      <c r="D14" s="129">
        <v>-8.8999999999999996E-2</v>
      </c>
      <c r="E14" s="129"/>
      <c r="F14" s="129">
        <v>8.5000000000000006E-2</v>
      </c>
      <c r="G14" s="129"/>
      <c r="H14" s="129">
        <v>7.0000000000000007E-2</v>
      </c>
      <c r="I14" s="129"/>
      <c r="J14" s="130"/>
    </row>
    <row r="15" spans="1:11" ht="15" customHeight="1">
      <c r="A15" s="128" t="s">
        <v>121</v>
      </c>
      <c r="B15" s="129">
        <v>5.3999999999999999E-2</v>
      </c>
      <c r="C15" s="129"/>
      <c r="D15" s="129">
        <v>7.9000000000000001E-2</v>
      </c>
      <c r="E15" s="129"/>
      <c r="F15" s="129">
        <v>7.6999999999999999E-2</v>
      </c>
      <c r="G15" s="129"/>
      <c r="H15" s="129">
        <v>4.8000000000000001E-2</v>
      </c>
      <c r="I15" s="129"/>
    </row>
    <row r="16" spans="1:11" ht="15" customHeight="1">
      <c r="A16" s="128" t="s">
        <v>122</v>
      </c>
      <c r="B16" s="129">
        <v>4.5999999999999999E-2</v>
      </c>
      <c r="C16" s="129"/>
      <c r="D16" s="129">
        <v>7.5999999999999998E-2</v>
      </c>
      <c r="E16" s="129"/>
      <c r="F16" s="129">
        <v>7.0999999999999994E-2</v>
      </c>
      <c r="G16" s="129"/>
      <c r="H16" s="129">
        <v>6.8000000000000005E-2</v>
      </c>
      <c r="I16" s="129"/>
      <c r="J16" s="131"/>
      <c r="K16" s="132"/>
    </row>
    <row r="17" spans="1:11" ht="15" customHeight="1">
      <c r="A17" s="128" t="s">
        <v>123</v>
      </c>
      <c r="B17" s="129">
        <v>5.6000000000000001E-2</v>
      </c>
      <c r="C17" s="129"/>
      <c r="D17" s="129">
        <v>5.5E-2</v>
      </c>
      <c r="E17" s="129"/>
      <c r="F17" s="129">
        <v>6.0999999999999999E-2</v>
      </c>
      <c r="G17" s="129"/>
      <c r="H17" s="129">
        <v>0.09</v>
      </c>
      <c r="I17" s="129"/>
      <c r="J17" s="131"/>
      <c r="K17" s="132"/>
    </row>
    <row r="18" spans="1:11" ht="15" customHeight="1">
      <c r="A18" s="128" t="s">
        <v>124</v>
      </c>
      <c r="B18" s="129">
        <v>3.2000000000000001E-2</v>
      </c>
      <c r="C18" s="129"/>
      <c r="D18" s="129">
        <v>0.03</v>
      </c>
      <c r="E18" s="129"/>
      <c r="F18" s="129">
        <v>5.8000000000000003E-2</v>
      </c>
      <c r="G18" s="129"/>
      <c r="H18" s="129">
        <v>0.13300000000000001</v>
      </c>
      <c r="I18" s="129"/>
    </row>
    <row r="19" spans="1:11" ht="15" customHeight="1">
      <c r="A19" s="128" t="s">
        <v>125</v>
      </c>
      <c r="B19" s="129">
        <v>-2E-3</v>
      </c>
      <c r="C19" s="129"/>
      <c r="D19" s="129">
        <v>-2.5999999999999999E-2</v>
      </c>
      <c r="E19" s="129"/>
      <c r="F19" s="129">
        <v>7.0999999999999994E-2</v>
      </c>
      <c r="G19" s="129"/>
      <c r="H19" s="129">
        <v>0.124</v>
      </c>
      <c r="I19" s="129"/>
      <c r="J19" s="131"/>
      <c r="K19" s="132"/>
    </row>
    <row r="20" spans="1:11" ht="15" customHeight="1">
      <c r="A20" s="128" t="s">
        <v>126</v>
      </c>
      <c r="B20" s="129">
        <v>2.5999999999999999E-2</v>
      </c>
      <c r="C20" s="129"/>
      <c r="D20" s="129">
        <v>1.2999999999999999E-2</v>
      </c>
      <c r="E20" s="129"/>
      <c r="F20" s="129">
        <v>7.5999999999999998E-2</v>
      </c>
      <c r="G20" s="129"/>
      <c r="H20" s="129">
        <v>8.8999999999999996E-2</v>
      </c>
      <c r="I20" s="129"/>
      <c r="J20" s="131"/>
      <c r="K20" s="132"/>
    </row>
    <row r="21" spans="1:11" ht="15" customHeight="1">
      <c r="A21" s="128" t="s">
        <v>127</v>
      </c>
      <c r="B21" s="129">
        <v>-1.9E-2</v>
      </c>
      <c r="C21" s="129"/>
      <c r="D21" s="129">
        <v>-5.1999999999999998E-2</v>
      </c>
      <c r="E21" s="129"/>
      <c r="F21" s="129">
        <v>9.7000000000000003E-2</v>
      </c>
      <c r="G21" s="129"/>
      <c r="H21" s="129">
        <v>3.7999999999999999E-2</v>
      </c>
      <c r="I21" s="129"/>
      <c r="J21" s="131"/>
      <c r="K21" s="132"/>
    </row>
    <row r="22" spans="1:11" ht="15" customHeight="1">
      <c r="A22" s="128"/>
      <c r="B22" s="129"/>
      <c r="C22" s="129"/>
      <c r="D22" s="129"/>
      <c r="E22" s="129"/>
      <c r="F22" s="129"/>
      <c r="G22" s="129"/>
      <c r="H22" s="129"/>
      <c r="I22" s="129"/>
      <c r="J22" s="131"/>
      <c r="K22" s="132"/>
    </row>
    <row r="23" spans="1:11" ht="15" customHeight="1">
      <c r="A23" s="320" t="s">
        <v>128</v>
      </c>
      <c r="B23" s="320"/>
      <c r="C23" s="320"/>
      <c r="D23" s="320"/>
      <c r="E23" s="320"/>
      <c r="F23" s="320"/>
      <c r="G23" s="320"/>
      <c r="H23" s="320"/>
      <c r="I23" s="320"/>
      <c r="J23" s="133"/>
      <c r="K23" s="132"/>
    </row>
    <row r="24" spans="1:11" ht="15" customHeight="1">
      <c r="A24" s="128" t="s">
        <v>129</v>
      </c>
      <c r="B24" s="129">
        <v>4.5999999999999999E-2</v>
      </c>
      <c r="C24" s="129"/>
      <c r="D24" s="129">
        <v>2.7E-2</v>
      </c>
      <c r="E24" s="129"/>
      <c r="F24" s="129">
        <v>9.6000000000000002E-2</v>
      </c>
      <c r="G24" s="129"/>
      <c r="H24" s="129">
        <v>3.7999999999999999E-2</v>
      </c>
      <c r="I24" s="129"/>
      <c r="J24" s="131"/>
      <c r="K24" s="132"/>
    </row>
    <row r="25" spans="1:11" ht="15" customHeight="1">
      <c r="A25" s="128" t="s">
        <v>130</v>
      </c>
      <c r="B25" s="129">
        <v>7.2999999999999995E-2</v>
      </c>
      <c r="C25" s="129"/>
      <c r="D25" s="129">
        <v>8.8999999999999996E-2</v>
      </c>
      <c r="E25" s="129"/>
      <c r="F25" s="129">
        <v>7.4999999999999997E-2</v>
      </c>
      <c r="G25" s="129"/>
      <c r="H25" s="129">
        <v>3.9E-2</v>
      </c>
      <c r="I25" s="129"/>
      <c r="J25" s="131"/>
      <c r="K25" s="132"/>
    </row>
    <row r="26" spans="1:11" ht="15" customHeight="1">
      <c r="A26" s="128" t="s">
        <v>131</v>
      </c>
      <c r="B26" s="129">
        <v>4.2000000000000003E-2</v>
      </c>
      <c r="C26" s="129"/>
      <c r="D26" s="129">
        <v>1.2E-2</v>
      </c>
      <c r="E26" s="129"/>
      <c r="F26" s="129">
        <v>7.1999999999999995E-2</v>
      </c>
      <c r="G26" s="129"/>
      <c r="H26" s="129">
        <v>3.7999999999999999E-2</v>
      </c>
      <c r="I26" s="129"/>
      <c r="J26" s="131"/>
      <c r="K26" s="132"/>
    </row>
    <row r="27" spans="1:11" ht="15" customHeight="1">
      <c r="A27" s="128" t="s">
        <v>132</v>
      </c>
      <c r="B27" s="129">
        <v>3.5000000000000003E-2</v>
      </c>
      <c r="C27" s="129"/>
      <c r="D27" s="129">
        <v>0.01</v>
      </c>
      <c r="E27" s="129"/>
      <c r="F27" s="129">
        <v>7.0000000000000007E-2</v>
      </c>
      <c r="G27" s="129"/>
      <c r="H27" s="129">
        <v>1.0999999999999999E-2</v>
      </c>
      <c r="I27" s="129"/>
      <c r="J27" s="131"/>
      <c r="K27" s="132"/>
    </row>
    <row r="28" spans="1:11" ht="15" customHeight="1">
      <c r="A28" s="128" t="s">
        <v>133</v>
      </c>
      <c r="B28" s="129">
        <v>3.5000000000000003E-2</v>
      </c>
      <c r="C28" s="129"/>
      <c r="D28" s="129">
        <v>5.1999999999999998E-2</v>
      </c>
      <c r="E28" s="129"/>
      <c r="F28" s="129">
        <v>6.2E-2</v>
      </c>
      <c r="G28" s="129"/>
      <c r="H28" s="129">
        <v>4.3999999999999997E-2</v>
      </c>
      <c r="I28" s="129"/>
      <c r="J28" s="131"/>
      <c r="K28" s="132"/>
    </row>
    <row r="29" spans="1:11" ht="15" customHeight="1">
      <c r="A29" s="128" t="s">
        <v>134</v>
      </c>
      <c r="B29" s="129">
        <v>4.2000000000000003E-2</v>
      </c>
      <c r="C29" s="129"/>
      <c r="D29" s="129">
        <v>5.1999999999999998E-2</v>
      </c>
      <c r="E29" s="129"/>
      <c r="F29" s="129">
        <v>5.5E-2</v>
      </c>
      <c r="G29" s="129"/>
      <c r="H29" s="129">
        <v>4.3999999999999997E-2</v>
      </c>
      <c r="I29" s="129"/>
      <c r="J29" s="131"/>
      <c r="K29" s="132"/>
    </row>
    <row r="30" spans="1:11" ht="15" customHeight="1">
      <c r="A30" s="128" t="s">
        <v>135</v>
      </c>
      <c r="B30" s="129">
        <v>3.6999999999999998E-2</v>
      </c>
      <c r="C30" s="129"/>
      <c r="D30" s="129">
        <v>8.9999999999999993E-3</v>
      </c>
      <c r="E30" s="129"/>
      <c r="F30" s="129">
        <v>5.2999999999999999E-2</v>
      </c>
      <c r="G30" s="129"/>
      <c r="H30" s="129">
        <v>4.5999999999999999E-2</v>
      </c>
      <c r="I30" s="129"/>
      <c r="J30" s="131"/>
      <c r="K30" s="132"/>
    </row>
    <row r="31" spans="1:11" ht="15" customHeight="1">
      <c r="A31" s="128" t="s">
        <v>136</v>
      </c>
      <c r="B31" s="129">
        <v>1.9E-2</v>
      </c>
      <c r="C31" s="129"/>
      <c r="D31" s="129">
        <v>0.01</v>
      </c>
      <c r="E31" s="129"/>
      <c r="F31" s="129">
        <v>5.6000000000000001E-2</v>
      </c>
      <c r="G31" s="129"/>
      <c r="H31" s="129">
        <v>6.0999999999999999E-2</v>
      </c>
      <c r="I31" s="129"/>
      <c r="J31" s="131"/>
      <c r="K31" s="132"/>
    </row>
    <row r="32" spans="1:11" ht="15" customHeight="1">
      <c r="A32" s="128" t="s">
        <v>137</v>
      </c>
      <c r="B32" s="129">
        <v>-1E-3</v>
      </c>
      <c r="C32" s="129"/>
      <c r="D32" s="129">
        <v>-1.4999999999999999E-2</v>
      </c>
      <c r="E32" s="129"/>
      <c r="F32" s="129">
        <v>6.8000000000000005E-2</v>
      </c>
      <c r="G32" s="129"/>
      <c r="H32" s="129">
        <v>3.1E-2</v>
      </c>
      <c r="I32" s="129"/>
      <c r="J32" s="131"/>
      <c r="K32" s="132"/>
    </row>
    <row r="33" spans="1:11" ht="15" customHeight="1">
      <c r="A33" s="128"/>
      <c r="B33" s="129"/>
      <c r="C33" s="129"/>
      <c r="D33" s="129"/>
      <c r="E33" s="129"/>
      <c r="F33" s="129"/>
      <c r="G33" s="129"/>
      <c r="H33" s="129"/>
      <c r="I33" s="129"/>
      <c r="J33" s="131"/>
      <c r="K33" s="132"/>
    </row>
    <row r="34" spans="1:11" ht="15" customHeight="1">
      <c r="A34" s="319" t="s">
        <v>138</v>
      </c>
      <c r="B34" s="319"/>
      <c r="C34" s="319"/>
      <c r="D34" s="319"/>
      <c r="E34" s="319"/>
      <c r="F34" s="319"/>
      <c r="G34" s="319"/>
      <c r="H34" s="319"/>
      <c r="I34" s="319"/>
      <c r="J34" s="121"/>
    </row>
    <row r="35" spans="1:11" ht="15" customHeight="1">
      <c r="A35" s="128" t="s">
        <v>1</v>
      </c>
      <c r="B35" s="129">
        <v>3.5999999999999997E-2</v>
      </c>
      <c r="C35" s="129" t="s">
        <v>139</v>
      </c>
      <c r="D35" s="129">
        <v>2.9000000000000001E-2</v>
      </c>
      <c r="E35" s="129"/>
      <c r="F35" s="129">
        <v>7.4999999999999997E-2</v>
      </c>
      <c r="G35" s="129"/>
      <c r="H35" s="129">
        <v>2.9000000000000001E-2</v>
      </c>
      <c r="I35" s="129"/>
    </row>
    <row r="36" spans="1:11" ht="15" customHeight="1">
      <c r="A36" s="128" t="s">
        <v>2</v>
      </c>
      <c r="B36" s="129">
        <v>2.7E-2</v>
      </c>
      <c r="C36" s="129"/>
      <c r="D36" s="129">
        <v>3.3000000000000002E-2</v>
      </c>
      <c r="E36" s="129"/>
      <c r="F36" s="129">
        <v>6.9000000000000006E-2</v>
      </c>
      <c r="G36" s="129"/>
      <c r="H36" s="129">
        <v>2.7E-2</v>
      </c>
      <c r="I36" s="129"/>
    </row>
    <row r="37" spans="1:11" ht="15" customHeight="1">
      <c r="A37" s="128" t="s">
        <v>3</v>
      </c>
      <c r="B37" s="129">
        <v>0.04</v>
      </c>
      <c r="C37" s="129"/>
      <c r="D37" s="129">
        <v>5.1999999999999998E-2</v>
      </c>
      <c r="E37" s="129"/>
      <c r="F37" s="129">
        <v>6.0999999999999999E-2</v>
      </c>
      <c r="G37" s="129"/>
      <c r="H37" s="129">
        <v>2.7E-2</v>
      </c>
      <c r="I37" s="129"/>
    </row>
    <row r="38" spans="1:11" ht="15" customHeight="1">
      <c r="A38" s="128" t="s">
        <v>4</v>
      </c>
      <c r="B38" s="129">
        <v>2.7E-2</v>
      </c>
      <c r="C38" s="129"/>
      <c r="D38" s="129">
        <v>4.7E-2</v>
      </c>
      <c r="E38" s="129"/>
      <c r="F38" s="129">
        <v>5.6000000000000001E-2</v>
      </c>
      <c r="G38" s="129"/>
      <c r="H38" s="129">
        <v>2.5000000000000001E-2</v>
      </c>
      <c r="I38" s="129"/>
    </row>
    <row r="39" spans="1:11" ht="15" customHeight="1">
      <c r="A39" s="128" t="s">
        <v>5</v>
      </c>
      <c r="B39" s="129">
        <v>3.7999999999999999E-2</v>
      </c>
      <c r="C39" s="129"/>
      <c r="D39" s="129">
        <v>4.4999999999999998E-2</v>
      </c>
      <c r="E39" s="129"/>
      <c r="F39" s="129">
        <v>5.3999999999999999E-2</v>
      </c>
      <c r="G39" s="129"/>
      <c r="H39" s="129">
        <v>3.3000000000000002E-2</v>
      </c>
      <c r="I39" s="129"/>
    </row>
    <row r="40" spans="1:11" ht="15" customHeight="1">
      <c r="A40" s="128" t="s">
        <v>6</v>
      </c>
      <c r="B40" s="129">
        <v>4.4999999999999998E-2</v>
      </c>
      <c r="C40" s="129"/>
      <c r="D40" s="129">
        <v>7.1999999999999995E-2</v>
      </c>
      <c r="E40" s="129"/>
      <c r="F40" s="129">
        <v>4.9000000000000002E-2</v>
      </c>
      <c r="G40" s="129"/>
      <c r="H40" s="129">
        <v>1.7000000000000001E-2</v>
      </c>
      <c r="I40" s="129"/>
    </row>
    <row r="41" spans="1:11" ht="15" customHeight="1">
      <c r="A41" s="134">
        <v>1998</v>
      </c>
      <c r="B41" s="129">
        <v>4.4999999999999998E-2</v>
      </c>
      <c r="C41" s="129"/>
      <c r="D41" s="129">
        <v>5.8000000000000003E-2</v>
      </c>
      <c r="E41" s="129"/>
      <c r="F41" s="129">
        <v>4.4999999999999998E-2</v>
      </c>
      <c r="G41" s="129"/>
      <c r="H41" s="129">
        <v>1.6E-2</v>
      </c>
      <c r="I41" s="129"/>
      <c r="J41" s="131"/>
      <c r="K41" s="132"/>
    </row>
    <row r="42" spans="1:11" ht="15" customHeight="1">
      <c r="A42" s="134">
        <v>1999</v>
      </c>
      <c r="B42" s="129">
        <v>4.7E-2</v>
      </c>
      <c r="C42" s="129"/>
      <c r="D42" s="129">
        <v>4.3999999999999997E-2</v>
      </c>
      <c r="E42" s="129"/>
      <c r="F42" s="129">
        <v>4.2000000000000003E-2</v>
      </c>
      <c r="G42" s="129"/>
      <c r="H42" s="129">
        <v>2.7E-2</v>
      </c>
      <c r="I42" s="129"/>
    </row>
    <row r="43" spans="1:11" ht="15" customHeight="1">
      <c r="A43" s="134">
        <v>2000</v>
      </c>
      <c r="B43" s="129">
        <v>4.1000000000000002E-2</v>
      </c>
      <c r="C43" s="129"/>
      <c r="D43" s="129">
        <v>3.9E-2</v>
      </c>
      <c r="E43" s="129"/>
      <c r="F43" s="129">
        <v>0.04</v>
      </c>
      <c r="G43" s="129"/>
      <c r="H43" s="129">
        <v>3.4000000000000002E-2</v>
      </c>
      <c r="I43" s="129"/>
    </row>
    <row r="44" spans="1:11" ht="15" customHeight="1">
      <c r="A44" s="134">
        <v>2001</v>
      </c>
      <c r="B44" s="129">
        <v>0.01</v>
      </c>
      <c r="C44" s="129"/>
      <c r="D44" s="129">
        <v>-3.1E-2</v>
      </c>
      <c r="E44" s="129"/>
      <c r="F44" s="129">
        <v>4.7E-2</v>
      </c>
      <c r="G44" s="129"/>
      <c r="H44" s="129">
        <v>1.6E-2</v>
      </c>
      <c r="I44" s="129"/>
    </row>
    <row r="45" spans="1:11" ht="15" customHeight="1">
      <c r="A45" s="128"/>
      <c r="B45" s="129"/>
      <c r="C45" s="129"/>
      <c r="D45" s="129"/>
      <c r="E45" s="129"/>
      <c r="F45" s="129"/>
      <c r="G45" s="129"/>
      <c r="H45" s="129"/>
      <c r="I45" s="129"/>
    </row>
    <row r="46" spans="1:11" ht="15" customHeight="1">
      <c r="A46" s="319" t="s">
        <v>140</v>
      </c>
      <c r="B46" s="319"/>
      <c r="C46" s="319"/>
      <c r="D46" s="319"/>
      <c r="E46" s="319"/>
      <c r="F46" s="319"/>
      <c r="G46" s="319"/>
      <c r="H46" s="319"/>
      <c r="I46" s="319"/>
      <c r="J46" s="119"/>
    </row>
    <row r="47" spans="1:11" ht="15" customHeight="1">
      <c r="A47" s="134">
        <v>2002</v>
      </c>
      <c r="B47" s="129">
        <v>1.7999999999999999E-2</v>
      </c>
      <c r="C47" s="129"/>
      <c r="D47" s="201">
        <v>3.0000000000000001E-3</v>
      </c>
      <c r="E47" s="129"/>
      <c r="F47" s="129">
        <v>5.8000000000000003E-2</v>
      </c>
      <c r="G47" s="129"/>
      <c r="H47" s="201">
        <v>2.4E-2</v>
      </c>
      <c r="I47" s="201"/>
      <c r="J47" s="201"/>
    </row>
    <row r="48" spans="1:11" ht="15" customHeight="1">
      <c r="A48" s="134">
        <v>2003</v>
      </c>
      <c r="B48" s="129">
        <v>2.8000000000000001E-2</v>
      </c>
      <c r="C48" s="129"/>
      <c r="D48" s="201">
        <v>1.2E-2</v>
      </c>
      <c r="E48" s="129"/>
      <c r="F48" s="129">
        <v>0.06</v>
      </c>
      <c r="G48" s="129"/>
      <c r="H48" s="201">
        <v>1.9E-2</v>
      </c>
      <c r="I48" s="201"/>
      <c r="J48" s="201"/>
    </row>
    <row r="49" spans="1:10" ht="15" customHeight="1">
      <c r="A49" s="134">
        <v>2004</v>
      </c>
      <c r="B49" s="129">
        <v>3.7999999999999999E-2</v>
      </c>
      <c r="C49" s="129"/>
      <c r="D49" s="201">
        <v>2.5999999999999999E-2</v>
      </c>
      <c r="E49" s="129"/>
      <c r="F49" s="129">
        <v>5.5E-2</v>
      </c>
      <c r="G49" s="129"/>
      <c r="H49" s="201">
        <v>3.3000000000000002E-2</v>
      </c>
      <c r="I49" s="201"/>
      <c r="J49" s="201"/>
    </row>
    <row r="50" spans="1:10" ht="15" customHeight="1">
      <c r="A50" s="134">
        <v>2005</v>
      </c>
      <c r="B50" s="129">
        <v>3.3000000000000002E-2</v>
      </c>
      <c r="C50" s="129"/>
      <c r="D50" s="201">
        <v>3.3000000000000002E-2</v>
      </c>
      <c r="E50" s="129"/>
      <c r="F50" s="129">
        <v>5.0999999999999997E-2</v>
      </c>
      <c r="G50" s="129"/>
      <c r="H50" s="201">
        <v>3.4000000000000002E-2</v>
      </c>
      <c r="I50" s="201"/>
      <c r="J50" s="201"/>
    </row>
    <row r="51" spans="1:10" ht="15" customHeight="1">
      <c r="A51" s="134">
        <v>2006</v>
      </c>
      <c r="B51" s="129">
        <v>2.7E-2</v>
      </c>
      <c r="C51" s="129"/>
      <c r="D51" s="201">
        <v>2.1999999999999999E-2</v>
      </c>
      <c r="E51" s="129"/>
      <c r="F51" s="129">
        <v>4.5999999999999999E-2</v>
      </c>
      <c r="G51" s="129"/>
      <c r="H51" s="201">
        <v>2.5000000000000001E-2</v>
      </c>
      <c r="I51" s="201"/>
      <c r="J51" s="201"/>
    </row>
    <row r="52" spans="1:10" ht="15" customHeight="1">
      <c r="A52" s="134">
        <v>2007</v>
      </c>
      <c r="B52" s="129">
        <v>1.7999999999999999E-2</v>
      </c>
      <c r="C52" s="129"/>
      <c r="D52" s="201">
        <v>2.5000000000000001E-2</v>
      </c>
      <c r="E52" s="129"/>
      <c r="F52" s="129">
        <v>4.5999999999999999E-2</v>
      </c>
      <c r="G52" s="129"/>
      <c r="H52" s="201">
        <v>4.1000000000000002E-2</v>
      </c>
      <c r="I52" s="201"/>
      <c r="J52" s="201"/>
    </row>
    <row r="53" spans="1:10" ht="15" customHeight="1">
      <c r="A53" s="134">
        <v>2008</v>
      </c>
      <c r="B53" s="129">
        <v>-3.0000000000000001E-3</v>
      </c>
      <c r="C53" s="129"/>
      <c r="D53" s="201">
        <v>-3.5000000000000003E-2</v>
      </c>
      <c r="E53" s="129"/>
      <c r="F53" s="129">
        <v>5.8000000000000003E-2</v>
      </c>
      <c r="G53" s="129"/>
      <c r="H53" s="201">
        <v>1E-3</v>
      </c>
      <c r="I53" s="201"/>
      <c r="J53" s="201"/>
    </row>
    <row r="54" spans="1:10" ht="15" customHeight="1">
      <c r="A54" s="135">
        <v>2009</v>
      </c>
      <c r="B54" s="136">
        <v>-2.5000000000000001E-2</v>
      </c>
      <c r="C54" s="136"/>
      <c r="D54" s="202">
        <v>-0.115</v>
      </c>
      <c r="E54" s="136"/>
      <c r="F54" s="136">
        <v>9.2999999999999999E-2</v>
      </c>
      <c r="G54" s="136"/>
      <c r="H54" s="202">
        <v>2.7E-2</v>
      </c>
      <c r="I54" s="202"/>
      <c r="J54" s="202"/>
    </row>
    <row r="55" spans="1:10" ht="15" customHeight="1">
      <c r="A55" s="135"/>
      <c r="B55" s="136"/>
      <c r="C55" s="136"/>
      <c r="D55" s="202"/>
      <c r="E55" s="136"/>
      <c r="F55" s="136"/>
      <c r="G55" s="136"/>
      <c r="H55" s="202"/>
      <c r="I55" s="202"/>
      <c r="J55" s="202"/>
    </row>
    <row r="56" spans="1:10" ht="15" customHeight="1">
      <c r="A56" s="317" t="s">
        <v>141</v>
      </c>
      <c r="B56" s="317"/>
      <c r="C56" s="317"/>
      <c r="D56" s="317"/>
      <c r="E56" s="317"/>
      <c r="F56" s="317"/>
      <c r="G56" s="317"/>
      <c r="H56" s="317"/>
      <c r="I56" s="317"/>
      <c r="J56" s="202"/>
    </row>
    <row r="57" spans="1:10" ht="15" customHeight="1">
      <c r="A57" s="135">
        <v>2010</v>
      </c>
      <c r="B57" s="136">
        <v>2.5999999999999999E-2</v>
      </c>
      <c r="C57" s="136"/>
      <c r="D57" s="202">
        <v>5.5E-2</v>
      </c>
      <c r="E57" s="136"/>
      <c r="F57" s="136">
        <v>9.6000000000000002E-2</v>
      </c>
      <c r="G57" s="136"/>
      <c r="H57" s="202">
        <v>1.4999999999999999E-2</v>
      </c>
      <c r="I57" s="202"/>
    </row>
    <row r="58" spans="1:10" ht="15" customHeight="1">
      <c r="A58" s="135">
        <v>2011</v>
      </c>
      <c r="B58" s="136">
        <v>1.6E-2</v>
      </c>
      <c r="C58" s="136"/>
      <c r="D58" s="202">
        <v>3.1E-2</v>
      </c>
      <c r="E58" s="136"/>
      <c r="F58" s="136">
        <v>8.8999999999999996E-2</v>
      </c>
      <c r="G58" s="136"/>
      <c r="H58" s="202">
        <v>0.03</v>
      </c>
      <c r="I58" s="202"/>
    </row>
    <row r="59" spans="1:10" ht="15" customHeight="1">
      <c r="A59" s="135">
        <v>2012</v>
      </c>
      <c r="B59" s="136">
        <v>2.1999999999999999E-2</v>
      </c>
      <c r="C59" s="136"/>
      <c r="D59" s="202">
        <v>0.03</v>
      </c>
      <c r="E59" s="136"/>
      <c r="F59" s="136">
        <v>8.1000000000000003E-2</v>
      </c>
      <c r="G59" s="136"/>
      <c r="H59" s="202">
        <v>1.7000000000000001E-2</v>
      </c>
      <c r="I59" s="202"/>
    </row>
    <row r="60" spans="1:10" ht="15" customHeight="1">
      <c r="A60" s="135">
        <v>2013</v>
      </c>
      <c r="B60" s="136">
        <v>1.7999999999999999E-2</v>
      </c>
      <c r="C60" s="136"/>
      <c r="D60" s="202">
        <v>0.02</v>
      </c>
      <c r="E60" s="136"/>
      <c r="F60" s="136">
        <v>7.3999999999999996E-2</v>
      </c>
      <c r="G60" s="136"/>
      <c r="H60" s="202">
        <v>1.4999999999999999E-2</v>
      </c>
      <c r="I60" s="202"/>
    </row>
    <row r="61" spans="1:10" ht="15" customHeight="1">
      <c r="A61" s="135">
        <v>2014</v>
      </c>
      <c r="B61" s="136">
        <v>2.5000000000000001E-2</v>
      </c>
      <c r="C61" s="136"/>
      <c r="D61" s="202">
        <v>3.1E-2</v>
      </c>
      <c r="E61" s="136"/>
      <c r="F61" s="136">
        <v>6.2E-2</v>
      </c>
      <c r="G61" s="136"/>
      <c r="H61" s="202">
        <v>8.0000000000000002E-3</v>
      </c>
      <c r="I61" s="202"/>
    </row>
    <row r="62" spans="1:10" ht="15" customHeight="1">
      <c r="A62" s="135">
        <v>2015</v>
      </c>
      <c r="B62" s="136">
        <v>3.1E-2</v>
      </c>
      <c r="C62" s="136"/>
      <c r="D62" s="202">
        <v>-0.01</v>
      </c>
      <c r="E62" s="136"/>
      <c r="F62" s="136">
        <v>5.2999999999999999E-2</v>
      </c>
      <c r="G62" s="136"/>
      <c r="H62" s="202">
        <v>7.0000000000000001E-3</v>
      </c>
      <c r="I62" s="202"/>
    </row>
    <row r="63" spans="1:10" ht="15" customHeight="1">
      <c r="A63" s="135">
        <v>2016</v>
      </c>
      <c r="B63" s="136">
        <v>1.7000000000000001E-2</v>
      </c>
      <c r="C63" s="136"/>
      <c r="D63" s="202">
        <v>-0.02</v>
      </c>
      <c r="E63" s="136"/>
      <c r="F63" s="136">
        <v>4.9000000000000002E-2</v>
      </c>
      <c r="G63" s="136"/>
      <c r="H63" s="202">
        <v>2.1000000000000001E-2</v>
      </c>
      <c r="I63" s="202"/>
    </row>
    <row r="64" spans="1:10" ht="15" customHeight="1">
      <c r="A64" s="135">
        <v>2017</v>
      </c>
      <c r="B64" s="136">
        <v>2.3E-2</v>
      </c>
      <c r="C64" s="136"/>
      <c r="D64" s="202">
        <v>2.3E-2</v>
      </c>
      <c r="E64" s="136"/>
      <c r="F64" s="136">
        <v>4.3999999999999997E-2</v>
      </c>
      <c r="G64" s="136"/>
      <c r="H64" s="202">
        <v>2.1000000000000001E-2</v>
      </c>
      <c r="I64" s="202"/>
    </row>
    <row r="65" spans="1:10" ht="15" customHeight="1">
      <c r="A65" s="135">
        <v>2018</v>
      </c>
      <c r="B65" s="136">
        <v>0.03</v>
      </c>
      <c r="C65" s="136"/>
      <c r="D65" s="202">
        <v>3.9E-2</v>
      </c>
      <c r="E65" s="136"/>
      <c r="F65" s="136">
        <v>3.9E-2</v>
      </c>
      <c r="G65" s="136"/>
      <c r="H65" s="202">
        <v>1.9E-2</v>
      </c>
      <c r="I65" s="202"/>
    </row>
    <row r="66" spans="1:10" ht="15" customHeight="1">
      <c r="A66" s="135">
        <v>2019</v>
      </c>
      <c r="B66" s="136">
        <v>2.1999999999999999E-2</v>
      </c>
      <c r="C66" s="136"/>
      <c r="D66" s="202">
        <v>8.0000000000000002E-3</v>
      </c>
      <c r="E66" s="136"/>
      <c r="F66" s="136">
        <v>3.6999999999999998E-2</v>
      </c>
      <c r="G66" s="136"/>
      <c r="H66" s="202">
        <v>2.3E-2</v>
      </c>
      <c r="I66" s="202"/>
    </row>
    <row r="67" spans="1:10" ht="15" customHeight="1">
      <c r="A67" s="135">
        <v>2020</v>
      </c>
      <c r="B67" s="136">
        <v>-3.5000000000000003E-2</v>
      </c>
      <c r="C67" s="136"/>
      <c r="D67" s="202">
        <v>-6.9000000000000006E-2</v>
      </c>
      <c r="E67" s="136"/>
      <c r="F67" s="136">
        <v>8.1000000000000003E-2</v>
      </c>
      <c r="G67" s="136"/>
      <c r="H67" s="202">
        <v>1.4E-2</v>
      </c>
      <c r="I67" s="202"/>
    </row>
    <row r="68" spans="1:10" ht="15" customHeight="1">
      <c r="A68" s="135" t="s">
        <v>327</v>
      </c>
      <c r="B68" s="136">
        <v>-0.05</v>
      </c>
      <c r="C68" s="136"/>
      <c r="D68" s="202">
        <v>-1.9E-2</v>
      </c>
      <c r="E68" s="136"/>
      <c r="F68" s="136">
        <v>3.7999999999999999E-2</v>
      </c>
      <c r="G68" s="136"/>
      <c r="H68" s="202">
        <v>0</v>
      </c>
      <c r="I68" s="202"/>
    </row>
    <row r="69" spans="1:10" ht="15" customHeight="1">
      <c r="A69" s="135" t="s">
        <v>328</v>
      </c>
      <c r="B69" s="136">
        <v>-0.314</v>
      </c>
      <c r="C69" s="136"/>
      <c r="D69" s="202">
        <v>-0.14199999999999999</v>
      </c>
      <c r="E69" s="136"/>
      <c r="F69" s="136">
        <v>0.13100000000000001</v>
      </c>
      <c r="G69" s="136"/>
      <c r="H69" s="202">
        <v>-1.2E-2</v>
      </c>
      <c r="I69" s="202"/>
    </row>
    <row r="70" spans="1:10" ht="15" customHeight="1">
      <c r="A70" s="135" t="s">
        <v>329</v>
      </c>
      <c r="B70" s="136">
        <v>0.33400000000000002</v>
      </c>
      <c r="C70" s="136"/>
      <c r="D70" s="202">
        <v>-6.3E-2</v>
      </c>
      <c r="E70" s="136"/>
      <c r="F70" s="136">
        <v>8.7999999999999995E-2</v>
      </c>
      <c r="G70" s="136"/>
      <c r="H70" s="202">
        <v>4.3999999999999997E-2</v>
      </c>
      <c r="I70" s="202"/>
    </row>
    <row r="71" spans="1:10" ht="15" customHeight="1">
      <c r="A71" s="135" t="s">
        <v>330</v>
      </c>
      <c r="B71" s="136">
        <v>4.2999999999999997E-2</v>
      </c>
      <c r="C71" s="136"/>
      <c r="D71" s="202">
        <v>-4.3999999999999997E-2</v>
      </c>
      <c r="E71" s="136"/>
      <c r="F71" s="136">
        <v>6.7000000000000004E-2</v>
      </c>
      <c r="G71" s="136"/>
      <c r="H71" s="202">
        <v>0.02</v>
      </c>
      <c r="I71" s="202"/>
    </row>
    <row r="72" spans="1:10" ht="15" customHeight="1">
      <c r="A72" s="135">
        <v>2021</v>
      </c>
      <c r="B72" s="136"/>
      <c r="C72" s="136"/>
      <c r="D72" s="202"/>
      <c r="E72" s="136"/>
      <c r="F72" s="136"/>
      <c r="G72" s="136"/>
      <c r="H72" s="202"/>
      <c r="I72" s="202"/>
    </row>
    <row r="73" spans="1:10" ht="15" customHeight="1">
      <c r="A73" s="135" t="s">
        <v>327</v>
      </c>
      <c r="B73" s="136"/>
      <c r="C73" s="136"/>
      <c r="D73" s="202"/>
      <c r="E73" s="136"/>
      <c r="F73" s="136">
        <v>6.2E-2</v>
      </c>
      <c r="G73" s="136"/>
      <c r="H73" s="202"/>
      <c r="I73" s="202"/>
    </row>
    <row r="74" spans="1:10" ht="15" customHeight="1" thickBot="1">
      <c r="A74" s="137"/>
      <c r="B74" s="138"/>
      <c r="C74" s="138"/>
      <c r="D74" s="138"/>
      <c r="E74" s="138"/>
      <c r="F74" s="138"/>
      <c r="G74" s="138"/>
      <c r="H74" s="138"/>
      <c r="I74" s="138"/>
    </row>
    <row r="75" spans="1:10" ht="15" customHeight="1" thickTop="1">
      <c r="A75" s="127"/>
      <c r="B75" s="136"/>
      <c r="C75" s="136"/>
      <c r="D75" s="136"/>
      <c r="E75" s="136"/>
      <c r="F75" s="136"/>
      <c r="G75" s="136"/>
      <c r="H75" s="136"/>
      <c r="I75" s="136"/>
      <c r="J75" s="127"/>
    </row>
    <row r="76" spans="1:10">
      <c r="A76" s="118" t="s">
        <v>142</v>
      </c>
      <c r="J76" s="127"/>
    </row>
    <row r="77" spans="1:10">
      <c r="J77" s="127"/>
    </row>
    <row r="78" spans="1:10">
      <c r="A78" s="118" t="s">
        <v>199</v>
      </c>
      <c r="J78" s="127"/>
    </row>
    <row r="79" spans="1:10">
      <c r="J79" s="127"/>
    </row>
    <row r="80" spans="1:10">
      <c r="A80" s="118" t="s">
        <v>200</v>
      </c>
      <c r="B80" s="129"/>
      <c r="C80" s="129"/>
      <c r="D80" s="129"/>
      <c r="E80" s="129"/>
      <c r="F80" s="129"/>
      <c r="G80" s="129"/>
      <c r="H80" s="129"/>
      <c r="I80" s="129"/>
    </row>
    <row r="81" spans="1:9">
      <c r="A81" s="118" t="s">
        <v>201</v>
      </c>
      <c r="B81" s="129"/>
      <c r="C81" s="129"/>
      <c r="D81" s="129"/>
      <c r="E81" s="129"/>
      <c r="F81" s="129"/>
      <c r="G81" s="129"/>
      <c r="H81" s="129"/>
      <c r="I81" s="129"/>
    </row>
    <row r="82" spans="1:9">
      <c r="B82" s="129"/>
      <c r="C82" s="129"/>
      <c r="D82" s="129"/>
      <c r="E82" s="129"/>
      <c r="F82" s="129"/>
      <c r="G82" s="129"/>
      <c r="H82" s="129"/>
      <c r="I82" s="129"/>
    </row>
  </sheetData>
  <mergeCells count="6">
    <mergeCell ref="A56:I56"/>
    <mergeCell ref="A5:I5"/>
    <mergeCell ref="A13:I13"/>
    <mergeCell ref="A23:I23"/>
    <mergeCell ref="A34:I34"/>
    <mergeCell ref="A46:I46"/>
  </mergeCells>
  <printOptions horizontalCentered="1" verticalCentered="1"/>
  <pageMargins left="0.5" right="0.5" top="0.5" bottom="0.5" header="0.5" footer="0.5"/>
  <pageSetup scale="54" orientation="portrait" horizontalDpi="360" verticalDpi="36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G66"/>
  <sheetViews>
    <sheetView showOutlineSymbols="0" topLeftCell="A31" zoomScaleNormal="100" workbookViewId="0">
      <selection activeCell="F57" sqref="F57"/>
    </sheetView>
  </sheetViews>
  <sheetFormatPr defaultColWidth="9.76953125" defaultRowHeight="15"/>
  <cols>
    <col min="1" max="1" width="9.76953125" style="4" customWidth="1"/>
    <col min="2" max="2" width="9.6796875" style="4" customWidth="1"/>
    <col min="3" max="3" width="12.76953125" style="4" customWidth="1"/>
    <col min="4" max="4" width="15.76953125" style="4" customWidth="1"/>
    <col min="5" max="5" width="12.76953125" style="4" customWidth="1"/>
    <col min="6" max="6" width="13.76953125" style="4" customWidth="1"/>
    <col min="7" max="7" width="2.76953125" style="4" customWidth="1"/>
    <col min="8" max="16384" width="9.76953125" style="4"/>
  </cols>
  <sheetData>
    <row r="1" spans="2:7">
      <c r="E1" s="1" t="s">
        <v>247</v>
      </c>
    </row>
    <row r="2" spans="2:7">
      <c r="E2" s="1" t="str">
        <f>+'DCP-13, P 2'!P3</f>
        <v>Dockets UE-200900/UG-200901</v>
      </c>
    </row>
    <row r="3" spans="2:7">
      <c r="E3" s="1"/>
    </row>
    <row r="4" spans="2:7" ht="16" customHeight="1">
      <c r="B4" s="2"/>
      <c r="C4" s="3"/>
      <c r="D4" s="3"/>
      <c r="E4" s="3"/>
      <c r="F4" s="3"/>
      <c r="G4" s="3"/>
    </row>
    <row r="5" spans="2:7" ht="20.100000000000001">
      <c r="B5" s="2" t="s">
        <v>48</v>
      </c>
      <c r="C5" s="3"/>
      <c r="D5" s="3"/>
      <c r="E5" s="3"/>
      <c r="F5" s="3"/>
      <c r="G5" s="3"/>
    </row>
    <row r="6" spans="2:7" ht="20.100000000000001">
      <c r="B6" s="2" t="s">
        <v>49</v>
      </c>
      <c r="C6" s="3"/>
      <c r="D6" s="3"/>
      <c r="E6" s="3"/>
      <c r="F6" s="3"/>
      <c r="G6" s="3"/>
    </row>
    <row r="7" spans="2:7" ht="20.100000000000001">
      <c r="B7" s="2" t="s">
        <v>287</v>
      </c>
      <c r="C7" s="3"/>
      <c r="D7" s="3"/>
      <c r="E7" s="3"/>
      <c r="F7" s="3"/>
      <c r="G7" s="3"/>
    </row>
    <row r="9" spans="2:7" ht="15.3" thickBot="1">
      <c r="B9" s="158"/>
      <c r="C9" s="158"/>
      <c r="D9" s="158"/>
      <c r="E9" s="158"/>
      <c r="F9" s="158"/>
      <c r="G9" s="158"/>
    </row>
    <row r="10" spans="2:7" ht="15.3" thickTop="1">
      <c r="B10" s="84"/>
      <c r="C10" s="84"/>
      <c r="D10" s="84"/>
      <c r="E10" s="84"/>
      <c r="F10" s="84"/>
      <c r="G10" s="84"/>
    </row>
    <row r="11" spans="2:7">
      <c r="B11" s="171"/>
      <c r="C11" s="171"/>
      <c r="D11" s="171" t="s">
        <v>51</v>
      </c>
      <c r="E11" s="171"/>
      <c r="F11" s="171" t="s">
        <v>53</v>
      </c>
      <c r="G11" s="171"/>
    </row>
    <row r="12" spans="2:7">
      <c r="B12" s="171" t="s">
        <v>0</v>
      </c>
      <c r="C12" s="171"/>
      <c r="D12" s="171" t="s">
        <v>52</v>
      </c>
      <c r="E12" s="171"/>
      <c r="F12" s="171" t="s">
        <v>54</v>
      </c>
      <c r="G12" s="171"/>
    </row>
    <row r="13" spans="2:7">
      <c r="B13" s="117"/>
      <c r="C13" s="117"/>
      <c r="D13" s="117"/>
      <c r="E13" s="117"/>
      <c r="F13" s="117"/>
      <c r="G13" s="117"/>
    </row>
    <row r="14" spans="2:7">
      <c r="B14" s="156"/>
      <c r="C14" s="156"/>
      <c r="D14" s="6"/>
      <c r="E14" s="156"/>
      <c r="F14" s="10"/>
      <c r="G14" s="156"/>
    </row>
    <row r="15" spans="2:7">
      <c r="B15" s="156">
        <v>2002</v>
      </c>
      <c r="C15" s="156"/>
      <c r="D15" s="6">
        <v>8.3599999999999994E-2</v>
      </c>
      <c r="E15" s="156"/>
      <c r="F15" s="10">
        <v>2.95</v>
      </c>
      <c r="G15" s="156"/>
    </row>
    <row r="16" spans="2:7">
      <c r="B16" s="156"/>
      <c r="C16" s="156"/>
      <c r="D16" s="6"/>
      <c r="E16" s="156"/>
      <c r="F16" s="10"/>
      <c r="G16" s="156"/>
    </row>
    <row r="17" spans="2:7">
      <c r="B17" s="156">
        <v>2003</v>
      </c>
      <c r="C17" s="156"/>
      <c r="D17" s="6">
        <v>0.14149999999999999</v>
      </c>
      <c r="E17" s="156"/>
      <c r="F17" s="10">
        <v>2.78</v>
      </c>
      <c r="G17" s="156"/>
    </row>
    <row r="18" spans="2:7">
      <c r="B18" s="156"/>
      <c r="C18" s="156"/>
      <c r="D18" s="6"/>
      <c r="E18" s="156"/>
      <c r="F18" s="10"/>
      <c r="G18" s="156"/>
    </row>
    <row r="19" spans="2:7">
      <c r="B19" s="156">
        <v>2004</v>
      </c>
      <c r="C19" s="156"/>
      <c r="D19" s="6">
        <v>0.14979999999999999</v>
      </c>
      <c r="E19" s="156"/>
      <c r="F19" s="10">
        <v>2.91</v>
      </c>
      <c r="G19" s="156"/>
    </row>
    <row r="20" spans="2:7">
      <c r="B20" s="156"/>
      <c r="C20" s="156"/>
      <c r="D20" s="6"/>
      <c r="E20" s="156"/>
      <c r="F20" s="10"/>
      <c r="G20" s="156"/>
    </row>
    <row r="21" spans="2:7">
      <c r="B21" s="156">
        <v>2005</v>
      </c>
      <c r="C21" s="156"/>
      <c r="D21" s="6">
        <v>0.16120000000000001</v>
      </c>
      <c r="E21" s="156"/>
      <c r="F21" s="10">
        <v>2.78</v>
      </c>
      <c r="G21" s="156"/>
    </row>
    <row r="22" spans="2:7">
      <c r="B22" s="156"/>
      <c r="C22" s="156"/>
      <c r="D22" s="6"/>
      <c r="E22" s="156"/>
      <c r="F22" s="10"/>
      <c r="G22" s="156"/>
    </row>
    <row r="23" spans="2:7">
      <c r="B23" s="156">
        <v>2006</v>
      </c>
      <c r="C23" s="156"/>
      <c r="D23" s="6">
        <v>0.17030000000000001</v>
      </c>
      <c r="E23" s="156"/>
      <c r="F23" s="10">
        <v>2.77</v>
      </c>
      <c r="G23" s="156"/>
    </row>
    <row r="24" spans="2:7">
      <c r="B24" s="156"/>
      <c r="C24" s="156"/>
      <c r="D24" s="6"/>
      <c r="E24" s="156"/>
      <c r="F24" s="10"/>
      <c r="G24" s="156"/>
    </row>
    <row r="25" spans="2:7">
      <c r="B25" s="156">
        <v>2007</v>
      </c>
      <c r="C25" s="156"/>
      <c r="D25" s="6">
        <v>0.128</v>
      </c>
      <c r="E25" s="156"/>
      <c r="F25" s="10">
        <v>2.84</v>
      </c>
      <c r="G25" s="156"/>
    </row>
    <row r="26" spans="2:7">
      <c r="B26" s="156"/>
      <c r="C26" s="156"/>
      <c r="D26" s="6"/>
      <c r="E26" s="156"/>
      <c r="F26" s="10"/>
      <c r="G26" s="156"/>
    </row>
    <row r="27" spans="2:7">
      <c r="B27" s="156">
        <v>2008</v>
      </c>
      <c r="C27" s="156"/>
      <c r="D27" s="6">
        <v>3.0300000000000001E-2</v>
      </c>
      <c r="E27" s="156"/>
      <c r="F27" s="10">
        <v>2.2400000000000002</v>
      </c>
      <c r="G27" s="156"/>
    </row>
    <row r="28" spans="2:7">
      <c r="B28" s="156"/>
      <c r="C28" s="156"/>
      <c r="D28" s="6"/>
      <c r="E28" s="156"/>
      <c r="F28" s="10"/>
      <c r="G28" s="156"/>
    </row>
    <row r="29" spans="2:7">
      <c r="B29" s="156">
        <v>2009</v>
      </c>
      <c r="C29" s="156"/>
      <c r="D29" s="6">
        <v>0.1056</v>
      </c>
      <c r="E29" s="156"/>
      <c r="F29" s="10">
        <v>1.87</v>
      </c>
      <c r="G29" s="156"/>
    </row>
    <row r="30" spans="2:7">
      <c r="B30" s="156"/>
      <c r="C30" s="156"/>
      <c r="D30" s="6"/>
      <c r="E30" s="156"/>
      <c r="F30" s="10"/>
      <c r="G30" s="156"/>
    </row>
    <row r="31" spans="2:7">
      <c r="B31" s="156">
        <v>2010</v>
      </c>
      <c r="C31" s="156"/>
      <c r="D31" s="6">
        <v>0.1416</v>
      </c>
      <c r="E31" s="156"/>
      <c r="F31" s="10">
        <v>2.08</v>
      </c>
      <c r="G31" s="156"/>
    </row>
    <row r="32" spans="2:7">
      <c r="B32" s="156"/>
      <c r="C32" s="156"/>
      <c r="D32" s="6"/>
      <c r="E32" s="156"/>
      <c r="F32" s="10"/>
      <c r="G32" s="156"/>
    </row>
    <row r="33" spans="2:7">
      <c r="B33" s="156">
        <v>2011</v>
      </c>
      <c r="C33" s="156"/>
      <c r="D33" s="6">
        <v>0.1459</v>
      </c>
      <c r="E33" s="156"/>
      <c r="F33" s="10">
        <v>2.0699999999999998</v>
      </c>
      <c r="G33" s="156"/>
    </row>
    <row r="34" spans="2:7">
      <c r="B34" s="156"/>
      <c r="C34" s="156"/>
      <c r="D34" s="6"/>
      <c r="E34" s="156"/>
      <c r="F34" s="10"/>
      <c r="G34" s="156"/>
    </row>
    <row r="35" spans="2:7">
      <c r="B35" s="156">
        <v>2012</v>
      </c>
      <c r="C35" s="156"/>
      <c r="D35" s="6">
        <v>0.13519999999999999</v>
      </c>
      <c r="E35" s="156"/>
      <c r="F35" s="10">
        <v>2.14</v>
      </c>
      <c r="G35" s="156"/>
    </row>
    <row r="36" spans="2:7">
      <c r="B36" s="156"/>
      <c r="C36" s="156"/>
      <c r="D36" s="6"/>
      <c r="E36" s="156"/>
      <c r="F36" s="10"/>
      <c r="G36" s="156"/>
    </row>
    <row r="37" spans="2:7">
      <c r="B37" s="156">
        <v>2013</v>
      </c>
      <c r="C37" s="156"/>
      <c r="D37" s="6">
        <v>0.1449</v>
      </c>
      <c r="E37" s="156"/>
      <c r="F37" s="10">
        <v>2.37</v>
      </c>
      <c r="G37" s="156"/>
    </row>
    <row r="38" spans="2:7">
      <c r="B38" s="156"/>
      <c r="C38" s="156"/>
      <c r="D38" s="6"/>
      <c r="E38" s="156"/>
      <c r="F38" s="10"/>
      <c r="G38" s="156"/>
    </row>
    <row r="39" spans="2:7">
      <c r="B39" s="156">
        <v>2014</v>
      </c>
      <c r="C39" s="156"/>
      <c r="D39" s="6">
        <v>0.14180000000000001</v>
      </c>
      <c r="E39" s="156"/>
      <c r="F39" s="10">
        <v>2.68</v>
      </c>
      <c r="G39" s="156"/>
    </row>
    <row r="40" spans="2:7">
      <c r="B40" s="156"/>
      <c r="C40" s="156"/>
      <c r="D40" s="6"/>
      <c r="E40" s="156"/>
      <c r="F40" s="10"/>
      <c r="G40" s="156"/>
    </row>
    <row r="41" spans="2:7">
      <c r="B41" s="156">
        <v>2015</v>
      </c>
      <c r="C41" s="156"/>
      <c r="D41" s="6">
        <v>0.1205</v>
      </c>
      <c r="E41" s="156"/>
      <c r="F41" s="10">
        <v>2.73</v>
      </c>
      <c r="G41" s="156"/>
    </row>
    <row r="42" spans="2:7">
      <c r="B42" s="156"/>
      <c r="C42" s="156"/>
      <c r="D42" s="6"/>
      <c r="E42" s="156"/>
      <c r="F42" s="10"/>
      <c r="G42" s="156"/>
    </row>
    <row r="43" spans="2:7">
      <c r="B43" s="156">
        <v>2016</v>
      </c>
      <c r="C43" s="156"/>
      <c r="D43" s="6">
        <v>0.1265</v>
      </c>
      <c r="E43" s="156"/>
      <c r="F43" s="10">
        <v>2.71</v>
      </c>
      <c r="G43" s="156"/>
    </row>
    <row r="44" spans="2:7">
      <c r="B44" s="156"/>
      <c r="C44" s="156"/>
      <c r="D44" s="6"/>
      <c r="E44" s="156"/>
      <c r="F44" s="10"/>
      <c r="G44" s="156"/>
    </row>
    <row r="45" spans="2:7">
      <c r="B45" s="156">
        <v>2017</v>
      </c>
      <c r="C45" s="156"/>
      <c r="D45" s="6">
        <v>0.13900000000000001</v>
      </c>
      <c r="E45" s="156"/>
      <c r="F45" s="10">
        <v>3.1</v>
      </c>
      <c r="G45" s="156"/>
    </row>
    <row r="46" spans="2:7">
      <c r="B46" s="156"/>
      <c r="C46" s="156"/>
      <c r="D46" s="6"/>
      <c r="E46" s="156"/>
      <c r="F46" s="10"/>
      <c r="G46" s="156"/>
    </row>
    <row r="47" spans="2:7">
      <c r="B47" s="156">
        <v>2018</v>
      </c>
      <c r="C47" s="156"/>
      <c r="D47" s="6">
        <v>0.161</v>
      </c>
      <c r="E47" s="156"/>
      <c r="F47" s="10">
        <v>3.16</v>
      </c>
      <c r="G47" s="156"/>
    </row>
    <row r="48" spans="2:7">
      <c r="B48" s="156"/>
      <c r="C48" s="156"/>
      <c r="D48" s="6"/>
      <c r="E48" s="156"/>
      <c r="F48" s="10"/>
      <c r="G48" s="156"/>
    </row>
    <row r="49" spans="2:7">
      <c r="B49" s="156">
        <v>2019</v>
      </c>
      <c r="C49" s="156"/>
      <c r="D49" s="6">
        <v>0.159</v>
      </c>
      <c r="E49" s="156"/>
      <c r="F49" s="10">
        <v>3.22</v>
      </c>
      <c r="G49" s="156"/>
    </row>
    <row r="50" spans="2:7">
      <c r="B50" s="117"/>
      <c r="C50" s="117"/>
      <c r="D50" s="34"/>
      <c r="E50" s="117"/>
      <c r="F50" s="54"/>
      <c r="G50" s="117"/>
    </row>
    <row r="51" spans="2:7">
      <c r="B51" s="156"/>
      <c r="C51" s="156"/>
      <c r="D51" s="6"/>
      <c r="E51" s="156"/>
      <c r="F51" s="10"/>
      <c r="G51" s="156"/>
    </row>
    <row r="52" spans="2:7">
      <c r="B52" s="156" t="s">
        <v>50</v>
      </c>
      <c r="C52" s="156"/>
      <c r="D52" s="6"/>
      <c r="E52" s="156"/>
      <c r="F52" s="10"/>
      <c r="G52" s="156"/>
    </row>
    <row r="53" spans="2:7">
      <c r="B53" s="156"/>
      <c r="C53" s="156"/>
      <c r="D53" s="6"/>
      <c r="E53" s="156"/>
      <c r="F53" s="10"/>
      <c r="G53" s="156"/>
    </row>
    <row r="54" spans="2:7">
      <c r="B54" s="156" t="s">
        <v>106</v>
      </c>
      <c r="C54" s="156"/>
      <c r="D54" s="6">
        <f>AVERAGE(D15:D27)</f>
        <v>0.12352857142857143</v>
      </c>
      <c r="E54" s="9"/>
      <c r="F54" s="10">
        <f>AVERAGE(F15:F27)</f>
        <v>2.7528571428571431</v>
      </c>
      <c r="G54" s="9"/>
    </row>
    <row r="55" spans="2:7">
      <c r="B55" s="156"/>
      <c r="C55" s="156"/>
      <c r="D55" s="6"/>
      <c r="E55" s="9"/>
      <c r="F55" s="10"/>
      <c r="G55" s="9"/>
    </row>
    <row r="56" spans="2:7">
      <c r="B56" s="156" t="s">
        <v>483</v>
      </c>
      <c r="C56" s="156"/>
      <c r="D56" s="6">
        <f>AVERAGE(D29:D49)</f>
        <v>0.1382727272727273</v>
      </c>
      <c r="E56" s="9"/>
      <c r="F56" s="10">
        <f>AVERAGE(F29:F49)</f>
        <v>2.5572727272727276</v>
      </c>
      <c r="G56" s="9"/>
    </row>
    <row r="57" spans="2:7" ht="15.3" thickBot="1">
      <c r="B57" s="158"/>
      <c r="C57" s="158"/>
      <c r="D57" s="205"/>
      <c r="E57" s="158"/>
      <c r="F57" s="206"/>
      <c r="G57" s="158"/>
    </row>
    <row r="58" spans="2:7" ht="15.3" thickTop="1">
      <c r="B58" s="207"/>
      <c r="C58" s="207"/>
      <c r="D58" s="207"/>
      <c r="E58" s="207"/>
      <c r="F58" s="207"/>
      <c r="G58" s="207"/>
    </row>
    <row r="59" spans="2:7">
      <c r="B59" s="207" t="s">
        <v>211</v>
      </c>
      <c r="C59" s="207"/>
      <c r="D59" s="207"/>
      <c r="E59" s="207"/>
      <c r="F59" s="207"/>
      <c r="G59" s="207"/>
    </row>
    <row r="60" spans="2:7">
      <c r="B60" s="207" t="s">
        <v>212</v>
      </c>
      <c r="C60" s="207"/>
      <c r="D60" s="207"/>
      <c r="E60" s="207"/>
      <c r="F60" s="207"/>
      <c r="G60" s="207"/>
    </row>
    <row r="61" spans="2:7">
      <c r="B61" s="207"/>
      <c r="C61" s="207"/>
      <c r="D61" s="207"/>
      <c r="E61" s="207"/>
      <c r="F61" s="207"/>
      <c r="G61" s="207"/>
    </row>
    <row r="62" spans="2:7">
      <c r="B62" s="207" t="s">
        <v>213</v>
      </c>
      <c r="C62" s="207"/>
      <c r="D62" s="207"/>
      <c r="E62" s="207"/>
      <c r="F62" s="207"/>
      <c r="G62" s="207"/>
    </row>
    <row r="63" spans="2:7">
      <c r="B63" s="212" t="s">
        <v>214</v>
      </c>
      <c r="C63" s="207"/>
      <c r="D63" s="207"/>
      <c r="E63" s="207"/>
      <c r="F63" s="207"/>
      <c r="G63" s="207"/>
    </row>
    <row r="64" spans="2:7">
      <c r="B64" s="212" t="s">
        <v>215</v>
      </c>
      <c r="C64" s="207"/>
      <c r="D64" s="207"/>
      <c r="E64" s="207"/>
      <c r="F64" s="207"/>
      <c r="G64" s="207"/>
    </row>
    <row r="65" spans="2:7">
      <c r="B65" s="207"/>
      <c r="C65" s="207"/>
      <c r="D65" s="207"/>
      <c r="E65" s="207"/>
      <c r="F65" s="207"/>
      <c r="G65" s="207"/>
    </row>
    <row r="66" spans="2:7">
      <c r="B66" s="4" t="s">
        <v>203</v>
      </c>
    </row>
  </sheetData>
  <printOptions horizontalCentered="1"/>
  <pageMargins left="0.5" right="0.5" top="0.5" bottom="0.55000000000000004" header="0" footer="0"/>
  <pageSetup scale="7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61"/>
  <sheetViews>
    <sheetView showOutlineSymbols="0" topLeftCell="A34" zoomScaleNormal="100" workbookViewId="0">
      <selection activeCell="C53" sqref="C53"/>
    </sheetView>
  </sheetViews>
  <sheetFormatPr defaultColWidth="9.76953125" defaultRowHeight="15"/>
  <cols>
    <col min="1" max="1" width="23.76953125" style="12" customWidth="1"/>
    <col min="2" max="2" width="2.76953125" style="12" customWidth="1"/>
    <col min="3" max="3" width="12.76953125" style="12" customWidth="1"/>
    <col min="4" max="4" width="2.76953125" style="12" customWidth="1"/>
    <col min="5" max="5" width="12.76953125" style="12" customWidth="1"/>
    <col min="6" max="6" width="2.76953125" style="12" customWidth="1"/>
    <col min="7" max="7" width="12.76953125" style="12" customWidth="1"/>
    <col min="8" max="8" width="7.76953125" style="12" customWidth="1"/>
    <col min="9" max="9" width="2.76953125" style="12" customWidth="1"/>
    <col min="10" max="10" width="12.76953125" style="12" customWidth="1"/>
    <col min="11" max="16384" width="9.76953125" style="12"/>
  </cols>
  <sheetData>
    <row r="1" spans="1:11">
      <c r="F1" s="1" t="s">
        <v>258</v>
      </c>
    </row>
    <row r="2" spans="1:11">
      <c r="F2" s="1" t="s">
        <v>236</v>
      </c>
    </row>
    <row r="3" spans="1:11">
      <c r="F3" s="1" t="str">
        <f>+'DCP-14'!E2</f>
        <v>Dockets UE-200900/UG-200901</v>
      </c>
    </row>
    <row r="4" spans="1:11">
      <c r="I4" s="1"/>
    </row>
    <row r="5" spans="1:11">
      <c r="I5" s="1"/>
    </row>
    <row r="6" spans="1:11" ht="20.100000000000001">
      <c r="A6" s="326" t="s">
        <v>59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</row>
    <row r="7" spans="1:11" ht="15.3" thickBot="1">
      <c r="A7" s="35"/>
      <c r="B7" s="35"/>
      <c r="C7" s="35"/>
      <c r="D7" s="35"/>
      <c r="E7" s="35"/>
      <c r="F7" s="35"/>
      <c r="G7" s="35"/>
      <c r="H7" s="35"/>
      <c r="I7" s="35"/>
      <c r="J7" s="26"/>
      <c r="K7" s="26"/>
    </row>
    <row r="8" spans="1:11" ht="15.3" thickTop="1">
      <c r="J8" s="26"/>
      <c r="K8" s="26"/>
    </row>
    <row r="9" spans="1:11">
      <c r="A9" s="1"/>
      <c r="B9" s="1"/>
      <c r="C9" s="168"/>
      <c r="D9" s="168"/>
      <c r="E9" s="168"/>
      <c r="F9" s="168"/>
      <c r="G9" s="168" t="s">
        <v>17</v>
      </c>
      <c r="H9" s="168"/>
      <c r="I9" s="168"/>
      <c r="J9" s="171"/>
      <c r="K9" s="26"/>
    </row>
    <row r="10" spans="1:11">
      <c r="A10" s="1"/>
      <c r="B10" s="1"/>
      <c r="C10" s="168" t="s">
        <v>17</v>
      </c>
      <c r="D10" s="168"/>
      <c r="E10" s="168" t="s">
        <v>17</v>
      </c>
      <c r="F10" s="168"/>
      <c r="G10" s="168" t="s">
        <v>55</v>
      </c>
      <c r="H10" s="168"/>
      <c r="I10" s="168"/>
      <c r="J10" s="171"/>
      <c r="K10" s="26"/>
    </row>
    <row r="11" spans="1:11">
      <c r="A11" s="1" t="str">
        <f>+'DCP-13, P 2'!A12</f>
        <v>COMPANY</v>
      </c>
      <c r="B11" s="1"/>
      <c r="C11" s="168" t="s">
        <v>18</v>
      </c>
      <c r="D11" s="168"/>
      <c r="E11" s="168" t="s">
        <v>43</v>
      </c>
      <c r="F11" s="168"/>
      <c r="G11" s="168" t="s">
        <v>56</v>
      </c>
      <c r="H11" s="168"/>
      <c r="I11" s="168"/>
      <c r="J11" s="171"/>
      <c r="K11" s="26"/>
    </row>
    <row r="12" spans="1:11" ht="15.3" thickBot="1">
      <c r="C12" s="5"/>
      <c r="D12" s="5"/>
      <c r="E12" s="5"/>
      <c r="F12" s="5"/>
      <c r="G12" s="5"/>
      <c r="H12" s="5"/>
      <c r="I12" s="5"/>
      <c r="J12" s="32"/>
      <c r="K12" s="26"/>
    </row>
    <row r="13" spans="1:11" ht="15.3" thickTop="1">
      <c r="A13" s="13"/>
      <c r="B13" s="13"/>
      <c r="C13" s="15"/>
      <c r="D13" s="15"/>
      <c r="E13" s="15"/>
      <c r="F13" s="15"/>
      <c r="G13" s="15"/>
      <c r="H13" s="15"/>
      <c r="I13" s="15"/>
      <c r="J13" s="32"/>
      <c r="K13" s="25"/>
    </row>
    <row r="14" spans="1:11">
      <c r="C14" s="5"/>
      <c r="D14" s="5"/>
      <c r="E14" s="5"/>
      <c r="F14" s="5"/>
      <c r="G14" s="5"/>
      <c r="H14" s="5"/>
      <c r="I14" s="5"/>
      <c r="J14" s="32"/>
      <c r="K14" s="26"/>
    </row>
    <row r="15" spans="1:11">
      <c r="A15" s="23" t="str">
        <f>+'DCP-13, P 2'!A16</f>
        <v>Parcell Proxy Group</v>
      </c>
      <c r="C15" s="5"/>
      <c r="D15" s="5"/>
      <c r="E15" s="5"/>
      <c r="F15" s="5"/>
      <c r="G15" s="5"/>
      <c r="H15" s="5"/>
      <c r="I15" s="5"/>
      <c r="J15" s="32"/>
      <c r="K15" s="26"/>
    </row>
    <row r="16" spans="1:11">
      <c r="C16" s="5"/>
      <c r="D16" s="5"/>
      <c r="E16" s="5"/>
      <c r="F16" s="5"/>
      <c r="G16" s="5"/>
      <c r="H16" s="5"/>
      <c r="I16" s="5"/>
      <c r="J16" s="32"/>
      <c r="K16" s="26"/>
    </row>
    <row r="17" spans="1:11">
      <c r="A17" s="12" t="str">
        <f>+'DCP-13, P 2'!A18</f>
        <v>ALLETE</v>
      </c>
      <c r="C17" s="5">
        <v>2</v>
      </c>
      <c r="D17" s="5"/>
      <c r="E17" s="9">
        <v>0.9</v>
      </c>
      <c r="F17" s="5"/>
      <c r="G17" s="156" t="s">
        <v>58</v>
      </c>
      <c r="H17" s="9">
        <v>4</v>
      </c>
      <c r="I17" s="5"/>
      <c r="J17" s="178"/>
      <c r="K17" s="75"/>
    </row>
    <row r="18" spans="1:11">
      <c r="A18" s="12" t="str">
        <f>+'DCP-13, P 2'!A19</f>
        <v>Avista Corp.</v>
      </c>
      <c r="C18" s="156">
        <v>2</v>
      </c>
      <c r="D18" s="156"/>
      <c r="E18" s="9">
        <v>0.95</v>
      </c>
      <c r="F18" s="156"/>
      <c r="G18" s="156" t="s">
        <v>57</v>
      </c>
      <c r="H18" s="9">
        <v>3.67</v>
      </c>
      <c r="I18" s="156"/>
      <c r="J18" s="178"/>
      <c r="K18" s="75"/>
    </row>
    <row r="19" spans="1:11">
      <c r="A19" s="12" t="str">
        <f>+'DCP-13, P 2'!A20</f>
        <v>Black Hills Corp</v>
      </c>
      <c r="C19" s="156">
        <v>2</v>
      </c>
      <c r="D19" s="156"/>
      <c r="E19" s="9">
        <v>1</v>
      </c>
      <c r="F19" s="156"/>
      <c r="G19" s="156" t="s">
        <v>58</v>
      </c>
      <c r="H19" s="9">
        <v>4</v>
      </c>
      <c r="I19" s="156"/>
      <c r="J19" s="178"/>
      <c r="K19" s="75"/>
    </row>
    <row r="20" spans="1:11">
      <c r="A20" s="12" t="str">
        <f>+'DCP-13, P 2'!A21</f>
        <v>Hawaiian Electric Industries</v>
      </c>
      <c r="C20" s="156">
        <v>2</v>
      </c>
      <c r="D20" s="156"/>
      <c r="E20" s="9">
        <v>0.8</v>
      </c>
      <c r="F20" s="156"/>
      <c r="G20" s="156" t="s">
        <v>58</v>
      </c>
      <c r="H20" s="9">
        <v>4</v>
      </c>
      <c r="I20" s="156"/>
      <c r="J20" s="178"/>
      <c r="K20" s="75"/>
    </row>
    <row r="21" spans="1:11">
      <c r="A21" s="12" t="str">
        <f>+'DCP-13, P 2'!A22</f>
        <v>IDACORP</v>
      </c>
      <c r="C21" s="156">
        <v>1</v>
      </c>
      <c r="D21" s="156"/>
      <c r="E21" s="9">
        <v>0.8</v>
      </c>
      <c r="F21" s="156"/>
      <c r="G21" s="156" t="s">
        <v>58</v>
      </c>
      <c r="H21" s="9">
        <v>4</v>
      </c>
      <c r="I21" s="156"/>
      <c r="J21" s="178"/>
      <c r="K21" s="75"/>
    </row>
    <row r="22" spans="1:11">
      <c r="A22" s="12" t="str">
        <f>+'DCP-13, P 2'!A23</f>
        <v>NorthWestern Corp</v>
      </c>
      <c r="C22" s="156">
        <v>2</v>
      </c>
      <c r="D22" s="156"/>
      <c r="E22" s="9">
        <v>0.95</v>
      </c>
      <c r="F22" s="156"/>
      <c r="G22" s="156" t="s">
        <v>57</v>
      </c>
      <c r="H22" s="9">
        <v>3.67</v>
      </c>
      <c r="I22" s="156"/>
      <c r="J22" s="178"/>
      <c r="K22" s="75"/>
    </row>
    <row r="23" spans="1:11">
      <c r="A23" s="12" t="str">
        <f>+'DCP-13, P 2'!A24</f>
        <v>OGE Energy</v>
      </c>
      <c r="C23" s="156">
        <v>2</v>
      </c>
      <c r="D23" s="156"/>
      <c r="E23" s="9">
        <v>1.05</v>
      </c>
      <c r="F23" s="156"/>
      <c r="G23" s="156" t="s">
        <v>58</v>
      </c>
      <c r="H23" s="9">
        <v>4</v>
      </c>
      <c r="I23" s="156"/>
      <c r="J23" s="178"/>
      <c r="K23" s="75"/>
    </row>
    <row r="24" spans="1:11">
      <c r="A24" s="12" t="str">
        <f>+'DCP-13, P 2'!A25</f>
        <v>Otter Tail Corp</v>
      </c>
      <c r="C24" s="5">
        <v>2</v>
      </c>
      <c r="D24" s="5"/>
      <c r="E24" s="9">
        <v>0.85</v>
      </c>
      <c r="F24" s="5"/>
      <c r="G24" s="156" t="s">
        <v>58</v>
      </c>
      <c r="H24" s="9">
        <v>4</v>
      </c>
      <c r="I24" s="5"/>
      <c r="J24" s="178"/>
      <c r="K24" s="75"/>
    </row>
    <row r="25" spans="1:11">
      <c r="A25" s="12" t="str">
        <f>+'DCP-13, P 2'!A26</f>
        <v>Pinnacle West Capital</v>
      </c>
      <c r="C25" s="5">
        <v>2</v>
      </c>
      <c r="D25" s="5"/>
      <c r="E25" s="9">
        <v>0.9</v>
      </c>
      <c r="F25" s="5"/>
      <c r="G25" s="156" t="s">
        <v>265</v>
      </c>
      <c r="H25" s="9">
        <v>4.33</v>
      </c>
      <c r="I25" s="5"/>
      <c r="J25" s="178"/>
      <c r="K25" s="75"/>
    </row>
    <row r="26" spans="1:11">
      <c r="A26" s="33"/>
      <c r="B26" s="33"/>
      <c r="C26" s="117"/>
      <c r="D26" s="117"/>
      <c r="E26" s="49"/>
      <c r="F26" s="117"/>
      <c r="G26" s="117"/>
      <c r="H26" s="49"/>
      <c r="I26" s="117"/>
      <c r="J26" s="178"/>
      <c r="K26" s="75"/>
    </row>
    <row r="27" spans="1:11">
      <c r="C27" s="5"/>
      <c r="D27" s="5"/>
      <c r="E27" s="9"/>
      <c r="F27" s="5"/>
      <c r="G27" s="5"/>
      <c r="H27" s="9"/>
      <c r="I27" s="5"/>
      <c r="J27" s="178"/>
      <c r="K27" s="75"/>
    </row>
    <row r="28" spans="1:11">
      <c r="C28" s="16">
        <f>AVERAGE(C17:C25)</f>
        <v>1.8888888888888888</v>
      </c>
      <c r="D28" s="5"/>
      <c r="E28" s="9">
        <f>AVERAGE(E17:E25)</f>
        <v>0.91111111111111098</v>
      </c>
      <c r="F28" s="5"/>
      <c r="G28" s="5" t="s">
        <v>58</v>
      </c>
      <c r="H28" s="9">
        <f>AVERAGE(H17:H25)</f>
        <v>3.9633333333333334</v>
      </c>
      <c r="I28" s="5"/>
      <c r="J28" s="178"/>
      <c r="K28" s="75"/>
    </row>
    <row r="29" spans="1:11" ht="15.3" thickBot="1">
      <c r="A29" s="35"/>
      <c r="B29" s="35"/>
      <c r="C29" s="58"/>
      <c r="D29" s="58"/>
      <c r="E29" s="51"/>
      <c r="F29" s="58"/>
      <c r="G29" s="58"/>
      <c r="H29" s="51"/>
      <c r="I29" s="58"/>
      <c r="J29" s="178"/>
      <c r="K29" s="75"/>
    </row>
    <row r="30" spans="1:11" ht="15.3" thickTop="1">
      <c r="C30" s="5"/>
      <c r="D30" s="5"/>
      <c r="E30" s="9"/>
      <c r="F30" s="5"/>
      <c r="G30" s="5"/>
      <c r="H30" s="9"/>
      <c r="I30" s="5"/>
      <c r="J30" s="178"/>
      <c r="K30" s="75"/>
    </row>
    <row r="31" spans="1:11">
      <c r="A31" s="23" t="str">
        <f>+'DCP-13, P 2'!A35</f>
        <v>Adjusted Mckenzie Electric Group</v>
      </c>
      <c r="C31" s="5"/>
      <c r="D31" s="5"/>
      <c r="E31" s="9"/>
      <c r="F31" s="5"/>
      <c r="G31" s="5"/>
      <c r="H31" s="9"/>
      <c r="I31" s="5"/>
      <c r="J31" s="178"/>
      <c r="K31" s="75"/>
    </row>
    <row r="32" spans="1:11">
      <c r="C32" s="5"/>
      <c r="D32" s="5"/>
      <c r="E32" s="9"/>
      <c r="F32" s="5"/>
      <c r="G32" s="5"/>
      <c r="H32" s="9"/>
      <c r="I32" s="5"/>
      <c r="J32" s="178"/>
      <c r="K32" s="75"/>
    </row>
    <row r="33" spans="1:11">
      <c r="A33" s="12" t="str">
        <f>+'DCP-13, P 2'!A37</f>
        <v>Algonquin Power &amp; Utilities</v>
      </c>
      <c r="C33" s="251" t="str">
        <f>+'DCP-13, P 2'!B37</f>
        <v>Not included in analyses since Company not covered by Value Line.</v>
      </c>
      <c r="D33" s="156"/>
      <c r="E33" s="9"/>
      <c r="F33" s="156"/>
      <c r="G33" s="156"/>
      <c r="H33" s="9"/>
      <c r="I33" s="156"/>
      <c r="J33" s="178"/>
      <c r="K33" s="75"/>
    </row>
    <row r="34" spans="1:11">
      <c r="A34" s="12" t="str">
        <f>+'DCP-13, P 2'!A38</f>
        <v>ALLETE</v>
      </c>
      <c r="C34" s="156">
        <f>+C17</f>
        <v>2</v>
      </c>
      <c r="D34" s="156"/>
      <c r="E34" s="9">
        <f>+E17</f>
        <v>0.9</v>
      </c>
      <c r="F34" s="156"/>
      <c r="G34" s="156" t="str">
        <f>+G17</f>
        <v>A</v>
      </c>
      <c r="H34" s="9">
        <f>+H17</f>
        <v>4</v>
      </c>
      <c r="I34" s="156"/>
      <c r="J34" s="178"/>
      <c r="K34" s="75"/>
    </row>
    <row r="35" spans="1:11">
      <c r="A35" s="12" t="str">
        <f>+'DCP-13, P 2'!A39</f>
        <v>Ameren Corp</v>
      </c>
      <c r="C35" s="156">
        <f>+C17</f>
        <v>2</v>
      </c>
      <c r="D35" s="156"/>
      <c r="E35" s="9">
        <v>0.8</v>
      </c>
      <c r="F35" s="156"/>
      <c r="G35" s="156" t="str">
        <f>+G17</f>
        <v>A</v>
      </c>
      <c r="H35" s="9">
        <f>+H17</f>
        <v>4</v>
      </c>
      <c r="I35" s="156"/>
      <c r="J35" s="178"/>
      <c r="K35" s="75"/>
    </row>
    <row r="36" spans="1:11">
      <c r="A36" s="12" t="str">
        <f>+'DCP-13, P 2'!A40</f>
        <v>Avangrid, Inc.</v>
      </c>
      <c r="C36" s="156">
        <v>2</v>
      </c>
      <c r="D36" s="156"/>
      <c r="E36" s="9">
        <v>0.85</v>
      </c>
      <c r="F36" s="156"/>
      <c r="G36" s="156" t="s">
        <v>57</v>
      </c>
      <c r="H36" s="9">
        <v>3.67</v>
      </c>
      <c r="I36" s="156"/>
      <c r="J36" s="178"/>
      <c r="K36" s="75"/>
    </row>
    <row r="37" spans="1:11">
      <c r="A37" s="12" t="str">
        <f>+'DCP-13, P 2'!A41</f>
        <v>Avista Corp</v>
      </c>
      <c r="C37" s="156">
        <f>+C18</f>
        <v>2</v>
      </c>
      <c r="D37" s="156"/>
      <c r="E37" s="9">
        <f>+E18</f>
        <v>0.95</v>
      </c>
      <c r="F37" s="156"/>
      <c r="G37" s="156" t="str">
        <f>+G18</f>
        <v>B++</v>
      </c>
      <c r="H37" s="9">
        <f>+H18</f>
        <v>3.67</v>
      </c>
      <c r="I37" s="156"/>
      <c r="J37" s="178"/>
      <c r="K37" s="75"/>
    </row>
    <row r="38" spans="1:11">
      <c r="A38" s="12" t="str">
        <f>+'DCP-13, P 2'!A42</f>
        <v>Black Hills Corp</v>
      </c>
      <c r="C38" s="156">
        <f>+C19</f>
        <v>2</v>
      </c>
      <c r="D38" s="156"/>
      <c r="E38" s="9">
        <f>+E19</f>
        <v>1</v>
      </c>
      <c r="F38" s="156"/>
      <c r="G38" s="9" t="str">
        <f>+G19</f>
        <v>A</v>
      </c>
      <c r="H38" s="9">
        <f>+H19</f>
        <v>4</v>
      </c>
      <c r="I38" s="156"/>
      <c r="J38" s="178"/>
      <c r="K38" s="75"/>
    </row>
    <row r="39" spans="1:11">
      <c r="A39" s="12" t="str">
        <f>+'DCP-13, P 2'!A43</f>
        <v>CenterPoint Energy</v>
      </c>
      <c r="C39" s="156">
        <v>3</v>
      </c>
      <c r="D39" s="156"/>
      <c r="E39" s="9">
        <v>1.1499999999999999</v>
      </c>
      <c r="F39" s="156"/>
      <c r="G39" s="9" t="s">
        <v>253</v>
      </c>
      <c r="H39" s="9">
        <v>3.33</v>
      </c>
      <c r="I39" s="156"/>
      <c r="J39" s="178"/>
      <c r="K39" s="75"/>
    </row>
    <row r="40" spans="1:11">
      <c r="A40" s="12" t="str">
        <f>+'DCP-13, P 2'!A44</f>
        <v>CMS Energy Corp</v>
      </c>
      <c r="C40" s="156">
        <f>+C19</f>
        <v>2</v>
      </c>
      <c r="D40" s="156"/>
      <c r="E40" s="9">
        <v>0.75</v>
      </c>
      <c r="F40" s="156"/>
      <c r="G40" s="9" t="s">
        <v>57</v>
      </c>
      <c r="H40" s="9">
        <v>3.67</v>
      </c>
      <c r="I40" s="156"/>
      <c r="J40" s="178"/>
      <c r="K40" s="75"/>
    </row>
    <row r="41" spans="1:11">
      <c r="A41" s="12" t="str">
        <f>+'DCP-13, P 2'!A45</f>
        <v>DTE Energy</v>
      </c>
      <c r="C41" s="156">
        <v>2</v>
      </c>
      <c r="D41" s="156"/>
      <c r="E41" s="9">
        <v>0.95</v>
      </c>
      <c r="F41" s="156"/>
      <c r="G41" s="9" t="s">
        <v>58</v>
      </c>
      <c r="H41" s="9">
        <v>4</v>
      </c>
      <c r="I41" s="156"/>
      <c r="J41" s="178"/>
      <c r="K41" s="75"/>
    </row>
    <row r="42" spans="1:11">
      <c r="A42" s="12" t="str">
        <f>+'DCP-13, P 2'!A46</f>
        <v>Edison International</v>
      </c>
      <c r="C42" s="251" t="str">
        <f>+'DCP-13, P 2'!B46</f>
        <v>Not included in analyses due to impact on Company of California wildfires.</v>
      </c>
      <c r="D42" s="156"/>
      <c r="E42" s="9"/>
      <c r="F42" s="156"/>
      <c r="G42" s="9"/>
      <c r="H42" s="9"/>
      <c r="I42" s="156"/>
      <c r="J42" s="178"/>
      <c r="K42" s="75"/>
    </row>
    <row r="43" spans="1:11">
      <c r="A43" s="12" t="str">
        <f>+'DCP-13, P 2'!A47</f>
        <v>Emera Inc.</v>
      </c>
      <c r="C43" s="156">
        <v>2</v>
      </c>
      <c r="D43" s="156"/>
      <c r="E43" s="9">
        <v>0.75</v>
      </c>
      <c r="F43" s="156"/>
      <c r="G43" s="9" t="s">
        <v>107</v>
      </c>
      <c r="H43" s="9">
        <v>3.33</v>
      </c>
      <c r="I43" s="156"/>
      <c r="J43" s="178"/>
      <c r="K43" s="75"/>
    </row>
    <row r="44" spans="1:11">
      <c r="A44" s="12" t="str">
        <f>+'DCP-13, P 2'!A48</f>
        <v>Entergy Corp.</v>
      </c>
      <c r="C44" s="156">
        <v>2</v>
      </c>
      <c r="D44" s="156"/>
      <c r="E44" s="9">
        <v>0.95</v>
      </c>
      <c r="F44" s="156"/>
      <c r="G44" s="9" t="s">
        <v>57</v>
      </c>
      <c r="H44" s="9">
        <v>3.67</v>
      </c>
      <c r="I44" s="156"/>
      <c r="J44" s="178"/>
      <c r="K44" s="75"/>
    </row>
    <row r="45" spans="1:11">
      <c r="A45" s="12" t="str">
        <f>+'DCP-13, P 2'!A49</f>
        <v>Exelon Corp</v>
      </c>
      <c r="C45" s="156">
        <v>3</v>
      </c>
      <c r="D45" s="156"/>
      <c r="E45" s="9">
        <v>0.95</v>
      </c>
      <c r="F45" s="156"/>
      <c r="G45" s="156" t="s">
        <v>107</v>
      </c>
      <c r="H45" s="9">
        <v>3.33</v>
      </c>
      <c r="I45" s="156"/>
      <c r="J45" s="178"/>
      <c r="K45" s="75"/>
    </row>
    <row r="46" spans="1:11">
      <c r="A46" s="12" t="str">
        <f>+'DCP-13, P 2'!A50</f>
        <v>FirstEnergy Corp</v>
      </c>
      <c r="C46" s="156">
        <v>3</v>
      </c>
      <c r="D46" s="156"/>
      <c r="E46" s="9">
        <v>0.85</v>
      </c>
      <c r="F46" s="156"/>
      <c r="G46" s="156" t="s">
        <v>107</v>
      </c>
      <c r="H46" s="9">
        <v>3.33</v>
      </c>
      <c r="I46" s="156"/>
      <c r="J46" s="178"/>
      <c r="K46" s="75"/>
    </row>
    <row r="47" spans="1:11">
      <c r="A47" s="12" t="str">
        <f>+'DCP-13, P 2'!A51</f>
        <v>Hawaiian Electric</v>
      </c>
      <c r="C47" s="5">
        <f>+C20</f>
        <v>2</v>
      </c>
      <c r="D47" s="5"/>
      <c r="E47" s="9">
        <f>+E20</f>
        <v>0.8</v>
      </c>
      <c r="F47" s="5"/>
      <c r="G47" s="9" t="str">
        <f t="shared" ref="G47:H50" si="0">+G20</f>
        <v>A</v>
      </c>
      <c r="H47" s="9">
        <f t="shared" si="0"/>
        <v>4</v>
      </c>
      <c r="I47" s="5"/>
      <c r="J47" s="178"/>
      <c r="K47" s="75"/>
    </row>
    <row r="48" spans="1:11">
      <c r="A48" s="12" t="str">
        <f>+'DCP-13, P 2'!A52</f>
        <v>IDACORP</v>
      </c>
      <c r="C48" s="156">
        <f>+C21</f>
        <v>1</v>
      </c>
      <c r="D48" s="156"/>
      <c r="E48" s="9">
        <f>+E21</f>
        <v>0.8</v>
      </c>
      <c r="F48" s="156"/>
      <c r="G48" s="9" t="str">
        <f t="shared" si="0"/>
        <v>A</v>
      </c>
      <c r="H48" s="9">
        <f t="shared" si="0"/>
        <v>4</v>
      </c>
      <c r="I48" s="156"/>
      <c r="J48" s="178"/>
      <c r="K48" s="75"/>
    </row>
    <row r="49" spans="1:12">
      <c r="A49" s="12" t="str">
        <f>+'DCP-13, P 2'!A53</f>
        <v>Northwestern Corp</v>
      </c>
      <c r="C49" s="156">
        <f>+C22</f>
        <v>2</v>
      </c>
      <c r="D49" s="156"/>
      <c r="E49" s="9">
        <f>+E22</f>
        <v>0.95</v>
      </c>
      <c r="F49" s="156"/>
      <c r="G49" s="9" t="str">
        <f t="shared" si="0"/>
        <v>B++</v>
      </c>
      <c r="H49" s="9">
        <f t="shared" si="0"/>
        <v>3.67</v>
      </c>
      <c r="I49" s="156"/>
      <c r="J49" s="178"/>
      <c r="K49" s="75"/>
    </row>
    <row r="50" spans="1:12">
      <c r="A50" s="12" t="str">
        <f>+'DCP-13, P 2'!A54</f>
        <v>OGE Energy Corp</v>
      </c>
      <c r="C50" s="156">
        <f>+C23</f>
        <v>2</v>
      </c>
      <c r="D50" s="156"/>
      <c r="E50" s="9">
        <f>+E23</f>
        <v>1.05</v>
      </c>
      <c r="F50" s="156"/>
      <c r="G50" s="9" t="str">
        <f t="shared" si="0"/>
        <v>A</v>
      </c>
      <c r="H50" s="9">
        <f t="shared" si="0"/>
        <v>4</v>
      </c>
      <c r="I50" s="156"/>
      <c r="J50" s="178"/>
      <c r="K50" s="75"/>
    </row>
    <row r="51" spans="1:12">
      <c r="A51" s="12" t="str">
        <f>+'DCP-13, P 2'!A55</f>
        <v>Otter Tail Corp</v>
      </c>
      <c r="C51" s="156">
        <f>+C24</f>
        <v>2</v>
      </c>
      <c r="D51" s="156"/>
      <c r="E51" s="9">
        <f>+E24</f>
        <v>0.85</v>
      </c>
      <c r="F51" s="156"/>
      <c r="G51" s="9" t="str">
        <f>+G24</f>
        <v>A</v>
      </c>
      <c r="H51" s="9">
        <f>+H24</f>
        <v>4</v>
      </c>
      <c r="I51" s="156"/>
      <c r="J51" s="178"/>
      <c r="K51" s="75"/>
    </row>
    <row r="52" spans="1:12">
      <c r="A52" s="12" t="str">
        <f>+'DCP-13, P 2'!A56</f>
        <v>PNM Resources</v>
      </c>
      <c r="C52" s="251" t="str">
        <f>+'DCP-13, P 2'!B56</f>
        <v>Not included in analyses since this company is merging with AVANGRID</v>
      </c>
      <c r="D52" s="156"/>
      <c r="E52" s="9"/>
      <c r="F52" s="156"/>
      <c r="G52" s="156"/>
      <c r="H52" s="9"/>
      <c r="I52" s="156"/>
      <c r="J52" s="178"/>
      <c r="K52" s="75"/>
    </row>
    <row r="53" spans="1:12">
      <c r="A53" s="12" t="str">
        <f>+'DCP-13, P 2'!A57</f>
        <v>Sempra Energy</v>
      </c>
      <c r="C53" s="251" t="str">
        <f>+'DCP-13, P 2'!B57</f>
        <v>Not included in analyses due to impact on Company of California wildfires.</v>
      </c>
      <c r="D53" s="5"/>
      <c r="E53" s="9"/>
      <c r="F53" s="5"/>
      <c r="G53" s="9"/>
      <c r="H53" s="9"/>
      <c r="I53" s="5"/>
      <c r="J53" s="178"/>
      <c r="K53" s="75"/>
    </row>
    <row r="54" spans="1:12">
      <c r="A54" s="33"/>
      <c r="B54" s="33"/>
      <c r="C54" s="52"/>
      <c r="D54" s="52"/>
      <c r="E54" s="49"/>
      <c r="F54" s="52"/>
      <c r="G54" s="52"/>
      <c r="H54" s="49"/>
      <c r="I54" s="52"/>
      <c r="J54" s="32"/>
      <c r="K54" s="75"/>
    </row>
    <row r="55" spans="1:12">
      <c r="C55" s="5"/>
      <c r="D55" s="5"/>
      <c r="E55" s="9"/>
      <c r="F55" s="5"/>
      <c r="G55" s="5"/>
      <c r="H55" s="9"/>
      <c r="I55" s="5"/>
      <c r="J55" s="32"/>
      <c r="K55" s="75"/>
    </row>
    <row r="56" spans="1:12">
      <c r="A56" s="12" t="s">
        <v>27</v>
      </c>
      <c r="C56" s="16">
        <f>+AVERAGE(C35:C53)</f>
        <v>2.125</v>
      </c>
      <c r="D56" s="5"/>
      <c r="E56" s="9">
        <f>+AVERAGE(E35:E53)</f>
        <v>0.9</v>
      </c>
      <c r="F56" s="9"/>
      <c r="G56" s="9" t="s">
        <v>57</v>
      </c>
      <c r="H56" s="9">
        <f>+AVERAGE(H35:H53)</f>
        <v>3.7293750000000001</v>
      </c>
      <c r="I56" s="9"/>
      <c r="J56" s="75"/>
      <c r="K56" s="75"/>
      <c r="L56" s="115"/>
    </row>
    <row r="57" spans="1:12" ht="15.3" thickBot="1">
      <c r="A57" s="35"/>
      <c r="B57" s="35"/>
      <c r="C57" s="58"/>
      <c r="D57" s="58"/>
      <c r="E57" s="51"/>
      <c r="F57" s="58"/>
      <c r="G57" s="58"/>
      <c r="H57" s="51"/>
      <c r="I57" s="58"/>
      <c r="J57" s="32"/>
      <c r="K57" s="75"/>
    </row>
    <row r="58" spans="1:12" ht="15.3" thickTop="1">
      <c r="C58" s="5"/>
      <c r="D58" s="5"/>
      <c r="E58" s="9"/>
      <c r="F58" s="5"/>
      <c r="G58" s="5"/>
      <c r="H58" s="9"/>
      <c r="I58" s="5"/>
      <c r="J58" s="32"/>
      <c r="K58" s="75"/>
    </row>
    <row r="59" spans="1:12">
      <c r="J59" s="26"/>
      <c r="K59" s="26"/>
    </row>
    <row r="60" spans="1:12">
      <c r="J60" s="84"/>
      <c r="K60" s="26"/>
    </row>
    <row r="61" spans="1:12">
      <c r="J61" s="4"/>
    </row>
  </sheetData>
  <mergeCells count="1">
    <mergeCell ref="A6:K6"/>
  </mergeCells>
  <phoneticPr fontId="0" type="noConversion"/>
  <printOptions horizontalCentered="1"/>
  <pageMargins left="0.5" right="0.5" top="0.5" bottom="0.55000000000000004" header="0" footer="0"/>
  <pageSetup scale="77" orientation="portrait" horizontalDpi="360" verticalDpi="36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H38"/>
  <sheetViews>
    <sheetView showOutlineSymbols="0" topLeftCell="B1" zoomScaleNormal="100" workbookViewId="0">
      <selection activeCell="I4" sqref="I4"/>
    </sheetView>
  </sheetViews>
  <sheetFormatPr defaultColWidth="9.76953125" defaultRowHeight="15"/>
  <cols>
    <col min="1" max="1" width="2.76953125" style="24" customWidth="1"/>
    <col min="2" max="2" width="30.76953125" style="24" customWidth="1"/>
    <col min="3" max="3" width="1.76953125" style="24" customWidth="1"/>
    <col min="4" max="5" width="12.76953125" style="24" customWidth="1"/>
    <col min="6" max="7" width="14.76953125" style="24" customWidth="1"/>
    <col min="8" max="8" width="12.76953125" style="24" customWidth="1"/>
    <col min="9" max="16384" width="9.76953125" style="24"/>
  </cols>
  <sheetData>
    <row r="1" spans="2:8">
      <c r="E1" s="1" t="str">
        <f>+'DCP-15,P 1'!F1</f>
        <v>Exh. DCP-15</v>
      </c>
    </row>
    <row r="2" spans="2:8">
      <c r="E2" s="1" t="s">
        <v>237</v>
      </c>
    </row>
    <row r="3" spans="2:8">
      <c r="C3" s="65"/>
      <c r="D3" s="65"/>
      <c r="E3" s="221" t="str">
        <f>+'DCP-15,P 1'!F3</f>
        <v>Dockets UE-200900/UG-200901</v>
      </c>
    </row>
    <row r="4" spans="2:8">
      <c r="C4" s="65"/>
      <c r="D4" s="65"/>
      <c r="E4" s="65"/>
      <c r="F4" s="221"/>
    </row>
    <row r="5" spans="2:8">
      <c r="C5" s="65"/>
      <c r="D5" s="65"/>
      <c r="E5" s="65"/>
      <c r="F5" s="221"/>
    </row>
    <row r="6" spans="2:8" ht="20.100000000000001">
      <c r="B6" s="71" t="s">
        <v>59</v>
      </c>
      <c r="C6" s="67"/>
      <c r="D6" s="61"/>
      <c r="E6" s="67"/>
      <c r="F6" s="67"/>
      <c r="G6" s="61"/>
    </row>
    <row r="7" spans="2:8" ht="15.3" thickBot="1">
      <c r="B7" s="172"/>
      <c r="C7" s="173"/>
      <c r="D7" s="173"/>
      <c r="E7" s="173"/>
      <c r="F7" s="173"/>
      <c r="G7" s="82"/>
    </row>
    <row r="8" spans="2:8" ht="15.3" thickTop="1">
      <c r="B8" s="82"/>
      <c r="C8" s="82"/>
      <c r="D8" s="82"/>
      <c r="E8" s="82"/>
      <c r="F8" s="82"/>
      <c r="G8" s="82"/>
      <c r="H8" s="82"/>
    </row>
    <row r="9" spans="2:8">
      <c r="B9" s="174"/>
      <c r="C9" s="174"/>
      <c r="D9" s="171" t="s">
        <v>17</v>
      </c>
      <c r="E9" s="171" t="s">
        <v>17</v>
      </c>
      <c r="F9" s="171" t="s">
        <v>17</v>
      </c>
      <c r="G9" s="171"/>
    </row>
    <row r="10" spans="2:8">
      <c r="B10" s="168" t="s">
        <v>60</v>
      </c>
      <c r="C10" s="1"/>
      <c r="D10" s="168" t="s">
        <v>18</v>
      </c>
      <c r="E10" s="168" t="s">
        <v>43</v>
      </c>
      <c r="F10" s="168" t="s">
        <v>71</v>
      </c>
      <c r="G10" s="171"/>
    </row>
    <row r="11" spans="2:8">
      <c r="B11" s="62"/>
      <c r="D11" s="62"/>
      <c r="E11" s="62"/>
      <c r="F11" s="62"/>
      <c r="G11" s="229"/>
    </row>
    <row r="12" spans="2:8">
      <c r="B12" s="63"/>
      <c r="C12" s="63"/>
      <c r="D12" s="63"/>
      <c r="E12" s="63"/>
      <c r="F12" s="63"/>
      <c r="G12" s="64"/>
    </row>
    <row r="13" spans="2:8">
      <c r="B13" s="24" t="s">
        <v>61</v>
      </c>
      <c r="G13" s="82"/>
    </row>
    <row r="14" spans="2:8">
      <c r="B14" s="24" t="s">
        <v>62</v>
      </c>
      <c r="D14" s="62">
        <v>2.4</v>
      </c>
      <c r="E14" s="70">
        <v>1.04</v>
      </c>
      <c r="F14" s="5" t="s">
        <v>57</v>
      </c>
      <c r="G14" s="32"/>
    </row>
    <row r="15" spans="2:8">
      <c r="E15" s="66"/>
      <c r="G15" s="82"/>
    </row>
    <row r="16" spans="2:8">
      <c r="B16" s="24" t="str">
        <f>+'DCP-15,P 1'!A15</f>
        <v>Parcell Proxy Group</v>
      </c>
      <c r="D16" s="72">
        <f>+'DCP-15,P 1'!C28</f>
        <v>1.8888888888888888</v>
      </c>
      <c r="E16" s="70">
        <f>+'DCP-15,P 1'!E28</f>
        <v>0.91111111111111098</v>
      </c>
      <c r="F16" s="62" t="str">
        <f>+'DCP-15,P 1'!G28</f>
        <v>A</v>
      </c>
      <c r="G16" s="230"/>
    </row>
    <row r="17" spans="2:7">
      <c r="D17" s="72"/>
      <c r="E17" s="70"/>
      <c r="F17" s="62"/>
      <c r="G17" s="229"/>
    </row>
    <row r="18" spans="2:7">
      <c r="B18" s="24" t="str">
        <f>+'DCP-15,P 1'!A31</f>
        <v>Adjusted Mckenzie Electric Group</v>
      </c>
      <c r="D18" s="72">
        <f>+'DCP-15,P 1'!C56</f>
        <v>2.125</v>
      </c>
      <c r="E18" s="70">
        <f>+'DCP-15,P 1'!E56</f>
        <v>0.9</v>
      </c>
      <c r="F18" s="62" t="str">
        <f>+'DCP-15,P 1'!G56</f>
        <v>B++</v>
      </c>
      <c r="G18" s="229"/>
    </row>
    <row r="19" spans="2:7">
      <c r="D19" s="72"/>
      <c r="E19" s="70"/>
      <c r="F19" s="62"/>
      <c r="G19" s="229"/>
    </row>
    <row r="20" spans="2:7" ht="15.3" thickBot="1">
      <c r="B20" s="172"/>
      <c r="C20" s="172"/>
      <c r="D20" s="172"/>
      <c r="E20" s="172"/>
      <c r="F20" s="172"/>
      <c r="G20" s="82"/>
    </row>
    <row r="21" spans="2:7" ht="15.3" thickTop="1">
      <c r="B21" s="64"/>
      <c r="C21" s="64"/>
      <c r="D21" s="64"/>
      <c r="E21" s="64"/>
      <c r="F21" s="64"/>
      <c r="G21" s="64"/>
    </row>
    <row r="22" spans="2:7">
      <c r="B22" s="24" t="s">
        <v>63</v>
      </c>
    </row>
    <row r="24" spans="2:7">
      <c r="B24" s="24" t="s">
        <v>64</v>
      </c>
    </row>
    <row r="26" spans="2:7">
      <c r="B26" s="24" t="s">
        <v>65</v>
      </c>
    </row>
    <row r="28" spans="2:7">
      <c r="B28" s="24" t="s">
        <v>66</v>
      </c>
    </row>
    <row r="29" spans="2:7">
      <c r="B29" s="24" t="s">
        <v>67</v>
      </c>
    </row>
    <row r="30" spans="2:7">
      <c r="B30" s="24" t="s">
        <v>68</v>
      </c>
    </row>
    <row r="32" spans="2:7">
      <c r="B32" s="24" t="s">
        <v>69</v>
      </c>
    </row>
    <row r="34" spans="2:6">
      <c r="B34" s="24" t="s">
        <v>70</v>
      </c>
    </row>
    <row r="38" spans="2:6">
      <c r="F38" s="4"/>
    </row>
  </sheetData>
  <phoneticPr fontId="0" type="noConversion"/>
  <printOptions horizontalCentered="1"/>
  <pageMargins left="0.5" right="0.5" top="1.08" bottom="0.55000000000000004" header="0.45" footer="0"/>
  <pageSetup scale="8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C2BF4-9AD5-4EB3-A5F1-9E141E319779}">
  <sheetPr>
    <pageSetUpPr fitToPage="1"/>
  </sheetPr>
  <dimension ref="A1:H56"/>
  <sheetViews>
    <sheetView topLeftCell="A10" workbookViewId="0">
      <selection activeCell="G42" sqref="G42"/>
    </sheetView>
  </sheetViews>
  <sheetFormatPr defaultRowHeight="15"/>
  <cols>
    <col min="1" max="1" width="20.86328125" customWidth="1"/>
    <col min="2" max="2" width="1.76953125" customWidth="1"/>
    <col min="3" max="7" width="10.81640625" bestFit="1" customWidth="1"/>
  </cols>
  <sheetData>
    <row r="1" spans="1:8">
      <c r="F1" s="95" t="s">
        <v>465</v>
      </c>
    </row>
    <row r="2" spans="1:8">
      <c r="F2" s="95" t="s">
        <v>236</v>
      </c>
    </row>
    <row r="3" spans="1:8">
      <c r="F3" s="95" t="str">
        <f>+'DCP-12'!I2</f>
        <v>Dockets UE-200900/UG-200901</v>
      </c>
    </row>
    <row r="5" spans="1:8" ht="17.7">
      <c r="A5" s="327" t="s">
        <v>466</v>
      </c>
      <c r="B5" s="327"/>
      <c r="C5" s="327"/>
      <c r="D5" s="327"/>
      <c r="E5" s="327"/>
      <c r="F5" s="327"/>
      <c r="G5" s="327"/>
      <c r="H5" s="327"/>
    </row>
    <row r="6" spans="1:8" ht="17.7">
      <c r="A6" s="327" t="s">
        <v>471</v>
      </c>
      <c r="B6" s="327"/>
      <c r="C6" s="327"/>
      <c r="D6" s="327"/>
      <c r="E6" s="327"/>
      <c r="F6" s="327"/>
      <c r="G6" s="327"/>
      <c r="H6" s="327"/>
    </row>
    <row r="7" spans="1:8" ht="15.3" thickBot="1">
      <c r="A7" s="76"/>
      <c r="B7" s="76"/>
      <c r="C7" s="76"/>
      <c r="D7" s="76"/>
      <c r="E7" s="76"/>
      <c r="F7" s="76"/>
      <c r="G7" s="76"/>
      <c r="H7" s="76"/>
    </row>
    <row r="8" spans="1:8" ht="15.3" thickTop="1">
      <c r="C8" s="47"/>
      <c r="D8" s="47"/>
      <c r="E8" s="47"/>
      <c r="F8" s="47"/>
      <c r="G8" s="47"/>
      <c r="H8" s="47"/>
    </row>
    <row r="9" spans="1:8">
      <c r="C9" s="47"/>
      <c r="D9" s="47"/>
      <c r="E9" s="47"/>
      <c r="F9" s="47"/>
      <c r="G9" s="47"/>
      <c r="H9" s="47" t="s">
        <v>316</v>
      </c>
    </row>
    <row r="10" spans="1:8">
      <c r="C10" s="257">
        <v>2016</v>
      </c>
      <c r="D10" s="257">
        <v>2017</v>
      </c>
      <c r="E10" s="257">
        <v>2018</v>
      </c>
      <c r="F10" s="257">
        <v>2019</v>
      </c>
      <c r="G10" s="257">
        <v>2020</v>
      </c>
      <c r="H10" s="47" t="s">
        <v>27</v>
      </c>
    </row>
    <row r="11" spans="1:8">
      <c r="A11" s="29"/>
      <c r="B11" s="29"/>
      <c r="C11" s="93"/>
      <c r="D11" s="93"/>
      <c r="E11" s="93"/>
      <c r="F11" s="93"/>
      <c r="G11" s="93"/>
      <c r="H11" s="93"/>
    </row>
    <row r="12" spans="1:8">
      <c r="C12" s="47"/>
      <c r="D12" s="47"/>
      <c r="E12" s="47"/>
      <c r="F12" s="47"/>
      <c r="G12" s="47"/>
      <c r="H12" s="47"/>
    </row>
    <row r="13" spans="1:8">
      <c r="A13" s="97" t="s">
        <v>318</v>
      </c>
      <c r="C13" s="47"/>
      <c r="D13" s="47"/>
      <c r="E13" s="47"/>
      <c r="F13" s="47"/>
      <c r="G13" s="47"/>
      <c r="H13" s="47"/>
    </row>
    <row r="14" spans="1:8">
      <c r="A14" s="97" t="s">
        <v>317</v>
      </c>
      <c r="C14" s="47">
        <v>9.6000000000000002E-2</v>
      </c>
      <c r="D14" s="47">
        <v>9.6799999999999997E-2</v>
      </c>
      <c r="E14" s="47">
        <v>9.5600000000000004E-2</v>
      </c>
      <c r="F14" s="47">
        <v>9.6500000000000002E-2</v>
      </c>
      <c r="G14" s="47">
        <v>9.3899999999999997E-2</v>
      </c>
      <c r="H14" s="47">
        <f>AVERAGE(C14:G14)</f>
        <v>9.5759999999999998E-2</v>
      </c>
    </row>
    <row r="15" spans="1:8">
      <c r="C15" s="47"/>
      <c r="D15" s="47"/>
      <c r="E15" s="47"/>
      <c r="F15" s="47"/>
      <c r="G15" s="47"/>
      <c r="H15" s="47"/>
    </row>
    <row r="16" spans="1:8">
      <c r="A16" s="97" t="s">
        <v>319</v>
      </c>
      <c r="C16" s="47"/>
      <c r="D16" s="47"/>
      <c r="E16" s="47"/>
      <c r="F16" s="47"/>
      <c r="G16" s="47"/>
      <c r="H16" s="47"/>
    </row>
    <row r="17" spans="1:8">
      <c r="A17" s="97" t="s">
        <v>320</v>
      </c>
      <c r="C17" s="47"/>
      <c r="D17" s="47"/>
      <c r="E17" s="47"/>
      <c r="F17" s="47"/>
      <c r="G17" s="47"/>
      <c r="H17" s="47"/>
    </row>
    <row r="18" spans="1:8">
      <c r="C18" s="47"/>
      <c r="D18" s="47"/>
      <c r="E18" s="47"/>
      <c r="F18" s="47"/>
      <c r="G18" s="47"/>
      <c r="H18" s="47"/>
    </row>
    <row r="19" spans="1:8">
      <c r="A19" s="97" t="s">
        <v>321</v>
      </c>
      <c r="C19" s="47">
        <f>+'DCP-16, P 2'!E40</f>
        <v>4.6758333333333325E-2</v>
      </c>
      <c r="D19" s="47">
        <f>+'DCP-16, P 2'!E53</f>
        <v>4.3783333333333334E-2</v>
      </c>
      <c r="E19" s="47">
        <f>+'DCP-16, P 2'!E66</f>
        <v>4.6691666666666666E-2</v>
      </c>
      <c r="F19" s="47">
        <f>+'DCP-16, P 2'!E79</f>
        <v>4.1941666666666676E-2</v>
      </c>
      <c r="G19" s="47">
        <f>+'DCP-16, P 2'!E92</f>
        <v>3.3900000000000007E-2</v>
      </c>
      <c r="H19" s="47">
        <f>AVERAGE(C19:G19)</f>
        <v>4.2615E-2</v>
      </c>
    </row>
    <row r="20" spans="1:8">
      <c r="C20" s="47"/>
      <c r="D20" s="47"/>
      <c r="E20" s="47"/>
      <c r="F20" s="47"/>
      <c r="G20" s="47"/>
      <c r="H20" s="47"/>
    </row>
    <row r="21" spans="1:8">
      <c r="A21" s="97" t="s">
        <v>322</v>
      </c>
      <c r="C21" s="47">
        <f>+'DCP-16, P 2'!G40</f>
        <v>4.9108333333333337E-2</v>
      </c>
      <c r="D21" s="47">
        <f>+'DCP-16, P 2'!G53</f>
        <v>4.4791666666666667E-2</v>
      </c>
      <c r="E21" s="47">
        <f>+'DCP-16, P 2'!G66</f>
        <v>4.4775000000000009E-2</v>
      </c>
      <c r="F21" s="47">
        <f>+'DCP-16, P 2'!G79</f>
        <v>4.498333333333334E-2</v>
      </c>
      <c r="G21" s="47">
        <f>+'DCP-16, P 2'!G92</f>
        <v>3.5333333333333335E-2</v>
      </c>
      <c r="H21" s="47">
        <f>AVERAGE(C21:G21)</f>
        <v>4.3798333333333342E-2</v>
      </c>
    </row>
    <row r="22" spans="1:8">
      <c r="C22" s="47"/>
      <c r="D22" s="47"/>
      <c r="E22" s="47"/>
      <c r="F22" s="47"/>
      <c r="G22" s="47"/>
      <c r="H22" s="47"/>
    </row>
    <row r="23" spans="1:8">
      <c r="A23" s="97" t="s">
        <v>323</v>
      </c>
      <c r="C23" s="47">
        <f>+'DCP-16, P 2'!I40</f>
        <v>5.1808333333333338E-2</v>
      </c>
      <c r="D23" s="47">
        <f>+'DCP-16, P 2'!I53</f>
        <v>4.4624999999999998E-2</v>
      </c>
      <c r="E23" s="47">
        <f>+'DCP-16, P 2'!I66</f>
        <v>4.3758333333333344E-2</v>
      </c>
      <c r="F23" s="47">
        <f>+'DCP-16, P 2'!I79</f>
        <v>4.7133333333333333E-2</v>
      </c>
      <c r="G23" s="47">
        <f>+'DCP-16, P 2'!I92</f>
        <v>3.7124999999999998E-2</v>
      </c>
      <c r="H23" s="47">
        <f>AVERAGE(C23:G23)</f>
        <v>4.4889999999999999E-2</v>
      </c>
    </row>
    <row r="24" spans="1:8">
      <c r="C24" s="47"/>
      <c r="D24" s="47"/>
      <c r="E24" s="47"/>
      <c r="F24" s="47"/>
      <c r="G24" s="47"/>
      <c r="H24" s="47"/>
    </row>
    <row r="25" spans="1:8">
      <c r="A25" s="97" t="s">
        <v>324</v>
      </c>
      <c r="C25" s="47">
        <f>+'DCP-16, P 2'!K40</f>
        <v>5.241666666666666E-2</v>
      </c>
      <c r="D25" s="47">
        <f>+'DCP-16, P 2'!K53</f>
        <v>4.5033333333333335E-2</v>
      </c>
      <c r="E25" s="47">
        <f>+'DCP-16, P 2'!K66</f>
        <v>4.3199999999999995E-2</v>
      </c>
      <c r="F25" s="47">
        <f>+'DCP-16, P 2'!K79</f>
        <v>4.769166666666666E-2</v>
      </c>
      <c r="G25" s="47">
        <f>+'DCP-16, P 2'!K92</f>
        <v>3.9158333333333337E-2</v>
      </c>
      <c r="H25" s="47">
        <f>AVERAGE(C25:G25)</f>
        <v>4.5499999999999999E-2</v>
      </c>
    </row>
    <row r="26" spans="1:8">
      <c r="C26" s="47"/>
      <c r="D26" s="47"/>
      <c r="E26" s="47"/>
      <c r="F26" s="47"/>
      <c r="G26" s="47"/>
      <c r="H26" s="47"/>
    </row>
    <row r="27" spans="1:8">
      <c r="A27" s="97" t="s">
        <v>325</v>
      </c>
      <c r="C27" s="47">
        <f>+'DCP-16, P 2'!E27</f>
        <v>5.0291666666666672E-2</v>
      </c>
      <c r="D27" s="47">
        <f>+'DCP-16, P 2'!E40</f>
        <v>4.6758333333333325E-2</v>
      </c>
      <c r="E27" s="47">
        <f>+'DCP-16, P 2'!E53</f>
        <v>4.3783333333333334E-2</v>
      </c>
      <c r="F27" s="47">
        <f>+'DCP-16, P 2'!E66</f>
        <v>4.6691666666666666E-2</v>
      </c>
      <c r="G27" s="47">
        <f>+'DCP-16, P 2'!E79</f>
        <v>4.1941666666666676E-2</v>
      </c>
      <c r="H27" s="47">
        <f>AVERAGE(C27:G27)</f>
        <v>4.5893333333333335E-2</v>
      </c>
    </row>
    <row r="28" spans="1:8">
      <c r="C28" s="47"/>
      <c r="D28" s="47"/>
      <c r="E28" s="47"/>
      <c r="F28" s="47"/>
      <c r="G28" s="47"/>
      <c r="H28" s="47"/>
    </row>
    <row r="29" spans="1:8">
      <c r="C29" s="47"/>
      <c r="D29" s="47"/>
      <c r="E29" s="47"/>
      <c r="F29" s="47"/>
      <c r="G29" s="47"/>
      <c r="H29" s="47"/>
    </row>
    <row r="30" spans="1:8">
      <c r="A30" s="97" t="s">
        <v>326</v>
      </c>
      <c r="C30" s="47"/>
      <c r="D30" s="47"/>
      <c r="E30" s="47"/>
      <c r="F30" s="47"/>
      <c r="G30" s="47"/>
      <c r="H30" s="47"/>
    </row>
    <row r="31" spans="1:8">
      <c r="A31" s="97" t="s">
        <v>320</v>
      </c>
      <c r="C31" s="47"/>
      <c r="D31" s="47"/>
      <c r="E31" s="47"/>
      <c r="F31" s="47"/>
      <c r="G31" s="47"/>
      <c r="H31" s="47"/>
    </row>
    <row r="32" spans="1:8">
      <c r="C32" s="47"/>
      <c r="D32" s="47"/>
      <c r="E32" s="47"/>
      <c r="F32" s="47"/>
      <c r="G32" s="47"/>
      <c r="H32" s="47"/>
    </row>
    <row r="33" spans="1:8">
      <c r="A33" s="97" t="s">
        <v>321</v>
      </c>
      <c r="C33" s="47">
        <f>+C14-C19</f>
        <v>4.9241666666666677E-2</v>
      </c>
      <c r="D33" s="47">
        <f>+D14-D19</f>
        <v>5.3016666666666663E-2</v>
      </c>
      <c r="E33" s="47">
        <f>+E14-E19</f>
        <v>4.8908333333333338E-2</v>
      </c>
      <c r="F33" s="47">
        <f>+F14-F19</f>
        <v>5.4558333333333327E-2</v>
      </c>
      <c r="G33" s="47">
        <f>+G14-G19</f>
        <v>5.9999999999999991E-2</v>
      </c>
      <c r="H33" s="47">
        <f>AVERAGE(C33:G33)</f>
        <v>5.3144999999999998E-2</v>
      </c>
    </row>
    <row r="34" spans="1:8">
      <c r="C34" s="47"/>
      <c r="D34" s="47"/>
      <c r="E34" s="47"/>
      <c r="F34" s="47"/>
      <c r="G34" s="47"/>
      <c r="H34" s="47"/>
    </row>
    <row r="35" spans="1:8">
      <c r="A35" s="97" t="s">
        <v>322</v>
      </c>
      <c r="C35" s="47">
        <f>+C14-C21</f>
        <v>4.6891666666666665E-2</v>
      </c>
      <c r="D35" s="47">
        <f>+D14-D21</f>
        <v>5.200833333333333E-2</v>
      </c>
      <c r="E35" s="47">
        <f>+E14-E21</f>
        <v>5.0824999999999995E-2</v>
      </c>
      <c r="F35" s="47">
        <f>+F14-F21</f>
        <v>5.1516666666666662E-2</v>
      </c>
      <c r="G35" s="47">
        <f>+G14-G21</f>
        <v>5.8566666666666663E-2</v>
      </c>
      <c r="H35" s="47">
        <f>AVERAGE(C35:G35)</f>
        <v>5.1961666666666663E-2</v>
      </c>
    </row>
    <row r="36" spans="1:8">
      <c r="C36" s="47"/>
      <c r="D36" s="47"/>
      <c r="E36" s="47"/>
      <c r="F36" s="47"/>
      <c r="G36" s="47"/>
      <c r="H36" s="47"/>
    </row>
    <row r="37" spans="1:8">
      <c r="A37" s="97" t="s">
        <v>323</v>
      </c>
      <c r="C37" s="47">
        <f>+C14-C23</f>
        <v>4.4191666666666664E-2</v>
      </c>
      <c r="D37" s="47">
        <f>+D14-D23</f>
        <v>5.2174999999999999E-2</v>
      </c>
      <c r="E37" s="47">
        <f>+E14-E23</f>
        <v>5.1841666666666661E-2</v>
      </c>
      <c r="F37" s="47">
        <f>+F14-F23</f>
        <v>4.936666666666667E-2</v>
      </c>
      <c r="G37" s="47">
        <f>+G14-G23</f>
        <v>5.6774999999999999E-2</v>
      </c>
      <c r="H37" s="47">
        <f>AVERAGE(C37:G37)</f>
        <v>5.0870000000000005E-2</v>
      </c>
    </row>
    <row r="38" spans="1:8">
      <c r="C38" s="47"/>
      <c r="D38" s="47"/>
      <c r="E38" s="47"/>
      <c r="F38" s="47"/>
      <c r="G38" s="47"/>
      <c r="H38" s="47"/>
    </row>
    <row r="39" spans="1:8">
      <c r="A39" s="97" t="s">
        <v>324</v>
      </c>
      <c r="C39" s="47">
        <f>+C14-C25</f>
        <v>4.3583333333333342E-2</v>
      </c>
      <c r="D39" s="47">
        <f>+D14-D25</f>
        <v>5.1766666666666662E-2</v>
      </c>
      <c r="E39" s="47">
        <f>+E14-E25</f>
        <v>5.2400000000000009E-2</v>
      </c>
      <c r="F39" s="47">
        <f>+F14-F25</f>
        <v>4.8808333333333342E-2</v>
      </c>
      <c r="G39" s="47">
        <f>+G14-G25</f>
        <v>5.4741666666666661E-2</v>
      </c>
      <c r="H39" s="47">
        <f>AVERAGE(C39:G39)</f>
        <v>5.0260000000000006E-2</v>
      </c>
    </row>
    <row r="40" spans="1:8">
      <c r="C40" s="47"/>
      <c r="D40" s="47"/>
      <c r="E40" s="47"/>
      <c r="F40" s="47"/>
      <c r="G40" s="47"/>
      <c r="H40" s="47"/>
    </row>
    <row r="41" spans="1:8">
      <c r="A41" s="97" t="s">
        <v>325</v>
      </c>
      <c r="C41" s="47">
        <f>+C14-C27</f>
        <v>4.570833333333333E-2</v>
      </c>
      <c r="D41" s="47">
        <f>+D14-D27</f>
        <v>5.0041666666666672E-2</v>
      </c>
      <c r="E41" s="47">
        <f>+E14-E27</f>
        <v>5.1816666666666671E-2</v>
      </c>
      <c r="F41" s="47">
        <f>+F14-F27</f>
        <v>4.9808333333333336E-2</v>
      </c>
      <c r="G41" s="47">
        <f>+G14-G27</f>
        <v>5.1958333333333322E-2</v>
      </c>
      <c r="H41" s="47">
        <f>AVERAGE(C41:G41)</f>
        <v>4.986666666666667E-2</v>
      </c>
    </row>
    <row r="42" spans="1:8" ht="15.3" thickBot="1">
      <c r="A42" s="76"/>
      <c r="B42" s="76"/>
      <c r="C42" s="289"/>
      <c r="D42" s="289"/>
      <c r="E42" s="289"/>
      <c r="F42" s="289"/>
      <c r="G42" s="289"/>
      <c r="H42" s="289"/>
    </row>
    <row r="43" spans="1:8" ht="15.3" thickTop="1">
      <c r="C43" s="47"/>
      <c r="D43" s="47"/>
      <c r="E43" s="47"/>
      <c r="F43" s="47"/>
      <c r="G43" s="47"/>
      <c r="H43" s="47"/>
    </row>
    <row r="44" spans="1:8">
      <c r="A44" t="s">
        <v>482</v>
      </c>
      <c r="C44" s="47"/>
      <c r="D44" s="47"/>
      <c r="E44" s="47"/>
      <c r="F44" s="47"/>
      <c r="G44" s="47"/>
      <c r="H44" s="47"/>
    </row>
    <row r="45" spans="1:8">
      <c r="C45" s="47"/>
      <c r="D45" s="47"/>
      <c r="E45" s="47"/>
      <c r="F45" s="47"/>
      <c r="G45" s="47"/>
      <c r="H45" s="47"/>
    </row>
    <row r="46" spans="1:8">
      <c r="C46" s="47"/>
      <c r="D46" s="47"/>
      <c r="E46" s="47"/>
      <c r="F46" s="47"/>
      <c r="G46" s="47"/>
      <c r="H46" s="47"/>
    </row>
    <row r="47" spans="1:8">
      <c r="C47" s="47"/>
      <c r="D47" s="47"/>
      <c r="E47" s="47"/>
      <c r="F47" s="47"/>
      <c r="G47" s="47"/>
      <c r="H47" s="47"/>
    </row>
    <row r="48" spans="1:8">
      <c r="C48" s="47"/>
      <c r="D48" s="47"/>
      <c r="E48" s="47"/>
      <c r="F48" s="47"/>
      <c r="G48" s="47"/>
      <c r="H48" s="47"/>
    </row>
    <row r="49" spans="3:8">
      <c r="C49" s="47"/>
      <c r="D49" s="47"/>
      <c r="E49" s="47"/>
      <c r="F49" s="47"/>
      <c r="G49" s="47"/>
      <c r="H49" s="47"/>
    </row>
    <row r="50" spans="3:8">
      <c r="C50" s="47"/>
      <c r="D50" s="47"/>
      <c r="E50" s="47"/>
      <c r="F50" s="47"/>
      <c r="G50" s="47"/>
      <c r="H50" s="47"/>
    </row>
    <row r="51" spans="3:8">
      <c r="C51" s="47"/>
      <c r="D51" s="47"/>
      <c r="E51" s="47"/>
      <c r="F51" s="47"/>
      <c r="G51" s="47"/>
      <c r="H51" s="47"/>
    </row>
    <row r="52" spans="3:8">
      <c r="C52" s="47"/>
      <c r="D52" s="47"/>
      <c r="E52" s="47"/>
      <c r="F52" s="47"/>
      <c r="G52" s="47"/>
      <c r="H52" s="47"/>
    </row>
    <row r="53" spans="3:8">
      <c r="C53" s="47"/>
      <c r="D53" s="47"/>
      <c r="E53" s="47"/>
      <c r="F53" s="47"/>
      <c r="G53" s="47"/>
      <c r="H53" s="47"/>
    </row>
    <row r="54" spans="3:8">
      <c r="C54" s="47"/>
      <c r="D54" s="47"/>
      <c r="E54" s="47"/>
      <c r="F54" s="47"/>
      <c r="G54" s="47"/>
      <c r="H54" s="47"/>
    </row>
    <row r="55" spans="3:8">
      <c r="C55" s="47"/>
      <c r="D55" s="47"/>
      <c r="E55" s="47"/>
      <c r="F55" s="47"/>
      <c r="G55" s="47"/>
      <c r="H55" s="47"/>
    </row>
    <row r="56" spans="3:8">
      <c r="C56" s="47"/>
      <c r="D56" s="47"/>
      <c r="E56" s="47"/>
      <c r="F56" s="47"/>
      <c r="G56" s="47"/>
      <c r="H56" s="47"/>
    </row>
  </sheetData>
  <mergeCells count="2">
    <mergeCell ref="A5:H5"/>
    <mergeCell ref="A6:H6"/>
  </mergeCells>
  <pageMargins left="0.7" right="0.7" top="0.75" bottom="0.75" header="0.3" footer="0.3"/>
  <pageSetup scale="8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9D89-8245-4FF6-BC12-B47A00F5F4A8}">
  <sheetPr>
    <pageSetUpPr fitToPage="1"/>
  </sheetPr>
  <dimension ref="A1:M95"/>
  <sheetViews>
    <sheetView topLeftCell="A73" workbookViewId="0">
      <selection activeCell="A95" sqref="A95"/>
    </sheetView>
  </sheetViews>
  <sheetFormatPr defaultRowHeight="15"/>
  <cols>
    <col min="1" max="1" width="10.54296875" customWidth="1"/>
    <col min="2" max="2" width="2.40625" customWidth="1"/>
    <col min="4" max="4" width="2.5" customWidth="1"/>
    <col min="6" max="6" width="1.5" customWidth="1"/>
    <col min="8" max="8" width="1.40625" customWidth="1"/>
    <col min="10" max="10" width="1.54296875" customWidth="1"/>
    <col min="12" max="12" width="1.1328125" customWidth="1"/>
  </cols>
  <sheetData>
    <row r="1" spans="1:13">
      <c r="I1" s="95" t="str">
        <f>+'DCP-16, P 1'!F1</f>
        <v>Exh. DCP-16</v>
      </c>
    </row>
    <row r="2" spans="1:13">
      <c r="I2" s="95" t="s">
        <v>237</v>
      </c>
    </row>
    <row r="3" spans="1:13">
      <c r="I3" s="95" t="str">
        <f>+'DCP-16, P 1'!F3</f>
        <v>Dockets UE-200900/UG-200901</v>
      </c>
    </row>
    <row r="5" spans="1:13" ht="17.7">
      <c r="A5" s="327" t="s">
        <v>466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</row>
    <row r="6" spans="1:13" ht="17.7">
      <c r="A6" s="327" t="s">
        <v>467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</row>
    <row r="7" spans="1:13" ht="15.3" thickBot="1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5.3" thickTop="1"/>
    <row r="9" spans="1:13">
      <c r="G9" s="252" t="s">
        <v>311</v>
      </c>
      <c r="I9" s="252" t="s">
        <v>313</v>
      </c>
      <c r="K9" s="252" t="s">
        <v>314</v>
      </c>
      <c r="M9" s="252" t="s">
        <v>315</v>
      </c>
    </row>
    <row r="10" spans="1:13">
      <c r="E10" s="252" t="s">
        <v>310</v>
      </c>
      <c r="G10" s="252" t="s">
        <v>312</v>
      </c>
      <c r="I10" s="252" t="s">
        <v>312</v>
      </c>
      <c r="K10" s="252" t="s">
        <v>312</v>
      </c>
      <c r="M10" s="252" t="s">
        <v>312</v>
      </c>
    </row>
    <row r="11" spans="1:13">
      <c r="E11" s="252" t="s">
        <v>27</v>
      </c>
      <c r="G11" s="252" t="s">
        <v>27</v>
      </c>
      <c r="I11" s="252" t="s">
        <v>27</v>
      </c>
      <c r="K11" s="252" t="s">
        <v>27</v>
      </c>
      <c r="M11" s="252" t="s">
        <v>27</v>
      </c>
    </row>
    <row r="12" spans="1:13">
      <c r="A12" t="s">
        <v>297</v>
      </c>
      <c r="C12" s="47" t="s">
        <v>309</v>
      </c>
      <c r="E12" s="252" t="s">
        <v>309</v>
      </c>
      <c r="F12" s="27"/>
      <c r="G12" s="252" t="s">
        <v>309</v>
      </c>
      <c r="H12" s="27"/>
      <c r="I12" s="252" t="s">
        <v>309</v>
      </c>
      <c r="J12" s="27"/>
      <c r="K12" s="252" t="s">
        <v>309</v>
      </c>
      <c r="M12" s="252" t="s">
        <v>309</v>
      </c>
    </row>
    <row r="13" spans="1:13">
      <c r="A13" s="29"/>
      <c r="B13" s="29"/>
      <c r="C13" s="93"/>
      <c r="D13" s="255"/>
      <c r="E13" s="255"/>
      <c r="F13" s="256"/>
      <c r="G13" s="255"/>
      <c r="H13" s="256"/>
      <c r="I13" s="256"/>
      <c r="J13" s="256"/>
      <c r="K13" s="255"/>
      <c r="L13" s="29"/>
      <c r="M13" s="29"/>
    </row>
    <row r="14" spans="1:13">
      <c r="C14" s="47"/>
      <c r="E14" s="27"/>
      <c r="F14" s="27"/>
      <c r="G14" s="27"/>
      <c r="H14" s="27"/>
      <c r="I14" s="27"/>
      <c r="J14" s="27"/>
    </row>
    <row r="15" spans="1:13">
      <c r="A15" s="244">
        <v>2015</v>
      </c>
      <c r="C15" s="47"/>
      <c r="E15" s="27"/>
      <c r="F15" s="27"/>
      <c r="G15" s="27"/>
      <c r="H15" s="27"/>
      <c r="I15" s="27"/>
      <c r="J15" s="27"/>
    </row>
    <row r="16" spans="1:13">
      <c r="A16" s="27" t="s">
        <v>156</v>
      </c>
      <c r="C16" s="47">
        <v>4.3900000000000002E-2</v>
      </c>
      <c r="E16" s="27"/>
      <c r="F16" s="27"/>
      <c r="G16" s="27"/>
      <c r="H16" s="27"/>
      <c r="I16" s="27"/>
      <c r="J16" s="27"/>
    </row>
    <row r="17" spans="1:11">
      <c r="A17" s="27" t="s">
        <v>298</v>
      </c>
      <c r="C17" s="47">
        <v>4.4400000000000002E-2</v>
      </c>
      <c r="E17" s="27"/>
      <c r="F17" s="27"/>
      <c r="G17" s="27"/>
      <c r="H17" s="27"/>
      <c r="I17" s="27"/>
      <c r="J17" s="27"/>
    </row>
    <row r="18" spans="1:11">
      <c r="A18" s="27" t="s">
        <v>299</v>
      </c>
      <c r="C18" s="47">
        <v>4.5100000000000001E-2</v>
      </c>
      <c r="E18" s="27"/>
      <c r="F18" s="27"/>
      <c r="G18" s="27"/>
      <c r="H18" s="27"/>
      <c r="I18" s="27"/>
      <c r="J18" s="27"/>
    </row>
    <row r="19" spans="1:11">
      <c r="A19" s="27" t="s">
        <v>300</v>
      </c>
      <c r="C19" s="47">
        <v>4.5100000000000001E-2</v>
      </c>
      <c r="E19" s="27"/>
      <c r="F19" s="27"/>
      <c r="G19" s="27"/>
      <c r="H19" s="27"/>
      <c r="I19" s="27"/>
      <c r="J19" s="27"/>
    </row>
    <row r="20" spans="1:11">
      <c r="A20" s="27" t="s">
        <v>301</v>
      </c>
      <c r="C20" s="47">
        <v>4.9099999999999998E-2</v>
      </c>
      <c r="E20" s="27"/>
      <c r="F20" s="27"/>
      <c r="G20" s="27"/>
      <c r="H20" s="27"/>
      <c r="I20" s="27"/>
      <c r="J20" s="27"/>
    </row>
    <row r="21" spans="1:11">
      <c r="A21" s="27" t="s">
        <v>302</v>
      </c>
      <c r="C21" s="47">
        <v>5.1299999999999998E-2</v>
      </c>
      <c r="E21" s="27"/>
      <c r="F21" s="27"/>
      <c r="G21" s="27"/>
      <c r="H21" s="27"/>
      <c r="I21" s="27"/>
      <c r="J21" s="27"/>
      <c r="K21" s="253"/>
    </row>
    <row r="22" spans="1:11">
      <c r="A22" s="27" t="s">
        <v>303</v>
      </c>
      <c r="C22" s="47">
        <v>5.2200000000000003E-2</v>
      </c>
      <c r="E22" s="27"/>
      <c r="F22" s="27"/>
      <c r="G22" s="27"/>
      <c r="H22" s="27"/>
      <c r="I22" s="27"/>
      <c r="J22" s="27"/>
      <c r="K22" s="253"/>
    </row>
    <row r="23" spans="1:11">
      <c r="A23" s="27" t="s">
        <v>304</v>
      </c>
      <c r="C23" s="47">
        <v>5.2299999999999999E-2</v>
      </c>
      <c r="E23" s="27"/>
      <c r="F23" s="27"/>
      <c r="G23" s="27"/>
      <c r="H23" s="27"/>
      <c r="I23" s="27"/>
      <c r="J23" s="27"/>
      <c r="K23" s="253"/>
    </row>
    <row r="24" spans="1:11">
      <c r="A24" s="27" t="s">
        <v>305</v>
      </c>
      <c r="C24" s="47">
        <v>5.4199999999999998E-2</v>
      </c>
      <c r="E24" s="27"/>
      <c r="F24" s="27"/>
      <c r="G24" s="27"/>
      <c r="H24" s="27"/>
      <c r="I24" s="27"/>
      <c r="J24" s="27"/>
      <c r="K24" s="253"/>
    </row>
    <row r="25" spans="1:11">
      <c r="A25" s="27" t="s">
        <v>306</v>
      </c>
      <c r="C25" s="47">
        <v>5.4699999999999999E-2</v>
      </c>
      <c r="E25" s="27"/>
      <c r="F25" s="27"/>
      <c r="G25" s="27"/>
      <c r="H25" s="27"/>
      <c r="I25" s="27"/>
      <c r="J25" s="27"/>
      <c r="K25" s="253"/>
    </row>
    <row r="26" spans="1:11">
      <c r="A26" s="27" t="s">
        <v>307</v>
      </c>
      <c r="C26" s="47">
        <v>5.57E-2</v>
      </c>
      <c r="E26" s="27"/>
      <c r="F26" s="27"/>
      <c r="G26" s="27"/>
      <c r="H26" s="27"/>
      <c r="I26" s="27"/>
      <c r="J26" s="27"/>
      <c r="K26" s="253"/>
    </row>
    <row r="27" spans="1:11">
      <c r="A27" s="27" t="s">
        <v>308</v>
      </c>
      <c r="C27" s="47">
        <v>5.5500000000000001E-2</v>
      </c>
      <c r="E27" s="47">
        <f>AVERAGE(C16:C27)</f>
        <v>5.0291666666666672E-2</v>
      </c>
      <c r="F27" s="27"/>
      <c r="G27" s="27"/>
      <c r="H27" s="27"/>
      <c r="I27" s="27"/>
      <c r="J27" s="27"/>
      <c r="K27" s="253"/>
    </row>
    <row r="28" spans="1:11">
      <c r="A28" s="244">
        <v>2016</v>
      </c>
      <c r="C28" s="47"/>
      <c r="E28" s="27"/>
      <c r="F28" s="27"/>
      <c r="G28" s="27"/>
      <c r="H28" s="27"/>
      <c r="I28" s="27"/>
      <c r="J28" s="27"/>
      <c r="K28" s="253"/>
    </row>
    <row r="29" spans="1:11">
      <c r="A29" s="27" t="s">
        <v>156</v>
      </c>
      <c r="C29" s="47">
        <v>5.4899999999999997E-2</v>
      </c>
      <c r="E29" s="27"/>
      <c r="F29" s="27"/>
      <c r="G29" s="27"/>
      <c r="H29" s="27"/>
      <c r="I29" s="27"/>
      <c r="J29" s="27"/>
      <c r="K29" s="253"/>
    </row>
    <row r="30" spans="1:11">
      <c r="A30" s="27" t="s">
        <v>298</v>
      </c>
      <c r="C30" s="47">
        <v>5.28E-2</v>
      </c>
      <c r="E30" s="27"/>
      <c r="F30" s="27"/>
      <c r="G30" s="27"/>
      <c r="H30" s="27"/>
      <c r="I30" s="27"/>
      <c r="J30" s="27"/>
      <c r="K30" s="253"/>
    </row>
    <row r="31" spans="1:11">
      <c r="A31" s="27" t="s">
        <v>299</v>
      </c>
      <c r="C31" s="47">
        <v>5.1200000000000002E-2</v>
      </c>
      <c r="E31" s="27"/>
      <c r="F31" s="27"/>
      <c r="G31" s="27"/>
      <c r="H31" s="27"/>
      <c r="I31" s="27"/>
      <c r="J31" s="27"/>
      <c r="K31" s="253"/>
    </row>
    <row r="32" spans="1:11">
      <c r="A32" s="27" t="s">
        <v>300</v>
      </c>
      <c r="C32" s="47">
        <v>4.7500000000000001E-2</v>
      </c>
      <c r="E32" s="27"/>
      <c r="F32" s="27"/>
      <c r="G32" s="27"/>
      <c r="H32" s="27"/>
      <c r="I32" s="27"/>
      <c r="J32" s="27"/>
      <c r="K32" s="253"/>
    </row>
    <row r="33" spans="1:11">
      <c r="A33" s="27" t="s">
        <v>301</v>
      </c>
      <c r="C33" s="47">
        <v>4.5999999999999999E-2</v>
      </c>
      <c r="E33" s="27"/>
      <c r="F33" s="27"/>
      <c r="G33" s="27"/>
      <c r="H33" s="27"/>
      <c r="I33" s="27"/>
      <c r="J33" s="27"/>
      <c r="K33" s="253"/>
    </row>
    <row r="34" spans="1:11">
      <c r="A34" s="27" t="s">
        <v>302</v>
      </c>
      <c r="C34" s="47">
        <v>4.4699999999999997E-2</v>
      </c>
      <c r="E34" s="27"/>
      <c r="F34" s="27"/>
      <c r="G34" s="27"/>
      <c r="H34" s="27"/>
      <c r="I34" s="27"/>
      <c r="J34" s="27"/>
      <c r="K34" s="253"/>
    </row>
    <row r="35" spans="1:11">
      <c r="A35" s="27" t="s">
        <v>303</v>
      </c>
      <c r="C35" s="47">
        <v>4.1599999999999998E-2</v>
      </c>
      <c r="E35" s="27"/>
      <c r="F35" s="27"/>
      <c r="G35" s="27"/>
      <c r="H35" s="27"/>
      <c r="I35" s="27"/>
      <c r="J35" s="27"/>
      <c r="K35" s="253"/>
    </row>
    <row r="36" spans="1:11">
      <c r="A36" s="27" t="s">
        <v>304</v>
      </c>
      <c r="C36" s="47">
        <v>4.2000000000000003E-2</v>
      </c>
      <c r="E36" s="27"/>
      <c r="F36" s="27"/>
      <c r="G36" s="27"/>
      <c r="H36" s="27"/>
      <c r="I36" s="27"/>
      <c r="J36" s="27"/>
      <c r="K36" s="253"/>
    </row>
    <row r="37" spans="1:11">
      <c r="A37" s="27" t="s">
        <v>305</v>
      </c>
      <c r="C37" s="47">
        <v>4.2700000000000002E-2</v>
      </c>
      <c r="E37" s="27"/>
      <c r="F37" s="27"/>
      <c r="G37" s="27"/>
      <c r="H37" s="27"/>
      <c r="I37" s="27"/>
      <c r="J37" s="27"/>
      <c r="K37" s="253"/>
    </row>
    <row r="38" spans="1:11">
      <c r="A38" s="27" t="s">
        <v>306</v>
      </c>
      <c r="C38" s="47">
        <v>4.3400000000000001E-2</v>
      </c>
      <c r="E38" s="27"/>
      <c r="F38" s="27"/>
      <c r="G38" s="27"/>
      <c r="H38" s="27"/>
      <c r="I38" s="27"/>
      <c r="J38" s="27"/>
      <c r="K38" s="253"/>
    </row>
    <row r="39" spans="1:11">
      <c r="A39" s="27" t="s">
        <v>307</v>
      </c>
      <c r="C39" s="47">
        <v>4.6399999999999997E-2</v>
      </c>
      <c r="E39" s="27"/>
      <c r="F39" s="27"/>
      <c r="G39" s="27"/>
      <c r="H39" s="27"/>
      <c r="I39" s="27"/>
      <c r="J39" s="27"/>
      <c r="K39" s="253"/>
    </row>
    <row r="40" spans="1:11">
      <c r="A40" s="27" t="s">
        <v>308</v>
      </c>
      <c r="C40" s="47">
        <v>4.7899999999999998E-2</v>
      </c>
      <c r="E40" s="47">
        <f>AVERAGE(C29:C40)</f>
        <v>4.6758333333333325E-2</v>
      </c>
      <c r="F40" s="27"/>
      <c r="G40" s="47">
        <f>AVERAGE(C25:C37)</f>
        <v>4.9108333333333337E-2</v>
      </c>
      <c r="H40" s="27"/>
      <c r="I40" s="47">
        <f>AVERAGE(C22:C34)</f>
        <v>5.1808333333333338E-2</v>
      </c>
      <c r="J40" s="27"/>
      <c r="K40" s="254">
        <f>AVERAGE(C19:C31)</f>
        <v>5.241666666666666E-2</v>
      </c>
    </row>
    <row r="41" spans="1:11">
      <c r="A41" s="244">
        <v>2017</v>
      </c>
      <c r="C41" s="47"/>
      <c r="E41" s="27"/>
      <c r="F41" s="27"/>
      <c r="G41" s="27"/>
      <c r="H41" s="27"/>
      <c r="I41" s="27"/>
      <c r="J41" s="27"/>
      <c r="K41" s="253"/>
    </row>
    <row r="42" spans="1:11">
      <c r="A42" s="27" t="s">
        <v>156</v>
      </c>
      <c r="C42" s="47">
        <v>4.6199999999999998E-2</v>
      </c>
      <c r="E42" s="27"/>
      <c r="F42" s="27"/>
      <c r="G42" s="27"/>
      <c r="H42" s="27"/>
      <c r="I42" s="27"/>
      <c r="J42" s="27"/>
      <c r="K42" s="253"/>
    </row>
    <row r="43" spans="1:11">
      <c r="A43" s="27" t="s">
        <v>298</v>
      </c>
      <c r="C43" s="47">
        <v>4.58E-2</v>
      </c>
      <c r="E43" s="27"/>
      <c r="F43" s="27"/>
      <c r="G43" s="27"/>
      <c r="H43" s="27"/>
      <c r="I43" s="27"/>
      <c r="J43" s="27"/>
      <c r="K43" s="253"/>
    </row>
    <row r="44" spans="1:11">
      <c r="A44" s="27" t="s">
        <v>299</v>
      </c>
      <c r="C44" s="47">
        <v>4.6199999999999998E-2</v>
      </c>
      <c r="E44" s="27"/>
      <c r="F44" s="27"/>
      <c r="G44" s="27"/>
      <c r="H44" s="27"/>
      <c r="I44" s="27"/>
      <c r="J44" s="27"/>
      <c r="K44" s="253"/>
    </row>
    <row r="45" spans="1:11">
      <c r="A45" s="27" t="s">
        <v>300</v>
      </c>
      <c r="C45" s="47">
        <v>4.5100000000000001E-2</v>
      </c>
      <c r="E45" s="27"/>
      <c r="F45" s="27"/>
      <c r="G45" s="27"/>
      <c r="H45" s="27"/>
      <c r="I45" s="27"/>
      <c r="J45" s="27"/>
      <c r="K45" s="253"/>
    </row>
    <row r="46" spans="1:11">
      <c r="A46" s="27" t="s">
        <v>301</v>
      </c>
      <c r="C46" s="47">
        <v>4.4999999999999998E-2</v>
      </c>
      <c r="E46" s="27"/>
      <c r="F46" s="27"/>
      <c r="G46" s="27"/>
      <c r="H46" s="27"/>
      <c r="I46" s="27"/>
      <c r="J46" s="27"/>
      <c r="K46" s="253"/>
    </row>
    <row r="47" spans="1:11">
      <c r="A47" s="27" t="s">
        <v>302</v>
      </c>
      <c r="C47" s="47">
        <v>4.3200000000000002E-2</v>
      </c>
      <c r="E47" s="27"/>
      <c r="F47" s="27"/>
      <c r="G47" s="27"/>
      <c r="H47" s="27"/>
      <c r="I47" s="27"/>
      <c r="J47" s="27"/>
      <c r="K47" s="253"/>
    </row>
    <row r="48" spans="1:11">
      <c r="A48" s="27" t="s">
        <v>303</v>
      </c>
      <c r="C48" s="47">
        <v>4.36E-2</v>
      </c>
      <c r="E48" s="27"/>
      <c r="F48" s="27"/>
      <c r="G48" s="27"/>
      <c r="H48" s="27"/>
      <c r="I48" s="27"/>
      <c r="J48" s="27"/>
      <c r="K48" s="253"/>
    </row>
    <row r="49" spans="1:11">
      <c r="A49" s="27" t="s">
        <v>304</v>
      </c>
      <c r="C49" s="47">
        <v>4.2299999999999997E-2</v>
      </c>
      <c r="E49" s="27"/>
      <c r="F49" s="27"/>
      <c r="G49" s="27"/>
      <c r="H49" s="27"/>
      <c r="I49" s="27"/>
      <c r="J49" s="27"/>
      <c r="K49" s="253"/>
    </row>
    <row r="50" spans="1:11">
      <c r="A50" s="27" t="s">
        <v>305</v>
      </c>
      <c r="C50" s="47">
        <v>4.24E-2</v>
      </c>
      <c r="E50" s="27"/>
      <c r="F50" s="27"/>
      <c r="G50" s="27"/>
      <c r="H50" s="27"/>
      <c r="I50" s="27"/>
      <c r="J50" s="27"/>
      <c r="K50" s="253"/>
    </row>
    <row r="51" spans="1:11">
      <c r="A51" s="27" t="s">
        <v>306</v>
      </c>
      <c r="C51" s="47">
        <v>4.2599999999999999E-2</v>
      </c>
      <c r="E51" s="27"/>
      <c r="F51" s="27"/>
      <c r="G51" s="27"/>
      <c r="H51" s="27"/>
      <c r="I51" s="27"/>
      <c r="J51" s="27"/>
      <c r="K51" s="253"/>
    </row>
    <row r="52" spans="1:11">
      <c r="A52" s="27" t="s">
        <v>307</v>
      </c>
      <c r="C52" s="47">
        <v>4.1599999999999998E-2</v>
      </c>
      <c r="E52" s="27"/>
      <c r="F52" s="27"/>
      <c r="G52" s="27"/>
      <c r="H52" s="27"/>
      <c r="I52" s="27"/>
      <c r="J52" s="27"/>
      <c r="K52" s="253"/>
    </row>
    <row r="53" spans="1:11">
      <c r="A53" s="27" t="s">
        <v>308</v>
      </c>
      <c r="C53" s="47">
        <v>4.1399999999999999E-2</v>
      </c>
      <c r="E53" s="47">
        <f>AVERAGE(C42:C53)</f>
        <v>4.3783333333333334E-2</v>
      </c>
      <c r="F53" s="27"/>
      <c r="G53" s="47">
        <f>AVERAGE(C38:C50)</f>
        <v>4.4791666666666667E-2</v>
      </c>
      <c r="H53" s="27"/>
      <c r="I53" s="47">
        <f>AVERAGE(C35:C47)</f>
        <v>4.4624999999999998E-2</v>
      </c>
      <c r="J53" s="27"/>
      <c r="K53" s="254">
        <f>AVERAGE(C32:C44)</f>
        <v>4.5033333333333335E-2</v>
      </c>
    </row>
    <row r="54" spans="1:11">
      <c r="A54" s="244">
        <v>2018</v>
      </c>
      <c r="C54" s="47"/>
      <c r="E54" s="27"/>
      <c r="F54" s="27"/>
      <c r="G54" s="27"/>
      <c r="H54" s="27"/>
      <c r="I54" s="27"/>
      <c r="J54" s="27"/>
      <c r="K54" s="253"/>
    </row>
    <row r="55" spans="1:11">
      <c r="A55" s="27" t="s">
        <v>156</v>
      </c>
      <c r="C55" s="47">
        <v>4.1799999999999997E-2</v>
      </c>
      <c r="E55" s="27"/>
      <c r="F55" s="27"/>
      <c r="G55" s="27"/>
      <c r="H55" s="27"/>
      <c r="I55" s="27"/>
      <c r="J55" s="27"/>
      <c r="K55" s="253"/>
    </row>
    <row r="56" spans="1:11">
      <c r="A56" s="27" t="s">
        <v>298</v>
      </c>
      <c r="C56" s="47">
        <v>4.4200000000000003E-2</v>
      </c>
      <c r="E56" s="27"/>
      <c r="F56" s="27"/>
      <c r="G56" s="27"/>
      <c r="H56" s="27"/>
      <c r="I56" s="27"/>
      <c r="J56" s="27"/>
      <c r="K56" s="253"/>
    </row>
    <row r="57" spans="1:11">
      <c r="A57" s="27" t="s">
        <v>299</v>
      </c>
      <c r="C57" s="47">
        <v>4.5199999999999997E-2</v>
      </c>
      <c r="E57" s="27"/>
      <c r="F57" s="27"/>
      <c r="G57" s="27"/>
      <c r="H57" s="27"/>
      <c r="I57" s="27"/>
      <c r="J57" s="27"/>
      <c r="K57" s="253"/>
    </row>
    <row r="58" spans="1:11">
      <c r="A58" s="27" t="s">
        <v>300</v>
      </c>
      <c r="C58" s="47">
        <v>4.58E-2</v>
      </c>
      <c r="E58" s="27"/>
      <c r="F58" s="27"/>
      <c r="G58" s="27"/>
      <c r="H58" s="27"/>
      <c r="I58" s="27"/>
      <c r="J58" s="27"/>
      <c r="K58" s="253"/>
    </row>
    <row r="59" spans="1:11">
      <c r="A59" s="27" t="s">
        <v>301</v>
      </c>
      <c r="C59" s="47">
        <v>4.7100000000000003E-2</v>
      </c>
      <c r="E59" s="27"/>
      <c r="F59" s="27"/>
      <c r="G59" s="27"/>
      <c r="H59" s="27"/>
      <c r="I59" s="27"/>
      <c r="J59" s="27"/>
      <c r="K59" s="253"/>
    </row>
    <row r="60" spans="1:11">
      <c r="A60" s="27" t="s">
        <v>302</v>
      </c>
      <c r="C60" s="47">
        <v>4.7100000000000003E-2</v>
      </c>
      <c r="E60" s="27"/>
      <c r="F60" s="27"/>
      <c r="G60" s="27"/>
      <c r="H60" s="27"/>
      <c r="I60" s="27"/>
      <c r="J60" s="27"/>
      <c r="K60" s="253"/>
    </row>
    <row r="61" spans="1:11">
      <c r="A61" s="27" t="s">
        <v>303</v>
      </c>
      <c r="C61" s="47">
        <v>4.6699999999999998E-2</v>
      </c>
      <c r="E61" s="27"/>
      <c r="F61" s="27"/>
      <c r="G61" s="27"/>
      <c r="H61" s="27"/>
      <c r="I61" s="27"/>
      <c r="J61" s="27"/>
      <c r="K61" s="253"/>
    </row>
    <row r="62" spans="1:11">
      <c r="A62" s="27" t="s">
        <v>304</v>
      </c>
      <c r="C62" s="47">
        <v>4.6399999999999997E-2</v>
      </c>
      <c r="E62" s="27"/>
      <c r="F62" s="27"/>
      <c r="G62" s="27"/>
      <c r="H62" s="27"/>
      <c r="I62" s="27"/>
      <c r="J62" s="27"/>
      <c r="K62" s="253"/>
    </row>
    <row r="63" spans="1:11">
      <c r="A63" s="27" t="s">
        <v>305</v>
      </c>
      <c r="C63" s="47">
        <v>4.7399999999999998E-2</v>
      </c>
      <c r="E63" s="27"/>
      <c r="F63" s="27"/>
      <c r="G63" s="27"/>
      <c r="H63" s="27"/>
      <c r="I63" s="27"/>
      <c r="J63" s="27"/>
      <c r="K63" s="253"/>
    </row>
    <row r="64" spans="1:11">
      <c r="A64" s="27" t="s">
        <v>306</v>
      </c>
      <c r="C64" s="47">
        <v>4.9099999999999998E-2</v>
      </c>
      <c r="E64" s="27"/>
      <c r="F64" s="27"/>
      <c r="G64" s="27"/>
      <c r="H64" s="27"/>
      <c r="I64" s="27"/>
      <c r="J64" s="27"/>
      <c r="K64" s="253"/>
    </row>
    <row r="65" spans="1:11">
      <c r="A65" s="27" t="s">
        <v>307</v>
      </c>
      <c r="C65" s="47">
        <v>5.0299999999999997E-2</v>
      </c>
      <c r="E65" s="27"/>
      <c r="F65" s="27"/>
      <c r="G65" s="27"/>
      <c r="H65" s="27"/>
      <c r="I65" s="27"/>
      <c r="J65" s="27"/>
      <c r="K65" s="253"/>
    </row>
    <row r="66" spans="1:11">
      <c r="A66" s="27" t="s">
        <v>308</v>
      </c>
      <c r="C66" s="47">
        <v>4.9200000000000001E-2</v>
      </c>
      <c r="E66" s="47">
        <f>AVERAGE(C55:C66)</f>
        <v>4.6691666666666666E-2</v>
      </c>
      <c r="F66" s="27"/>
      <c r="G66" s="47">
        <f>AVERAGE(C51:C63)</f>
        <v>4.4775000000000009E-2</v>
      </c>
      <c r="H66" s="27"/>
      <c r="I66" s="47">
        <f>AVERAGE(C48:C60)</f>
        <v>4.3758333333333344E-2</v>
      </c>
      <c r="J66" s="27"/>
      <c r="K66" s="254">
        <f>AVERAGE(C45:C57)</f>
        <v>4.3199999999999995E-2</v>
      </c>
    </row>
    <row r="67" spans="1:11">
      <c r="A67" s="244">
        <v>2019</v>
      </c>
      <c r="C67" s="47"/>
      <c r="E67" s="27"/>
      <c r="F67" s="27"/>
      <c r="G67" s="27"/>
      <c r="H67" s="27"/>
      <c r="I67" s="27"/>
      <c r="J67" s="27"/>
      <c r="K67" s="253"/>
    </row>
    <row r="68" spans="1:11">
      <c r="A68" s="27" t="s">
        <v>156</v>
      </c>
      <c r="C68" s="47">
        <v>4.9099999999999998E-2</v>
      </c>
      <c r="E68" s="27"/>
      <c r="F68" s="27"/>
      <c r="G68" s="27"/>
      <c r="H68" s="27"/>
      <c r="I68" s="27"/>
      <c r="J68" s="27"/>
      <c r="K68" s="253"/>
    </row>
    <row r="69" spans="1:11">
      <c r="A69" s="27" t="s">
        <v>298</v>
      </c>
      <c r="C69" s="47">
        <v>4.7600000000000003E-2</v>
      </c>
      <c r="E69" s="27"/>
      <c r="F69" s="27"/>
      <c r="G69" s="27"/>
      <c r="H69" s="27"/>
      <c r="I69" s="27"/>
      <c r="J69" s="27"/>
      <c r="K69" s="253"/>
    </row>
    <row r="70" spans="1:11">
      <c r="A70" s="27" t="s">
        <v>299</v>
      </c>
      <c r="C70" s="47">
        <v>4.65E-2</v>
      </c>
      <c r="E70" s="27"/>
      <c r="F70" s="27"/>
      <c r="G70" s="27"/>
      <c r="H70" s="27"/>
      <c r="I70" s="27"/>
      <c r="J70" s="27"/>
      <c r="K70" s="253"/>
    </row>
    <row r="71" spans="1:11">
      <c r="A71" s="27" t="s">
        <v>300</v>
      </c>
      <c r="C71" s="47">
        <v>4.5499999999999999E-2</v>
      </c>
      <c r="E71" s="27"/>
      <c r="F71" s="27"/>
      <c r="G71" s="27"/>
      <c r="H71" s="27"/>
      <c r="I71" s="27"/>
      <c r="J71" s="27"/>
      <c r="K71" s="253"/>
    </row>
    <row r="72" spans="1:11">
      <c r="A72" s="27" t="s">
        <v>301</v>
      </c>
      <c r="C72" s="47">
        <v>4.4699999999999997E-2</v>
      </c>
      <c r="E72" s="27"/>
      <c r="F72" s="27"/>
      <c r="G72" s="27"/>
      <c r="H72" s="27"/>
      <c r="I72" s="27"/>
      <c r="J72" s="27"/>
      <c r="K72" s="253"/>
    </row>
    <row r="73" spans="1:11">
      <c r="A73" s="27" t="s">
        <v>302</v>
      </c>
      <c r="C73" s="47">
        <v>4.3099999999999999E-2</v>
      </c>
      <c r="E73" s="27"/>
      <c r="F73" s="27"/>
      <c r="G73" s="27"/>
      <c r="H73" s="27"/>
      <c r="I73" s="27"/>
      <c r="J73" s="27"/>
      <c r="K73" s="253"/>
    </row>
    <row r="74" spans="1:11">
      <c r="A74" s="27" t="s">
        <v>303</v>
      </c>
      <c r="C74" s="47">
        <v>4.1300000000000003E-2</v>
      </c>
      <c r="E74" s="27"/>
      <c r="F74" s="27"/>
      <c r="G74" s="27"/>
      <c r="H74" s="27"/>
      <c r="I74" s="27"/>
      <c r="J74" s="27"/>
      <c r="K74" s="253"/>
    </row>
    <row r="75" spans="1:11">
      <c r="A75" s="27" t="s">
        <v>304</v>
      </c>
      <c r="C75" s="47">
        <v>3.6299999999999999E-2</v>
      </c>
      <c r="E75" s="27"/>
      <c r="F75" s="27"/>
      <c r="G75" s="27"/>
      <c r="H75" s="27"/>
      <c r="I75" s="27"/>
      <c r="J75" s="27"/>
      <c r="K75" s="253"/>
    </row>
    <row r="76" spans="1:11">
      <c r="A76" s="27" t="s">
        <v>305</v>
      </c>
      <c r="C76" s="47">
        <v>3.7100000000000001E-2</v>
      </c>
      <c r="E76" s="27"/>
      <c r="F76" s="27"/>
      <c r="G76" s="27"/>
      <c r="H76" s="27"/>
      <c r="I76" s="27"/>
      <c r="J76" s="27"/>
      <c r="K76" s="253"/>
    </row>
    <row r="77" spans="1:11">
      <c r="A77" s="27" t="s">
        <v>306</v>
      </c>
      <c r="C77" s="47">
        <v>3.7199999999999997E-2</v>
      </c>
      <c r="E77" s="27"/>
      <c r="F77" s="27"/>
      <c r="G77" s="27"/>
      <c r="H77" s="27"/>
      <c r="I77" s="27"/>
      <c r="J77" s="27"/>
      <c r="K77" s="253"/>
    </row>
    <row r="78" spans="1:11">
      <c r="A78" s="27" t="s">
        <v>307</v>
      </c>
      <c r="C78" s="47">
        <v>3.7600000000000001E-2</v>
      </c>
      <c r="E78" s="27"/>
      <c r="F78" s="27"/>
      <c r="G78" s="27"/>
      <c r="H78" s="27"/>
      <c r="I78" s="27"/>
      <c r="J78" s="27"/>
      <c r="K78" s="253"/>
    </row>
    <row r="79" spans="1:11">
      <c r="A79" s="27" t="s">
        <v>308</v>
      </c>
      <c r="C79" s="47">
        <v>3.73E-2</v>
      </c>
      <c r="E79" s="47">
        <f>AVERAGE(C68:C79)</f>
        <v>4.1941666666666676E-2</v>
      </c>
      <c r="F79" s="27"/>
      <c r="G79" s="47">
        <f>AVERAGE(C64:C76)</f>
        <v>4.498333333333334E-2</v>
      </c>
      <c r="H79" s="27"/>
      <c r="I79" s="47">
        <f>AVERAGE(C61:C73)</f>
        <v>4.7133333333333333E-2</v>
      </c>
      <c r="J79" s="27"/>
      <c r="K79" s="254">
        <f>AVERAGE(C58:C70)</f>
        <v>4.769166666666666E-2</v>
      </c>
    </row>
    <row r="80" spans="1:11">
      <c r="A80" s="244">
        <v>2020</v>
      </c>
      <c r="C80" s="47"/>
      <c r="E80" s="27"/>
      <c r="F80" s="27"/>
      <c r="G80" s="27"/>
      <c r="H80" s="27"/>
      <c r="I80" s="27"/>
      <c r="J80" s="27"/>
      <c r="K80" s="253"/>
    </row>
    <row r="81" spans="1:11">
      <c r="A81" s="27" t="s">
        <v>156</v>
      </c>
      <c r="C81" s="47">
        <v>3.5999999999999997E-2</v>
      </c>
      <c r="E81" s="27"/>
      <c r="F81" s="27"/>
      <c r="G81" s="27"/>
      <c r="H81" s="27"/>
      <c r="I81" s="27"/>
      <c r="J81" s="27"/>
      <c r="K81" s="253"/>
    </row>
    <row r="82" spans="1:11">
      <c r="A82" s="27" t="s">
        <v>298</v>
      </c>
      <c r="C82" s="47">
        <v>3.4200000000000001E-2</v>
      </c>
      <c r="E82" s="27"/>
      <c r="F82" s="27"/>
      <c r="G82" s="27"/>
      <c r="H82" s="27"/>
      <c r="I82" s="27"/>
      <c r="J82" s="27"/>
      <c r="K82" s="253"/>
    </row>
    <row r="83" spans="1:11">
      <c r="A83" s="27" t="s">
        <v>299</v>
      </c>
      <c r="C83" s="47">
        <v>3.9600000000000003E-2</v>
      </c>
      <c r="E83" s="27"/>
      <c r="F83" s="27"/>
      <c r="G83" s="27"/>
      <c r="H83" s="27"/>
      <c r="I83" s="27"/>
      <c r="J83" s="27"/>
      <c r="K83" s="253"/>
    </row>
    <row r="84" spans="1:11">
      <c r="A84" s="27" t="s">
        <v>300</v>
      </c>
      <c r="C84" s="47">
        <v>3.8199999999999998E-2</v>
      </c>
      <c r="E84" s="27"/>
      <c r="F84" s="27"/>
      <c r="G84" s="27"/>
      <c r="H84" s="27"/>
      <c r="I84" s="27"/>
      <c r="J84" s="27"/>
      <c r="K84" s="253"/>
    </row>
    <row r="85" spans="1:11">
      <c r="A85" s="27" t="s">
        <v>301</v>
      </c>
      <c r="C85" s="47">
        <v>3.6299999999999999E-2</v>
      </c>
      <c r="E85" s="27"/>
      <c r="F85" s="27"/>
      <c r="G85" s="27"/>
      <c r="H85" s="27"/>
      <c r="I85" s="27"/>
      <c r="J85" s="27"/>
      <c r="K85" s="253"/>
    </row>
    <row r="86" spans="1:11">
      <c r="A86" s="27" t="s">
        <v>302</v>
      </c>
      <c r="C86" s="47">
        <v>3.44E-2</v>
      </c>
      <c r="E86" s="27"/>
      <c r="F86" s="27"/>
      <c r="G86" s="27"/>
      <c r="H86" s="27"/>
      <c r="I86" s="27"/>
      <c r="J86" s="27"/>
      <c r="K86" s="253"/>
    </row>
    <row r="87" spans="1:11">
      <c r="A87" s="27" t="s">
        <v>303</v>
      </c>
      <c r="C87" s="47">
        <v>3.09E-2</v>
      </c>
      <c r="E87" s="27"/>
      <c r="F87" s="27"/>
      <c r="G87" s="27"/>
      <c r="H87" s="27"/>
      <c r="I87" s="27"/>
      <c r="J87" s="27"/>
      <c r="K87" s="253"/>
    </row>
    <row r="88" spans="1:11">
      <c r="A88" s="27" t="s">
        <v>304</v>
      </c>
      <c r="C88" s="47">
        <v>3.0599999999999999E-2</v>
      </c>
      <c r="E88" s="27"/>
      <c r="F88" s="27"/>
      <c r="G88" s="27"/>
      <c r="H88" s="27"/>
      <c r="I88" s="27"/>
      <c r="J88" s="27"/>
      <c r="K88" s="253"/>
    </row>
    <row r="89" spans="1:11">
      <c r="A89" s="27" t="s">
        <v>305</v>
      </c>
      <c r="C89" s="47">
        <v>3.1699999999999999E-2</v>
      </c>
      <c r="E89" s="27"/>
      <c r="F89" s="27"/>
      <c r="G89" s="27"/>
      <c r="H89" s="27"/>
      <c r="I89" s="27"/>
      <c r="J89" s="27"/>
      <c r="K89" s="253"/>
    </row>
    <row r="90" spans="1:11">
      <c r="A90" s="27" t="s">
        <v>306</v>
      </c>
      <c r="C90" s="47">
        <v>3.27E-2</v>
      </c>
      <c r="E90" s="27"/>
      <c r="F90" s="27"/>
      <c r="G90" s="27"/>
      <c r="H90" s="27"/>
      <c r="I90" s="27"/>
      <c r="J90" s="27"/>
      <c r="K90" s="253"/>
    </row>
    <row r="91" spans="1:11">
      <c r="A91" s="27" t="s">
        <v>307</v>
      </c>
      <c r="C91" s="47">
        <v>3.1699999999999999E-2</v>
      </c>
      <c r="E91" s="27"/>
      <c r="F91" s="27"/>
      <c r="G91" s="27"/>
      <c r="H91" s="27"/>
      <c r="I91" s="27"/>
      <c r="J91" s="27"/>
      <c r="K91" s="253"/>
    </row>
    <row r="92" spans="1:11">
      <c r="A92" s="27" t="s">
        <v>308</v>
      </c>
      <c r="C92" s="47">
        <v>3.0499999999999999E-2</v>
      </c>
      <c r="E92" s="47">
        <f>AVERAGE(C81:C92)</f>
        <v>3.3900000000000007E-2</v>
      </c>
      <c r="F92" s="27"/>
      <c r="G92" s="47">
        <f>AVERAGE(C77:C89)</f>
        <v>3.5333333333333335E-2</v>
      </c>
      <c r="H92" s="27"/>
      <c r="I92" s="47">
        <f>AVERAGE(C74:C86)</f>
        <v>3.7124999999999998E-2</v>
      </c>
      <c r="J92" s="27"/>
      <c r="K92" s="254">
        <f>AVERAGE(C71:C83)</f>
        <v>3.9158333333333337E-2</v>
      </c>
    </row>
    <row r="93" spans="1:11" ht="15.3" thickBot="1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</row>
    <row r="94" spans="1:11" ht="15.3" thickTop="1"/>
    <row r="95" spans="1:11">
      <c r="A95" s="314" t="s">
        <v>296</v>
      </c>
    </row>
  </sheetData>
  <mergeCells count="2">
    <mergeCell ref="A5:M5"/>
    <mergeCell ref="A6:M6"/>
  </mergeCells>
  <printOptions horizontalCentered="1" verticalCentered="1"/>
  <pageMargins left="0.7" right="0.7" top="0.75" bottom="0.75" header="0.3" footer="0.3"/>
  <pageSetup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23"/>
  <sheetViews>
    <sheetView topLeftCell="A55" zoomScaleNormal="100" workbookViewId="0">
      <selection activeCell="F73" sqref="F73"/>
    </sheetView>
  </sheetViews>
  <sheetFormatPr defaultColWidth="9.76953125" defaultRowHeight="15"/>
  <cols>
    <col min="1" max="1" width="9.76953125" style="118" customWidth="1"/>
    <col min="2" max="2" width="7.76953125" style="118" customWidth="1"/>
    <col min="3" max="3" width="2.76953125" style="118" customWidth="1"/>
    <col min="4" max="4" width="10.86328125" style="118" customWidth="1"/>
    <col min="5" max="5" width="2.76953125" style="118" customWidth="1"/>
    <col min="6" max="6" width="10.86328125" style="118" customWidth="1"/>
    <col min="7" max="8" width="2.76953125" style="118" customWidth="1"/>
    <col min="9" max="9" width="7.76953125" style="118" customWidth="1"/>
    <col min="10" max="10" width="2.76953125" style="118" customWidth="1"/>
    <col min="11" max="11" width="7.76953125" style="118" customWidth="1"/>
    <col min="12" max="12" width="2.76953125" style="118" customWidth="1"/>
    <col min="13" max="13" width="7.76953125" style="118" customWidth="1"/>
    <col min="14" max="14" width="2.76953125" style="120" customWidth="1"/>
    <col min="15" max="16384" width="9.76953125" style="118"/>
  </cols>
  <sheetData>
    <row r="1" spans="1:15">
      <c r="J1" s="119" t="str">
        <f>+'DCP-4, P 1'!F1</f>
        <v>Exh. DCP-4</v>
      </c>
    </row>
    <row r="2" spans="1:15">
      <c r="J2" s="119" t="s">
        <v>223</v>
      </c>
    </row>
    <row r="3" spans="1:15">
      <c r="J3" s="119" t="str">
        <f>+'DCP-4, P 1'!F3</f>
        <v>Dockets UE-200900/UG-200901</v>
      </c>
    </row>
    <row r="4" spans="1:15">
      <c r="J4" s="119"/>
    </row>
    <row r="5" spans="1:15">
      <c r="O5" s="119"/>
    </row>
    <row r="6" spans="1:15" ht="20.100000000000001">
      <c r="A6" s="318" t="s">
        <v>144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121"/>
    </row>
    <row r="7" spans="1:15" ht="20.399999999999999" thickBot="1">
      <c r="A7" s="200"/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121"/>
    </row>
    <row r="8" spans="1:15" ht="15.3" thickTop="1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</row>
    <row r="9" spans="1:15">
      <c r="A9" s="123"/>
      <c r="B9" s="123"/>
      <c r="C9" s="123"/>
      <c r="D9" s="123" t="s">
        <v>145</v>
      </c>
      <c r="E9" s="123"/>
      <c r="F9" s="123" t="s">
        <v>145</v>
      </c>
      <c r="G9" s="123"/>
      <c r="H9" s="123"/>
      <c r="I9" s="123" t="s">
        <v>146</v>
      </c>
      <c r="J9" s="123"/>
      <c r="K9" s="123" t="s">
        <v>146</v>
      </c>
      <c r="L9" s="123"/>
      <c r="M9" s="123" t="s">
        <v>146</v>
      </c>
    </row>
    <row r="10" spans="1:15">
      <c r="A10" s="123"/>
      <c r="B10" s="123" t="s">
        <v>147</v>
      </c>
      <c r="C10" s="123"/>
      <c r="D10" s="123" t="s">
        <v>148</v>
      </c>
      <c r="E10" s="123"/>
      <c r="F10" s="123" t="s">
        <v>149</v>
      </c>
      <c r="G10" s="123"/>
      <c r="H10" s="123"/>
      <c r="I10" s="123" t="s">
        <v>150</v>
      </c>
      <c r="J10" s="123"/>
      <c r="K10" s="123" t="s">
        <v>150</v>
      </c>
      <c r="L10" s="123"/>
      <c r="M10" s="123" t="s">
        <v>150</v>
      </c>
    </row>
    <row r="11" spans="1:15">
      <c r="A11" s="123" t="s">
        <v>10</v>
      </c>
      <c r="B11" s="123" t="s">
        <v>83</v>
      </c>
      <c r="C11" s="123"/>
      <c r="D11" s="123" t="s">
        <v>151</v>
      </c>
      <c r="E11" s="123"/>
      <c r="F11" s="123" t="s">
        <v>152</v>
      </c>
      <c r="G11" s="123"/>
      <c r="H11" s="123"/>
      <c r="I11" s="124" t="s">
        <v>153</v>
      </c>
      <c r="J11" s="123"/>
      <c r="K11" s="124" t="s">
        <v>154</v>
      </c>
      <c r="L11" s="123"/>
      <c r="M11" s="124" t="s">
        <v>155</v>
      </c>
    </row>
    <row r="12" spans="1:15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</row>
    <row r="13" spans="1:15" ht="15" customHeight="1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</row>
    <row r="14" spans="1:15" ht="15" customHeight="1">
      <c r="A14" s="319" t="s">
        <v>119</v>
      </c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121"/>
    </row>
    <row r="15" spans="1:15" ht="15" customHeight="1">
      <c r="A15" s="128" t="s">
        <v>120</v>
      </c>
      <c r="B15" s="141">
        <v>7.8600000000000003E-2</v>
      </c>
      <c r="C15" s="141"/>
      <c r="D15" s="141">
        <v>5.8400000000000001E-2</v>
      </c>
      <c r="E15" s="141"/>
      <c r="F15" s="141">
        <v>7.9899999999999999E-2</v>
      </c>
      <c r="G15" s="141"/>
      <c r="H15" s="141"/>
      <c r="I15" s="141">
        <v>9.4399999999999998E-2</v>
      </c>
      <c r="J15" s="141"/>
      <c r="K15" s="141">
        <v>0.1009</v>
      </c>
      <c r="L15" s="141"/>
      <c r="M15" s="141">
        <v>0.1096</v>
      </c>
    </row>
    <row r="16" spans="1:15" ht="15" customHeight="1">
      <c r="A16" s="128" t="s">
        <v>121</v>
      </c>
      <c r="B16" s="141">
        <v>6.8400000000000002E-2</v>
      </c>
      <c r="C16" s="141"/>
      <c r="D16" s="141">
        <v>4.99E-2</v>
      </c>
      <c r="E16" s="141"/>
      <c r="F16" s="141">
        <v>7.6100000000000001E-2</v>
      </c>
      <c r="G16" s="141"/>
      <c r="H16" s="141"/>
      <c r="I16" s="141">
        <v>8.9200000000000002E-2</v>
      </c>
      <c r="J16" s="141"/>
      <c r="K16" s="141">
        <v>9.2899999999999996E-2</v>
      </c>
      <c r="L16" s="141"/>
      <c r="M16" s="141">
        <v>9.8199999999999996E-2</v>
      </c>
    </row>
    <row r="17" spans="1:14" ht="15" customHeight="1">
      <c r="A17" s="128" t="s">
        <v>122</v>
      </c>
      <c r="B17" s="141">
        <v>6.83E-2</v>
      </c>
      <c r="C17" s="141"/>
      <c r="D17" s="141">
        <v>5.2699999999999997E-2</v>
      </c>
      <c r="E17" s="141"/>
      <c r="F17" s="141">
        <v>7.4200000000000002E-2</v>
      </c>
      <c r="G17" s="141"/>
      <c r="H17" s="141"/>
      <c r="I17" s="141">
        <v>8.43E-2</v>
      </c>
      <c r="J17" s="141"/>
      <c r="K17" s="141">
        <v>8.6099999999999996E-2</v>
      </c>
      <c r="L17" s="141"/>
      <c r="M17" s="141">
        <v>9.06E-2</v>
      </c>
    </row>
    <row r="18" spans="1:14" ht="15" customHeight="1">
      <c r="A18" s="128" t="s">
        <v>123</v>
      </c>
      <c r="B18" s="141">
        <v>9.06E-2</v>
      </c>
      <c r="C18" s="141"/>
      <c r="D18" s="141">
        <v>7.22E-2</v>
      </c>
      <c r="E18" s="141"/>
      <c r="F18" s="141">
        <v>8.4099999999999994E-2</v>
      </c>
      <c r="G18" s="141"/>
      <c r="H18" s="141"/>
      <c r="I18" s="141">
        <v>9.0999999999999998E-2</v>
      </c>
      <c r="J18" s="141"/>
      <c r="K18" s="141">
        <v>9.2899999999999996E-2</v>
      </c>
      <c r="L18" s="141"/>
      <c r="M18" s="141">
        <v>9.6199999999999994E-2</v>
      </c>
    </row>
    <row r="19" spans="1:14" ht="15" customHeight="1">
      <c r="A19" s="128" t="s">
        <v>124</v>
      </c>
      <c r="B19" s="141">
        <v>0.12670000000000001</v>
      </c>
      <c r="C19" s="141"/>
      <c r="D19" s="141">
        <v>0.1004</v>
      </c>
      <c r="E19" s="141"/>
      <c r="F19" s="141">
        <v>9.4399999999999998E-2</v>
      </c>
      <c r="G19" s="141"/>
      <c r="H19" s="141"/>
      <c r="I19" s="141">
        <v>0.1022</v>
      </c>
      <c r="J19" s="141"/>
      <c r="K19" s="141">
        <v>0.10489999999999999</v>
      </c>
      <c r="L19" s="141"/>
      <c r="M19" s="141">
        <v>0.1096</v>
      </c>
    </row>
    <row r="20" spans="1:14" ht="15" customHeight="1">
      <c r="A20" s="128" t="s">
        <v>125</v>
      </c>
      <c r="B20" s="141">
        <v>0.1527</v>
      </c>
      <c r="C20" s="141"/>
      <c r="D20" s="141">
        <v>0.11509999999999999</v>
      </c>
      <c r="E20" s="141"/>
      <c r="F20" s="141">
        <v>0.11459999999999999</v>
      </c>
      <c r="G20" s="141"/>
      <c r="H20" s="141"/>
      <c r="I20" s="141">
        <v>0.13</v>
      </c>
      <c r="J20" s="141"/>
      <c r="K20" s="141">
        <v>0.13339999999999999</v>
      </c>
      <c r="L20" s="141"/>
      <c r="M20" s="141">
        <v>0.13950000000000001</v>
      </c>
    </row>
    <row r="21" spans="1:14" ht="15" customHeight="1">
      <c r="A21" s="128" t="s">
        <v>126</v>
      </c>
      <c r="B21" s="141">
        <v>0.18890000000000001</v>
      </c>
      <c r="C21" s="141"/>
      <c r="D21" s="141">
        <v>0.14030000000000001</v>
      </c>
      <c r="E21" s="141"/>
      <c r="F21" s="141">
        <v>0.13930000000000001</v>
      </c>
      <c r="G21" s="141"/>
      <c r="H21" s="141"/>
      <c r="I21" s="141">
        <v>0.153</v>
      </c>
      <c r="J21" s="141"/>
      <c r="K21" s="141">
        <v>0.1595</v>
      </c>
      <c r="L21" s="141"/>
      <c r="M21" s="141">
        <v>0.16600000000000001</v>
      </c>
    </row>
    <row r="22" spans="1:14" ht="15" customHeight="1">
      <c r="A22" s="128" t="s">
        <v>127</v>
      </c>
      <c r="B22" s="141">
        <v>0.14860000000000001</v>
      </c>
      <c r="C22" s="141"/>
      <c r="D22" s="141">
        <v>0.1069</v>
      </c>
      <c r="E22" s="141"/>
      <c r="F22" s="141">
        <v>0.13</v>
      </c>
      <c r="G22" s="141"/>
      <c r="H22" s="141"/>
      <c r="I22" s="141">
        <v>0.1479</v>
      </c>
      <c r="J22" s="141"/>
      <c r="K22" s="141">
        <v>0.15859999999999999</v>
      </c>
      <c r="L22" s="141"/>
      <c r="M22" s="141">
        <v>0.16450000000000001</v>
      </c>
    </row>
    <row r="23" spans="1:14" ht="15" customHeight="1">
      <c r="A23" s="128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</row>
    <row r="24" spans="1:14" ht="15" customHeight="1">
      <c r="A24" s="321" t="s">
        <v>128</v>
      </c>
      <c r="B24" s="321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121"/>
    </row>
    <row r="25" spans="1:14" ht="15" customHeight="1">
      <c r="A25" s="128" t="s">
        <v>129</v>
      </c>
      <c r="B25" s="141">
        <v>0.1079</v>
      </c>
      <c r="C25" s="141"/>
      <c r="D25" s="141">
        <v>8.6300000000000002E-2</v>
      </c>
      <c r="E25" s="141"/>
      <c r="F25" s="141">
        <v>0.111</v>
      </c>
      <c r="G25" s="141"/>
      <c r="H25" s="141"/>
      <c r="I25" s="141">
        <v>0.1283</v>
      </c>
      <c r="J25" s="141"/>
      <c r="K25" s="141">
        <v>0.1366</v>
      </c>
      <c r="L25" s="141"/>
      <c r="M25" s="141">
        <v>0.14199999999999999</v>
      </c>
    </row>
    <row r="26" spans="1:14" ht="15" customHeight="1">
      <c r="A26" s="128" t="s">
        <v>130</v>
      </c>
      <c r="B26" s="141">
        <v>0.12039999999999999</v>
      </c>
      <c r="C26" s="141"/>
      <c r="D26" s="141">
        <v>9.5799999999999996E-2</v>
      </c>
      <c r="E26" s="141"/>
      <c r="F26" s="141">
        <v>0.1244</v>
      </c>
      <c r="G26" s="141"/>
      <c r="H26" s="141"/>
      <c r="I26" s="141">
        <v>0.1366</v>
      </c>
      <c r="J26" s="141"/>
      <c r="K26" s="141">
        <v>0.14030000000000001</v>
      </c>
      <c r="L26" s="141"/>
      <c r="M26" s="141">
        <v>0.14530000000000001</v>
      </c>
    </row>
    <row r="27" spans="1:14" ht="15" customHeight="1">
      <c r="A27" s="128" t="s">
        <v>131</v>
      </c>
      <c r="B27" s="141">
        <v>9.9299999999999999E-2</v>
      </c>
      <c r="C27" s="141"/>
      <c r="D27" s="141">
        <v>7.4800000000000005E-2</v>
      </c>
      <c r="E27" s="141"/>
      <c r="F27" s="141">
        <v>0.1062</v>
      </c>
      <c r="G27" s="141"/>
      <c r="H27" s="141"/>
      <c r="I27" s="141">
        <v>0.1206</v>
      </c>
      <c r="J27" s="141"/>
      <c r="K27" s="141">
        <v>0.12470000000000001</v>
      </c>
      <c r="L27" s="141"/>
      <c r="M27" s="141">
        <v>0.12959999999999999</v>
      </c>
    </row>
    <row r="28" spans="1:14" ht="15" customHeight="1">
      <c r="A28" s="128" t="s">
        <v>132</v>
      </c>
      <c r="B28" s="141">
        <v>8.3299999999999999E-2</v>
      </c>
      <c r="C28" s="141"/>
      <c r="D28" s="141">
        <v>5.9799999999999999E-2</v>
      </c>
      <c r="E28" s="141"/>
      <c r="F28" s="141">
        <v>7.6799999999999993E-2</v>
      </c>
      <c r="G28" s="141"/>
      <c r="H28" s="141"/>
      <c r="I28" s="141">
        <v>9.2999999999999999E-2</v>
      </c>
      <c r="J28" s="141"/>
      <c r="K28" s="141">
        <v>9.5799999999999996E-2</v>
      </c>
      <c r="L28" s="141"/>
      <c r="M28" s="141">
        <v>0.1</v>
      </c>
    </row>
    <row r="29" spans="1:14" ht="15" customHeight="1">
      <c r="A29" s="128" t="s">
        <v>133</v>
      </c>
      <c r="B29" s="141">
        <v>8.2100000000000006E-2</v>
      </c>
      <c r="C29" s="141"/>
      <c r="D29" s="141">
        <v>5.8200000000000002E-2</v>
      </c>
      <c r="E29" s="141"/>
      <c r="F29" s="141">
        <v>8.3900000000000002E-2</v>
      </c>
      <c r="G29" s="141"/>
      <c r="H29" s="141"/>
      <c r="I29" s="141">
        <v>9.7699999999999995E-2</v>
      </c>
      <c r="J29" s="141"/>
      <c r="K29" s="141">
        <v>0.10100000000000001</v>
      </c>
      <c r="L29" s="141"/>
      <c r="M29" s="141">
        <v>0.1053</v>
      </c>
    </row>
    <row r="30" spans="1:14" ht="15" customHeight="1">
      <c r="A30" s="128" t="s">
        <v>134</v>
      </c>
      <c r="B30" s="141">
        <v>9.3200000000000005E-2</v>
      </c>
      <c r="C30" s="141"/>
      <c r="D30" s="141">
        <v>6.6900000000000001E-2</v>
      </c>
      <c r="E30" s="141"/>
      <c r="F30" s="141">
        <v>8.8499999999999995E-2</v>
      </c>
      <c r="G30" s="141"/>
      <c r="H30" s="141"/>
      <c r="I30" s="141">
        <v>0.1026</v>
      </c>
      <c r="J30" s="141"/>
      <c r="K30" s="141">
        <v>0.10489999999999999</v>
      </c>
      <c r="L30" s="141"/>
      <c r="M30" s="141">
        <v>0.11</v>
      </c>
    </row>
    <row r="31" spans="1:14" ht="15" customHeight="1">
      <c r="A31" s="128" t="s">
        <v>135</v>
      </c>
      <c r="B31" s="141">
        <v>0.1087</v>
      </c>
      <c r="C31" s="141"/>
      <c r="D31" s="141">
        <v>8.1199999999999994E-2</v>
      </c>
      <c r="E31" s="141"/>
      <c r="F31" s="141">
        <v>8.4900000000000003E-2</v>
      </c>
      <c r="G31" s="141"/>
      <c r="H31" s="141"/>
      <c r="I31" s="141">
        <v>9.5600000000000004E-2</v>
      </c>
      <c r="J31" s="141"/>
      <c r="K31" s="141">
        <v>9.7699999999999995E-2</v>
      </c>
      <c r="L31" s="141"/>
      <c r="M31" s="141">
        <v>9.9699999999999997E-2</v>
      </c>
    </row>
    <row r="32" spans="1:14" ht="15" customHeight="1">
      <c r="A32" s="128" t="s">
        <v>136</v>
      </c>
      <c r="B32" s="141">
        <v>0.10009999999999999</v>
      </c>
      <c r="C32" s="141"/>
      <c r="D32" s="141">
        <v>7.51E-2</v>
      </c>
      <c r="E32" s="141"/>
      <c r="F32" s="141">
        <v>8.5500000000000007E-2</v>
      </c>
      <c r="G32" s="141"/>
      <c r="H32" s="141"/>
      <c r="I32" s="141">
        <v>9.6500000000000002E-2</v>
      </c>
      <c r="J32" s="141"/>
      <c r="K32" s="141">
        <v>9.8599999999999993E-2</v>
      </c>
      <c r="L32" s="141"/>
      <c r="M32" s="141">
        <v>0.10059999999999999</v>
      </c>
    </row>
    <row r="33" spans="1:14" ht="15" customHeight="1">
      <c r="A33" s="128" t="s">
        <v>137</v>
      </c>
      <c r="B33" s="141">
        <v>8.4599999999999995E-2</v>
      </c>
      <c r="C33" s="141"/>
      <c r="D33" s="141">
        <v>5.4199999999999998E-2</v>
      </c>
      <c r="E33" s="141"/>
      <c r="F33" s="141">
        <v>7.8600000000000003E-2</v>
      </c>
      <c r="G33" s="141"/>
      <c r="H33" s="141"/>
      <c r="I33" s="141">
        <v>9.0899999999999995E-2</v>
      </c>
      <c r="J33" s="141"/>
      <c r="K33" s="141">
        <v>9.3600000000000003E-2</v>
      </c>
      <c r="L33" s="141"/>
      <c r="M33" s="141">
        <v>9.5500000000000002E-2</v>
      </c>
    </row>
    <row r="34" spans="1:14" ht="15" customHeight="1">
      <c r="A34" s="128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</row>
    <row r="35" spans="1:14" ht="15" customHeight="1">
      <c r="A35" s="319" t="s">
        <v>138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121"/>
    </row>
    <row r="36" spans="1:14" ht="15" customHeight="1">
      <c r="A36" s="128" t="s">
        <v>1</v>
      </c>
      <c r="B36" s="141">
        <v>6.25E-2</v>
      </c>
      <c r="C36" s="141"/>
      <c r="D36" s="141">
        <v>3.4500000000000003E-2</v>
      </c>
      <c r="E36" s="141"/>
      <c r="F36" s="141">
        <v>7.0099999999999996E-2</v>
      </c>
      <c r="G36" s="141"/>
      <c r="H36" s="141"/>
      <c r="I36" s="141">
        <v>8.5500000000000007E-2</v>
      </c>
      <c r="J36" s="141"/>
      <c r="K36" s="141">
        <v>8.6900000000000005E-2</v>
      </c>
      <c r="L36" s="141"/>
      <c r="M36" s="141">
        <v>8.8599999999999998E-2</v>
      </c>
    </row>
    <row r="37" spans="1:14" ht="15" customHeight="1">
      <c r="A37" s="128" t="s">
        <v>2</v>
      </c>
      <c r="B37" s="141">
        <v>0.06</v>
      </c>
      <c r="C37" s="141"/>
      <c r="D37" s="141">
        <v>3.0200000000000001E-2</v>
      </c>
      <c r="E37" s="141"/>
      <c r="F37" s="141">
        <v>5.8700000000000002E-2</v>
      </c>
      <c r="G37" s="141"/>
      <c r="H37" s="141"/>
      <c r="I37" s="141">
        <v>7.4399999999999994E-2</v>
      </c>
      <c r="J37" s="141"/>
      <c r="K37" s="141">
        <v>7.5899999999999995E-2</v>
      </c>
      <c r="L37" s="141"/>
      <c r="M37" s="141">
        <v>7.9100000000000004E-2</v>
      </c>
    </row>
    <row r="38" spans="1:14" ht="15" customHeight="1">
      <c r="A38" s="128" t="s">
        <v>3</v>
      </c>
      <c r="B38" s="141">
        <v>7.1499999999999994E-2</v>
      </c>
      <c r="C38" s="141"/>
      <c r="D38" s="141">
        <v>4.2900000000000001E-2</v>
      </c>
      <c r="E38" s="141"/>
      <c r="F38" s="141">
        <v>7.0900000000000005E-2</v>
      </c>
      <c r="G38" s="141"/>
      <c r="H38" s="141"/>
      <c r="I38" s="141">
        <v>8.2100000000000006E-2</v>
      </c>
      <c r="J38" s="141"/>
      <c r="K38" s="141">
        <v>8.3099999999999993E-2</v>
      </c>
      <c r="L38" s="141"/>
      <c r="M38" s="141">
        <v>8.6300000000000002E-2</v>
      </c>
    </row>
    <row r="39" spans="1:14" ht="15" customHeight="1">
      <c r="A39" s="128" t="s">
        <v>4</v>
      </c>
      <c r="B39" s="141">
        <v>8.8300000000000003E-2</v>
      </c>
      <c r="C39" s="141"/>
      <c r="D39" s="141">
        <v>5.5100000000000003E-2</v>
      </c>
      <c r="E39" s="141"/>
      <c r="F39" s="141">
        <v>6.5699999999999995E-2</v>
      </c>
      <c r="G39" s="141"/>
      <c r="H39" s="141"/>
      <c r="I39" s="141">
        <v>7.7700000000000005E-2</v>
      </c>
      <c r="J39" s="141"/>
      <c r="K39" s="141">
        <v>7.8899999999999998E-2</v>
      </c>
      <c r="L39" s="141"/>
      <c r="M39" s="141">
        <v>8.2900000000000001E-2</v>
      </c>
    </row>
    <row r="40" spans="1:14" ht="15" customHeight="1">
      <c r="A40" s="128" t="s">
        <v>5</v>
      </c>
      <c r="B40" s="141">
        <v>8.2699999999999996E-2</v>
      </c>
      <c r="C40" s="141"/>
      <c r="D40" s="141">
        <v>5.0200000000000002E-2</v>
      </c>
      <c r="E40" s="141"/>
      <c r="F40" s="141">
        <v>6.4399999999999999E-2</v>
      </c>
      <c r="G40" s="141"/>
      <c r="H40" s="141"/>
      <c r="I40" s="141">
        <v>7.5700000000000003E-2</v>
      </c>
      <c r="J40" s="141"/>
      <c r="K40" s="141">
        <v>7.7499999999999999E-2</v>
      </c>
      <c r="L40" s="141"/>
      <c r="M40" s="141">
        <v>8.1600000000000006E-2</v>
      </c>
    </row>
    <row r="41" spans="1:14" ht="15" customHeight="1">
      <c r="A41" s="128" t="s">
        <v>6</v>
      </c>
      <c r="B41" s="141">
        <v>8.4400000000000003E-2</v>
      </c>
      <c r="C41" s="141"/>
      <c r="D41" s="141">
        <v>5.0700000000000002E-2</v>
      </c>
      <c r="E41" s="141"/>
      <c r="F41" s="141">
        <v>6.3500000000000001E-2</v>
      </c>
      <c r="G41" s="141"/>
      <c r="H41" s="141"/>
      <c r="I41" s="141">
        <v>7.5399999999999995E-2</v>
      </c>
      <c r="J41" s="141"/>
      <c r="K41" s="141">
        <v>7.5999999999999998E-2</v>
      </c>
      <c r="L41" s="141"/>
      <c r="M41" s="141">
        <v>7.9500000000000001E-2</v>
      </c>
    </row>
    <row r="42" spans="1:14" ht="15" customHeight="1">
      <c r="A42" s="134">
        <v>1998</v>
      </c>
      <c r="B42" s="141">
        <v>8.3500000000000005E-2</v>
      </c>
      <c r="C42" s="141"/>
      <c r="D42" s="141">
        <v>4.8099999999999997E-2</v>
      </c>
      <c r="E42" s="141"/>
      <c r="F42" s="141">
        <v>5.2600000000000001E-2</v>
      </c>
      <c r="G42" s="141"/>
      <c r="H42" s="141"/>
      <c r="I42" s="141">
        <v>6.9099999999999995E-2</v>
      </c>
      <c r="J42" s="141"/>
      <c r="K42" s="141">
        <v>7.0400000000000004E-2</v>
      </c>
      <c r="L42" s="141"/>
      <c r="M42" s="141">
        <v>7.2599999999999998E-2</v>
      </c>
    </row>
    <row r="43" spans="1:14" ht="15" customHeight="1">
      <c r="A43" s="134">
        <v>1999</v>
      </c>
      <c r="B43" s="141">
        <v>0.08</v>
      </c>
      <c r="C43" s="141"/>
      <c r="D43" s="141">
        <v>4.6600000000000003E-2</v>
      </c>
      <c r="E43" s="141"/>
      <c r="F43" s="141">
        <v>5.6500000000000002E-2</v>
      </c>
      <c r="G43" s="141"/>
      <c r="H43" s="141"/>
      <c r="I43" s="141">
        <v>7.51E-2</v>
      </c>
      <c r="J43" s="141"/>
      <c r="K43" s="141">
        <v>7.6200000000000004E-2</v>
      </c>
      <c r="L43" s="141"/>
      <c r="M43" s="141">
        <v>7.8799999999999995E-2</v>
      </c>
    </row>
    <row r="44" spans="1:14" ht="15" customHeight="1">
      <c r="A44" s="134">
        <v>2000</v>
      </c>
      <c r="B44" s="141">
        <v>9.2299999999999993E-2</v>
      </c>
      <c r="C44" s="141"/>
      <c r="D44" s="141">
        <v>5.8500000000000003E-2</v>
      </c>
      <c r="E44" s="141"/>
      <c r="F44" s="141">
        <v>6.0299999999999999E-2</v>
      </c>
      <c r="G44" s="141"/>
      <c r="H44" s="141"/>
      <c r="I44" s="141">
        <v>8.0600000000000005E-2</v>
      </c>
      <c r="J44" s="141"/>
      <c r="K44" s="141">
        <v>8.2400000000000001E-2</v>
      </c>
      <c r="L44" s="141"/>
      <c r="M44" s="141">
        <v>8.3599999999999994E-2</v>
      </c>
    </row>
    <row r="45" spans="1:14" ht="15" customHeight="1">
      <c r="A45" s="134">
        <v>2001</v>
      </c>
      <c r="B45" s="141">
        <v>6.9099999999999995E-2</v>
      </c>
      <c r="C45" s="141"/>
      <c r="D45" s="141">
        <v>3.44E-2</v>
      </c>
      <c r="E45" s="141"/>
      <c r="F45" s="141">
        <v>5.0200000000000002E-2</v>
      </c>
      <c r="G45" s="141"/>
      <c r="H45" s="141"/>
      <c r="I45" s="141">
        <v>7.5899999999999995E-2</v>
      </c>
      <c r="J45" s="141"/>
      <c r="K45" s="141">
        <v>7.7799999999999994E-2</v>
      </c>
      <c r="L45" s="141"/>
      <c r="M45" s="141">
        <v>8.0199999999999994E-2</v>
      </c>
    </row>
    <row r="46" spans="1:14" ht="15" customHeight="1">
      <c r="A46" s="13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</row>
    <row r="47" spans="1:14" ht="15" customHeight="1">
      <c r="A47" s="319" t="s">
        <v>140</v>
      </c>
      <c r="B47" s="319"/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</row>
    <row r="48" spans="1:14" ht="15" customHeight="1">
      <c r="A48" s="134">
        <v>2002</v>
      </c>
      <c r="B48" s="141">
        <v>4.6699999999999998E-2</v>
      </c>
      <c r="C48" s="141"/>
      <c r="D48" s="141">
        <v>1.6199999999999999E-2</v>
      </c>
      <c r="E48" s="141"/>
      <c r="F48" s="141">
        <v>4.6100000000000002E-2</v>
      </c>
      <c r="G48" s="141"/>
      <c r="I48" s="141">
        <v>7.1900000000000006E-2</v>
      </c>
      <c r="J48" s="141"/>
      <c r="K48" s="141">
        <v>7.3700000000000002E-2</v>
      </c>
      <c r="L48" s="141"/>
      <c r="M48" s="141">
        <v>8.0199999999999994E-2</v>
      </c>
    </row>
    <row r="49" spans="1:15" ht="15" customHeight="1">
      <c r="A49" s="134">
        <v>2003</v>
      </c>
      <c r="B49" s="141">
        <v>4.1200000000000001E-2</v>
      </c>
      <c r="C49" s="141"/>
      <c r="D49" s="141">
        <v>1.01E-2</v>
      </c>
      <c r="E49" s="141"/>
      <c r="F49" s="141">
        <v>4.0099999999999997E-2</v>
      </c>
      <c r="G49" s="141"/>
      <c r="H49" s="141"/>
      <c r="I49" s="141">
        <v>6.4000000000000001E-2</v>
      </c>
      <c r="J49" s="141"/>
      <c r="K49" s="141">
        <v>6.5799999999999997E-2</v>
      </c>
      <c r="L49" s="141"/>
      <c r="M49" s="141">
        <v>6.8400000000000002E-2</v>
      </c>
    </row>
    <row r="50" spans="1:15" ht="15" customHeight="1">
      <c r="A50" s="134">
        <v>2004</v>
      </c>
      <c r="B50" s="141">
        <v>4.3400000000000001E-2</v>
      </c>
      <c r="C50" s="141"/>
      <c r="D50" s="141">
        <v>1.38E-2</v>
      </c>
      <c r="E50" s="141"/>
      <c r="F50" s="141">
        <v>4.2700000000000002E-2</v>
      </c>
      <c r="G50" s="141"/>
      <c r="H50" s="141"/>
      <c r="I50" s="141">
        <v>6.0400000000000002E-2</v>
      </c>
      <c r="J50" s="141"/>
      <c r="K50" s="141">
        <v>6.1600000000000002E-2</v>
      </c>
      <c r="L50" s="141"/>
      <c r="M50" s="141">
        <v>6.4000000000000001E-2</v>
      </c>
    </row>
    <row r="51" spans="1:15" s="120" customFormat="1" ht="15" customHeight="1">
      <c r="A51" s="134">
        <v>2005</v>
      </c>
      <c r="B51" s="141">
        <v>6.1899999999999997E-2</v>
      </c>
      <c r="C51" s="141"/>
      <c r="D51" s="141">
        <v>3.1600000000000003E-2</v>
      </c>
      <c r="E51" s="141"/>
      <c r="F51" s="141">
        <v>4.2900000000000001E-2</v>
      </c>
      <c r="G51" s="141"/>
      <c r="H51" s="141"/>
      <c r="I51" s="141">
        <v>5.4399999999999997E-2</v>
      </c>
      <c r="J51" s="141"/>
      <c r="K51" s="141">
        <v>5.6500000000000002E-2</v>
      </c>
      <c r="L51" s="141"/>
      <c r="M51" s="141">
        <v>5.9299999999999999E-2</v>
      </c>
      <c r="O51" s="118"/>
    </row>
    <row r="52" spans="1:15" s="120" customFormat="1" ht="15" customHeight="1">
      <c r="A52" s="134">
        <v>2006</v>
      </c>
      <c r="B52" s="141">
        <v>7.9600000000000004E-2</v>
      </c>
      <c r="C52" s="141"/>
      <c r="D52" s="141">
        <v>4.7300000000000002E-2</v>
      </c>
      <c r="E52" s="141"/>
      <c r="F52" s="141">
        <v>4.8000000000000001E-2</v>
      </c>
      <c r="G52" s="141"/>
      <c r="H52" s="141"/>
      <c r="I52" s="141">
        <v>5.8400000000000001E-2</v>
      </c>
      <c r="J52" s="141"/>
      <c r="K52" s="141">
        <v>6.0699999999999997E-2</v>
      </c>
      <c r="L52" s="141"/>
      <c r="M52" s="141">
        <v>6.3200000000000006E-2</v>
      </c>
      <c r="O52" s="118"/>
    </row>
    <row r="53" spans="1:15" s="120" customFormat="1" ht="15" customHeight="1">
      <c r="A53" s="134">
        <v>2007</v>
      </c>
      <c r="B53" s="141">
        <v>8.0500000000000002E-2</v>
      </c>
      <c r="C53" s="141"/>
      <c r="D53" s="141">
        <v>4.41E-2</v>
      </c>
      <c r="E53" s="141"/>
      <c r="F53" s="141">
        <v>4.6300000000000001E-2</v>
      </c>
      <c r="G53" s="141"/>
      <c r="H53" s="141"/>
      <c r="I53" s="141">
        <v>5.9400000000000001E-2</v>
      </c>
      <c r="J53" s="141"/>
      <c r="K53" s="141">
        <v>6.0699999999999997E-2</v>
      </c>
      <c r="L53" s="141"/>
      <c r="M53" s="141">
        <v>6.3299999999999995E-2</v>
      </c>
      <c r="O53" s="118"/>
    </row>
    <row r="54" spans="1:15" s="120" customFormat="1" ht="15" customHeight="1">
      <c r="A54" s="134">
        <v>2008</v>
      </c>
      <c r="B54" s="142">
        <v>5.0900000000000001E-2</v>
      </c>
      <c r="C54" s="142"/>
      <c r="D54" s="142">
        <v>1.4800000000000001E-2</v>
      </c>
      <c r="E54" s="142"/>
      <c r="F54" s="142">
        <v>3.6600000000000001E-2</v>
      </c>
      <c r="G54" s="142"/>
      <c r="H54" s="142"/>
      <c r="I54" s="142">
        <v>6.1800000000000001E-2</v>
      </c>
      <c r="J54" s="142"/>
      <c r="K54" s="142">
        <v>6.5299999999999997E-2</v>
      </c>
      <c r="L54" s="142"/>
      <c r="M54" s="142">
        <v>7.2499999999999995E-2</v>
      </c>
      <c r="O54" s="118"/>
    </row>
    <row r="55" spans="1:15" s="120" customFormat="1" ht="15" customHeight="1">
      <c r="A55" s="135">
        <v>2009</v>
      </c>
      <c r="B55" s="142">
        <v>3.2500000000000001E-2</v>
      </c>
      <c r="C55" s="142"/>
      <c r="D55" s="142">
        <v>1.6000000000000001E-3</v>
      </c>
      <c r="E55" s="142"/>
      <c r="F55" s="142">
        <v>3.2599999999999997E-2</v>
      </c>
      <c r="G55" s="142"/>
      <c r="H55" s="142"/>
      <c r="I55" s="142">
        <v>5.7508333333333349E-2</v>
      </c>
      <c r="J55" s="142"/>
      <c r="K55" s="142">
        <v>6.0391666666666656E-2</v>
      </c>
      <c r="L55" s="142"/>
      <c r="M55" s="142">
        <v>7.0550000000000002E-2</v>
      </c>
      <c r="O55" s="118"/>
    </row>
    <row r="56" spans="1:15" s="120" customFormat="1" ht="15" customHeight="1">
      <c r="A56" s="135"/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O56" s="118"/>
    </row>
    <row r="57" spans="1:15" s="120" customFormat="1" ht="15" customHeight="1">
      <c r="A57" s="319" t="s">
        <v>141</v>
      </c>
      <c r="B57" s="319"/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319"/>
      <c r="O57" s="118"/>
    </row>
    <row r="58" spans="1:15" s="120" customFormat="1" ht="15" customHeight="1">
      <c r="A58" s="135">
        <v>2010</v>
      </c>
      <c r="B58" s="142">
        <v>3.2499999999999994E-2</v>
      </c>
      <c r="C58" s="142"/>
      <c r="D58" s="142">
        <v>1.4E-3</v>
      </c>
      <c r="E58" s="142"/>
      <c r="F58" s="142">
        <v>3.2199999999999999E-2</v>
      </c>
      <c r="G58" s="142"/>
      <c r="H58" s="142"/>
      <c r="I58" s="142">
        <v>5.2400000000000002E-2</v>
      </c>
      <c r="J58" s="142"/>
      <c r="K58" s="142">
        <v>5.4600000000000003E-2</v>
      </c>
      <c r="L58" s="142"/>
      <c r="M58" s="142">
        <v>5.96E-2</v>
      </c>
      <c r="O58" s="118"/>
    </row>
    <row r="59" spans="1:15" s="120" customFormat="1" ht="15" customHeight="1">
      <c r="A59" s="135">
        <v>2011</v>
      </c>
      <c r="B59" s="142">
        <v>3.2500000000000001E-2</v>
      </c>
      <c r="C59" s="142"/>
      <c r="D59" s="142">
        <v>5.9999999999999995E-4</v>
      </c>
      <c r="E59" s="142"/>
      <c r="F59" s="142">
        <v>2.7799999999999998E-2</v>
      </c>
      <c r="G59" s="142"/>
      <c r="H59" s="142"/>
      <c r="I59" s="142">
        <v>4.7800000000000002E-2</v>
      </c>
      <c r="J59" s="142"/>
      <c r="K59" s="142">
        <v>5.04E-2</v>
      </c>
      <c r="L59" s="142"/>
      <c r="M59" s="142">
        <v>5.57E-2</v>
      </c>
      <c r="O59" s="118"/>
    </row>
    <row r="60" spans="1:15" s="120" customFormat="1" ht="15" customHeight="1">
      <c r="A60" s="135">
        <v>2012</v>
      </c>
      <c r="B60" s="142">
        <v>3.2500000000000001E-2</v>
      </c>
      <c r="C60" s="142"/>
      <c r="D60" s="142">
        <v>8.9999999999999998E-4</v>
      </c>
      <c r="E60" s="142"/>
      <c r="F60" s="142">
        <v>1.7999999999999999E-2</v>
      </c>
      <c r="G60" s="142"/>
      <c r="H60" s="142"/>
      <c r="I60" s="142">
        <v>3.8300000000000001E-2</v>
      </c>
      <c r="J60" s="142"/>
      <c r="K60" s="142">
        <v>4.1300000000000003E-2</v>
      </c>
      <c r="L60" s="142"/>
      <c r="M60" s="142">
        <v>4.8599999999999997E-2</v>
      </c>
      <c r="O60" s="118"/>
    </row>
    <row r="61" spans="1:15" s="120" customFormat="1" ht="15" customHeight="1">
      <c r="A61" s="135">
        <v>2013</v>
      </c>
      <c r="B61" s="142">
        <v>3.2500000000000001E-2</v>
      </c>
      <c r="C61" s="142"/>
      <c r="D61" s="142">
        <v>5.9999999999999995E-4</v>
      </c>
      <c r="E61" s="142"/>
      <c r="F61" s="142">
        <v>2.35E-2</v>
      </c>
      <c r="G61" s="142"/>
      <c r="H61" s="142"/>
      <c r="I61" s="142">
        <v>4.24E-2</v>
      </c>
      <c r="J61" s="142"/>
      <c r="K61" s="142">
        <v>4.4699999999999997E-2</v>
      </c>
      <c r="L61" s="142"/>
      <c r="M61" s="142">
        <v>4.9799999999999997E-2</v>
      </c>
      <c r="O61" s="118"/>
    </row>
    <row r="62" spans="1:15" s="120" customFormat="1" ht="15" customHeight="1">
      <c r="A62" s="135">
        <v>2014</v>
      </c>
      <c r="B62" s="142">
        <v>3.2500000000000001E-2</v>
      </c>
      <c r="C62" s="142"/>
      <c r="D62" s="142">
        <v>2.9999999999999997E-4</v>
      </c>
      <c r="E62" s="142"/>
      <c r="F62" s="142">
        <v>2.5399999999999999E-2</v>
      </c>
      <c r="G62" s="142"/>
      <c r="H62" s="142"/>
      <c r="I62" s="142">
        <v>4.19E-2</v>
      </c>
      <c r="J62" s="142"/>
      <c r="K62" s="142">
        <v>4.2799999999999998E-2</v>
      </c>
      <c r="L62" s="142"/>
      <c r="M62" s="142">
        <v>4.8000000000000001E-2</v>
      </c>
      <c r="O62" s="118"/>
    </row>
    <row r="63" spans="1:15" s="120" customFormat="1" ht="15" customHeight="1">
      <c r="A63" s="135">
        <v>2015</v>
      </c>
      <c r="B63" s="142">
        <v>3.2599999999999997E-2</v>
      </c>
      <c r="C63" s="142"/>
      <c r="D63" s="142">
        <v>5.9999999999999995E-4</v>
      </c>
      <c r="E63" s="142"/>
      <c r="F63" s="142">
        <v>2.1399999999999999E-2</v>
      </c>
      <c r="G63" s="142"/>
      <c r="H63" s="142"/>
      <c r="I63" s="142">
        <v>0.04</v>
      </c>
      <c r="J63" s="142"/>
      <c r="K63" s="142">
        <v>4.1200000000000001E-2</v>
      </c>
      <c r="L63" s="142"/>
      <c r="M63" s="142">
        <v>5.0299999999999997E-2</v>
      </c>
      <c r="O63" s="118"/>
    </row>
    <row r="64" spans="1:15" s="120" customFormat="1" ht="15" customHeight="1">
      <c r="A64" s="135">
        <v>2016</v>
      </c>
      <c r="B64" s="142">
        <v>3.5099999999999999E-2</v>
      </c>
      <c r="C64" s="142"/>
      <c r="D64" s="142">
        <v>3.3E-3</v>
      </c>
      <c r="E64" s="142"/>
      <c r="F64" s="142">
        <v>1.84E-2</v>
      </c>
      <c r="G64" s="142"/>
      <c r="H64" s="142"/>
      <c r="I64" s="142">
        <v>3.73E-2</v>
      </c>
      <c r="J64" s="142"/>
      <c r="K64" s="142">
        <v>3.9300000000000002E-2</v>
      </c>
      <c r="L64" s="142"/>
      <c r="M64" s="142">
        <v>4.6899999999999997E-2</v>
      </c>
      <c r="O64" s="118"/>
    </row>
    <row r="65" spans="1:15" s="120" customFormat="1" ht="15" customHeight="1">
      <c r="A65" s="135">
        <v>2017</v>
      </c>
      <c r="B65" s="142">
        <v>4.1000000000000002E-2</v>
      </c>
      <c r="C65" s="142"/>
      <c r="D65" s="142">
        <v>9.4000000000000004E-3</v>
      </c>
      <c r="E65" s="142"/>
      <c r="F65" s="142">
        <v>2.3300000000000001E-2</v>
      </c>
      <c r="G65" s="142"/>
      <c r="H65" s="142"/>
      <c r="I65" s="142">
        <v>3.8199999999999998E-2</v>
      </c>
      <c r="J65" s="142"/>
      <c r="K65" s="142">
        <v>0.04</v>
      </c>
      <c r="L65" s="142"/>
      <c r="M65" s="142">
        <v>4.3799999999999999E-2</v>
      </c>
      <c r="O65" s="118"/>
    </row>
    <row r="66" spans="1:15" s="120" customFormat="1" ht="15" customHeight="1">
      <c r="A66" s="135">
        <v>2018</v>
      </c>
      <c r="B66" s="142">
        <v>4.9099999999999998E-2</v>
      </c>
      <c r="C66" s="142"/>
      <c r="D66" s="142">
        <v>1.9400000000000001E-2</v>
      </c>
      <c r="E66" s="142"/>
      <c r="F66" s="142">
        <v>2.9100000000000001E-2</v>
      </c>
      <c r="G66" s="142"/>
      <c r="H66" s="142"/>
      <c r="I66" s="142">
        <v>4.0899999999999999E-2</v>
      </c>
      <c r="J66" s="142"/>
      <c r="K66" s="142">
        <v>4.2500000000000003E-2</v>
      </c>
      <c r="L66" s="142"/>
      <c r="M66" s="142">
        <v>4.6699999999999998E-2</v>
      </c>
      <c r="O66" s="118"/>
    </row>
    <row r="67" spans="1:15" s="120" customFormat="1" ht="15" customHeight="1">
      <c r="A67" s="135">
        <v>2019</v>
      </c>
      <c r="B67" s="142">
        <v>5.28E-2</v>
      </c>
      <c r="C67" s="142"/>
      <c r="D67" s="142">
        <v>2.0799999999999999E-2</v>
      </c>
      <c r="E67" s="142"/>
      <c r="F67" s="142">
        <v>2.1399999999999999E-2</v>
      </c>
      <c r="G67" s="142"/>
      <c r="H67" s="142"/>
      <c r="I67" s="142">
        <v>3.61E-2</v>
      </c>
      <c r="J67" s="142"/>
      <c r="K67" s="142">
        <v>3.7699999999999997E-2</v>
      </c>
      <c r="L67" s="142"/>
      <c r="M67" s="142">
        <v>4.19E-2</v>
      </c>
      <c r="O67" s="118"/>
    </row>
    <row r="68" spans="1:15" s="120" customFormat="1" ht="15" customHeight="1">
      <c r="A68" s="135">
        <v>2020</v>
      </c>
      <c r="B68" s="142">
        <v>3.5400000000000001E-2</v>
      </c>
      <c r="C68" s="142"/>
      <c r="D68" s="142">
        <v>3.8E-3</v>
      </c>
      <c r="E68" s="142"/>
      <c r="F68" s="142">
        <v>8.8999999999999999E-3</v>
      </c>
      <c r="G68" s="142"/>
      <c r="H68" s="142"/>
      <c r="I68" s="142">
        <v>2.7900000000000001E-2</v>
      </c>
      <c r="J68" s="142"/>
      <c r="K68" s="142">
        <v>3.0200000000000001E-2</v>
      </c>
      <c r="L68" s="142"/>
      <c r="M68" s="142">
        <v>3.39E-2</v>
      </c>
      <c r="O68" s="118"/>
    </row>
    <row r="69" spans="1:15" s="120" customFormat="1" ht="15" customHeight="1">
      <c r="A69" s="135">
        <v>2021</v>
      </c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O69" s="118"/>
    </row>
    <row r="70" spans="1:15" s="120" customFormat="1" ht="15" customHeight="1">
      <c r="A70" s="135" t="s">
        <v>156</v>
      </c>
      <c r="B70" s="142">
        <v>3.2500000000000001E-2</v>
      </c>
      <c r="C70" s="142"/>
      <c r="D70" s="142">
        <v>8.9999999999999998E-4</v>
      </c>
      <c r="E70" s="142"/>
      <c r="F70" s="142">
        <v>1.0800000000000001E-2</v>
      </c>
      <c r="G70" s="142"/>
      <c r="H70" s="142"/>
      <c r="I70" s="142">
        <v>2.7300000000000001E-2</v>
      </c>
      <c r="J70" s="142"/>
      <c r="K70" s="142">
        <v>2.9100000000000001E-2</v>
      </c>
      <c r="L70" s="142"/>
      <c r="M70" s="142">
        <v>3.1800000000000002E-2</v>
      </c>
      <c r="O70" s="118"/>
    </row>
    <row r="71" spans="1:15" s="120" customFormat="1" ht="15" customHeight="1">
      <c r="A71" s="135" t="s">
        <v>298</v>
      </c>
      <c r="B71" s="142">
        <v>3.2500000000000001E-2</v>
      </c>
      <c r="C71" s="142"/>
      <c r="D71" s="142">
        <v>4.0000000000000002E-4</v>
      </c>
      <c r="E71" s="142"/>
      <c r="F71" s="142">
        <v>1.26E-2</v>
      </c>
      <c r="G71" s="142"/>
      <c r="H71" s="142"/>
      <c r="I71" s="142">
        <v>2.93E-2</v>
      </c>
      <c r="J71" s="142"/>
      <c r="K71" s="142">
        <v>3.09E-2</v>
      </c>
      <c r="L71" s="142"/>
      <c r="M71" s="142">
        <v>3.3700000000000001E-2</v>
      </c>
      <c r="O71" s="118"/>
    </row>
    <row r="72" spans="1:15" s="120" customFormat="1" ht="15" customHeight="1">
      <c r="A72" s="135" t="s">
        <v>299</v>
      </c>
      <c r="B72" s="142">
        <v>3.2500000000000001E-2</v>
      </c>
      <c r="C72" s="142"/>
      <c r="D72" s="142">
        <v>2.9999999999999997E-4</v>
      </c>
      <c r="E72" s="142"/>
      <c r="F72" s="142">
        <v>1.8100000000000002E-2</v>
      </c>
      <c r="G72" s="142"/>
      <c r="H72" s="142"/>
      <c r="I72" s="142">
        <v>3.27E-2</v>
      </c>
      <c r="J72" s="142"/>
      <c r="K72" s="142">
        <v>3.44E-2</v>
      </c>
      <c r="L72" s="142"/>
      <c r="M72" s="142">
        <v>3.7199999999999997E-2</v>
      </c>
      <c r="O72" s="118"/>
    </row>
    <row r="73" spans="1:15" s="120" customFormat="1" ht="15" customHeight="1" thickBot="1">
      <c r="A73" s="137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O73" s="118"/>
    </row>
    <row r="74" spans="1:15" s="120" customFormat="1" ht="15" customHeight="1" thickTop="1"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O74" s="118"/>
    </row>
    <row r="75" spans="1:15" s="120" customFormat="1" ht="15" customHeight="1">
      <c r="A75" s="118" t="s">
        <v>202</v>
      </c>
      <c r="B75" s="144"/>
      <c r="C75" s="118"/>
      <c r="D75" s="144"/>
      <c r="E75" s="118"/>
      <c r="F75" s="144"/>
      <c r="G75" s="118"/>
      <c r="H75" s="118"/>
      <c r="I75" s="144"/>
      <c r="J75" s="118"/>
      <c r="K75" s="144"/>
      <c r="L75" s="118"/>
      <c r="M75" s="144"/>
      <c r="O75" s="118"/>
    </row>
    <row r="76" spans="1:15" s="120" customFormat="1" ht="15" customHeight="1">
      <c r="A76" s="118"/>
      <c r="B76" s="144"/>
      <c r="C76" s="118"/>
      <c r="D76" s="144"/>
      <c r="E76" s="118"/>
      <c r="F76" s="144"/>
      <c r="G76" s="118"/>
      <c r="H76" s="118"/>
      <c r="I76" s="144"/>
      <c r="J76" s="118"/>
      <c r="K76" s="144"/>
      <c r="L76" s="118"/>
      <c r="M76" s="144"/>
      <c r="O76" s="118"/>
    </row>
    <row r="77" spans="1:15" s="120" customFormat="1" ht="15" customHeight="1">
      <c r="A77" s="118"/>
      <c r="B77" s="144"/>
      <c r="C77" s="118"/>
      <c r="D77" s="144"/>
      <c r="E77" s="118"/>
      <c r="F77" s="144"/>
      <c r="G77" s="118"/>
      <c r="H77" s="118"/>
      <c r="I77" s="144"/>
      <c r="J77" s="118"/>
      <c r="K77" s="144"/>
      <c r="L77" s="118"/>
      <c r="M77" s="144"/>
      <c r="O77" s="118"/>
    </row>
    <row r="78" spans="1:15" ht="15" customHeight="1">
      <c r="K78" s="144"/>
    </row>
    <row r="79" spans="1:15" ht="15" customHeight="1">
      <c r="K79" s="144"/>
    </row>
    <row r="80" spans="1:15" ht="15" customHeight="1">
      <c r="K80" s="144"/>
    </row>
    <row r="81" spans="11:11" ht="15" customHeight="1">
      <c r="K81" s="144"/>
    </row>
    <row r="82" spans="11:11" ht="15" customHeight="1"/>
    <row r="83" spans="11:11" ht="15" customHeight="1"/>
    <row r="84" spans="11:11" ht="15" customHeight="1"/>
    <row r="85" spans="11:11" ht="15" customHeight="1"/>
    <row r="86" spans="11:11" ht="15" customHeight="1"/>
    <row r="87" spans="11:11" ht="15" customHeight="1"/>
    <row r="88" spans="11:11" ht="15" customHeight="1"/>
    <row r="89" spans="11:11" ht="15" customHeight="1"/>
    <row r="90" spans="11:11" ht="15" customHeight="1"/>
    <row r="91" spans="11:11" ht="15" customHeight="1"/>
    <row r="92" spans="11:11" ht="15" customHeight="1"/>
    <row r="93" spans="11:11" ht="15" customHeight="1"/>
    <row r="94" spans="11:11" ht="15" customHeight="1"/>
    <row r="95" spans="11:11" ht="15" customHeight="1"/>
    <row r="96" spans="11:11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</sheetData>
  <mergeCells count="6">
    <mergeCell ref="A57:M57"/>
    <mergeCell ref="A6:M6"/>
    <mergeCell ref="A14:M14"/>
    <mergeCell ref="A24:M24"/>
    <mergeCell ref="A35:M35"/>
    <mergeCell ref="A47:M47"/>
  </mergeCells>
  <printOptions horizontalCentered="1" verticalCentered="1"/>
  <pageMargins left="0.5" right="0.5" top="0.5" bottom="0.5" header="0.5" footer="0.5"/>
  <pageSetup scale="57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07"/>
  <sheetViews>
    <sheetView topLeftCell="A41" zoomScaleNormal="100" workbookViewId="0">
      <selection activeCell="E68" sqref="E68"/>
    </sheetView>
  </sheetViews>
  <sheetFormatPr defaultColWidth="9.76953125" defaultRowHeight="15"/>
  <cols>
    <col min="1" max="1" width="11.76953125" style="145" customWidth="1"/>
    <col min="2" max="2" width="12.54296875" style="145" customWidth="1"/>
    <col min="3" max="3" width="12.2265625" style="145" customWidth="1"/>
    <col min="4" max="4" width="11.76953125" style="145" customWidth="1"/>
    <col min="5" max="5" width="10.6796875" style="145" customWidth="1"/>
    <col min="6" max="16384" width="9.76953125" style="145"/>
  </cols>
  <sheetData>
    <row r="1" spans="1:5">
      <c r="D1" s="214" t="str">
        <f>+'DCP-4, P 2'!J1</f>
        <v>Exh. DCP-4</v>
      </c>
    </row>
    <row r="2" spans="1:5">
      <c r="D2" s="214" t="s">
        <v>224</v>
      </c>
    </row>
    <row r="3" spans="1:5">
      <c r="D3" s="214" t="str">
        <f>+'DCP-4, P 2'!J3</f>
        <v>Dockets UE-200900/UG-200901</v>
      </c>
    </row>
    <row r="6" spans="1:5" ht="20.100000000000001">
      <c r="A6" s="318" t="s">
        <v>157</v>
      </c>
      <c r="B6" s="318"/>
      <c r="C6" s="318"/>
      <c r="D6" s="318"/>
      <c r="E6" s="318"/>
    </row>
    <row r="7" spans="1:5" ht="20.399999999999999" thickBot="1">
      <c r="A7" s="200"/>
      <c r="B7" s="200"/>
      <c r="C7" s="200"/>
      <c r="D7" s="200"/>
      <c r="E7" s="200"/>
    </row>
    <row r="8" spans="1:5" ht="16.5" customHeight="1" thickTop="1">
      <c r="A8" s="146"/>
      <c r="B8" s="146"/>
      <c r="C8" s="146"/>
      <c r="D8" s="146"/>
      <c r="E8" s="146"/>
    </row>
    <row r="9" spans="1:5">
      <c r="A9" s="123"/>
      <c r="B9" s="123" t="s">
        <v>9</v>
      </c>
      <c r="C9" s="123" t="s">
        <v>158</v>
      </c>
      <c r="D9" s="123"/>
      <c r="E9" s="123" t="s">
        <v>9</v>
      </c>
    </row>
    <row r="10" spans="1:5">
      <c r="A10" s="123"/>
      <c r="B10" s="123" t="s">
        <v>159</v>
      </c>
      <c r="C10" s="123" t="s">
        <v>159</v>
      </c>
      <c r="D10" s="123" t="s">
        <v>160</v>
      </c>
      <c r="E10" s="123" t="s">
        <v>161</v>
      </c>
    </row>
    <row r="11" spans="1:5">
      <c r="A11" s="125"/>
      <c r="B11" s="125"/>
      <c r="C11" s="125"/>
      <c r="D11" s="125"/>
      <c r="E11" s="125"/>
    </row>
    <row r="12" spans="1:5" ht="15" customHeight="1">
      <c r="A12" s="147"/>
      <c r="B12" s="147"/>
      <c r="C12" s="147"/>
      <c r="D12" s="147"/>
      <c r="E12" s="147"/>
    </row>
    <row r="13" spans="1:5" ht="15" customHeight="1">
      <c r="A13" s="319" t="s">
        <v>119</v>
      </c>
      <c r="B13" s="319"/>
      <c r="C13" s="319"/>
      <c r="D13" s="319"/>
      <c r="E13" s="319"/>
    </row>
    <row r="14" spans="1:5" ht="15" customHeight="1">
      <c r="A14" s="128" t="s">
        <v>120</v>
      </c>
      <c r="B14" s="128"/>
      <c r="C14" s="148"/>
      <c r="D14" s="149">
        <v>802.49</v>
      </c>
      <c r="E14" s="141">
        <v>9.1499999999999998E-2</v>
      </c>
    </row>
    <row r="15" spans="1:5" ht="15" customHeight="1">
      <c r="A15" s="128" t="s">
        <v>121</v>
      </c>
      <c r="B15" s="148"/>
      <c r="C15" s="148"/>
      <c r="D15" s="149">
        <v>974.92</v>
      </c>
      <c r="E15" s="141">
        <v>8.8999999999999996E-2</v>
      </c>
    </row>
    <row r="16" spans="1:5" ht="15" customHeight="1">
      <c r="A16" s="128" t="s">
        <v>122</v>
      </c>
      <c r="B16" s="148"/>
      <c r="C16" s="148"/>
      <c r="D16" s="149">
        <v>894.63</v>
      </c>
      <c r="E16" s="141">
        <v>0.1079</v>
      </c>
    </row>
    <row r="17" spans="1:5" ht="15" customHeight="1">
      <c r="A17" s="128" t="s">
        <v>123</v>
      </c>
      <c r="B17" s="148"/>
      <c r="C17" s="148"/>
      <c r="D17" s="149">
        <v>820.23</v>
      </c>
      <c r="E17" s="141">
        <v>0.1203</v>
      </c>
    </row>
    <row r="18" spans="1:5" ht="15" customHeight="1">
      <c r="A18" s="128" t="s">
        <v>124</v>
      </c>
      <c r="B18" s="148"/>
      <c r="C18" s="148"/>
      <c r="D18" s="149">
        <v>844.4</v>
      </c>
      <c r="E18" s="141">
        <v>0.1346</v>
      </c>
    </row>
    <row r="19" spans="1:5" ht="15" customHeight="1">
      <c r="A19" s="128" t="s">
        <v>125</v>
      </c>
      <c r="B19" s="148"/>
      <c r="C19" s="148"/>
      <c r="D19" s="149">
        <v>891.41</v>
      </c>
      <c r="E19" s="141">
        <v>0.12659999999999999</v>
      </c>
    </row>
    <row r="20" spans="1:5" ht="15" customHeight="1">
      <c r="A20" s="128" t="s">
        <v>126</v>
      </c>
      <c r="B20" s="148"/>
      <c r="C20" s="148"/>
      <c r="D20" s="149">
        <v>932.92</v>
      </c>
      <c r="E20" s="141">
        <v>0.1196</v>
      </c>
    </row>
    <row r="21" spans="1:5" ht="15" customHeight="1">
      <c r="A21" s="128" t="s">
        <v>127</v>
      </c>
      <c r="B21" s="148"/>
      <c r="C21" s="148"/>
      <c r="D21" s="149">
        <v>884.36</v>
      </c>
      <c r="E21" s="141">
        <v>0.11600000000000001</v>
      </c>
    </row>
    <row r="22" spans="1:5" ht="15" customHeight="1">
      <c r="A22" s="128"/>
      <c r="B22" s="148"/>
      <c r="C22" s="148"/>
      <c r="D22" s="149"/>
      <c r="E22" s="141"/>
    </row>
    <row r="23" spans="1:5" ht="15" customHeight="1">
      <c r="A23" s="321" t="s">
        <v>128</v>
      </c>
      <c r="B23" s="321"/>
      <c r="C23" s="321"/>
      <c r="D23" s="321"/>
      <c r="E23" s="321"/>
    </row>
    <row r="24" spans="1:5" ht="15" customHeight="1">
      <c r="A24" s="128" t="s">
        <v>129</v>
      </c>
      <c r="B24" s="148"/>
      <c r="C24" s="148"/>
      <c r="D24" s="149">
        <v>1190.3399999999999</v>
      </c>
      <c r="E24" s="141">
        <v>8.0299999999999996E-2</v>
      </c>
    </row>
    <row r="25" spans="1:5" ht="15" customHeight="1">
      <c r="A25" s="128" t="s">
        <v>130</v>
      </c>
      <c r="B25" s="148"/>
      <c r="C25" s="148"/>
      <c r="D25" s="149">
        <v>1178.48</v>
      </c>
      <c r="E25" s="141">
        <v>0.1002</v>
      </c>
    </row>
    <row r="26" spans="1:5" ht="15" customHeight="1">
      <c r="A26" s="128" t="s">
        <v>131</v>
      </c>
      <c r="B26" s="148"/>
      <c r="C26" s="148"/>
      <c r="D26" s="149">
        <v>1328.23</v>
      </c>
      <c r="E26" s="141">
        <v>8.1199999999999994E-2</v>
      </c>
    </row>
    <row r="27" spans="1:5" ht="15" customHeight="1">
      <c r="A27" s="128" t="s">
        <v>132</v>
      </c>
      <c r="B27" s="148"/>
      <c r="C27" s="148"/>
      <c r="D27" s="149">
        <v>1792.76</v>
      </c>
      <c r="E27" s="141">
        <v>6.0900000000000003E-2</v>
      </c>
    </row>
    <row r="28" spans="1:5" ht="15" customHeight="1">
      <c r="A28" s="128" t="s">
        <v>133</v>
      </c>
      <c r="B28" s="148"/>
      <c r="C28" s="148"/>
      <c r="D28" s="149">
        <v>2275.9899999999998</v>
      </c>
      <c r="E28" s="141">
        <v>5.4800000000000001E-2</v>
      </c>
    </row>
    <row r="29" spans="1:5" ht="15" customHeight="1">
      <c r="A29" s="128" t="s">
        <v>134</v>
      </c>
      <c r="B29" s="148"/>
      <c r="D29" s="149">
        <v>2060.8200000000002</v>
      </c>
      <c r="E29" s="141">
        <v>8.0100000000000005E-2</v>
      </c>
    </row>
    <row r="30" spans="1:5" ht="15" customHeight="1">
      <c r="A30" s="128" t="s">
        <v>135</v>
      </c>
      <c r="B30" s="148">
        <v>322.83999999999997</v>
      </c>
      <c r="C30" s="148"/>
      <c r="D30" s="149">
        <v>2508.91</v>
      </c>
      <c r="E30" s="141">
        <v>7.4200000000000002E-2</v>
      </c>
    </row>
    <row r="31" spans="1:5" ht="15" customHeight="1">
      <c r="A31" s="128" t="s">
        <v>136</v>
      </c>
      <c r="B31" s="148">
        <v>334.59</v>
      </c>
      <c r="C31" s="148"/>
      <c r="D31" s="149">
        <v>2678.94</v>
      </c>
      <c r="E31" s="141">
        <v>6.4699999999999994E-2</v>
      </c>
    </row>
    <row r="32" spans="1:5" ht="15" customHeight="1">
      <c r="A32" s="128" t="s">
        <v>137</v>
      </c>
      <c r="B32" s="148">
        <v>376.18</v>
      </c>
      <c r="C32" s="148">
        <v>491.69</v>
      </c>
      <c r="D32" s="149">
        <v>2929.33</v>
      </c>
      <c r="E32" s="141">
        <v>4.7899999999999998E-2</v>
      </c>
    </row>
    <row r="33" spans="1:5" ht="15" customHeight="1">
      <c r="A33" s="128"/>
      <c r="B33" s="148"/>
      <c r="C33" s="148"/>
      <c r="D33" s="149"/>
      <c r="E33" s="141"/>
    </row>
    <row r="34" spans="1:5" ht="15" customHeight="1">
      <c r="A34" s="319" t="s">
        <v>138</v>
      </c>
      <c r="B34" s="319"/>
      <c r="C34" s="319"/>
      <c r="D34" s="319"/>
      <c r="E34" s="319"/>
    </row>
    <row r="35" spans="1:5" ht="15" customHeight="1">
      <c r="A35" s="128" t="s">
        <v>1</v>
      </c>
      <c r="B35" s="149">
        <v>415.74</v>
      </c>
      <c r="C35" s="128">
        <v>599.26</v>
      </c>
      <c r="D35" s="149">
        <v>3284.29</v>
      </c>
      <c r="E35" s="141">
        <v>4.2200000000000001E-2</v>
      </c>
    </row>
    <row r="36" spans="1:5" ht="15" customHeight="1">
      <c r="A36" s="128" t="s">
        <v>2</v>
      </c>
      <c r="B36" s="149">
        <v>451.41</v>
      </c>
      <c r="C36" s="148">
        <v>715.16</v>
      </c>
      <c r="D36" s="149">
        <v>3522.06</v>
      </c>
      <c r="E36" s="141">
        <v>4.4600000000000001E-2</v>
      </c>
    </row>
    <row r="37" spans="1:5" ht="15" customHeight="1">
      <c r="A37" s="128" t="s">
        <v>3</v>
      </c>
      <c r="B37" s="149">
        <v>460.33</v>
      </c>
      <c r="C37" s="148">
        <v>751.65</v>
      </c>
      <c r="D37" s="149">
        <v>3793.77</v>
      </c>
      <c r="E37" s="141">
        <v>5.8299999999999998E-2</v>
      </c>
    </row>
    <row r="38" spans="1:5" ht="15" customHeight="1">
      <c r="A38" s="149" t="s">
        <v>4</v>
      </c>
      <c r="B38" s="149">
        <v>541.64</v>
      </c>
      <c r="C38" s="149">
        <v>925.19</v>
      </c>
      <c r="D38" s="149">
        <v>4493.76</v>
      </c>
      <c r="E38" s="141">
        <v>6.0900000000000003E-2</v>
      </c>
    </row>
    <row r="39" spans="1:5" ht="15" customHeight="1">
      <c r="A39" s="149" t="s">
        <v>5</v>
      </c>
      <c r="B39" s="149">
        <v>670.83</v>
      </c>
      <c r="C39" s="149">
        <v>1164.96</v>
      </c>
      <c r="D39" s="149">
        <v>5742.89</v>
      </c>
      <c r="E39" s="141">
        <v>5.2400000000000002E-2</v>
      </c>
    </row>
    <row r="40" spans="1:5" ht="15" customHeight="1">
      <c r="A40" s="149" t="s">
        <v>6</v>
      </c>
      <c r="B40" s="149">
        <v>872.72</v>
      </c>
      <c r="C40" s="149">
        <v>1469.49</v>
      </c>
      <c r="D40" s="149">
        <v>7441.15</v>
      </c>
      <c r="E40" s="141">
        <v>4.5699999999999998E-2</v>
      </c>
    </row>
    <row r="41" spans="1:5" ht="15" customHeight="1">
      <c r="A41" s="134">
        <v>1998</v>
      </c>
      <c r="B41" s="149">
        <v>1085.5</v>
      </c>
      <c r="C41" s="149">
        <v>1794.91</v>
      </c>
      <c r="D41" s="149">
        <v>8625.52</v>
      </c>
      <c r="E41" s="141">
        <v>3.4599999999999999E-2</v>
      </c>
    </row>
    <row r="42" spans="1:5" ht="15" customHeight="1">
      <c r="A42" s="134">
        <v>1999</v>
      </c>
      <c r="B42" s="149">
        <v>1327.33</v>
      </c>
      <c r="C42" s="149">
        <v>2728.15</v>
      </c>
      <c r="D42" s="149">
        <v>10464.879999999999</v>
      </c>
      <c r="E42" s="141">
        <v>3.1699999999999999E-2</v>
      </c>
    </row>
    <row r="43" spans="1:5" ht="15" customHeight="1">
      <c r="A43" s="134">
        <v>2000</v>
      </c>
      <c r="B43" s="149">
        <v>1427.22</v>
      </c>
      <c r="C43" s="149">
        <v>2783.67</v>
      </c>
      <c r="D43" s="149">
        <v>10734.9</v>
      </c>
      <c r="E43" s="141">
        <v>3.6299999999999999E-2</v>
      </c>
    </row>
    <row r="44" spans="1:5" ht="15" customHeight="1">
      <c r="A44" s="134">
        <v>2001</v>
      </c>
      <c r="B44" s="149">
        <v>1194.18</v>
      </c>
      <c r="C44" s="149">
        <v>2035</v>
      </c>
      <c r="D44" s="149">
        <v>10189.129999999999</v>
      </c>
      <c r="E44" s="141">
        <v>2.9499999999999998E-2</v>
      </c>
    </row>
    <row r="45" spans="1:5" ht="15" customHeight="1">
      <c r="A45" s="134"/>
      <c r="B45" s="149"/>
      <c r="C45" s="149"/>
      <c r="D45" s="149"/>
      <c r="E45" s="141"/>
    </row>
    <row r="46" spans="1:5" ht="15" customHeight="1">
      <c r="A46" s="322" t="s">
        <v>140</v>
      </c>
      <c r="B46" s="322"/>
      <c r="C46" s="322"/>
      <c r="D46" s="322"/>
      <c r="E46" s="322"/>
    </row>
    <row r="47" spans="1:5" ht="15" customHeight="1">
      <c r="A47" s="134">
        <v>2002</v>
      </c>
      <c r="B47" s="149">
        <v>993.94</v>
      </c>
      <c r="C47" s="149">
        <v>1539.73</v>
      </c>
      <c r="D47" s="149">
        <v>9226.43</v>
      </c>
      <c r="E47" s="141">
        <v>2.92E-2</v>
      </c>
    </row>
    <row r="48" spans="1:5" ht="15" customHeight="1">
      <c r="A48" s="134">
        <v>2003</v>
      </c>
      <c r="B48" s="149">
        <v>965.23</v>
      </c>
      <c r="C48" s="149">
        <v>1647.17</v>
      </c>
      <c r="D48" s="149">
        <v>8993.59</v>
      </c>
      <c r="E48" s="141">
        <v>3.8399999999999997E-2</v>
      </c>
    </row>
    <row r="49" spans="1:5" ht="15" customHeight="1">
      <c r="A49" s="134">
        <v>2004</v>
      </c>
      <c r="B49" s="149">
        <v>1130.6500000000001</v>
      </c>
      <c r="C49" s="149">
        <v>1986.53</v>
      </c>
      <c r="D49" s="149">
        <v>10317.39</v>
      </c>
      <c r="E49" s="141">
        <v>4.8899999999999999E-2</v>
      </c>
    </row>
    <row r="50" spans="1:5" ht="15" customHeight="1">
      <c r="A50" s="134">
        <v>2005</v>
      </c>
      <c r="B50" s="149">
        <v>1207.23</v>
      </c>
      <c r="C50" s="149">
        <v>2099.3200000000002</v>
      </c>
      <c r="D50" s="149">
        <v>10547.67</v>
      </c>
      <c r="E50" s="141">
        <v>5.3600000000000002E-2</v>
      </c>
    </row>
    <row r="51" spans="1:5" ht="15" customHeight="1">
      <c r="A51" s="135">
        <v>2006</v>
      </c>
      <c r="B51" s="150">
        <v>1310.46</v>
      </c>
      <c r="C51" s="150">
        <v>2263.41</v>
      </c>
      <c r="D51" s="150">
        <v>11408.67</v>
      </c>
      <c r="E51" s="142">
        <v>5.7799999999999997E-2</v>
      </c>
    </row>
    <row r="52" spans="1:5" ht="15" customHeight="1">
      <c r="A52" s="135">
        <v>2007</v>
      </c>
      <c r="B52" s="150">
        <v>1476.66</v>
      </c>
      <c r="C52" s="150">
        <v>2577.12</v>
      </c>
      <c r="D52" s="150">
        <v>13169.98</v>
      </c>
      <c r="E52" s="142">
        <v>5.2900000000000003E-2</v>
      </c>
    </row>
    <row r="53" spans="1:5" ht="15" customHeight="1">
      <c r="A53" s="135">
        <v>2008</v>
      </c>
      <c r="B53" s="150">
        <v>1220.8900000000001</v>
      </c>
      <c r="C53" s="150">
        <v>2162.46</v>
      </c>
      <c r="D53" s="150">
        <v>11252.61</v>
      </c>
      <c r="E53" s="142">
        <v>3.5400000000000001E-2</v>
      </c>
    </row>
    <row r="54" spans="1:5" ht="15" customHeight="1">
      <c r="A54" s="135">
        <v>2009</v>
      </c>
      <c r="B54" s="150">
        <v>946.73</v>
      </c>
      <c r="C54" s="150">
        <v>1841.03</v>
      </c>
      <c r="D54" s="150">
        <v>8876.15</v>
      </c>
      <c r="E54" s="151">
        <v>1.8599999999999998E-2</v>
      </c>
    </row>
    <row r="55" spans="1:5" ht="15" customHeight="1">
      <c r="A55" s="135"/>
      <c r="B55" s="150"/>
      <c r="C55" s="150"/>
      <c r="D55" s="150"/>
      <c r="E55" s="151"/>
    </row>
    <row r="56" spans="1:5" ht="15" customHeight="1">
      <c r="A56" s="317" t="s">
        <v>141</v>
      </c>
      <c r="B56" s="317"/>
      <c r="C56" s="317"/>
      <c r="D56" s="317"/>
      <c r="E56" s="317"/>
    </row>
    <row r="57" spans="1:5" ht="15" customHeight="1">
      <c r="A57" s="135">
        <v>2010</v>
      </c>
      <c r="B57" s="150">
        <v>1139.31</v>
      </c>
      <c r="C57" s="150">
        <v>2347.6999999999998</v>
      </c>
      <c r="D57" s="150">
        <v>10662.8</v>
      </c>
      <c r="E57" s="151">
        <v>6.0400000000000002E-2</v>
      </c>
    </row>
    <row r="58" spans="1:5" ht="15" customHeight="1">
      <c r="A58" s="135">
        <v>2011</v>
      </c>
      <c r="B58" s="150">
        <v>1268.8900000000001</v>
      </c>
      <c r="C58" s="150">
        <v>2680.42</v>
      </c>
      <c r="D58" s="150">
        <v>11966.36</v>
      </c>
      <c r="E58" s="151">
        <v>6.7699999999999996E-2</v>
      </c>
    </row>
    <row r="59" spans="1:5" ht="15" customHeight="1">
      <c r="A59" s="135">
        <v>2012</v>
      </c>
      <c r="B59" s="150">
        <v>1379.56</v>
      </c>
      <c r="C59" s="150">
        <v>2965.77</v>
      </c>
      <c r="D59" s="150">
        <v>12967.08</v>
      </c>
      <c r="E59" s="151">
        <v>6.2E-2</v>
      </c>
    </row>
    <row r="60" spans="1:5" ht="15" customHeight="1">
      <c r="A60" s="135">
        <v>2013</v>
      </c>
      <c r="B60" s="150">
        <v>1462.51</v>
      </c>
      <c r="C60" s="150">
        <v>3537.69</v>
      </c>
      <c r="D60" s="150">
        <v>14999.67</v>
      </c>
      <c r="E60" s="151">
        <v>5.57E-2</v>
      </c>
    </row>
    <row r="61" spans="1:5" ht="15" customHeight="1">
      <c r="A61" s="135">
        <v>2014</v>
      </c>
      <c r="B61" s="150">
        <v>1930.67</v>
      </c>
      <c r="C61" s="150">
        <v>4374.3100000000004</v>
      </c>
      <c r="D61" s="150">
        <v>16773.990000000002</v>
      </c>
      <c r="E61" s="151">
        <v>5.2499999999999998E-2</v>
      </c>
    </row>
    <row r="62" spans="1:5" ht="15" customHeight="1">
      <c r="A62" s="135">
        <v>2015</v>
      </c>
      <c r="B62" s="150">
        <v>2061.1999999999998</v>
      </c>
      <c r="C62" s="150">
        <v>4943.49</v>
      </c>
      <c r="D62" s="150">
        <v>17590.61</v>
      </c>
      <c r="E62" s="151">
        <v>4.5900000000000003E-2</v>
      </c>
    </row>
    <row r="63" spans="1:5" ht="15" customHeight="1">
      <c r="A63" s="135">
        <v>2016</v>
      </c>
      <c r="B63" s="150">
        <v>2092.39</v>
      </c>
      <c r="C63" s="150">
        <v>4982.49</v>
      </c>
      <c r="D63" s="150">
        <v>17908.080000000002</v>
      </c>
      <c r="E63" s="151">
        <v>4.1700000000000001E-2</v>
      </c>
    </row>
    <row r="64" spans="1:5" ht="15" customHeight="1">
      <c r="A64" s="135">
        <v>2017</v>
      </c>
      <c r="B64" s="150">
        <v>2448.2199999999998</v>
      </c>
      <c r="C64" s="150">
        <v>6231.28</v>
      </c>
      <c r="D64" s="150">
        <v>21741.91</v>
      </c>
      <c r="E64" s="151">
        <v>4.2200000000000001E-2</v>
      </c>
    </row>
    <row r="65" spans="1:5" ht="15" customHeight="1">
      <c r="A65" s="135">
        <v>2018</v>
      </c>
      <c r="B65" s="150">
        <v>2744.68</v>
      </c>
      <c r="C65" s="150">
        <v>7419.27</v>
      </c>
      <c r="D65" s="150">
        <v>25045.75</v>
      </c>
      <c r="E65" s="151">
        <v>4.6600000000000003E-2</v>
      </c>
    </row>
    <row r="66" spans="1:5" ht="15" customHeight="1">
      <c r="A66" s="135">
        <v>2019</v>
      </c>
      <c r="B66" s="150">
        <v>2912.5</v>
      </c>
      <c r="C66" s="150">
        <v>7936.5</v>
      </c>
      <c r="D66" s="150">
        <v>26378.41</v>
      </c>
      <c r="E66" s="151">
        <v>4.53E-2</v>
      </c>
    </row>
    <row r="67" spans="1:5" ht="15" customHeight="1">
      <c r="A67" s="135">
        <v>2020</v>
      </c>
      <c r="B67" s="150">
        <v>3218.5</v>
      </c>
      <c r="C67" s="150">
        <v>10192.67</v>
      </c>
      <c r="D67" s="150">
        <v>26906.89</v>
      </c>
      <c r="E67" s="151">
        <v>3.2599999999999997E-2</v>
      </c>
    </row>
    <row r="68" spans="1:5" ht="15" customHeight="1">
      <c r="A68" s="135">
        <v>2021</v>
      </c>
      <c r="B68" s="150"/>
      <c r="C68" s="150"/>
      <c r="D68" s="150"/>
      <c r="E68" s="151"/>
    </row>
    <row r="69" spans="1:5" ht="15" customHeight="1">
      <c r="A69" s="135" t="s">
        <v>327</v>
      </c>
      <c r="B69" s="150">
        <v>3862.56</v>
      </c>
      <c r="C69" s="150">
        <v>13364.27</v>
      </c>
      <c r="D69" s="150">
        <v>31492.85</v>
      </c>
      <c r="E69" s="151"/>
    </row>
    <row r="70" spans="1:5" ht="15" customHeight="1" thickBot="1">
      <c r="A70" s="139"/>
      <c r="B70" s="152"/>
      <c r="C70" s="152"/>
      <c r="D70" s="152"/>
      <c r="E70" s="143"/>
    </row>
    <row r="71" spans="1:5" ht="15" customHeight="1" thickTop="1">
      <c r="A71" s="147"/>
      <c r="B71" s="153"/>
      <c r="C71" s="153"/>
      <c r="D71" s="150"/>
      <c r="E71" s="142"/>
    </row>
    <row r="72" spans="1:5" ht="15" customHeight="1">
      <c r="A72" s="147" t="s">
        <v>162</v>
      </c>
      <c r="B72" s="153"/>
      <c r="C72" s="153"/>
      <c r="D72" s="150"/>
      <c r="E72" s="142"/>
    </row>
    <row r="73" spans="1:5" ht="15" customHeight="1">
      <c r="A73" s="147" t="s">
        <v>163</v>
      </c>
      <c r="B73" s="153"/>
      <c r="C73" s="153"/>
      <c r="D73" s="150"/>
      <c r="E73" s="142"/>
    </row>
    <row r="74" spans="1:5" ht="15" customHeight="1">
      <c r="A74" s="147"/>
      <c r="B74" s="153"/>
      <c r="C74" s="153"/>
      <c r="D74" s="150"/>
      <c r="E74" s="142"/>
    </row>
    <row r="75" spans="1:5" ht="15" customHeight="1">
      <c r="A75" s="118" t="s">
        <v>143</v>
      </c>
      <c r="B75" s="148"/>
      <c r="C75" s="148"/>
      <c r="D75" s="149"/>
      <c r="E75" s="141"/>
    </row>
    <row r="76" spans="1:5" ht="15" customHeight="1">
      <c r="B76" s="148"/>
      <c r="C76" s="148"/>
      <c r="D76" s="149"/>
      <c r="E76" s="148"/>
    </row>
    <row r="77" spans="1:5" ht="15" customHeight="1">
      <c r="B77" s="128"/>
      <c r="C77" s="128"/>
      <c r="D77" s="149"/>
      <c r="E77" s="128"/>
    </row>
    <row r="78" spans="1:5" ht="15" customHeight="1">
      <c r="B78" s="128"/>
      <c r="C78" s="128"/>
      <c r="D78" s="149"/>
      <c r="E78" s="128"/>
    </row>
    <row r="79" spans="1:5" ht="15" customHeight="1">
      <c r="B79" s="128"/>
      <c r="C79" s="128"/>
      <c r="D79" s="149"/>
      <c r="E79" s="128"/>
    </row>
    <row r="80" spans="1:5" ht="15" customHeight="1">
      <c r="B80" s="128"/>
      <c r="C80" s="128"/>
      <c r="D80" s="128"/>
      <c r="E80" s="128"/>
    </row>
    <row r="81" spans="2:5" ht="15" customHeight="1">
      <c r="B81" s="128"/>
      <c r="C81" s="128"/>
      <c r="D81" s="128"/>
      <c r="E81" s="128"/>
    </row>
    <row r="82" spans="2:5" ht="15" customHeight="1"/>
    <row r="83" spans="2:5" ht="15" customHeight="1"/>
    <row r="84" spans="2:5" ht="15" customHeight="1"/>
    <row r="85" spans="2:5" ht="15" customHeight="1"/>
    <row r="86" spans="2:5" ht="15" customHeight="1"/>
    <row r="87" spans="2:5" ht="15" customHeight="1"/>
    <row r="88" spans="2:5" ht="15" customHeight="1"/>
    <row r="89" spans="2:5" ht="15" customHeight="1"/>
    <row r="90" spans="2:5" ht="15" customHeight="1"/>
    <row r="91" spans="2:5" ht="15" customHeight="1"/>
    <row r="92" spans="2:5" ht="15" customHeight="1"/>
    <row r="93" spans="2:5" ht="15" customHeight="1"/>
    <row r="94" spans="2:5" ht="15" customHeight="1"/>
    <row r="95" spans="2:5" ht="15" customHeight="1"/>
    <row r="96" spans="2:5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</sheetData>
  <mergeCells count="6">
    <mergeCell ref="A56:E56"/>
    <mergeCell ref="A6:E6"/>
    <mergeCell ref="A13:E13"/>
    <mergeCell ref="A23:E23"/>
    <mergeCell ref="A34:E34"/>
    <mergeCell ref="A46:E46"/>
  </mergeCells>
  <printOptions horizontalCentered="1" verticalCentered="1"/>
  <pageMargins left="0.5" right="0.5" top="0.5" bottom="0.5" header="0.5" footer="0.5"/>
  <pageSetup scale="58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7"/>
  <sheetViews>
    <sheetView workbookViewId="0">
      <selection activeCell="F11" sqref="F11"/>
    </sheetView>
  </sheetViews>
  <sheetFormatPr defaultColWidth="8.76953125" defaultRowHeight="15"/>
  <cols>
    <col min="1" max="2" width="8.76953125" style="110"/>
    <col min="3" max="3" width="12.76953125" style="110" customWidth="1"/>
    <col min="4" max="4" width="13.31640625" style="110" customWidth="1"/>
    <col min="5" max="5" width="2.31640625" style="110" customWidth="1"/>
    <col min="6" max="6" width="10.6796875" style="110" customWidth="1"/>
    <col min="7" max="7" width="12.6796875" style="110" customWidth="1"/>
    <col min="8" max="16384" width="8.76953125" style="110"/>
  </cols>
  <sheetData>
    <row r="1" spans="1:7">
      <c r="F1" s="111" t="s">
        <v>240</v>
      </c>
    </row>
    <row r="2" spans="1:7">
      <c r="F2" s="111" t="str">
        <f>+'DCP-4, P 3'!D3</f>
        <v>Dockets UE-200900/UG-200901</v>
      </c>
    </row>
    <row r="3" spans="1:7">
      <c r="G3" s="111"/>
    </row>
    <row r="5" spans="1:7" ht="17.7">
      <c r="A5" s="323" t="s">
        <v>187</v>
      </c>
      <c r="B5" s="323"/>
      <c r="C5" s="323"/>
      <c r="D5" s="323"/>
      <c r="E5" s="323"/>
      <c r="F5" s="323"/>
      <c r="G5" s="323"/>
    </row>
    <row r="6" spans="1:7" ht="17.7">
      <c r="A6" s="323" t="s">
        <v>228</v>
      </c>
      <c r="B6" s="323"/>
      <c r="C6" s="323"/>
      <c r="D6" s="323"/>
      <c r="E6" s="323"/>
      <c r="F6" s="323"/>
      <c r="G6" s="323"/>
    </row>
    <row r="7" spans="1:7" ht="17.7">
      <c r="A7" s="323"/>
      <c r="B7" s="323"/>
      <c r="C7" s="323"/>
      <c r="D7" s="323"/>
      <c r="E7" s="323"/>
    </row>
    <row r="8" spans="1:7" ht="18" thickBot="1">
      <c r="A8" s="219"/>
      <c r="B8" s="219"/>
      <c r="C8" s="219"/>
      <c r="D8" s="219"/>
      <c r="E8" s="181"/>
      <c r="F8" s="181"/>
      <c r="G8" s="181"/>
    </row>
    <row r="9" spans="1:7" ht="15.3" thickTop="1"/>
    <row r="10" spans="1:7">
      <c r="C10" s="324" t="s">
        <v>227</v>
      </c>
      <c r="D10" s="324"/>
      <c r="F10" s="325" t="s">
        <v>86</v>
      </c>
      <c r="G10" s="325"/>
    </row>
    <row r="11" spans="1:7">
      <c r="A11" s="112" t="s">
        <v>254</v>
      </c>
      <c r="C11" s="112" t="s">
        <v>479</v>
      </c>
      <c r="D11" s="112" t="s">
        <v>226</v>
      </c>
      <c r="F11" s="112" t="s">
        <v>479</v>
      </c>
      <c r="G11" s="112" t="s">
        <v>226</v>
      </c>
    </row>
    <row r="12" spans="1:7">
      <c r="A12" s="183"/>
      <c r="B12" s="183"/>
      <c r="C12" s="183"/>
      <c r="D12" s="183"/>
      <c r="E12" s="183"/>
      <c r="F12" s="183"/>
      <c r="G12" s="183"/>
    </row>
    <row r="13" spans="1:7">
      <c r="A13" s="114"/>
      <c r="B13" s="114"/>
      <c r="C13" s="114"/>
      <c r="D13" s="114"/>
      <c r="E13" s="114"/>
      <c r="F13" s="114"/>
      <c r="G13" s="114"/>
    </row>
    <row r="14" spans="1:7">
      <c r="A14" s="113">
        <v>2013</v>
      </c>
      <c r="B14" s="114"/>
      <c r="C14" s="113" t="s">
        <v>78</v>
      </c>
      <c r="D14" s="113" t="s">
        <v>16</v>
      </c>
      <c r="E14" s="113"/>
      <c r="F14" s="113" t="s">
        <v>97</v>
      </c>
      <c r="G14" s="113" t="s">
        <v>256</v>
      </c>
    </row>
    <row r="15" spans="1:7">
      <c r="A15" s="113">
        <v>2014</v>
      </c>
      <c r="B15" s="114"/>
      <c r="C15" s="113" t="s">
        <v>78</v>
      </c>
      <c r="D15" s="113" t="s">
        <v>16</v>
      </c>
      <c r="E15" s="113"/>
      <c r="F15" s="113" t="s">
        <v>468</v>
      </c>
      <c r="G15" s="113" t="s">
        <v>469</v>
      </c>
    </row>
    <row r="16" spans="1:7">
      <c r="A16" s="113">
        <v>2015</v>
      </c>
      <c r="B16" s="114"/>
      <c r="C16" s="113" t="s">
        <v>78</v>
      </c>
      <c r="D16" s="113" t="s">
        <v>16</v>
      </c>
      <c r="E16" s="113"/>
      <c r="F16" s="112" t="s">
        <v>165</v>
      </c>
      <c r="G16" s="112" t="s">
        <v>206</v>
      </c>
    </row>
    <row r="17" spans="1:7">
      <c r="A17" s="112">
        <v>2016</v>
      </c>
      <c r="C17" s="218" t="s">
        <v>225</v>
      </c>
      <c r="D17" s="112" t="s">
        <v>16</v>
      </c>
      <c r="F17" s="112" t="s">
        <v>165</v>
      </c>
      <c r="G17" s="112" t="s">
        <v>206</v>
      </c>
    </row>
    <row r="18" spans="1:7">
      <c r="A18" s="112">
        <v>2017</v>
      </c>
      <c r="C18" s="218" t="s">
        <v>225</v>
      </c>
      <c r="D18" s="112" t="s">
        <v>16</v>
      </c>
      <c r="F18" s="112" t="s">
        <v>165</v>
      </c>
      <c r="G18" s="112" t="s">
        <v>206</v>
      </c>
    </row>
    <row r="19" spans="1:7">
      <c r="A19" s="112">
        <v>2018</v>
      </c>
      <c r="C19" s="218" t="s">
        <v>225</v>
      </c>
      <c r="D19" s="112" t="s">
        <v>16</v>
      </c>
      <c r="F19" s="112" t="s">
        <v>207</v>
      </c>
      <c r="G19" s="112" t="s">
        <v>255</v>
      </c>
    </row>
    <row r="20" spans="1:7">
      <c r="A20" s="112">
        <v>2019</v>
      </c>
      <c r="C20" s="218" t="s">
        <v>225</v>
      </c>
      <c r="D20" s="112" t="s">
        <v>16</v>
      </c>
      <c r="F20" s="112" t="s">
        <v>97</v>
      </c>
      <c r="G20" s="112" t="s">
        <v>256</v>
      </c>
    </row>
    <row r="21" spans="1:7">
      <c r="A21" s="112">
        <v>2020</v>
      </c>
      <c r="C21" s="218" t="s">
        <v>225</v>
      </c>
      <c r="D21" s="112" t="s">
        <v>16</v>
      </c>
      <c r="F21" s="112" t="s">
        <v>97</v>
      </c>
      <c r="G21" s="112" t="s">
        <v>256</v>
      </c>
    </row>
    <row r="22" spans="1:7">
      <c r="A22" s="112">
        <v>2021</v>
      </c>
      <c r="C22" s="218" t="s">
        <v>225</v>
      </c>
      <c r="D22" s="112" t="s">
        <v>16</v>
      </c>
      <c r="F22" s="112" t="s">
        <v>97</v>
      </c>
      <c r="G22" s="112" t="s">
        <v>256</v>
      </c>
    </row>
    <row r="23" spans="1:7" ht="15.3" thickBot="1">
      <c r="A23" s="217"/>
      <c r="B23" s="181"/>
      <c r="C23" s="216"/>
      <c r="D23" s="216"/>
      <c r="E23" s="181"/>
      <c r="F23" s="181"/>
      <c r="G23" s="181"/>
    </row>
    <row r="24" spans="1:7" ht="15.3" thickTop="1">
      <c r="A24" s="112"/>
      <c r="C24" s="112"/>
      <c r="D24" s="112"/>
    </row>
    <row r="25" spans="1:7">
      <c r="A25" s="215" t="s">
        <v>280</v>
      </c>
      <c r="C25" s="112"/>
      <c r="D25" s="112"/>
    </row>
    <row r="26" spans="1:7">
      <c r="A26" s="228"/>
      <c r="C26" s="112"/>
      <c r="D26" s="112"/>
    </row>
    <row r="27" spans="1:7">
      <c r="C27" s="112"/>
      <c r="D27" s="112"/>
    </row>
  </sheetData>
  <mergeCells count="5">
    <mergeCell ref="A5:G5"/>
    <mergeCell ref="A6:G6"/>
    <mergeCell ref="A7:E7"/>
    <mergeCell ref="C10:D10"/>
    <mergeCell ref="F10:G10"/>
  </mergeCells>
  <pageMargins left="0.75" right="0.75" top="1" bottom="1" header="0.5" footer="0.5"/>
  <pageSetup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1"/>
  <sheetViews>
    <sheetView topLeftCell="A5" zoomScaleNormal="100" workbookViewId="0">
      <selection activeCell="E35" sqref="E35"/>
    </sheetView>
  </sheetViews>
  <sheetFormatPr defaultColWidth="8.86328125" defaultRowHeight="15"/>
  <cols>
    <col min="1" max="1" width="8.86328125" style="97"/>
    <col min="2" max="2" width="13.76953125" style="97" customWidth="1"/>
    <col min="3" max="3" width="21.86328125" style="97" customWidth="1"/>
    <col min="4" max="4" width="20.2265625" style="97" customWidth="1"/>
    <col min="5" max="5" width="22.6796875" style="97" customWidth="1"/>
    <col min="6" max="16384" width="8.86328125" style="97"/>
  </cols>
  <sheetData>
    <row r="1" spans="1:6">
      <c r="A1" s="4"/>
      <c r="B1" s="4"/>
      <c r="C1" s="4"/>
      <c r="D1" s="4"/>
      <c r="E1" s="1" t="s">
        <v>282</v>
      </c>
    </row>
    <row r="2" spans="1:6">
      <c r="A2" s="4"/>
      <c r="B2" s="4"/>
      <c r="C2" s="4"/>
      <c r="D2" s="4"/>
      <c r="E2" s="1" t="s">
        <v>236</v>
      </c>
    </row>
    <row r="3" spans="1:6">
      <c r="A3" s="4"/>
      <c r="B3" s="4"/>
      <c r="C3" s="4"/>
      <c r="D3" s="4"/>
      <c r="E3" s="1" t="str">
        <f>+'DCP-5'!F2</f>
        <v>Dockets UE-200900/UG-200901</v>
      </c>
    </row>
    <row r="4" spans="1:6">
      <c r="A4" s="4"/>
      <c r="B4" s="4"/>
      <c r="C4" s="4"/>
      <c r="D4" s="4"/>
      <c r="E4" s="1"/>
    </row>
    <row r="5" spans="1:6">
      <c r="A5" s="4"/>
      <c r="B5" s="4"/>
      <c r="C5" s="4"/>
      <c r="D5" s="4"/>
      <c r="E5" s="4"/>
    </row>
    <row r="6" spans="1:6" ht="20.100000000000001">
      <c r="A6" s="4"/>
      <c r="B6" s="2" t="s">
        <v>187</v>
      </c>
      <c r="C6" s="2"/>
      <c r="D6" s="2"/>
      <c r="E6" s="2"/>
    </row>
    <row r="7" spans="1:6" ht="20.100000000000001">
      <c r="A7" s="4"/>
      <c r="B7" s="2" t="s">
        <v>11</v>
      </c>
      <c r="C7" s="3"/>
      <c r="D7" s="3"/>
      <c r="E7" s="3"/>
    </row>
    <row r="8" spans="1:6" ht="20.100000000000001">
      <c r="A8" s="4"/>
      <c r="B8" s="2" t="s">
        <v>277</v>
      </c>
      <c r="C8" s="3"/>
      <c r="D8" s="3"/>
      <c r="E8" s="3"/>
    </row>
    <row r="9" spans="1:6" ht="20.100000000000001">
      <c r="A9" s="4"/>
      <c r="B9" s="157" t="s">
        <v>164</v>
      </c>
      <c r="C9" s="3"/>
      <c r="D9" s="3"/>
      <c r="E9" s="3"/>
    </row>
    <row r="10" spans="1:6">
      <c r="A10" s="4"/>
      <c r="B10" s="4"/>
      <c r="C10" s="4"/>
      <c r="D10" s="4"/>
      <c r="E10" s="4"/>
    </row>
    <row r="11" spans="1:6">
      <c r="A11" s="4"/>
      <c r="B11" s="4"/>
      <c r="C11" s="4"/>
      <c r="D11" s="4"/>
      <c r="E11" s="4"/>
    </row>
    <row r="12" spans="1:6" ht="15.3" thickBot="1">
      <c r="A12" s="4"/>
      <c r="B12" s="158"/>
      <c r="C12" s="158"/>
      <c r="D12" s="158"/>
      <c r="E12" s="158"/>
    </row>
    <row r="13" spans="1:6" ht="15.3" thickTop="1">
      <c r="A13" s="4"/>
      <c r="B13" s="84"/>
      <c r="C13" s="84"/>
      <c r="D13" s="84"/>
      <c r="E13" s="84"/>
    </row>
    <row r="14" spans="1:6">
      <c r="A14" s="4"/>
      <c r="B14" s="84"/>
      <c r="C14" s="32" t="s">
        <v>12</v>
      </c>
      <c r="D14" s="32" t="s">
        <v>13</v>
      </c>
      <c r="E14" s="32" t="s">
        <v>14</v>
      </c>
    </row>
    <row r="15" spans="1:6">
      <c r="A15" s="4"/>
      <c r="B15" s="32" t="s">
        <v>0</v>
      </c>
      <c r="C15" s="32" t="s">
        <v>188</v>
      </c>
      <c r="D15" s="32" t="s">
        <v>189</v>
      </c>
      <c r="E15" s="32" t="s">
        <v>190</v>
      </c>
      <c r="F15" s="98"/>
    </row>
    <row r="16" spans="1:6">
      <c r="A16" s="4"/>
      <c r="B16" s="159"/>
      <c r="C16" s="159"/>
      <c r="D16" s="159"/>
      <c r="E16" s="159"/>
      <c r="F16" s="98"/>
    </row>
    <row r="17" spans="1:6">
      <c r="A17" s="4"/>
      <c r="B17" s="4"/>
      <c r="C17" s="6"/>
      <c r="D17" s="6"/>
      <c r="E17" s="161"/>
    </row>
    <row r="18" spans="1:6">
      <c r="A18" s="4"/>
      <c r="B18" s="32">
        <v>2016</v>
      </c>
      <c r="C18" s="160">
        <v>1648727</v>
      </c>
      <c r="D18" s="160">
        <v>1733551</v>
      </c>
      <c r="E18" s="160">
        <v>120000</v>
      </c>
    </row>
    <row r="19" spans="1:6">
      <c r="A19" s="4"/>
      <c r="B19" s="84"/>
      <c r="C19" s="6">
        <f>+C18/SUM(C18:E18)</f>
        <v>0.47075846063619164</v>
      </c>
      <c r="D19" s="6">
        <f>+D18/SUM(C18:E18)</f>
        <v>0.4949781256656382</v>
      </c>
      <c r="E19" s="6">
        <f>+E18/SUM(C18:E18)</f>
        <v>3.426341369817016E-2</v>
      </c>
      <c r="F19" s="99"/>
    </row>
    <row r="20" spans="1:6">
      <c r="A20" s="4"/>
      <c r="B20" s="84"/>
      <c r="C20" s="6">
        <f>+C18/(SUM(C18:D18))</f>
        <v>0.48746052216878683</v>
      </c>
      <c r="D20" s="6">
        <f>+D18/(SUM(C18:D18))</f>
        <v>0.51253947783121312</v>
      </c>
      <c r="E20" s="161"/>
      <c r="F20" s="99"/>
    </row>
    <row r="21" spans="1:6">
      <c r="A21" s="4"/>
      <c r="B21" s="84"/>
      <c r="C21" s="6"/>
      <c r="D21" s="6"/>
      <c r="E21" s="161"/>
      <c r="F21" s="99"/>
    </row>
    <row r="22" spans="1:6">
      <c r="A22" s="4"/>
      <c r="B22" s="32">
        <v>2017</v>
      </c>
      <c r="C22" s="160">
        <v>1729828</v>
      </c>
      <c r="D22" s="160">
        <v>1820784</v>
      </c>
      <c r="E22" s="160">
        <v>105000</v>
      </c>
      <c r="F22" s="99"/>
    </row>
    <row r="23" spans="1:6">
      <c r="A23" s="4"/>
      <c r="B23" s="32"/>
      <c r="C23" s="6">
        <f>+C22/SUM(C22:E22)</f>
        <v>0.47319792144242878</v>
      </c>
      <c r="D23" s="6">
        <f>+D22/SUM(C22:E22)</f>
        <v>0.49807911780571901</v>
      </c>
      <c r="E23" s="6">
        <f>+E22/SUM(C22:E22)</f>
        <v>2.8722960751852222E-2</v>
      </c>
      <c r="F23" s="99"/>
    </row>
    <row r="24" spans="1:6">
      <c r="A24" s="4"/>
      <c r="B24" s="32"/>
      <c r="C24" s="6">
        <f>+C22/(SUM(C22:D22))</f>
        <v>0.48719150388721721</v>
      </c>
      <c r="D24" s="6">
        <f>+D22/(SUM(C22:D22))</f>
        <v>0.51280849611278279</v>
      </c>
      <c r="E24" s="161"/>
      <c r="F24" s="99"/>
    </row>
    <row r="25" spans="1:6">
      <c r="A25" s="4"/>
      <c r="B25" s="32"/>
      <c r="C25" s="160"/>
      <c r="D25" s="160"/>
      <c r="E25" s="160"/>
      <c r="F25" s="99"/>
    </row>
    <row r="26" spans="1:6">
      <c r="A26" s="4"/>
      <c r="B26" s="32">
        <v>2018</v>
      </c>
      <c r="C26" s="160">
        <v>1773220</v>
      </c>
      <c r="D26" s="160">
        <v>1914721</v>
      </c>
      <c r="E26" s="160">
        <v>190000</v>
      </c>
      <c r="F26" s="99"/>
    </row>
    <row r="27" spans="1:6">
      <c r="A27" s="4"/>
      <c r="B27" s="84"/>
      <c r="C27" s="6">
        <f>+C26/SUM(C26:E26)</f>
        <v>0.45725811712968301</v>
      </c>
      <c r="D27" s="6">
        <f>+D26/SUM(C26:E26)</f>
        <v>0.49374681048525493</v>
      </c>
      <c r="E27" s="6">
        <f>+E26/SUM(C26:E26)</f>
        <v>4.8995072385062073E-2</v>
      </c>
      <c r="F27" s="99"/>
    </row>
    <row r="28" spans="1:6">
      <c r="A28" s="4"/>
      <c r="B28" s="84"/>
      <c r="C28" s="6">
        <f>+C26/(SUM(C26:D26))</f>
        <v>0.48081571803887319</v>
      </c>
      <c r="D28" s="6">
        <f>+D26/(SUM(C26:D26))</f>
        <v>0.51918428196112687</v>
      </c>
      <c r="E28" s="161"/>
      <c r="F28" s="99"/>
    </row>
    <row r="29" spans="1:6">
      <c r="A29" s="4"/>
      <c r="B29" s="84"/>
      <c r="C29" s="6"/>
      <c r="D29" s="6"/>
      <c r="E29" s="161"/>
      <c r="F29" s="99"/>
    </row>
    <row r="30" spans="1:6">
      <c r="A30" s="4"/>
      <c r="B30" s="32">
        <v>2019</v>
      </c>
      <c r="C30" s="235">
        <v>1939284</v>
      </c>
      <c r="D30" s="235">
        <v>1947315</v>
      </c>
      <c r="E30" s="235">
        <v>185800</v>
      </c>
      <c r="F30" s="236"/>
    </row>
    <row r="31" spans="1:6">
      <c r="A31" s="4"/>
      <c r="B31" s="32"/>
      <c r="C31" s="6">
        <f>+C30/SUM(C30:E30)</f>
        <v>0.47620186528874014</v>
      </c>
      <c r="D31" s="6">
        <f>+D30/SUM(C30:E30)</f>
        <v>0.47817392156318672</v>
      </c>
      <c r="E31" s="6">
        <f>+E30/SUM(C30:E30)</f>
        <v>4.5624213148073162E-2</v>
      </c>
      <c r="F31" s="236"/>
    </row>
    <row r="32" spans="1:6">
      <c r="A32" s="4"/>
      <c r="B32" s="32"/>
      <c r="C32" s="6">
        <f>+C30/(SUM(C30:D30))</f>
        <v>0.4989668344997773</v>
      </c>
      <c r="D32" s="6">
        <f>+D30/(SUM(C30:D30))</f>
        <v>0.5010331655002227</v>
      </c>
      <c r="E32" s="161"/>
      <c r="F32" s="236"/>
    </row>
    <row r="33" spans="1:6">
      <c r="A33" s="4"/>
      <c r="B33" s="32"/>
      <c r="C33" s="235"/>
      <c r="D33" s="235"/>
      <c r="E33" s="235"/>
      <c r="F33" s="236"/>
    </row>
    <row r="34" spans="1:6">
      <c r="A34" s="4"/>
      <c r="B34" s="32">
        <v>2020</v>
      </c>
      <c r="C34" s="235">
        <v>2029726</v>
      </c>
      <c r="D34" s="235">
        <v>2060081</v>
      </c>
      <c r="E34" s="235">
        <v>203000</v>
      </c>
      <c r="F34" s="236"/>
    </row>
    <row r="35" spans="1:6">
      <c r="A35" s="4"/>
      <c r="B35" s="84"/>
      <c r="C35" s="6">
        <f>+C34/SUM(C34:E34)</f>
        <v>0.47282023161069203</v>
      </c>
      <c r="D35" s="6">
        <f>+D34/SUM(C34:E34)</f>
        <v>0.47989136245817715</v>
      </c>
      <c r="E35" s="6">
        <f>+E34/SUM(C34:E34)</f>
        <v>4.7288405931130845E-2</v>
      </c>
      <c r="F35" s="99"/>
    </row>
    <row r="36" spans="1:6">
      <c r="A36" s="4"/>
      <c r="B36" s="84"/>
      <c r="C36" s="6">
        <f>+C34/(SUM(C34:D34))</f>
        <v>0.49628894468614287</v>
      </c>
      <c r="D36" s="6">
        <f>+D34/(SUM(C34:D34))</f>
        <v>0.50371105531385707</v>
      </c>
      <c r="E36" s="161"/>
      <c r="F36" s="99"/>
    </row>
    <row r="37" spans="1:6" ht="15.3" thickBot="1">
      <c r="A37" s="4"/>
      <c r="B37" s="158"/>
      <c r="C37" s="162"/>
      <c r="D37" s="162"/>
      <c r="E37" s="162"/>
      <c r="F37" s="163"/>
    </row>
    <row r="38" spans="1:6" ht="15.3" thickTop="1">
      <c r="A38" s="4"/>
      <c r="B38" s="4"/>
      <c r="C38" s="164"/>
      <c r="D38" s="164"/>
      <c r="E38" s="164"/>
      <c r="F38" s="163"/>
    </row>
    <row r="39" spans="1:6">
      <c r="A39" s="4"/>
      <c r="B39" s="4" t="s">
        <v>267</v>
      </c>
      <c r="C39" s="4"/>
      <c r="D39" s="4"/>
      <c r="E39" s="4"/>
    </row>
    <row r="41" spans="1:6">
      <c r="B41" s="4" t="s">
        <v>278</v>
      </c>
    </row>
  </sheetData>
  <pageMargins left="0.75" right="0.75" top="1" bottom="1" header="0.5" footer="0.5"/>
  <pageSetup scale="77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50"/>
  <sheetViews>
    <sheetView topLeftCell="A11" zoomScaleNormal="100" workbookViewId="0">
      <selection activeCell="E35" sqref="E35"/>
    </sheetView>
  </sheetViews>
  <sheetFormatPr defaultColWidth="8.86328125" defaultRowHeight="15"/>
  <cols>
    <col min="1" max="1" width="8.86328125" style="97"/>
    <col min="2" max="2" width="13.453125" style="97" customWidth="1"/>
    <col min="3" max="4" width="20.2265625" style="97" customWidth="1"/>
    <col min="5" max="5" width="22.6796875" style="97" customWidth="1"/>
    <col min="6" max="16384" width="8.86328125" style="97"/>
  </cols>
  <sheetData>
    <row r="1" spans="1:6">
      <c r="A1" s="4"/>
      <c r="B1" s="4"/>
      <c r="C1" s="4"/>
      <c r="D1" s="4"/>
      <c r="E1" s="1" t="str">
        <f>+'DCP-6, P 1'!E1</f>
        <v>Exh. DCP-6</v>
      </c>
    </row>
    <row r="2" spans="1:6">
      <c r="A2" s="4"/>
      <c r="B2" s="4"/>
      <c r="C2" s="4"/>
      <c r="D2" s="4"/>
      <c r="E2" s="1" t="s">
        <v>237</v>
      </c>
    </row>
    <row r="3" spans="1:6">
      <c r="A3" s="4"/>
      <c r="B3" s="4"/>
      <c r="C3" s="4"/>
      <c r="D3" s="4"/>
      <c r="E3" s="1" t="str">
        <f>+'DCP-6, P 1'!E3</f>
        <v>Dockets UE-200900/UG-200901</v>
      </c>
    </row>
    <row r="4" spans="1:6">
      <c r="A4" s="4"/>
      <c r="B4" s="4"/>
      <c r="C4" s="4"/>
      <c r="D4" s="4"/>
      <c r="E4" s="1"/>
    </row>
    <row r="5" spans="1:6">
      <c r="A5" s="4"/>
      <c r="B5" s="4"/>
      <c r="C5" s="4"/>
      <c r="D5" s="4"/>
      <c r="E5" s="4"/>
    </row>
    <row r="6" spans="1:6" ht="20.100000000000001">
      <c r="A6" s="4"/>
      <c r="B6" s="2" t="s">
        <v>210</v>
      </c>
      <c r="C6" s="2"/>
      <c r="D6" s="2"/>
      <c r="E6" s="2"/>
    </row>
    <row r="7" spans="1:6" ht="20.100000000000001">
      <c r="A7" s="4"/>
      <c r="B7" s="2" t="s">
        <v>11</v>
      </c>
      <c r="C7" s="3"/>
      <c r="D7" s="3"/>
      <c r="E7" s="3"/>
    </row>
    <row r="8" spans="1:6" ht="20.100000000000001">
      <c r="A8" s="4"/>
      <c r="B8" s="2" t="s">
        <v>279</v>
      </c>
      <c r="C8" s="3"/>
      <c r="D8" s="3"/>
      <c r="E8" s="3"/>
    </row>
    <row r="9" spans="1:6" ht="20.100000000000001">
      <c r="A9" s="4"/>
      <c r="B9" s="157" t="s">
        <v>164</v>
      </c>
      <c r="C9" s="3"/>
      <c r="D9" s="3"/>
      <c r="E9" s="3"/>
    </row>
    <row r="10" spans="1:6">
      <c r="A10" s="4"/>
      <c r="B10" s="4"/>
      <c r="C10" s="4"/>
      <c r="D10" s="4"/>
      <c r="E10" s="4"/>
    </row>
    <row r="11" spans="1:6">
      <c r="A11" s="4"/>
      <c r="B11" s="4"/>
      <c r="C11" s="4"/>
      <c r="D11" s="4"/>
      <c r="E11" s="4"/>
    </row>
    <row r="12" spans="1:6" ht="15.3" thickBot="1">
      <c r="A12" s="4"/>
      <c r="B12" s="158"/>
      <c r="C12" s="158"/>
      <c r="D12" s="158"/>
      <c r="E12" s="158"/>
    </row>
    <row r="13" spans="1:6" ht="15.3" thickTop="1">
      <c r="A13" s="4"/>
      <c r="B13" s="84"/>
      <c r="C13" s="84"/>
      <c r="D13" s="84"/>
      <c r="E13" s="84"/>
    </row>
    <row r="14" spans="1:6">
      <c r="A14" s="4"/>
      <c r="B14" s="84"/>
      <c r="C14" s="32" t="s">
        <v>12</v>
      </c>
      <c r="D14" s="32" t="s">
        <v>13</v>
      </c>
      <c r="E14" s="32" t="s">
        <v>14</v>
      </c>
    </row>
    <row r="15" spans="1:6">
      <c r="A15" s="4"/>
      <c r="B15" s="32" t="s">
        <v>0</v>
      </c>
      <c r="C15" s="32" t="s">
        <v>188</v>
      </c>
      <c r="D15" s="32" t="s">
        <v>189</v>
      </c>
      <c r="E15" s="32" t="s">
        <v>190</v>
      </c>
      <c r="F15" s="98"/>
    </row>
    <row r="16" spans="1:6">
      <c r="A16" s="4"/>
      <c r="B16" s="159"/>
      <c r="C16" s="159"/>
      <c r="D16" s="159"/>
      <c r="E16" s="159"/>
      <c r="F16" s="98"/>
    </row>
    <row r="17" spans="1:6">
      <c r="A17" s="4"/>
      <c r="B17" s="4"/>
      <c r="C17" s="6"/>
      <c r="D17" s="6"/>
      <c r="E17" s="161"/>
    </row>
    <row r="18" spans="1:6">
      <c r="A18" s="4"/>
      <c r="B18" s="32">
        <v>2016</v>
      </c>
      <c r="C18" s="160">
        <v>1570931</v>
      </c>
      <c r="D18" s="160">
        <v>1578000</v>
      </c>
      <c r="E18" s="160">
        <v>120000</v>
      </c>
    </row>
    <row r="19" spans="1:6">
      <c r="A19" s="4"/>
      <c r="B19" s="32"/>
      <c r="C19" s="6">
        <f>+C18/SUM(C18:E18)</f>
        <v>0.48056413549261212</v>
      </c>
      <c r="D19" s="6">
        <f>+D18/SUM(C18:E18)</f>
        <v>0.4827266161323075</v>
      </c>
      <c r="E19" s="6">
        <f>+E18/SUM(C18:E18)</f>
        <v>3.6709248375080418E-2</v>
      </c>
      <c r="F19" s="99"/>
    </row>
    <row r="20" spans="1:6">
      <c r="A20" s="4"/>
      <c r="B20" s="84"/>
      <c r="C20" s="6">
        <f>+C18/(SUM(C18:D18))</f>
        <v>0.49887755558950003</v>
      </c>
      <c r="D20" s="6">
        <f>+D18/(SUM(C18:D18))</f>
        <v>0.50112244441049991</v>
      </c>
      <c r="E20" s="161"/>
      <c r="F20" s="99"/>
    </row>
    <row r="21" spans="1:6">
      <c r="A21" s="4"/>
      <c r="B21" s="84"/>
      <c r="C21" s="6"/>
      <c r="D21" s="6"/>
      <c r="E21" s="161"/>
      <c r="F21" s="99"/>
    </row>
    <row r="22" spans="1:6">
      <c r="A22" s="4"/>
      <c r="B22" s="32">
        <v>2017</v>
      </c>
      <c r="C22" s="160">
        <v>1645778</v>
      </c>
      <c r="D22" s="160">
        <v>1668000</v>
      </c>
      <c r="E22" s="160">
        <v>105000</v>
      </c>
      <c r="F22" s="99"/>
    </row>
    <row r="23" spans="1:6">
      <c r="A23" s="4"/>
      <c r="B23" s="32"/>
      <c r="C23" s="6">
        <f>+C22/SUM(C22:E22)</f>
        <v>0.48139364416174435</v>
      </c>
      <c r="D23" s="6">
        <f>+D22/SUM(C22:E22)</f>
        <v>0.48789362748912041</v>
      </c>
      <c r="E23" s="6">
        <f>+E22/SUM(C22:E22)</f>
        <v>3.0712728349135274E-2</v>
      </c>
      <c r="F23" s="99"/>
    </row>
    <row r="24" spans="1:6">
      <c r="A24" s="4"/>
      <c r="B24" s="32"/>
      <c r="C24" s="6">
        <f>+C22/(SUM(C22:D22))</f>
        <v>0.4966470294630479</v>
      </c>
      <c r="D24" s="6">
        <f>+D22/(SUM(C22:D22))</f>
        <v>0.50335297053695205</v>
      </c>
      <c r="E24" s="161"/>
      <c r="F24" s="99"/>
    </row>
    <row r="25" spans="1:6">
      <c r="A25" s="4"/>
      <c r="B25" s="32"/>
      <c r="C25" s="160"/>
      <c r="D25" s="160"/>
      <c r="E25" s="160"/>
      <c r="F25" s="99"/>
    </row>
    <row r="26" spans="1:6">
      <c r="A26" s="4"/>
      <c r="B26" s="32">
        <v>2018</v>
      </c>
      <c r="C26" s="160">
        <v>1690916</v>
      </c>
      <c r="D26" s="160">
        <v>1770500</v>
      </c>
      <c r="E26" s="160">
        <v>190000</v>
      </c>
      <c r="F26" s="99"/>
    </row>
    <row r="27" spans="1:6">
      <c r="A27" s="4"/>
      <c r="B27" s="32"/>
      <c r="C27" s="6">
        <f>+C26/SUM(C26:E26)</f>
        <v>0.46308500592646795</v>
      </c>
      <c r="D27" s="6">
        <f>+D26/SUM(C26:E26)</f>
        <v>0.48488038612965489</v>
      </c>
      <c r="E27" s="6">
        <f>+E26/SUM(C26:E26)</f>
        <v>5.2034607943877112E-2</v>
      </c>
      <c r="F27" s="99"/>
    </row>
    <row r="28" spans="1:6">
      <c r="A28" s="4"/>
      <c r="B28" s="84"/>
      <c r="C28" s="6">
        <f>+C26/(SUM(C26:D26))</f>
        <v>0.48850412663488008</v>
      </c>
      <c r="D28" s="6">
        <f>+D26/(SUM(C26:D26))</f>
        <v>0.51149587336511992</v>
      </c>
      <c r="E28" s="161"/>
      <c r="F28" s="99"/>
    </row>
    <row r="29" spans="1:6">
      <c r="A29" s="4"/>
      <c r="B29" s="84"/>
      <c r="C29" s="6"/>
      <c r="D29" s="6"/>
      <c r="E29" s="161"/>
      <c r="F29" s="99"/>
    </row>
    <row r="30" spans="1:6">
      <c r="A30" s="4"/>
      <c r="B30" s="32">
        <v>2019</v>
      </c>
      <c r="C30" s="160">
        <v>1863250</v>
      </c>
      <c r="D30" s="160">
        <v>1860500</v>
      </c>
      <c r="E30" s="160">
        <v>185800</v>
      </c>
      <c r="F30" s="99"/>
    </row>
    <row r="31" spans="1:6">
      <c r="A31" s="4"/>
      <c r="B31" s="32"/>
      <c r="C31" s="6">
        <f>+C30/SUM(C30:E30)</f>
        <v>0.47658937729406198</v>
      </c>
      <c r="D31" s="6">
        <f>+D30/SUM(C30:E30)</f>
        <v>0.4758859715312504</v>
      </c>
      <c r="E31" s="6">
        <f>+E30/SUM(C30:E30)</f>
        <v>4.7524651174687627E-2</v>
      </c>
      <c r="F31" s="99"/>
    </row>
    <row r="32" spans="1:6">
      <c r="A32" s="4"/>
      <c r="B32" s="32"/>
      <c r="C32" s="6">
        <f>+C30/(SUM(C30:D30))</f>
        <v>0.50036925142665323</v>
      </c>
      <c r="D32" s="6">
        <f>+D30/(SUM(C30:D30))</f>
        <v>0.49963074857334677</v>
      </c>
      <c r="E32" s="161"/>
      <c r="F32" s="99"/>
    </row>
    <row r="33" spans="1:6">
      <c r="A33" s="4"/>
      <c r="B33" s="32"/>
      <c r="C33" s="160"/>
      <c r="D33" s="160"/>
      <c r="E33" s="160"/>
      <c r="F33" s="99"/>
    </row>
    <row r="34" spans="1:6">
      <c r="A34" s="4"/>
      <c r="B34" s="32">
        <v>2020</v>
      </c>
      <c r="C34" s="160">
        <v>1956336</v>
      </c>
      <c r="D34" s="160">
        <v>1973500</v>
      </c>
      <c r="E34" s="160">
        <v>102000</v>
      </c>
      <c r="F34" s="99"/>
    </row>
    <row r="35" spans="1:6">
      <c r="A35" s="4"/>
      <c r="B35" s="84"/>
      <c r="C35" s="6">
        <f>+C34/SUM(C34:E34)</f>
        <v>0.48522211716944835</v>
      </c>
      <c r="D35" s="6">
        <f>+D34/SUM(C34:E34)</f>
        <v>0.4894792347704619</v>
      </c>
      <c r="E35" s="6">
        <f>+E34/SUM(C34:E34)</f>
        <v>2.5298648060089746E-2</v>
      </c>
      <c r="F35" s="99"/>
    </row>
    <row r="36" spans="1:6">
      <c r="A36" s="4"/>
      <c r="B36" s="84"/>
      <c r="C36" s="6">
        <f>+C34/(SUM(C34:D34))</f>
        <v>0.49781619385643572</v>
      </c>
      <c r="D36" s="6">
        <f>+D34/(SUM(C34:D34))</f>
        <v>0.50218380614356428</v>
      </c>
      <c r="E36" s="161"/>
      <c r="F36" s="99"/>
    </row>
    <row r="37" spans="1:6" ht="15.3" thickBot="1">
      <c r="A37" s="4"/>
      <c r="B37" s="158"/>
      <c r="C37" s="162"/>
      <c r="D37" s="162"/>
      <c r="E37" s="162"/>
      <c r="F37" s="163"/>
    </row>
    <row r="38" spans="1:6" ht="15.3" thickTop="1">
      <c r="A38" s="4"/>
      <c r="B38" s="4"/>
      <c r="C38" s="164"/>
      <c r="D38" s="164"/>
      <c r="E38" s="164"/>
      <c r="F38" s="163"/>
    </row>
    <row r="39" spans="1:6">
      <c r="A39" s="4"/>
      <c r="B39" s="4" t="str">
        <f>+'DCP-6, P 1'!B41</f>
        <v>Source:  Response to Staff  DR-021.</v>
      </c>
      <c r="C39" s="164"/>
      <c r="D39" s="164"/>
      <c r="E39" s="164"/>
      <c r="F39" s="163"/>
    </row>
    <row r="40" spans="1:6">
      <c r="A40" s="4"/>
      <c r="B40" s="4"/>
      <c r="C40" s="164"/>
      <c r="D40" s="164"/>
      <c r="E40" s="164"/>
      <c r="F40" s="163"/>
    </row>
    <row r="41" spans="1:6">
      <c r="A41" s="4"/>
      <c r="B41" s="4"/>
      <c r="C41" s="164"/>
      <c r="D41" s="164"/>
      <c r="E41" s="164"/>
      <c r="F41" s="163"/>
    </row>
    <row r="42" spans="1:6">
      <c r="A42" s="4"/>
      <c r="B42" s="4"/>
      <c r="C42" s="164"/>
      <c r="D42" s="164"/>
      <c r="E42" s="164"/>
      <c r="F42" s="163"/>
    </row>
    <row r="43" spans="1:6">
      <c r="A43" s="4"/>
      <c r="B43" s="4"/>
      <c r="C43" s="164"/>
      <c r="D43" s="164"/>
      <c r="E43" s="164"/>
      <c r="F43" s="163"/>
    </row>
    <row r="44" spans="1:6">
      <c r="A44" s="4"/>
      <c r="B44" s="4"/>
      <c r="C44" s="164"/>
      <c r="D44" s="164"/>
      <c r="E44" s="164"/>
      <c r="F44" s="163"/>
    </row>
    <row r="45" spans="1:6">
      <c r="A45" s="4"/>
      <c r="B45" s="4"/>
      <c r="C45" s="164"/>
      <c r="D45" s="164"/>
      <c r="E45" s="164"/>
      <c r="F45" s="163"/>
    </row>
    <row r="46" spans="1:6">
      <c r="A46" s="4"/>
      <c r="B46" s="4"/>
      <c r="C46" s="164"/>
      <c r="D46" s="164"/>
      <c r="E46" s="164"/>
      <c r="F46" s="163"/>
    </row>
    <row r="47" spans="1:6">
      <c r="A47" s="4"/>
      <c r="B47" s="4"/>
      <c r="C47" s="164"/>
      <c r="D47" s="164"/>
      <c r="E47" s="164"/>
      <c r="F47" s="163"/>
    </row>
    <row r="48" spans="1:6">
      <c r="A48" s="4"/>
      <c r="B48" s="4"/>
      <c r="C48" s="4"/>
      <c r="D48" s="4"/>
      <c r="E48" s="4"/>
    </row>
    <row r="50" spans="2:2">
      <c r="B50" s="4"/>
    </row>
  </sheetData>
  <pageMargins left="0.75" right="0.75" top="1" bottom="1" header="0.5" footer="0.5"/>
  <pageSetup scale="79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71"/>
  <sheetViews>
    <sheetView showOutlineSymbols="0" topLeftCell="A13" zoomScaleNormal="100" workbookViewId="0">
      <selection activeCell="I57" sqref="I57"/>
    </sheetView>
  </sheetViews>
  <sheetFormatPr defaultColWidth="9.76953125" defaultRowHeight="15"/>
  <cols>
    <col min="1" max="1" width="26.54296875" style="12" customWidth="1"/>
    <col min="2" max="2" width="1.54296875" style="12" customWidth="1"/>
    <col min="3" max="16384" width="9.76953125" style="12"/>
  </cols>
  <sheetData>
    <row r="1" spans="1:9">
      <c r="D1" s="1"/>
      <c r="F1" s="1"/>
      <c r="G1" s="1" t="s">
        <v>241</v>
      </c>
    </row>
    <row r="2" spans="1:9">
      <c r="D2" s="1"/>
      <c r="F2" s="1"/>
      <c r="G2" s="1" t="str">
        <f>+'DCP-6, P 2'!E3</f>
        <v>Dockets UE-200900/UG-200901</v>
      </c>
    </row>
    <row r="3" spans="1:9">
      <c r="C3" s="1"/>
      <c r="D3" s="1"/>
      <c r="E3" s="1"/>
      <c r="F3" s="1"/>
      <c r="G3" s="1"/>
    </row>
    <row r="4" spans="1:9">
      <c r="I4" s="1"/>
    </row>
    <row r="5" spans="1:9" ht="20.100000000000001">
      <c r="A5" s="326" t="str">
        <f>'DCP-9, P 1'!A5</f>
        <v>PROXY COMPANIES</v>
      </c>
      <c r="B5" s="326"/>
      <c r="C5" s="326"/>
      <c r="D5" s="326"/>
      <c r="E5" s="326"/>
      <c r="F5" s="326"/>
      <c r="G5" s="326"/>
      <c r="H5" s="326"/>
      <c r="I5" s="326"/>
    </row>
    <row r="6" spans="1:9" ht="20.100000000000001">
      <c r="A6" s="326" t="s">
        <v>204</v>
      </c>
      <c r="B6" s="326"/>
      <c r="C6" s="326"/>
      <c r="D6" s="326"/>
      <c r="E6" s="326"/>
      <c r="F6" s="326"/>
      <c r="G6" s="326"/>
      <c r="H6" s="326"/>
      <c r="I6" s="326"/>
    </row>
    <row r="8" spans="1:9" ht="15.3" thickBot="1"/>
    <row r="9" spans="1:9" ht="15.3" thickTop="1">
      <c r="A9" s="13"/>
      <c r="B9" s="13"/>
      <c r="C9" s="13"/>
      <c r="D9" s="13"/>
      <c r="E9" s="13"/>
      <c r="F9" s="13"/>
      <c r="G9" s="13"/>
      <c r="H9" s="13"/>
      <c r="I9" s="13"/>
    </row>
    <row r="10" spans="1:9">
      <c r="A10" s="168" t="str">
        <f>'DCP-9, P 1'!A11</f>
        <v>COMPANY</v>
      </c>
      <c r="B10" s="1"/>
      <c r="C10" s="168">
        <v>2016</v>
      </c>
      <c r="D10" s="168">
        <v>2017</v>
      </c>
      <c r="E10" s="168">
        <v>2018</v>
      </c>
      <c r="F10" s="168">
        <v>2019</v>
      </c>
      <c r="G10" s="168">
        <v>2020</v>
      </c>
      <c r="H10" s="168" t="s">
        <v>27</v>
      </c>
      <c r="I10" s="168" t="s">
        <v>472</v>
      </c>
    </row>
    <row r="12" spans="1:9" ht="15.3" thickTop="1">
      <c r="A12" s="13"/>
      <c r="B12" s="13"/>
      <c r="C12" s="13"/>
      <c r="D12" s="13"/>
      <c r="E12" s="13"/>
      <c r="F12" s="13"/>
      <c r="G12" s="13"/>
      <c r="H12" s="13"/>
      <c r="I12" s="13"/>
    </row>
    <row r="14" spans="1:9">
      <c r="A14" s="23" t="str">
        <f>'DCP-9, P 1'!A14</f>
        <v>Parcell Proxy Group</v>
      </c>
    </row>
    <row r="16" spans="1:9">
      <c r="A16" s="7" t="str">
        <f>+'DCP-9, P 1'!A16</f>
        <v>ALLETE</v>
      </c>
      <c r="B16" s="7"/>
      <c r="C16" s="6">
        <v>0.57999999999999996</v>
      </c>
      <c r="D16" s="6">
        <v>0.59</v>
      </c>
      <c r="E16" s="6">
        <v>0.60099999999999998</v>
      </c>
      <c r="F16" s="6">
        <v>0.61399999999999999</v>
      </c>
      <c r="G16" s="6">
        <v>0.59</v>
      </c>
      <c r="H16" s="6">
        <f>AVERAGE(C16:G16)</f>
        <v>0.59499999999999997</v>
      </c>
      <c r="I16" s="6">
        <v>0.56999999999999995</v>
      </c>
    </row>
    <row r="17" spans="1:9">
      <c r="A17" s="7" t="str">
        <f>+'DCP-9, P 1'!A17</f>
        <v>Avista Corp.</v>
      </c>
      <c r="B17" s="7"/>
      <c r="C17" s="6">
        <v>0.48799999999999999</v>
      </c>
      <c r="D17" s="6">
        <v>0.52800000000000002</v>
      </c>
      <c r="E17" s="6">
        <v>0.495</v>
      </c>
      <c r="F17" s="6">
        <v>0.50600000000000001</v>
      </c>
      <c r="G17" s="6">
        <v>0.495</v>
      </c>
      <c r="H17" s="6">
        <f t="shared" ref="H17:H23" si="0">AVERAGE(C17:G17)</f>
        <v>0.50240000000000007</v>
      </c>
      <c r="I17" s="6">
        <v>0.495</v>
      </c>
    </row>
    <row r="18" spans="1:9">
      <c r="A18" s="7" t="str">
        <f>+'DCP-9, P 1'!A18</f>
        <v>Black Hills Corp</v>
      </c>
      <c r="B18" s="7"/>
      <c r="C18" s="6">
        <v>0.33500000000000002</v>
      </c>
      <c r="D18" s="6">
        <v>0.35499999999999998</v>
      </c>
      <c r="E18" s="6">
        <v>0.42499999999999999</v>
      </c>
      <c r="F18" s="6">
        <v>0.42899999999999999</v>
      </c>
      <c r="G18" s="6">
        <v>0.45</v>
      </c>
      <c r="H18" s="6">
        <f t="shared" si="0"/>
        <v>0.39879999999999999</v>
      </c>
      <c r="I18" s="6">
        <v>0.48499999999999999</v>
      </c>
    </row>
    <row r="19" spans="1:9">
      <c r="A19" s="7" t="str">
        <f>+'DCP-9, P 1'!A19</f>
        <v>Hawaiian Electric Industries</v>
      </c>
      <c r="B19" s="7"/>
      <c r="C19" s="6">
        <v>0.57499999999999996</v>
      </c>
      <c r="D19" s="6">
        <v>0.55700000000000005</v>
      </c>
      <c r="E19" s="6">
        <v>0.51700000000000002</v>
      </c>
      <c r="F19" s="6">
        <v>0.54600000000000004</v>
      </c>
      <c r="G19" s="6">
        <v>0.52</v>
      </c>
      <c r="H19" s="6">
        <f t="shared" si="0"/>
        <v>0.54300000000000004</v>
      </c>
      <c r="I19" s="6">
        <v>0.52500000000000002</v>
      </c>
    </row>
    <row r="20" spans="1:9">
      <c r="A20" s="7" t="str">
        <f>+'DCP-9, P 1'!A20</f>
        <v>IDACORP</v>
      </c>
      <c r="B20" s="7"/>
      <c r="C20" s="6">
        <v>0.55200000000000005</v>
      </c>
      <c r="D20" s="6">
        <v>0.56299999999999994</v>
      </c>
      <c r="E20" s="6">
        <v>0.56399999999999995</v>
      </c>
      <c r="F20" s="6">
        <v>0.58699999999999997</v>
      </c>
      <c r="G20" s="6">
        <v>0.55500000000000005</v>
      </c>
      <c r="H20" s="6">
        <f t="shared" si="0"/>
        <v>0.56420000000000003</v>
      </c>
      <c r="I20" s="6">
        <v>0.55500000000000005</v>
      </c>
    </row>
    <row r="21" spans="1:9">
      <c r="A21" s="7" t="str">
        <f>+'DCP-9, P 1'!A21</f>
        <v>NorthWestern Corp</v>
      </c>
      <c r="B21" s="7"/>
      <c r="C21" s="6">
        <v>0.48</v>
      </c>
      <c r="D21" s="6">
        <v>0.498</v>
      </c>
      <c r="E21" s="6">
        <v>0.47799999999999998</v>
      </c>
      <c r="F21" s="6">
        <v>0.47499999999999998</v>
      </c>
      <c r="G21" s="6">
        <v>0.51</v>
      </c>
      <c r="H21" s="6">
        <f t="shared" si="0"/>
        <v>0.48819999999999997</v>
      </c>
      <c r="I21" s="6">
        <v>0.52</v>
      </c>
    </row>
    <row r="22" spans="1:9">
      <c r="A22" s="7" t="str">
        <f>+'DCP-9, P 1'!A22</f>
        <v>OGE Energy</v>
      </c>
      <c r="B22" s="7"/>
      <c r="C22" s="6">
        <v>0.58899999999999997</v>
      </c>
      <c r="D22" s="6">
        <v>0.58299999999999996</v>
      </c>
      <c r="E22" s="6">
        <v>0.57999999999999996</v>
      </c>
      <c r="F22" s="6">
        <v>0.56399999999999995</v>
      </c>
      <c r="G22" s="6">
        <v>0.51</v>
      </c>
      <c r="H22" s="6">
        <f t="shared" si="0"/>
        <v>0.56519999999999992</v>
      </c>
      <c r="I22" s="6">
        <v>0.51</v>
      </c>
    </row>
    <row r="23" spans="1:9">
      <c r="A23" s="7" t="str">
        <f>+'DCP-9, P 1'!A23</f>
        <v>Otter Tail Corp</v>
      </c>
      <c r="B23" s="7"/>
      <c r="C23" s="6">
        <v>0.56999999999999995</v>
      </c>
      <c r="D23" s="6">
        <v>0.58699999999999997</v>
      </c>
      <c r="E23" s="6">
        <v>0.55300000000000005</v>
      </c>
      <c r="F23" s="6">
        <v>0.53100000000000003</v>
      </c>
      <c r="G23" s="6">
        <v>0.58199999999999996</v>
      </c>
      <c r="H23" s="6">
        <f t="shared" si="0"/>
        <v>0.56459999999999999</v>
      </c>
      <c r="I23" s="6">
        <v>0.59499999999999997</v>
      </c>
    </row>
    <row r="24" spans="1:9">
      <c r="A24" s="7" t="str">
        <f>+'DCP-9, P 1'!A24</f>
        <v>Pinnacle West Capital</v>
      </c>
      <c r="B24" s="7"/>
      <c r="C24" s="6">
        <v>0.54400000000000004</v>
      </c>
      <c r="D24" s="6">
        <v>0.51100000000000001</v>
      </c>
      <c r="E24" s="6">
        <v>0.53</v>
      </c>
      <c r="F24" s="6">
        <v>0.52900000000000003</v>
      </c>
      <c r="G24" s="6">
        <v>0.47</v>
      </c>
      <c r="H24" s="6">
        <f>AVERAGE(C24:G24)</f>
        <v>0.51680000000000015</v>
      </c>
      <c r="I24" s="6">
        <v>0.43</v>
      </c>
    </row>
    <row r="25" spans="1:9">
      <c r="A25" s="7"/>
      <c r="B25" s="7"/>
      <c r="C25" s="6"/>
      <c r="D25" s="6"/>
      <c r="E25" s="6"/>
      <c r="F25" s="6"/>
      <c r="G25" s="6"/>
      <c r="H25" s="6"/>
      <c r="I25" s="6"/>
    </row>
    <row r="26" spans="1:9">
      <c r="A26" s="99" t="s">
        <v>27</v>
      </c>
      <c r="B26" s="7"/>
      <c r="C26" s="6"/>
      <c r="D26" s="6"/>
      <c r="E26" s="6"/>
      <c r="F26" s="6"/>
      <c r="G26" s="6"/>
      <c r="H26" s="14">
        <f>+AVERAGE(H16:H24)</f>
        <v>0.52646666666666664</v>
      </c>
      <c r="I26" s="14">
        <f>+AVERAGE(I16:I24)</f>
        <v>0.52055555555555555</v>
      </c>
    </row>
    <row r="27" spans="1:9">
      <c r="A27" s="99"/>
      <c r="B27" s="7"/>
      <c r="C27" s="6"/>
      <c r="D27" s="6"/>
      <c r="E27" s="6"/>
      <c r="F27" s="6"/>
      <c r="G27" s="6"/>
      <c r="H27" s="14"/>
      <c r="I27" s="14"/>
    </row>
    <row r="28" spans="1:9">
      <c r="A28" s="99" t="s">
        <v>73</v>
      </c>
      <c r="B28" s="7"/>
      <c r="C28" s="6"/>
      <c r="D28" s="6"/>
      <c r="E28" s="6"/>
      <c r="F28" s="6"/>
      <c r="G28" s="6"/>
      <c r="H28" s="14">
        <f>MEDIAN(H16:H24)</f>
        <v>0.54300000000000004</v>
      </c>
      <c r="I28" s="14">
        <f>MEDIAN(I16:I24)</f>
        <v>0.52</v>
      </c>
    </row>
    <row r="29" spans="1:9">
      <c r="A29" s="39"/>
      <c r="B29" s="39"/>
      <c r="C29" s="34"/>
      <c r="D29" s="34"/>
      <c r="E29" s="34"/>
      <c r="F29" s="34"/>
      <c r="G29" s="34"/>
      <c r="H29" s="34"/>
      <c r="I29" s="34"/>
    </row>
    <row r="30" spans="1:9" ht="31.5" customHeight="1">
      <c r="A30" s="94" t="str">
        <f>+'DCP-9, P 1'!A28</f>
        <v>Adjusted Mckenzie Electric Group</v>
      </c>
      <c r="B30" s="7"/>
      <c r="C30" s="6"/>
      <c r="D30" s="6"/>
      <c r="E30" s="6"/>
      <c r="F30" s="6"/>
      <c r="G30" s="6"/>
      <c r="H30" s="6"/>
      <c r="I30" s="6"/>
    </row>
    <row r="31" spans="1:9">
      <c r="A31" s="7"/>
      <c r="B31" s="7"/>
      <c r="C31" s="6"/>
      <c r="D31" s="6"/>
      <c r="E31" s="6"/>
      <c r="F31" s="6"/>
      <c r="G31" s="6"/>
      <c r="H31" s="6"/>
      <c r="I31" s="6"/>
    </row>
    <row r="32" spans="1:9">
      <c r="A32" s="7" t="str">
        <f>+'DCP-9, P 1'!A30</f>
        <v>Algonquin Power &amp; Utilities</v>
      </c>
      <c r="B32" s="7"/>
      <c r="C32" s="211" t="s">
        <v>288</v>
      </c>
      <c r="D32" s="6"/>
      <c r="E32" s="6"/>
      <c r="F32" s="6"/>
      <c r="G32" s="6"/>
      <c r="H32" s="6"/>
      <c r="I32" s="6"/>
    </row>
    <row r="33" spans="1:9">
      <c r="A33" s="7" t="str">
        <f>+'DCP-9, P 1'!A31</f>
        <v>ALLETE</v>
      </c>
      <c r="B33" s="7"/>
      <c r="C33" s="6">
        <f>+C16</f>
        <v>0.57999999999999996</v>
      </c>
      <c r="D33" s="6">
        <f t="shared" ref="D33:I33" si="1">+D16</f>
        <v>0.59</v>
      </c>
      <c r="E33" s="6">
        <f t="shared" si="1"/>
        <v>0.60099999999999998</v>
      </c>
      <c r="F33" s="6">
        <f t="shared" si="1"/>
        <v>0.61399999999999999</v>
      </c>
      <c r="G33" s="6">
        <f t="shared" si="1"/>
        <v>0.59</v>
      </c>
      <c r="H33" s="6">
        <f>AVERAGE(C33:G33)</f>
        <v>0.59499999999999997</v>
      </c>
      <c r="I33" s="6">
        <f t="shared" si="1"/>
        <v>0.56999999999999995</v>
      </c>
    </row>
    <row r="34" spans="1:9">
      <c r="A34" s="7" t="str">
        <f>+'DCP-9, P 1'!A32</f>
        <v>Ameren Corp</v>
      </c>
      <c r="B34" s="7"/>
      <c r="C34" s="6">
        <v>0.51300000000000001</v>
      </c>
      <c r="D34" s="6">
        <v>0.498</v>
      </c>
      <c r="E34" s="6">
        <v>0.48799999999999999</v>
      </c>
      <c r="F34" s="6">
        <v>0.47099999999999997</v>
      </c>
      <c r="G34" s="6">
        <v>0.443</v>
      </c>
      <c r="H34" s="6">
        <f t="shared" ref="H34:H49" si="2">AVERAGE(C34:G34)</f>
        <v>0.48260000000000003</v>
      </c>
      <c r="I34" s="6">
        <v>0.49</v>
      </c>
    </row>
    <row r="35" spans="1:9">
      <c r="A35" s="7" t="str">
        <f>+'DCP-9, P 1'!A33</f>
        <v>Avangrid, Inc.</v>
      </c>
      <c r="B35" s="7"/>
      <c r="C35" s="6">
        <v>0.77</v>
      </c>
      <c r="D35" s="6">
        <v>0.74399999999999999</v>
      </c>
      <c r="E35" s="6">
        <v>0.73799999999999999</v>
      </c>
      <c r="F35" s="6">
        <v>0.69399999999999995</v>
      </c>
      <c r="G35" s="6">
        <v>0.66</v>
      </c>
      <c r="H35" s="6">
        <f t="shared" si="2"/>
        <v>0.72119999999999995</v>
      </c>
      <c r="I35" s="6">
        <v>0.56999999999999995</v>
      </c>
    </row>
    <row r="36" spans="1:9">
      <c r="A36" s="7" t="str">
        <f>+'DCP-9, P 1'!A34</f>
        <v>Avista Corp</v>
      </c>
      <c r="B36" s="7"/>
      <c r="C36" s="6">
        <f>+C17</f>
        <v>0.48799999999999999</v>
      </c>
      <c r="D36" s="6">
        <f t="shared" ref="C36:G37" si="3">+D17</f>
        <v>0.52800000000000002</v>
      </c>
      <c r="E36" s="6">
        <f t="shared" si="3"/>
        <v>0.495</v>
      </c>
      <c r="F36" s="6">
        <f t="shared" si="3"/>
        <v>0.50600000000000001</v>
      </c>
      <c r="G36" s="6">
        <f t="shared" si="3"/>
        <v>0.495</v>
      </c>
      <c r="H36" s="6">
        <f t="shared" si="2"/>
        <v>0.50240000000000007</v>
      </c>
      <c r="I36" s="6">
        <f>+I17</f>
        <v>0.495</v>
      </c>
    </row>
    <row r="37" spans="1:9">
      <c r="A37" s="7" t="str">
        <f>+'DCP-9, P 1'!A35</f>
        <v>Black Hills Corp</v>
      </c>
      <c r="B37" s="7"/>
      <c r="C37" s="6">
        <f t="shared" si="3"/>
        <v>0.33500000000000002</v>
      </c>
      <c r="D37" s="6">
        <f t="shared" si="3"/>
        <v>0.35499999999999998</v>
      </c>
      <c r="E37" s="6">
        <f t="shared" si="3"/>
        <v>0.42499999999999999</v>
      </c>
      <c r="F37" s="6">
        <f t="shared" si="3"/>
        <v>0.42899999999999999</v>
      </c>
      <c r="G37" s="6">
        <f t="shared" si="3"/>
        <v>0.45</v>
      </c>
      <c r="H37" s="6">
        <f t="shared" si="2"/>
        <v>0.39879999999999999</v>
      </c>
      <c r="I37" s="6">
        <f>+I18</f>
        <v>0.48499999999999999</v>
      </c>
    </row>
    <row r="38" spans="1:9">
      <c r="A38" s="7" t="str">
        <f>+'DCP-9, P 1'!A36</f>
        <v>CenterPoint Energy</v>
      </c>
      <c r="B38" s="7"/>
      <c r="C38" s="6">
        <v>0.315</v>
      </c>
      <c r="D38" s="6">
        <v>0.36399999999999999</v>
      </c>
      <c r="E38" s="6">
        <v>0.375</v>
      </c>
      <c r="F38" s="6">
        <v>0.29099999999999998</v>
      </c>
      <c r="G38" s="6">
        <v>0.29899999999999999</v>
      </c>
      <c r="H38" s="6">
        <f t="shared" si="2"/>
        <v>0.32879999999999998</v>
      </c>
      <c r="I38" s="6">
        <v>0.42499999999999999</v>
      </c>
    </row>
    <row r="39" spans="1:9">
      <c r="A39" s="7" t="str">
        <f>+'DCP-9, P 1'!A37</f>
        <v>CMS Energy Corp</v>
      </c>
      <c r="B39" s="7"/>
      <c r="C39" s="6">
        <v>0.32600000000000001</v>
      </c>
      <c r="D39" s="6">
        <v>0.32400000000000001</v>
      </c>
      <c r="E39" s="6">
        <v>0.307</v>
      </c>
      <c r="F39" s="6">
        <v>0.29399999999999998</v>
      </c>
      <c r="G39" s="6">
        <v>0.28599999999999998</v>
      </c>
      <c r="H39" s="6">
        <f t="shared" si="2"/>
        <v>0.30740000000000001</v>
      </c>
      <c r="I39" s="6">
        <v>0.33</v>
      </c>
    </row>
    <row r="40" spans="1:9">
      <c r="A40" s="7" t="str">
        <f>+'DCP-9, P 1'!A38</f>
        <v>DTE Energy</v>
      </c>
      <c r="B40" s="7"/>
      <c r="C40" s="6">
        <v>0.44400000000000001</v>
      </c>
      <c r="D40" s="6">
        <v>0.438</v>
      </c>
      <c r="E40" s="6">
        <v>0.45800000000000002</v>
      </c>
      <c r="F40" s="6">
        <v>0.42299999999999999</v>
      </c>
      <c r="G40" s="6">
        <v>0.39500000000000002</v>
      </c>
      <c r="H40" s="6">
        <f t="shared" si="2"/>
        <v>0.43160000000000009</v>
      </c>
      <c r="I40" s="6">
        <v>0.4</v>
      </c>
    </row>
    <row r="41" spans="1:9">
      <c r="A41" s="7" t="str">
        <f>+'DCP-9, P 1'!A39</f>
        <v>Edison International</v>
      </c>
      <c r="B41" s="7"/>
      <c r="C41" s="211" t="s">
        <v>284</v>
      </c>
      <c r="D41" s="6"/>
      <c r="E41" s="6"/>
      <c r="F41" s="6"/>
      <c r="G41" s="6"/>
      <c r="H41" s="6"/>
      <c r="I41" s="6"/>
    </row>
    <row r="42" spans="1:9">
      <c r="A42" s="7" t="str">
        <f>+'DCP-9, P 1'!A40</f>
        <v>Emera Inc.</v>
      </c>
      <c r="B42" s="7"/>
      <c r="C42" s="6">
        <f>6704/(6704+14268)</f>
        <v>0.31966431432386039</v>
      </c>
      <c r="D42" s="6">
        <f>7089/(7089+13140)</f>
        <v>0.35043749073112856</v>
      </c>
      <c r="E42" s="6">
        <f>8317/(8317+14292)</f>
        <v>0.3678623556990579</v>
      </c>
      <c r="F42" s="6">
        <f>8566/(8566+13679)</f>
        <v>0.38507529781973476</v>
      </c>
      <c r="G42" s="6">
        <f>9328/(9328+12340)</f>
        <v>0.4304965848255492</v>
      </c>
      <c r="H42" s="6">
        <f t="shared" si="2"/>
        <v>0.37070720867986617</v>
      </c>
      <c r="I42" s="6">
        <f>11760/(11760+11325)</f>
        <v>0.50942170240415852</v>
      </c>
    </row>
    <row r="43" spans="1:9">
      <c r="A43" s="7" t="str">
        <f>+'DCP-9, P 1'!A41</f>
        <v>Entergy Corp.</v>
      </c>
      <c r="B43" s="7"/>
      <c r="C43" s="6">
        <v>0.35499999999999998</v>
      </c>
      <c r="D43" s="6">
        <v>0.35499999999999998</v>
      </c>
      <c r="E43" s="6">
        <v>0.35899999999999999</v>
      </c>
      <c r="F43" s="6">
        <v>0.371</v>
      </c>
      <c r="G43" s="6">
        <v>0.33700000000000002</v>
      </c>
      <c r="H43" s="6">
        <f t="shared" si="2"/>
        <v>0.35539999999999999</v>
      </c>
      <c r="I43" s="6">
        <v>0.35499999999999998</v>
      </c>
    </row>
    <row r="44" spans="1:9">
      <c r="A44" s="7" t="str">
        <f>+'DCP-9, P 1'!A42</f>
        <v>Exelon Corp</v>
      </c>
      <c r="B44" s="7"/>
      <c r="C44" s="6">
        <v>0.44500000000000001</v>
      </c>
      <c r="D44" s="6">
        <v>0.47799999999999998</v>
      </c>
      <c r="E44" s="6">
        <v>0.47199999999999998</v>
      </c>
      <c r="F44" s="6">
        <v>0.504</v>
      </c>
      <c r="G44" s="6">
        <v>0.48</v>
      </c>
      <c r="H44" s="6">
        <f t="shared" si="2"/>
        <v>0.4758</v>
      </c>
      <c r="I44" s="6">
        <v>0.495</v>
      </c>
    </row>
    <row r="45" spans="1:9">
      <c r="A45" s="7" t="str">
        <f>+'DCP-9, P 1'!A43</f>
        <v>FirstEnergy Corp</v>
      </c>
      <c r="B45" s="7"/>
      <c r="C45" s="6">
        <v>0.255</v>
      </c>
      <c r="D45" s="6">
        <v>0.157</v>
      </c>
      <c r="E45" s="6">
        <v>0.27400000000000002</v>
      </c>
      <c r="F45" s="6">
        <v>0.26200000000000001</v>
      </c>
      <c r="G45" s="6">
        <v>0.24</v>
      </c>
      <c r="H45" s="6">
        <f t="shared" si="2"/>
        <v>0.23760000000000003</v>
      </c>
      <c r="I45" s="6">
        <v>0.34</v>
      </c>
    </row>
    <row r="46" spans="1:9">
      <c r="A46" s="7" t="str">
        <f>+'DCP-9, P 1'!A44</f>
        <v>Hawaiian Electric</v>
      </c>
      <c r="B46" s="7"/>
      <c r="C46" s="6">
        <f>+C19</f>
        <v>0.57499999999999996</v>
      </c>
      <c r="D46" s="6">
        <f t="shared" ref="D46:G46" si="4">+D19</f>
        <v>0.55700000000000005</v>
      </c>
      <c r="E46" s="6">
        <f t="shared" si="4"/>
        <v>0.51700000000000002</v>
      </c>
      <c r="F46" s="6">
        <f t="shared" si="4"/>
        <v>0.54600000000000004</v>
      </c>
      <c r="G46" s="6">
        <f t="shared" si="4"/>
        <v>0.52</v>
      </c>
      <c r="H46" s="6">
        <f t="shared" si="2"/>
        <v>0.54300000000000004</v>
      </c>
      <c r="I46" s="6">
        <f>+I19</f>
        <v>0.52500000000000002</v>
      </c>
    </row>
    <row r="47" spans="1:9">
      <c r="A47" s="7" t="str">
        <f>+'DCP-9, P 1'!A45</f>
        <v>IDACORP</v>
      </c>
      <c r="B47" s="7"/>
      <c r="C47" s="6">
        <f t="shared" ref="C47:G47" si="5">+C20</f>
        <v>0.55200000000000005</v>
      </c>
      <c r="D47" s="6">
        <f t="shared" si="5"/>
        <v>0.56299999999999994</v>
      </c>
      <c r="E47" s="6">
        <f t="shared" si="5"/>
        <v>0.56399999999999995</v>
      </c>
      <c r="F47" s="6">
        <f t="shared" si="5"/>
        <v>0.58699999999999997</v>
      </c>
      <c r="G47" s="6">
        <f t="shared" si="5"/>
        <v>0.55500000000000005</v>
      </c>
      <c r="H47" s="6">
        <f t="shared" si="2"/>
        <v>0.56420000000000003</v>
      </c>
      <c r="I47" s="6">
        <f t="shared" ref="I47" si="6">+I20</f>
        <v>0.55500000000000005</v>
      </c>
    </row>
    <row r="48" spans="1:9">
      <c r="A48" s="7" t="str">
        <f>+'DCP-9, P 1'!A46</f>
        <v>Northwestern Corp</v>
      </c>
      <c r="B48" s="7"/>
      <c r="C48" s="6">
        <f t="shared" ref="C48:G48" si="7">+C21</f>
        <v>0.48</v>
      </c>
      <c r="D48" s="6">
        <f t="shared" si="7"/>
        <v>0.498</v>
      </c>
      <c r="E48" s="6">
        <f t="shared" si="7"/>
        <v>0.47799999999999998</v>
      </c>
      <c r="F48" s="6">
        <f t="shared" si="7"/>
        <v>0.47499999999999998</v>
      </c>
      <c r="G48" s="6">
        <f t="shared" si="7"/>
        <v>0.51</v>
      </c>
      <c r="H48" s="6">
        <f t="shared" si="2"/>
        <v>0.48819999999999997</v>
      </c>
      <c r="I48" s="6">
        <f>+I21</f>
        <v>0.52</v>
      </c>
    </row>
    <row r="49" spans="1:9">
      <c r="A49" s="7" t="str">
        <f>+'DCP-9, P 1'!A47</f>
        <v>OGE Energy Corp</v>
      </c>
      <c r="B49" s="7"/>
      <c r="C49" s="6">
        <f t="shared" ref="C49:G49" si="8">+C22</f>
        <v>0.58899999999999997</v>
      </c>
      <c r="D49" s="6">
        <f t="shared" si="8"/>
        <v>0.58299999999999996</v>
      </c>
      <c r="E49" s="6">
        <f t="shared" si="8"/>
        <v>0.57999999999999996</v>
      </c>
      <c r="F49" s="6">
        <f t="shared" si="8"/>
        <v>0.56399999999999995</v>
      </c>
      <c r="G49" s="6">
        <f t="shared" si="8"/>
        <v>0.51</v>
      </c>
      <c r="H49" s="6">
        <f t="shared" si="2"/>
        <v>0.56519999999999992</v>
      </c>
      <c r="I49" s="6">
        <f>+I22</f>
        <v>0.51</v>
      </c>
    </row>
    <row r="50" spans="1:9">
      <c r="A50" s="7" t="str">
        <f>+'DCP-9, P 1'!A48</f>
        <v>Otter Tail Corp</v>
      </c>
      <c r="B50" s="7"/>
      <c r="C50" s="6">
        <f t="shared" ref="C50:I50" si="9">+C23</f>
        <v>0.56999999999999995</v>
      </c>
      <c r="D50" s="6">
        <f t="shared" si="9"/>
        <v>0.58699999999999997</v>
      </c>
      <c r="E50" s="6">
        <f t="shared" si="9"/>
        <v>0.55300000000000005</v>
      </c>
      <c r="F50" s="6">
        <f t="shared" si="9"/>
        <v>0.53100000000000003</v>
      </c>
      <c r="G50" s="6">
        <f t="shared" si="9"/>
        <v>0.58199999999999996</v>
      </c>
      <c r="H50" s="6">
        <f>AVERAGE(C50:G50)</f>
        <v>0.56459999999999999</v>
      </c>
      <c r="I50" s="6">
        <f t="shared" si="9"/>
        <v>0.59499999999999997</v>
      </c>
    </row>
    <row r="51" spans="1:9">
      <c r="A51" s="7" t="str">
        <f>+'DCP-9, P 1'!A49</f>
        <v>PNM Resources</v>
      </c>
      <c r="B51" s="7"/>
      <c r="C51" s="211" t="s">
        <v>283</v>
      </c>
      <c r="D51" s="211"/>
      <c r="E51" s="211"/>
      <c r="F51" s="211"/>
      <c r="G51" s="211"/>
      <c r="H51" s="211"/>
      <c r="I51" s="211"/>
    </row>
    <row r="52" spans="1:9">
      <c r="A52" s="7" t="str">
        <f>+'DCP-9, P 1'!A50</f>
        <v>Sempra Energy</v>
      </c>
      <c r="B52" s="7"/>
      <c r="C52" s="211" t="s">
        <v>284</v>
      </c>
      <c r="D52" s="6"/>
      <c r="E52" s="6"/>
      <c r="F52" s="6"/>
      <c r="G52" s="6"/>
      <c r="H52" s="6"/>
      <c r="I52" s="6"/>
    </row>
    <row r="53" spans="1:9">
      <c r="A53" s="7"/>
      <c r="B53" s="7"/>
      <c r="C53" s="6"/>
      <c r="D53" s="6"/>
      <c r="E53" s="6"/>
      <c r="F53" s="6"/>
      <c r="G53" s="6"/>
      <c r="H53" s="6"/>
      <c r="I53" s="6"/>
    </row>
    <row r="54" spans="1:9">
      <c r="A54" s="7" t="s">
        <v>27</v>
      </c>
      <c r="B54" s="7"/>
      <c r="C54" s="6"/>
      <c r="D54" s="6"/>
      <c r="E54" s="6"/>
      <c r="F54" s="6"/>
      <c r="G54" s="6"/>
      <c r="H54" s="22">
        <f>AVERAGE(H33:H52)</f>
        <v>0.46661807109881581</v>
      </c>
      <c r="I54" s="22">
        <f>AVERAGE(I33:I52)</f>
        <v>0.48055421778847995</v>
      </c>
    </row>
    <row r="55" spans="1:9">
      <c r="A55" s="7"/>
      <c r="B55" s="7"/>
      <c r="C55" s="6"/>
      <c r="D55" s="6"/>
      <c r="E55" s="6"/>
      <c r="F55" s="6"/>
      <c r="G55" s="6"/>
      <c r="H55" s="22"/>
      <c r="I55" s="22"/>
    </row>
    <row r="56" spans="1:9">
      <c r="A56" s="99" t="s">
        <v>73</v>
      </c>
      <c r="B56" s="7"/>
      <c r="C56" s="6"/>
      <c r="D56" s="6"/>
      <c r="E56" s="6"/>
      <c r="F56" s="6"/>
      <c r="G56" s="6"/>
      <c r="H56" s="22">
        <f>MEDIAN(H33:H52)</f>
        <v>0.48260000000000003</v>
      </c>
      <c r="I56" s="22">
        <f>MEDIAN(I33:I52)</f>
        <v>0.495</v>
      </c>
    </row>
    <row r="57" spans="1:9" ht="15.3" thickBot="1">
      <c r="A57" s="42"/>
      <c r="B57" s="42"/>
      <c r="C57" s="37"/>
      <c r="D57" s="37"/>
      <c r="E57" s="37"/>
      <c r="F57" s="37"/>
      <c r="G57" s="37"/>
      <c r="H57" s="37"/>
      <c r="I57" s="37"/>
    </row>
    <row r="58" spans="1:9" ht="15.3" thickTop="1">
      <c r="A58" s="40"/>
      <c r="B58" s="40"/>
      <c r="C58" s="31"/>
      <c r="D58" s="31"/>
      <c r="E58" s="31"/>
      <c r="F58" s="31"/>
      <c r="G58" s="31"/>
      <c r="H58" s="31"/>
      <c r="I58" s="31"/>
    </row>
    <row r="59" spans="1:9">
      <c r="A59" s="7" t="s">
        <v>26</v>
      </c>
    </row>
    <row r="62" spans="1:9">
      <c r="H62" s="4"/>
    </row>
    <row r="65" spans="3:8">
      <c r="H65" s="17"/>
    </row>
    <row r="66" spans="3:8">
      <c r="C66" s="20"/>
      <c r="D66" s="20"/>
      <c r="E66" s="20"/>
      <c r="F66" s="20"/>
      <c r="G66" s="20"/>
      <c r="H66" s="17"/>
    </row>
    <row r="67" spans="3:8">
      <c r="C67" s="20"/>
      <c r="D67" s="20"/>
      <c r="E67" s="20"/>
      <c r="F67" s="20"/>
      <c r="G67" s="20"/>
      <c r="H67" s="20"/>
    </row>
    <row r="68" spans="3:8">
      <c r="C68" s="20"/>
      <c r="D68" s="20"/>
      <c r="E68" s="20"/>
      <c r="F68" s="20"/>
      <c r="G68" s="20"/>
      <c r="H68" s="20"/>
    </row>
    <row r="69" spans="3:8">
      <c r="C69" s="20"/>
      <c r="D69" s="20"/>
      <c r="E69" s="20"/>
      <c r="F69" s="20"/>
      <c r="G69" s="20"/>
      <c r="H69" s="20"/>
    </row>
    <row r="70" spans="3:8">
      <c r="C70" s="20"/>
      <c r="D70" s="20"/>
      <c r="E70" s="20"/>
      <c r="F70" s="20"/>
      <c r="G70" s="20"/>
      <c r="H70" s="20"/>
    </row>
    <row r="71" spans="3:8">
      <c r="C71" s="20"/>
      <c r="D71" s="20"/>
      <c r="E71" s="20"/>
      <c r="F71" s="20"/>
      <c r="G71" s="20"/>
      <c r="H71" s="20"/>
    </row>
  </sheetData>
  <mergeCells count="2">
    <mergeCell ref="A5:I5"/>
    <mergeCell ref="A6:I6"/>
  </mergeCells>
  <printOptions horizontalCentered="1"/>
  <pageMargins left="0.5" right="0.5" top="0.5" bottom="0.55000000000000004" header="0" footer="0"/>
  <pageSetup scale="79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57"/>
  <sheetViews>
    <sheetView topLeftCell="A4" zoomScaleNormal="100" workbookViewId="0">
      <selection activeCell="C38" sqref="C38"/>
    </sheetView>
  </sheetViews>
  <sheetFormatPr defaultRowHeight="15"/>
  <cols>
    <col min="1" max="1" width="27.54296875" customWidth="1"/>
    <col min="2" max="2" width="14" customWidth="1"/>
    <col min="3" max="3" width="10.54296875" customWidth="1"/>
    <col min="4" max="4" width="1.76953125" customWidth="1"/>
    <col min="5" max="5" width="10.54296875" customWidth="1"/>
    <col min="6" max="6" width="9.453125" customWidth="1"/>
    <col min="7" max="7" width="9.54296875" customWidth="1"/>
    <col min="10" max="10" width="7.86328125" customWidth="1"/>
    <col min="11" max="13" width="8.76953125" hidden="1" customWidth="1"/>
  </cols>
  <sheetData>
    <row r="1" spans="1:9">
      <c r="F1" s="95" t="s">
        <v>242</v>
      </c>
    </row>
    <row r="2" spans="1:9">
      <c r="F2" s="95" t="str">
        <f>+'DCP-7'!G2</f>
        <v>Dockets UE-200900/UG-200901</v>
      </c>
    </row>
    <row r="3" spans="1:9">
      <c r="F3" s="95"/>
    </row>
    <row r="5" spans="1:9" ht="17.7">
      <c r="A5" s="328" t="s">
        <v>102</v>
      </c>
      <c r="B5" s="328"/>
      <c r="C5" s="328"/>
      <c r="D5" s="328"/>
      <c r="E5" s="328"/>
      <c r="F5" s="328"/>
      <c r="G5" s="328"/>
      <c r="H5" s="108"/>
      <c r="I5" s="108"/>
    </row>
    <row r="6" spans="1:9" ht="17.7">
      <c r="A6" s="327" t="s">
        <v>105</v>
      </c>
      <c r="B6" s="327"/>
      <c r="C6" s="327"/>
      <c r="D6" s="327"/>
      <c r="E6" s="327"/>
      <c r="F6" s="327"/>
      <c r="G6" s="327"/>
    </row>
    <row r="7" spans="1:9" ht="15.3" thickBot="1">
      <c r="A7" s="76"/>
      <c r="B7" s="76"/>
      <c r="C7" s="76"/>
      <c r="D7" s="76"/>
      <c r="E7" s="76"/>
      <c r="F7" s="76"/>
      <c r="G7" s="76"/>
    </row>
    <row r="8" spans="1:9" ht="15.3" thickTop="1"/>
    <row r="9" spans="1:9">
      <c r="B9" s="96" t="s">
        <v>100</v>
      </c>
      <c r="C9" s="27" t="s">
        <v>87</v>
      </c>
      <c r="D9" s="27"/>
      <c r="E9" s="27" t="s">
        <v>88</v>
      </c>
      <c r="F9" s="27" t="s">
        <v>9</v>
      </c>
      <c r="G9" s="27" t="s">
        <v>86</v>
      </c>
    </row>
    <row r="10" spans="1:9">
      <c r="B10" s="96" t="s">
        <v>101</v>
      </c>
      <c r="C10" s="27" t="s">
        <v>90</v>
      </c>
      <c r="D10" s="27"/>
      <c r="E10" s="27" t="s">
        <v>91</v>
      </c>
      <c r="F10" s="27" t="s">
        <v>89</v>
      </c>
      <c r="G10" s="27" t="str">
        <f>+F10</f>
        <v>Bond</v>
      </c>
    </row>
    <row r="11" spans="1:9">
      <c r="A11" t="s">
        <v>266</v>
      </c>
      <c r="B11" s="197" t="s">
        <v>164</v>
      </c>
      <c r="C11" s="27" t="s">
        <v>93</v>
      </c>
      <c r="D11" s="27"/>
      <c r="E11" s="27" t="s">
        <v>94</v>
      </c>
      <c r="F11" s="27" t="s">
        <v>92</v>
      </c>
      <c r="G11" s="27" t="str">
        <f>+F11</f>
        <v>Rating</v>
      </c>
    </row>
    <row r="12" spans="1:9">
      <c r="A12" s="29"/>
      <c r="B12" s="29"/>
      <c r="C12" s="29"/>
      <c r="D12" s="29"/>
      <c r="E12" s="29"/>
      <c r="F12" s="29"/>
      <c r="G12" s="29"/>
    </row>
    <row r="13" spans="1:9">
      <c r="A13" s="28"/>
      <c r="B13" s="28"/>
      <c r="C13" s="28"/>
      <c r="D13" s="28"/>
      <c r="E13" s="28"/>
      <c r="F13" s="28"/>
      <c r="G13" s="28"/>
    </row>
    <row r="14" spans="1:9">
      <c r="A14" s="180" t="s">
        <v>181</v>
      </c>
      <c r="B14" s="176">
        <v>2700000</v>
      </c>
      <c r="C14" s="222">
        <v>0.495</v>
      </c>
      <c r="D14" s="155"/>
      <c r="E14" s="116">
        <v>2</v>
      </c>
      <c r="F14" s="175" t="s">
        <v>78</v>
      </c>
      <c r="G14" s="175" t="s">
        <v>97</v>
      </c>
    </row>
    <row r="15" spans="1:9">
      <c r="A15" s="28"/>
      <c r="B15" s="101"/>
      <c r="C15" s="40"/>
      <c r="D15" s="28"/>
      <c r="E15" s="28"/>
      <c r="F15" s="102"/>
      <c r="G15" s="28"/>
    </row>
    <row r="16" spans="1:9">
      <c r="A16" s="88" t="s">
        <v>95</v>
      </c>
      <c r="B16" s="232" t="s">
        <v>268</v>
      </c>
      <c r="C16" s="41" t="s">
        <v>269</v>
      </c>
      <c r="D16" s="28"/>
      <c r="E16" s="233" t="s">
        <v>270</v>
      </c>
      <c r="F16" s="329" t="s">
        <v>271</v>
      </c>
      <c r="G16" s="329"/>
    </row>
    <row r="17" spans="1:10">
      <c r="A17" s="28"/>
      <c r="B17" s="101"/>
      <c r="C17" s="40"/>
      <c r="D17" s="28"/>
      <c r="E17" s="28"/>
      <c r="F17" s="28"/>
      <c r="G17" s="28"/>
    </row>
    <row r="18" spans="1:10">
      <c r="A18" s="97" t="s">
        <v>173</v>
      </c>
      <c r="B18" s="87">
        <v>3300000</v>
      </c>
      <c r="C18" s="196">
        <v>0.59</v>
      </c>
      <c r="D18" s="78"/>
      <c r="E18" s="27">
        <v>2</v>
      </c>
      <c r="F18" s="96" t="s">
        <v>78</v>
      </c>
      <c r="G18" s="96" t="s">
        <v>165</v>
      </c>
      <c r="J18" s="27"/>
    </row>
    <row r="19" spans="1:10">
      <c r="A19" s="97" t="s">
        <v>182</v>
      </c>
      <c r="B19" s="87">
        <v>3700000</v>
      </c>
      <c r="C19" s="196">
        <v>0.45</v>
      </c>
      <c r="D19" s="209"/>
      <c r="E19" s="106">
        <v>2</v>
      </c>
      <c r="F19" s="96" t="s">
        <v>96</v>
      </c>
      <c r="G19" s="96" t="s">
        <v>97</v>
      </c>
      <c r="J19" s="27"/>
    </row>
    <row r="20" spans="1:10">
      <c r="A20" s="97" t="s">
        <v>191</v>
      </c>
      <c r="B20" s="87">
        <v>3700000</v>
      </c>
      <c r="C20" s="196">
        <v>0.52</v>
      </c>
      <c r="D20" s="78"/>
      <c r="E20" s="106">
        <v>2</v>
      </c>
      <c r="F20" s="96" t="s">
        <v>179</v>
      </c>
      <c r="G20" s="96"/>
      <c r="J20" s="27"/>
    </row>
    <row r="21" spans="1:10">
      <c r="A21" s="97" t="s">
        <v>175</v>
      </c>
      <c r="B21" s="87">
        <v>4600000</v>
      </c>
      <c r="C21" s="196">
        <v>0.55500000000000005</v>
      </c>
      <c r="D21" s="78"/>
      <c r="E21" s="106">
        <v>1</v>
      </c>
      <c r="F21" s="96" t="s">
        <v>78</v>
      </c>
      <c r="G21" s="96" t="s">
        <v>165</v>
      </c>
      <c r="J21" s="27"/>
    </row>
    <row r="22" spans="1:10">
      <c r="A22" s="97" t="s">
        <v>177</v>
      </c>
      <c r="B22" s="87">
        <v>2900000</v>
      </c>
      <c r="C22" s="196">
        <v>0.51</v>
      </c>
      <c r="D22" s="78"/>
      <c r="E22" s="27">
        <v>2</v>
      </c>
      <c r="F22" s="96" t="s">
        <v>78</v>
      </c>
      <c r="G22" s="96" t="s">
        <v>97</v>
      </c>
      <c r="J22" s="27"/>
    </row>
    <row r="23" spans="1:10">
      <c r="A23" s="97" t="s">
        <v>219</v>
      </c>
      <c r="B23" s="87">
        <v>5900000</v>
      </c>
      <c r="C23" s="196">
        <v>0.51</v>
      </c>
      <c r="D23" s="78"/>
      <c r="E23" s="27">
        <v>2</v>
      </c>
      <c r="F23" s="96" t="s">
        <v>96</v>
      </c>
      <c r="G23" s="96" t="s">
        <v>165</v>
      </c>
      <c r="J23" s="27"/>
    </row>
    <row r="24" spans="1:10">
      <c r="A24" s="97" t="s">
        <v>178</v>
      </c>
      <c r="B24" s="87">
        <v>1700000</v>
      </c>
      <c r="C24" s="196">
        <v>0.58199999999999996</v>
      </c>
      <c r="D24" s="78"/>
      <c r="E24" s="27">
        <v>2</v>
      </c>
      <c r="F24" s="96" t="s">
        <v>78</v>
      </c>
      <c r="G24" s="96" t="s">
        <v>97</v>
      </c>
      <c r="J24" s="27"/>
    </row>
    <row r="25" spans="1:10">
      <c r="A25" s="97" t="s">
        <v>272</v>
      </c>
      <c r="B25" s="87">
        <v>8600000</v>
      </c>
      <c r="C25" s="196">
        <v>0.47</v>
      </c>
      <c r="D25" s="78"/>
      <c r="E25" s="27">
        <v>1</v>
      </c>
      <c r="F25" s="96" t="s">
        <v>16</v>
      </c>
      <c r="G25" s="96" t="s">
        <v>104</v>
      </c>
      <c r="J25" s="27"/>
    </row>
    <row r="26" spans="1:10" ht="15.3" thickBot="1">
      <c r="A26" s="76"/>
      <c r="B26" s="76"/>
      <c r="C26" s="223"/>
      <c r="D26" s="154"/>
      <c r="E26" s="154"/>
      <c r="F26" s="77"/>
      <c r="G26" s="77"/>
      <c r="H26" s="155"/>
      <c r="I26" s="116"/>
    </row>
    <row r="27" spans="1:10" ht="15.3" thickTop="1">
      <c r="A27" s="28"/>
      <c r="B27" s="28"/>
      <c r="C27" s="40"/>
      <c r="D27" s="89"/>
      <c r="E27" s="89"/>
      <c r="F27" s="28"/>
      <c r="G27" s="28"/>
      <c r="H27" s="28"/>
      <c r="I27" s="28"/>
    </row>
    <row r="28" spans="1:10">
      <c r="A28" s="180" t="s">
        <v>196</v>
      </c>
      <c r="B28" s="28"/>
      <c r="C28" s="40"/>
      <c r="D28" s="89"/>
      <c r="E28" s="89"/>
      <c r="F28" s="28"/>
      <c r="G28" s="28"/>
      <c r="H28" s="28"/>
      <c r="I28" s="28"/>
    </row>
    <row r="29" spans="1:10">
      <c r="A29" s="28"/>
      <c r="B29" s="28"/>
      <c r="C29" s="40"/>
      <c r="D29" s="89"/>
      <c r="E29" s="89"/>
      <c r="F29" s="28"/>
      <c r="G29" s="28"/>
      <c r="H29" s="28"/>
      <c r="I29" s="28"/>
    </row>
    <row r="30" spans="1:10">
      <c r="A30" s="28" t="s">
        <v>248</v>
      </c>
      <c r="B30" s="237" t="str">
        <f>+'DCP-7'!C32</f>
        <v>Not included in analyses since Company not covered by Value Line.</v>
      </c>
      <c r="C30" s="222"/>
      <c r="D30" s="155"/>
      <c r="E30" s="177"/>
      <c r="F30" s="116"/>
      <c r="G30" s="116"/>
      <c r="H30" s="28"/>
      <c r="I30" s="28"/>
    </row>
    <row r="31" spans="1:10">
      <c r="A31" s="28" t="s">
        <v>173</v>
      </c>
      <c r="B31" s="176">
        <f>+B18</f>
        <v>3300000</v>
      </c>
      <c r="C31" s="222">
        <f>+C18</f>
        <v>0.59</v>
      </c>
      <c r="D31" s="155"/>
      <c r="E31" s="177">
        <f>+E18</f>
        <v>2</v>
      </c>
      <c r="F31" s="177" t="str">
        <f t="shared" ref="F31:G31" si="0">+F18</f>
        <v>BBB</v>
      </c>
      <c r="G31" s="177" t="str">
        <f t="shared" si="0"/>
        <v>Baa1</v>
      </c>
      <c r="H31" s="28"/>
      <c r="I31" s="28"/>
    </row>
    <row r="32" spans="1:10">
      <c r="A32" s="28" t="s">
        <v>183</v>
      </c>
      <c r="B32" s="291">
        <v>18000000</v>
      </c>
      <c r="C32" s="222">
        <v>0.443</v>
      </c>
      <c r="D32" s="155"/>
      <c r="E32" s="177">
        <v>2</v>
      </c>
      <c r="F32" s="178" t="s">
        <v>96</v>
      </c>
      <c r="G32" s="178" t="s">
        <v>165</v>
      </c>
      <c r="H32" s="28"/>
      <c r="I32" s="28"/>
    </row>
    <row r="33" spans="1:9">
      <c r="A33" s="198" t="s">
        <v>193</v>
      </c>
      <c r="B33" s="292">
        <v>15000000</v>
      </c>
      <c r="C33" s="196">
        <v>0.66</v>
      </c>
      <c r="D33" s="78"/>
      <c r="E33" s="27">
        <v>2</v>
      </c>
      <c r="F33" s="96" t="s">
        <v>96</v>
      </c>
      <c r="G33" s="96" t="s">
        <v>165</v>
      </c>
      <c r="H33" s="28"/>
      <c r="I33" s="28"/>
    </row>
    <row r="34" spans="1:9">
      <c r="A34" s="28" t="s">
        <v>174</v>
      </c>
      <c r="B34" s="176">
        <f>+B14</f>
        <v>2700000</v>
      </c>
      <c r="C34" s="222">
        <f>+C14</f>
        <v>0.495</v>
      </c>
      <c r="D34" s="155"/>
      <c r="E34" s="177">
        <f>+E14</f>
        <v>2</v>
      </c>
      <c r="F34" s="177" t="str">
        <f>+F14</f>
        <v>BBB</v>
      </c>
      <c r="G34" s="177" t="str">
        <f>+G14</f>
        <v>Baa2</v>
      </c>
      <c r="H34" s="28"/>
      <c r="I34" s="28"/>
    </row>
    <row r="35" spans="1:9">
      <c r="A35" s="195" t="s">
        <v>182</v>
      </c>
      <c r="B35" s="176">
        <f>+B19</f>
        <v>3700000</v>
      </c>
      <c r="C35" s="222">
        <f>+C19</f>
        <v>0.45</v>
      </c>
      <c r="D35" s="155"/>
      <c r="E35" s="177">
        <f>+E19</f>
        <v>2</v>
      </c>
      <c r="F35" s="177" t="str">
        <f>+F19</f>
        <v>BBB+</v>
      </c>
      <c r="G35" s="177" t="str">
        <f>+G19</f>
        <v>Baa2</v>
      </c>
      <c r="H35" s="28"/>
      <c r="I35" s="28"/>
    </row>
    <row r="36" spans="1:9">
      <c r="A36" s="198" t="s">
        <v>252</v>
      </c>
      <c r="B36" s="293">
        <v>11000000</v>
      </c>
      <c r="C36" s="41">
        <v>0.29899999999999999</v>
      </c>
      <c r="D36" s="155"/>
      <c r="E36" s="290">
        <v>3</v>
      </c>
      <c r="F36" s="177" t="s">
        <v>96</v>
      </c>
      <c r="G36" s="178" t="s">
        <v>97</v>
      </c>
      <c r="H36" s="28"/>
      <c r="I36" s="28"/>
    </row>
    <row r="37" spans="1:9">
      <c r="A37" s="28" t="s">
        <v>195</v>
      </c>
      <c r="B37" s="293">
        <v>16000000</v>
      </c>
      <c r="C37" s="41">
        <v>0.28599999999999998</v>
      </c>
      <c r="D37" s="155"/>
      <c r="E37" s="177">
        <v>2</v>
      </c>
      <c r="F37" s="178" t="s">
        <v>96</v>
      </c>
      <c r="G37" s="178" t="s">
        <v>165</v>
      </c>
      <c r="H37" s="28"/>
      <c r="I37" s="28"/>
    </row>
    <row r="38" spans="1:9">
      <c r="A38" s="195" t="s">
        <v>216</v>
      </c>
      <c r="B38" s="293">
        <v>23000000</v>
      </c>
      <c r="C38" s="41">
        <v>0.39500000000000002</v>
      </c>
      <c r="D38" s="155"/>
      <c r="E38" s="177">
        <v>2</v>
      </c>
      <c r="F38" s="178" t="s">
        <v>96</v>
      </c>
      <c r="G38" s="178" t="s">
        <v>97</v>
      </c>
      <c r="H38" s="28"/>
      <c r="I38" s="28"/>
    </row>
    <row r="39" spans="1:9">
      <c r="A39" s="195" t="s">
        <v>209</v>
      </c>
      <c r="B39" s="237" t="str">
        <f>+'DCP-7'!C41</f>
        <v>Not included in analyses due to impact on Company of California wildfires.</v>
      </c>
      <c r="C39" s="238"/>
      <c r="D39" s="239"/>
      <c r="E39" s="240"/>
      <c r="F39" s="241"/>
      <c r="G39" s="241"/>
      <c r="H39" s="28"/>
      <c r="I39" s="28"/>
    </row>
    <row r="40" spans="1:9">
      <c r="A40" s="195" t="s">
        <v>249</v>
      </c>
      <c r="B40" s="293">
        <v>13100000</v>
      </c>
      <c r="C40" s="222">
        <f>+'DCP-7'!G42</f>
        <v>0.4304965848255492</v>
      </c>
      <c r="D40" s="155"/>
      <c r="E40" s="177">
        <v>2</v>
      </c>
      <c r="F40" s="178" t="s">
        <v>78</v>
      </c>
      <c r="G40" s="178" t="s">
        <v>180</v>
      </c>
      <c r="H40" s="28"/>
      <c r="I40" s="28"/>
    </row>
    <row r="41" spans="1:9">
      <c r="A41" s="195" t="s">
        <v>208</v>
      </c>
      <c r="B41" s="293">
        <v>18000000</v>
      </c>
      <c r="C41" s="41">
        <v>0.33700000000000002</v>
      </c>
      <c r="D41" s="155"/>
      <c r="E41" s="177">
        <v>2</v>
      </c>
      <c r="F41" s="178" t="s">
        <v>96</v>
      </c>
      <c r="G41" s="178" t="s">
        <v>97</v>
      </c>
      <c r="H41" s="28"/>
      <c r="I41" s="28"/>
    </row>
    <row r="42" spans="1:9">
      <c r="A42" s="28" t="s">
        <v>194</v>
      </c>
      <c r="B42" s="293">
        <v>41000000</v>
      </c>
      <c r="C42" s="222">
        <v>0.48</v>
      </c>
      <c r="D42" s="155"/>
      <c r="E42" s="290">
        <v>3</v>
      </c>
      <c r="F42" s="178" t="s">
        <v>96</v>
      </c>
      <c r="G42" s="178" t="s">
        <v>97</v>
      </c>
      <c r="H42" s="28"/>
      <c r="I42" s="28"/>
    </row>
    <row r="43" spans="1:9">
      <c r="A43" s="195" t="s">
        <v>250</v>
      </c>
      <c r="B43" s="293">
        <v>17000000</v>
      </c>
      <c r="C43" s="41">
        <v>0.24</v>
      </c>
      <c r="D43" s="155"/>
      <c r="E43" s="290">
        <v>3</v>
      </c>
      <c r="F43" s="290" t="s">
        <v>475</v>
      </c>
      <c r="G43" s="290" t="s">
        <v>476</v>
      </c>
      <c r="H43" s="28"/>
      <c r="I43" s="28"/>
    </row>
    <row r="44" spans="1:9">
      <c r="A44" s="28" t="s">
        <v>217</v>
      </c>
      <c r="B44" s="176">
        <f t="shared" ref="B44:C46" si="1">+B20</f>
        <v>3700000</v>
      </c>
      <c r="C44" s="222">
        <f t="shared" si="1"/>
        <v>0.52</v>
      </c>
      <c r="D44" s="155"/>
      <c r="E44" s="177">
        <f t="shared" ref="E44:F48" si="2">+E20</f>
        <v>2</v>
      </c>
      <c r="F44" s="177" t="str">
        <f t="shared" si="2"/>
        <v>BBB-</v>
      </c>
      <c r="G44" s="178" t="s">
        <v>97</v>
      </c>
      <c r="H44" s="28"/>
      <c r="I44" s="28"/>
    </row>
    <row r="45" spans="1:9">
      <c r="A45" s="195" t="s">
        <v>175</v>
      </c>
      <c r="B45" s="176">
        <f t="shared" si="1"/>
        <v>4600000</v>
      </c>
      <c r="C45" s="222">
        <f t="shared" si="1"/>
        <v>0.55500000000000005</v>
      </c>
      <c r="D45" s="155"/>
      <c r="E45" s="177">
        <f t="shared" si="2"/>
        <v>1</v>
      </c>
      <c r="F45" s="177" t="str">
        <f t="shared" si="2"/>
        <v>BBB</v>
      </c>
      <c r="G45" s="177" t="str">
        <f>+G21</f>
        <v>Baa1</v>
      </c>
      <c r="H45" s="28"/>
      <c r="I45" s="28"/>
    </row>
    <row r="46" spans="1:9">
      <c r="A46" s="195" t="s">
        <v>218</v>
      </c>
      <c r="B46" s="176">
        <f t="shared" si="1"/>
        <v>2900000</v>
      </c>
      <c r="C46" s="222">
        <f t="shared" si="1"/>
        <v>0.51</v>
      </c>
      <c r="D46" s="155"/>
      <c r="E46" s="177">
        <f t="shared" si="2"/>
        <v>2</v>
      </c>
      <c r="F46" s="177" t="str">
        <f t="shared" si="2"/>
        <v>BBB</v>
      </c>
      <c r="G46" s="177" t="str">
        <f>+G22</f>
        <v>Baa2</v>
      </c>
      <c r="H46" s="28"/>
      <c r="I46" s="28"/>
    </row>
    <row r="47" spans="1:9">
      <c r="A47" s="195" t="s">
        <v>251</v>
      </c>
      <c r="B47" s="176">
        <f>+B23</f>
        <v>5900000</v>
      </c>
      <c r="C47" s="222">
        <f>+C23</f>
        <v>0.51</v>
      </c>
      <c r="D47" s="155"/>
      <c r="E47" s="177">
        <f t="shared" si="2"/>
        <v>2</v>
      </c>
      <c r="F47" s="177" t="str">
        <f t="shared" si="2"/>
        <v>BBB+</v>
      </c>
      <c r="G47" s="177" t="str">
        <f>+G23</f>
        <v>Baa1</v>
      </c>
      <c r="H47" s="28"/>
      <c r="I47" s="28"/>
    </row>
    <row r="48" spans="1:9">
      <c r="A48" s="195" t="s">
        <v>178</v>
      </c>
      <c r="B48" s="176">
        <f>+B24</f>
        <v>1700000</v>
      </c>
      <c r="C48" s="222">
        <f>+C24</f>
        <v>0.58199999999999996</v>
      </c>
      <c r="D48" s="155"/>
      <c r="E48" s="177">
        <f t="shared" si="2"/>
        <v>2</v>
      </c>
      <c r="F48" s="178" t="str">
        <f t="shared" si="2"/>
        <v>BBB</v>
      </c>
      <c r="G48" s="178" t="str">
        <f>+G24</f>
        <v>Baa2</v>
      </c>
      <c r="H48" s="28"/>
      <c r="I48" s="28"/>
    </row>
    <row r="49" spans="1:9">
      <c r="A49" s="195" t="s">
        <v>192</v>
      </c>
      <c r="B49" s="242" t="str">
        <f>+'DCP-7'!C51</f>
        <v>Not included in analyses since this company is merging with AVANGRID</v>
      </c>
      <c r="C49" s="243"/>
      <c r="D49" s="209"/>
      <c r="E49" s="244"/>
      <c r="F49" s="245"/>
      <c r="G49" s="245"/>
      <c r="H49" s="28"/>
      <c r="I49" s="28"/>
    </row>
    <row r="50" spans="1:9">
      <c r="A50" s="195" t="s">
        <v>184</v>
      </c>
      <c r="B50" s="237" t="str">
        <f>+'DCP-7'!C52</f>
        <v>Not included in analyses due to impact on Company of California wildfires.</v>
      </c>
      <c r="C50" s="238"/>
      <c r="D50" s="239"/>
      <c r="E50" s="240"/>
      <c r="F50" s="241"/>
      <c r="G50" s="241"/>
      <c r="H50" s="28"/>
      <c r="I50" s="28"/>
    </row>
    <row r="51" spans="1:9" ht="15.3" thickBot="1">
      <c r="A51" s="76"/>
      <c r="B51" s="76"/>
      <c r="C51" s="223"/>
      <c r="D51" s="154"/>
      <c r="E51" s="179"/>
      <c r="F51" s="76"/>
      <c r="G51" s="76"/>
      <c r="H51" s="28"/>
      <c r="I51" s="28"/>
    </row>
    <row r="52" spans="1:9" ht="15.3" thickTop="1">
      <c r="A52" s="28"/>
      <c r="B52" s="28"/>
      <c r="C52" s="89"/>
      <c r="D52" s="89"/>
      <c r="E52" s="89"/>
      <c r="F52" s="28"/>
      <c r="G52" s="28"/>
      <c r="H52" s="28"/>
      <c r="I52" s="28"/>
    </row>
    <row r="53" spans="1:9">
      <c r="A53" s="198" t="s">
        <v>477</v>
      </c>
      <c r="B53" s="28"/>
      <c r="C53" s="89"/>
      <c r="D53" s="89"/>
      <c r="E53" s="89"/>
      <c r="F53" s="28"/>
      <c r="G53" s="28"/>
      <c r="H53" s="28"/>
      <c r="I53" s="28"/>
    </row>
    <row r="54" spans="1:9">
      <c r="A54" s="28"/>
      <c r="B54" s="28"/>
      <c r="C54" s="89"/>
      <c r="D54" s="89"/>
      <c r="E54" s="89"/>
      <c r="F54" s="28"/>
      <c r="G54" s="28"/>
      <c r="H54" s="28"/>
      <c r="I54" s="28"/>
    </row>
    <row r="55" spans="1:9">
      <c r="A55" t="s">
        <v>197</v>
      </c>
      <c r="C55" s="90"/>
      <c r="D55" s="90"/>
      <c r="E55" s="90"/>
    </row>
    <row r="57" spans="1:9">
      <c r="F57" s="97"/>
    </row>
  </sheetData>
  <mergeCells count="3">
    <mergeCell ref="A6:G6"/>
    <mergeCell ref="A5:G5"/>
    <mergeCell ref="F16:G16"/>
  </mergeCells>
  <phoneticPr fontId="9" type="noConversion"/>
  <pageMargins left="0.75" right="0.75" top="1" bottom="1" header="0.5" footer="0.5"/>
  <pageSetup scale="7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Date1 xmlns="dc463f71-b30c-4ab2-9473-d307f9d35888">2021-04-21T07:00:00+00:00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0D68A2-47EA-47B9-BE0A-7F51B4930B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177FF2-47D1-4056-93C4-D6669A1E9EEF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1a3071ae-c4f0-4db0-bb1a-8d10932885e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361CC3E-C8E0-4DE1-82E6-9AAF2F4589CF}"/>
</file>

<file path=customXml/itemProps4.xml><?xml version="1.0" encoding="utf-8"?>
<ds:datastoreItem xmlns:ds="http://schemas.openxmlformats.org/officeDocument/2006/customXml" ds:itemID="{D97F6ECC-37F5-4A53-9585-805FDFBF40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17</vt:i4>
      </vt:variant>
    </vt:vector>
  </HeadingPairs>
  <TitlesOfParts>
    <vt:vector size="41" baseType="lpstr">
      <vt:lpstr>DCP-3</vt:lpstr>
      <vt:lpstr>DCP-4, P 1</vt:lpstr>
      <vt:lpstr>DCP-4, P 2</vt:lpstr>
      <vt:lpstr>DCP-4, P 3</vt:lpstr>
      <vt:lpstr>DCP-5</vt:lpstr>
      <vt:lpstr>DCP-6, P 1</vt:lpstr>
      <vt:lpstr>DCP-6, P 2</vt:lpstr>
      <vt:lpstr>DCP-7</vt:lpstr>
      <vt:lpstr>DCP-8</vt:lpstr>
      <vt:lpstr>DCP-9, P 1</vt:lpstr>
      <vt:lpstr>DCP-9, P 2</vt:lpstr>
      <vt:lpstr>DCP-9, P 3</vt:lpstr>
      <vt:lpstr>DCP-9, P 4</vt:lpstr>
      <vt:lpstr>DCP-9, P 5</vt:lpstr>
      <vt:lpstr>DCP-10</vt:lpstr>
      <vt:lpstr>DCP-11</vt:lpstr>
      <vt:lpstr>DCP-12</vt:lpstr>
      <vt:lpstr>DCP-13, P 1</vt:lpstr>
      <vt:lpstr>DCP-13, P 2</vt:lpstr>
      <vt:lpstr>DCP-14</vt:lpstr>
      <vt:lpstr>DCP-15,P 1</vt:lpstr>
      <vt:lpstr>DCP-15, P 2</vt:lpstr>
      <vt:lpstr>DCP-16, P 1</vt:lpstr>
      <vt:lpstr>DCP-16, P 2</vt:lpstr>
      <vt:lpstr>'DCP-4, P 1'!AAA</vt:lpstr>
      <vt:lpstr>'DCP-4, P 2'!BBB</vt:lpstr>
      <vt:lpstr>'DCP-4, P 3'!CCC</vt:lpstr>
      <vt:lpstr>'DCP-14'!PPP</vt:lpstr>
      <vt:lpstr>'DCP-12'!Print_Area</vt:lpstr>
      <vt:lpstr>'DCP-13, P 1'!Print_Area</vt:lpstr>
      <vt:lpstr>'DCP-13, P 2'!Print_Area</vt:lpstr>
      <vt:lpstr>'DCP-4, P 1'!Print_Area</vt:lpstr>
      <vt:lpstr>'DCP-4, P 2'!Print_Area</vt:lpstr>
      <vt:lpstr>'DCP-4, P 3'!Print_Area</vt:lpstr>
      <vt:lpstr>'DCP-7'!Print_Area</vt:lpstr>
      <vt:lpstr>'DCP-9, P 2'!Print_Area</vt:lpstr>
      <vt:lpstr>'DCP-9, P 3'!Print_Area</vt:lpstr>
      <vt:lpstr>'DCP-4, P 1'!Print_Titles</vt:lpstr>
      <vt:lpstr>'DCP-4, P 2'!Print_Titles</vt:lpstr>
      <vt:lpstr>'DCP-4, P 3'!Print_Titles</vt:lpstr>
      <vt:lpstr>RRR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gaw</dc:creator>
  <cp:lastModifiedBy>David Parcell</cp:lastModifiedBy>
  <cp:lastPrinted>2021-04-02T14:20:46Z</cp:lastPrinted>
  <dcterms:created xsi:type="dcterms:W3CDTF">2001-11-16T16:54:37Z</dcterms:created>
  <dcterms:modified xsi:type="dcterms:W3CDTF">2021-04-08T16:22:17Z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