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Bench Request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Design'!$A$1:$J$48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6" i="10"/>
  <c r="D5" i="10"/>
  <c r="C24" i="2"/>
  <c r="H9" i="10" s="1"/>
  <c r="AN43" i="6"/>
  <c r="C21" i="5" l="1"/>
  <c r="C27" i="2"/>
  <c r="C20" i="5"/>
  <c r="C25" i="2"/>
  <c r="B23" i="5"/>
  <c r="B26" i="5" s="1"/>
  <c r="D6" i="10"/>
  <c r="E48" i="3"/>
  <c r="D49" i="3"/>
  <c r="C49" i="3"/>
  <c r="D48" i="3"/>
  <c r="E49" i="3"/>
  <c r="E50" i="3" s="1"/>
  <c r="C48" i="3"/>
  <c r="C23" i="5" l="1"/>
  <c r="E27" i="2"/>
  <c r="F27" i="2"/>
  <c r="G27" i="2"/>
  <c r="H27" i="2"/>
  <c r="I27" i="2"/>
  <c r="D27" i="2"/>
  <c r="D25" i="2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8" i="5" s="1"/>
  <c r="S9" i="5"/>
  <c r="R11" i="5"/>
  <c r="T9" i="5" l="1"/>
  <c r="S11" i="5"/>
  <c r="T11" i="5" l="1"/>
  <c r="U9" i="5" s="1"/>
  <c r="U8" i="5"/>
  <c r="V9" i="5" s="1"/>
  <c r="U11" i="5" l="1"/>
  <c r="V11" i="5" s="1"/>
  <c r="V8" i="5"/>
  <c r="W8" i="5" s="1"/>
  <c r="W9" i="5" l="1"/>
  <c r="W11" i="5" s="1"/>
  <c r="X9" i="5"/>
  <c r="X8" i="5"/>
  <c r="X11" i="5" l="1"/>
  <c r="Y9" i="5"/>
  <c r="Y8" i="5"/>
  <c r="Y11" i="5" l="1"/>
  <c r="Z9" i="5"/>
  <c r="Z8" i="5"/>
  <c r="Z11" i="5" l="1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<sst xmlns="http://schemas.openxmlformats.org/spreadsheetml/2006/main" count="284" uniqueCount="171">
  <si>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</si>
  <si>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</si>
  <si>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</si>
  <si>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</si>
  <si>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</si>
  <si>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</si>
  <si>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</si>
  <si>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</si>
  <si>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</si>
  <si>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</si>
  <si>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</si>
  <si>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</si>
  <si>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</si>
  <si>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</si>
  <si>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</si>
  <si>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</si>
  <si>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</si>
  <si>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</si>
  <si>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</si>
  <si>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</si>
  <si>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</si>
  <si>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</si>
  <si>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</si>
  <si>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</si>
  <si>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</si>
  <si>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</si>
  <si>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</si>
  <si>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</si>
  <si>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</si>
  <si>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</si>
  <si>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</si>
  <si>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</si>
  <si>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</si>
  <si>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</si>
  <si>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</si>
  <si>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</si>
  <si>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</si>
  <si>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</si>
  <si>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</si>
  <si>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</si>
  <si>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</si>
  <si>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</si>
  <si>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</si>
  <si>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</si>
  <si>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</si>
  <si>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</si>
  <si>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</si>
  <si>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</si>
  <si>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</si>
  <si>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</si>
  <si>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</si>
  <si>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</si>
  <si>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</si>
  <si>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</si>
  <si>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</si>
  <si>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</si>
  <si>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</si>
  <si>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</si>
  <si>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</si>
  <si>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</si>
  <si>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</si>
  <si>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</si>
  <si>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</si>
  <si>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</si>
  <si>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</si>
  <si>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</si>
  <si>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</si>
  <si>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</si>
  <si>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</si>
  <si>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</si>
  <si>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</si>
  <si>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</si>
  <si>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</si>
  <si>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</si>
  <si>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</si>
  <si>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</si>
  <si>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</si>
  <si>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</si>
  <si>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</si>
  <si>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</si>
  <si>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</si>
  <si>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</si>
  <si>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</si>
  <si>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</si>
  <si>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</si>
  <si>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</si>
  <si>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</si>
  <si>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</si>
  <si>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</si>
  <si>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</si>
  <si>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</si>
  <si>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</si>
  <si>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</si>
  <si>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</si>
  <si>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</si>
  <si>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</si>
  <si>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</si>
  <si>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</si>
  <si>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</si>
  <si>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</si>
  <si>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</si>
  <si>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</si>
  <si>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</si>
  <si>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</si>
  <si>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</si>
  <si>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</si>
  <si>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</si>
  <si>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</si>
  <si>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</si>
  <si>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</si>
  <si>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</si>
  <si>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</si>
  <si>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</si>
  <si>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</si>
  <si>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</si>
  <si>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</si>
  <si>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</si>
  <si>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</si>
  <si>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</si>
  <si>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</si>
  <si>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</si>
  <si>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</si>
  <si>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</si>
  <si>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</si>
  <si>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</si>
  <si>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</si>
  <si>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</si>
  <si>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</si>
  <si>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</si>
  <si>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</si>
  <si>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</si>
  <si>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</si>
  <si>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</si>
  <si>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</si>
  <si>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</si>
  <si>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</si>
  <si>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</si>
  <si>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</si>
  <si>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</si>
  <si>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</si>
  <si>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</si>
  <si>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</si>
  <si>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</si>
  <si>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</si>
  <si>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</si>
  <si>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</si>
  <si>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</si>
  <si>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</si>
  <si>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</si>
  <si>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</si>
  <si>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</si>
  <si>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</si>
  <si>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</si>
  <si>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</si>
  <si>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</si>
  <si>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</si>
  <si>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</si>
  <si>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</si>
  <si>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</si>
  <si>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</si>
  <si>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</si>
  <si>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</si>
  <si>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</si>
  <si>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</si>
  <si>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</si>
  <si>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</si>
  <si>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</si>
  <si>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</si>
  <si>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d</t>
  </si>
  <si>
    <t>Year Two Annual Rebate</t>
  </si>
  <si>
    <r>
      <t>ERM Revenues Rebate Allocation - Additional $3.3M (</t>
    </r>
    <r>
      <rPr>
        <b/>
        <u/>
        <sz val="14"/>
        <color theme="1"/>
        <rFont val="Calibri"/>
        <family val="2"/>
        <scheme val="minor"/>
      </rPr>
      <t>Before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</si>
</sst>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0" fontId="32" fillId="0" borderId="0" xfId="0" applyFont="1"/>
    <xf numFmtId="164" fontId="10" fillId="0" borderId="3" xfId="2" applyNumberFormat="1" applyFont="1" applyBorder="1"/>
    <xf numFmtId="164" fontId="10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L19" sqref="L19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ht="18.75" x14ac:dyDescent="0.3">
      <c r="C1" s="195" t="s">
        <v>170</v>
      </c>
      <c r="D1" s="2"/>
    </row>
    <row r="2" spans="1:10" ht="18.75" x14ac:dyDescent="0.3">
      <c r="C2" s="195"/>
      <c r="D2" s="2"/>
    </row>
    <row r="3" spans="1:10" ht="18.75" x14ac:dyDescent="0.3">
      <c r="C3" s="195"/>
      <c r="D3" s="2"/>
    </row>
    <row r="5" spans="1:10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2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.75" thickBot="1" x14ac:dyDescent="0.3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.75" thickBot="1" x14ac:dyDescent="0.3">
      <c r="A11" s="14">
        <f t="shared" ref="A11:A18" si="0">A10+1</f>
        <v>3</v>
      </c>
      <c r="B11" s="7" t="s">
        <v>155</v>
      </c>
      <c r="C11" s="17">
        <v>-42792368.925394006</v>
      </c>
      <c r="D11" s="40">
        <f>$C$11*D10</f>
        <v>-17955586.390086558</v>
      </c>
      <c r="E11" s="40">
        <f t="shared" ref="E11:I11" si="1">$C$11*E10</f>
        <v>-4738039.6215702491</v>
      </c>
      <c r="F11" s="40">
        <f t="shared" si="1"/>
        <v>-10696113.43546113</v>
      </c>
      <c r="G11" s="40">
        <f t="shared" si="1"/>
        <v>-8211995.9035075242</v>
      </c>
      <c r="H11" s="40">
        <f t="shared" si="1"/>
        <v>-1014861.2530767557</v>
      </c>
      <c r="I11" s="40">
        <f t="shared" si="1"/>
        <v>-175772.32169176542</v>
      </c>
      <c r="J11" s="7"/>
    </row>
    <row r="12" spans="1:10" x14ac:dyDescent="0.2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25">
      <c r="A13" s="14">
        <f t="shared" si="0"/>
        <v>5</v>
      </c>
      <c r="B13" s="7" t="s">
        <v>28</v>
      </c>
      <c r="C13" s="19"/>
      <c r="D13" s="73">
        <f>D11/D12</f>
        <v>-3.716902244881404E-3</v>
      </c>
      <c r="E13" s="73">
        <f t="shared" ref="E13:I13" si="2">E11/E12</f>
        <v>-3.6853499606397805E-3</v>
      </c>
      <c r="F13" s="73">
        <f t="shared" si="2"/>
        <v>-3.8081370767959911E-3</v>
      </c>
      <c r="G13" s="73">
        <f t="shared" si="2"/>
        <v>-3.5217135060133481E-3</v>
      </c>
      <c r="H13" s="73">
        <f t="shared" si="2"/>
        <v>-3.5280166178963137E-3</v>
      </c>
      <c r="I13" s="73">
        <f t="shared" si="2"/>
        <v>-7.0819429546055022E-3</v>
      </c>
      <c r="J13" s="7"/>
    </row>
    <row r="14" spans="1:10" x14ac:dyDescent="0.2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25">
      <c r="A15" s="14">
        <f t="shared" si="0"/>
        <v>7</v>
      </c>
      <c r="B15" s="20" t="s">
        <v>29</v>
      </c>
      <c r="C15" s="6"/>
      <c r="D15" s="21">
        <f t="shared" ref="D15:I15" si="3">D13</f>
        <v>-3.716902244881404E-3</v>
      </c>
      <c r="E15" s="21">
        <f t="shared" si="3"/>
        <v>-3.6853499606397805E-3</v>
      </c>
      <c r="F15" s="21">
        <f t="shared" si="3"/>
        <v>-3.8081370767959911E-3</v>
      </c>
      <c r="G15" s="21">
        <f t="shared" si="3"/>
        <v>-3.5217135060133481E-3</v>
      </c>
      <c r="H15" s="21">
        <f t="shared" si="3"/>
        <v>-3.5280166178963137E-3</v>
      </c>
      <c r="I15" s="21">
        <f t="shared" si="3"/>
        <v>-7.0819429546055022E-3</v>
      </c>
      <c r="J15" s="7"/>
    </row>
    <row r="16" spans="1:10" x14ac:dyDescent="0.2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25">
      <c r="A17" s="14">
        <f t="shared" si="0"/>
        <v>9</v>
      </c>
      <c r="B17" s="20" t="s">
        <v>31</v>
      </c>
      <c r="C17" s="6"/>
      <c r="D17" s="21">
        <f t="shared" ref="D17:I17" si="4">D15-D16</f>
        <v>-3.716902244881404E-3</v>
      </c>
      <c r="E17" s="21">
        <f t="shared" si="4"/>
        <v>-3.6853499606397805E-3</v>
      </c>
      <c r="F17" s="21">
        <f t="shared" si="4"/>
        <v>-3.8081370767959911E-3</v>
      </c>
      <c r="G17" s="21">
        <f t="shared" si="4"/>
        <v>-3.5217135060133481E-3</v>
      </c>
      <c r="H17" s="21">
        <f t="shared" si="4"/>
        <v>-3.5280166178963137E-3</v>
      </c>
      <c r="I17" s="21">
        <f t="shared" si="4"/>
        <v>-7.0819429546055022E-3</v>
      </c>
      <c r="J17" s="7"/>
    </row>
    <row r="18" spans="1:10" x14ac:dyDescent="0.25">
      <c r="A18" s="38">
        <f t="shared" si="0"/>
        <v>10</v>
      </c>
      <c r="B18" s="39" t="s">
        <v>32</v>
      </c>
      <c r="C18" s="22">
        <f>SUM(D18:I18)</f>
        <v>-42792368.925393984</v>
      </c>
      <c r="D18" s="23">
        <f t="shared" ref="D18:I18" si="5">D17*D12</f>
        <v>-17955586.390086558</v>
      </c>
      <c r="E18" s="23">
        <f t="shared" si="5"/>
        <v>-4738039.6215702491</v>
      </c>
      <c r="F18" s="23">
        <f t="shared" si="5"/>
        <v>-10696113.43546113</v>
      </c>
      <c r="G18" s="23">
        <f t="shared" si="5"/>
        <v>-8211995.9035075242</v>
      </c>
      <c r="H18" s="23">
        <f t="shared" si="5"/>
        <v>-1014861.2530767557</v>
      </c>
      <c r="I18" s="23">
        <f t="shared" si="5"/>
        <v>-175772.32169176542</v>
      </c>
      <c r="J18" s="7"/>
    </row>
    <row r="19" spans="1:10" x14ac:dyDescent="0.2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2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2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2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25">
      <c r="A24" s="98">
        <f>A23+1</f>
        <v>12</v>
      </c>
      <c r="B24" s="105" t="s">
        <v>162</v>
      </c>
      <c r="C24" s="106">
        <f>C18/C23</f>
        <v>-8.0904876192319439E-2</v>
      </c>
      <c r="D24" s="106">
        <f>D18/D23</f>
        <v>-8.0638378168782929E-2</v>
      </c>
      <c r="E24" s="106">
        <f t="shared" ref="E24:I24" si="6">E18/E23</f>
        <v>-5.8748166417486036E-2</v>
      </c>
      <c r="F24" s="106">
        <f t="shared" si="6"/>
        <v>-7.8383923518306947E-2</v>
      </c>
      <c r="G24" s="106">
        <f t="shared" si="6"/>
        <v>-0.11846673932843123</v>
      </c>
      <c r="H24" s="106">
        <f t="shared" si="6"/>
        <v>-7.7630326097816546E-2</v>
      </c>
      <c r="I24" s="111">
        <f t="shared" si="6"/>
        <v>-2.6024921778466898E-2</v>
      </c>
      <c r="J24" s="20"/>
    </row>
    <row r="25" spans="1:10" x14ac:dyDescent="0.25">
      <c r="A25" s="109">
        <v>13</v>
      </c>
      <c r="B25" s="4" t="s">
        <v>148</v>
      </c>
      <c r="C25" s="196">
        <f>SUM('Forecast Balance'!B20/'Forecast Balance'!B25)</f>
        <v>-21348380.435145866</v>
      </c>
      <c r="D25" s="165">
        <f t="shared" ref="D25:I25" si="7">$C$25*D10</f>
        <v>-8957734.7274229191</v>
      </c>
      <c r="E25" s="165">
        <f t="shared" si="7"/>
        <v>-2363726.8722940865</v>
      </c>
      <c r="F25" s="165">
        <f t="shared" si="7"/>
        <v>-5336107.9213867513</v>
      </c>
      <c r="G25" s="165">
        <f t="shared" si="7"/>
        <v>-4096824.2021278529</v>
      </c>
      <c r="H25" s="165">
        <f t="shared" si="7"/>
        <v>-506296.90909012803</v>
      </c>
      <c r="I25" s="166">
        <f t="shared" si="7"/>
        <v>-87689.802824116487</v>
      </c>
      <c r="J25" s="20"/>
    </row>
    <row r="26" spans="1:10" x14ac:dyDescent="0.25">
      <c r="A26" s="98">
        <v>14</v>
      </c>
      <c r="B26" s="105" t="s">
        <v>150</v>
      </c>
      <c r="C26" s="106">
        <f t="shared" ref="C26:I26" si="8">C25/C23</f>
        <v>-4.036205798803201E-2</v>
      </c>
      <c r="D26" s="106">
        <f t="shared" si="8"/>
        <v>-4.0229106685392237E-2</v>
      </c>
      <c r="E26" s="106">
        <f t="shared" si="8"/>
        <v>-2.9308454709164124E-2</v>
      </c>
      <c r="F26" s="106">
        <f t="shared" si="8"/>
        <v>-3.9104397846859484E-2</v>
      </c>
      <c r="G26" s="106">
        <f t="shared" si="8"/>
        <v>-5.9101028608719873E-2</v>
      </c>
      <c r="H26" s="106">
        <f t="shared" si="8"/>
        <v>-3.8728440992130957E-2</v>
      </c>
      <c r="I26" s="111">
        <f t="shared" si="8"/>
        <v>-1.2983388040289678E-2</v>
      </c>
      <c r="J26" s="97"/>
    </row>
    <row r="27" spans="1:10" x14ac:dyDescent="0.25">
      <c r="A27" s="192">
        <v>15</v>
      </c>
      <c r="B27" s="193" t="s">
        <v>169</v>
      </c>
      <c r="C27" s="197">
        <f>SUM('Forecast Balance'!B21/'Forecast Balance'!B25)</f>
        <v>-21443988.490248118</v>
      </c>
      <c r="D27" s="194">
        <f>$C$27*D10</f>
        <v>-8997851.6626636293</v>
      </c>
      <c r="E27" s="194">
        <f t="shared" ref="E27:I27" si="9">$C$27*E10</f>
        <v>-2374312.7492761603</v>
      </c>
      <c r="F27" s="194">
        <f t="shared" si="9"/>
        <v>-5360005.5140743731</v>
      </c>
      <c r="G27" s="194">
        <f t="shared" si="9"/>
        <v>-4115171.701379667</v>
      </c>
      <c r="H27" s="194">
        <f t="shared" si="9"/>
        <v>-508564.34398662718</v>
      </c>
      <c r="I27" s="194">
        <f t="shared" si="9"/>
        <v>-88082.518867648832</v>
      </c>
      <c r="J27" s="97"/>
    </row>
    <row r="28" spans="1:10" x14ac:dyDescent="0.2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25">
      <c r="A29" s="97"/>
      <c r="B29" s="7"/>
      <c r="C29" s="107"/>
      <c r="D29" s="107"/>
      <c r="E29" s="107"/>
      <c r="F29" s="107"/>
      <c r="G29" s="107"/>
      <c r="H29" s="107"/>
      <c r="I29" s="107"/>
      <c r="J29" s="97"/>
    </row>
    <row r="30" spans="1:10" x14ac:dyDescent="0.25">
      <c r="A30" s="25" t="s">
        <v>26</v>
      </c>
      <c r="B30" s="7" t="s">
        <v>107</v>
      </c>
      <c r="C30" s="37"/>
    </row>
    <row r="31" spans="1:10" x14ac:dyDescent="0.25">
      <c r="A31" s="25"/>
      <c r="B31" s="7" t="s">
        <v>82</v>
      </c>
      <c r="C31" s="37"/>
      <c r="G31" s="68"/>
    </row>
    <row r="32" spans="1:10" x14ac:dyDescent="0.25">
      <c r="A32" s="25" t="s">
        <v>27</v>
      </c>
      <c r="B32" s="7" t="s">
        <v>161</v>
      </c>
      <c r="C32" s="37"/>
      <c r="G32" s="26"/>
    </row>
    <row r="34" spans="1:4" x14ac:dyDescent="0.25">
      <c r="A34" s="25"/>
      <c r="D34" s="163"/>
    </row>
    <row r="35" spans="1:4" x14ac:dyDescent="0.25">
      <c r="D35" s="164"/>
    </row>
  </sheetData>
  <pageMargins left="0.7" right="0.7" top="0.75" bottom="0.75" header="0.3" footer="0.3"/>
  <pageSetup scale="69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30 A32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L28" sqref="L28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44" width="12.5703125" style="44" customWidth="1"/>
    <col min="45" max="45" width="3" style="44" customWidth="1"/>
    <col min="46" max="46" width="12.5703125" style="44" bestFit="1" customWidth="1"/>
    <col min="47" max="47" width="14.85546875" style="44" customWidth="1"/>
    <col min="48" max="49" width="12.5703125" style="44" bestFit="1" customWidth="1"/>
    <col min="50" max="16384" width="9.140625" style="44"/>
  </cols>
  <sheetData>
    <row r="1" spans="1:49" x14ac:dyDescent="0.2">
      <c r="A1" s="44" t="s">
        <v>140</v>
      </c>
    </row>
    <row r="2" spans="1:49" x14ac:dyDescent="0.2">
      <c r="A2" s="44" t="s">
        <v>141</v>
      </c>
    </row>
    <row r="3" spans="1:49" x14ac:dyDescent="0.2">
      <c r="A3" s="103" t="s">
        <v>163</v>
      </c>
    </row>
    <row r="5" spans="1:49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2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-1530180.9750420318</v>
      </c>
      <c r="S7" s="79">
        <f>'Forecasted Revenue'!N43</f>
        <v>-1501342.4901631004</v>
      </c>
      <c r="T7" s="79">
        <f>'Forecasted Revenue'!O43</f>
        <v>-1497018.0714798847</v>
      </c>
      <c r="U7" s="79">
        <f>'Forecasted Revenue'!P43</f>
        <v>-1745179.5695470448</v>
      </c>
      <c r="V7" s="79">
        <f>'Forecasted Revenue'!Q43</f>
        <v>-1707332.5070541257</v>
      </c>
      <c r="W7" s="79">
        <f>'Forecasted Revenue'!R43</f>
        <v>-1524629.3954919751</v>
      </c>
      <c r="X7" s="79">
        <f>'Forecasted Revenue'!S43</f>
        <v>-1599742.6704792976</v>
      </c>
      <c r="Y7" s="79">
        <f>'Forecasted Revenue'!T43</f>
        <v>-1772231.7427262468</v>
      </c>
      <c r="Z7" s="79">
        <f>'Forecasted Revenue'!U43</f>
        <v>-2024605.9450339638</v>
      </c>
      <c r="AA7" s="79">
        <f>'Forecasted Revenue'!V43</f>
        <v>-1991617.9946784158</v>
      </c>
      <c r="AB7" s="79">
        <f>'Forecasted Revenue'!W43</f>
        <v>-1728234.2364663845</v>
      </c>
      <c r="AC7" s="79">
        <f>'Forecasted Revenue'!X43</f>
        <v>-1729786.4834120909</v>
      </c>
      <c r="AD7" s="79">
        <f>'Forecasted Revenue'!Y43</f>
        <v>-1539308.1794090581</v>
      </c>
      <c r="AE7" s="79">
        <f>'Forecasted Revenue'!Z43</f>
        <v>-1508308.294171103</v>
      </c>
      <c r="AF7" s="79">
        <f>'Forecasted Revenue'!AA43</f>
        <v>-1506191.8933272983</v>
      </c>
      <c r="AG7" s="79">
        <f>'Forecasted Revenue'!AB43</f>
        <v>-1748337.8847711128</v>
      </c>
      <c r="AH7" s="79">
        <f>'Forecasted Revenue'!AC43</f>
        <v>-1714509.3585602138</v>
      </c>
      <c r="AI7" s="79">
        <f>'Forecasted Revenue'!AD43</f>
        <v>-1525262.5946333127</v>
      </c>
      <c r="AJ7" s="79">
        <f>'Forecasted Revenue'!AE43</f>
        <v>-1604672.6932203367</v>
      </c>
      <c r="AK7" s="79">
        <f>'Forecasted Revenue'!AF43</f>
        <v>-1775525.6580535779</v>
      </c>
      <c r="AL7" s="79">
        <f>'Forecasted Revenue'!AG43</f>
        <v>-2036513.1604062112</v>
      </c>
      <c r="AM7" s="79">
        <f>'Forecasted Revenue'!AH43</f>
        <v>-2002293.2719782128</v>
      </c>
      <c r="AN7" s="79">
        <f>'Forecasted Revenue'!AI43</f>
        <v>-1740667.018162827</v>
      </c>
      <c r="AO7" s="79">
        <f>'Forecasted Revenue'!AJ43</f>
        <v>-1741457.4327955404</v>
      </c>
      <c r="AP7" s="79"/>
      <c r="AQ7" s="79"/>
      <c r="AR7" s="79"/>
      <c r="AS7" s="43"/>
      <c r="AT7" s="79">
        <f>SUM(R7:AC7)</f>
        <v>-20351902.081574563</v>
      </c>
      <c r="AU7" s="79">
        <f>SUM(AD7:AO7)</f>
        <v>-20443047.439488806</v>
      </c>
      <c r="AV7" s="79"/>
      <c r="AW7" s="79">
        <f>SUM(AT7:AV7)</f>
        <v>-40794949.521063372</v>
      </c>
    </row>
    <row r="8" spans="1:49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34382001.02495797</v>
      </c>
      <c r="S8" s="41">
        <f>R8+S7</f>
        <v>32880658.534794871</v>
      </c>
      <c r="T8" s="41">
        <f t="shared" ref="T8" si="0">S8+T7</f>
        <v>31383640.463314988</v>
      </c>
      <c r="U8" s="41">
        <f>T11+U7</f>
        <v>33145240.317384932</v>
      </c>
      <c r="V8" s="41">
        <f>U8</f>
        <v>33145240.317384932</v>
      </c>
      <c r="W8" s="41">
        <f>V8+W7</f>
        <v>31620610.921892956</v>
      </c>
      <c r="X8" s="41">
        <f t="shared" ref="X8" si="1">W8+X7</f>
        <v>30020868.251413658</v>
      </c>
      <c r="Y8" s="41">
        <f t="shared" ref="Y8" si="2">X8+Y7</f>
        <v>28248636.508687411</v>
      </c>
      <c r="Z8" s="41">
        <f t="shared" ref="Z8" si="3">Y8+Z7</f>
        <v>26224030.563653447</v>
      </c>
      <c r="AA8" s="41">
        <f>Z11+AA7</f>
        <v>23177699.193688776</v>
      </c>
      <c r="AB8" s="41">
        <f>AA8</f>
        <v>23177699.193688776</v>
      </c>
      <c r="AC8" s="41">
        <f>AB8+AC7</f>
        <v>21447912.710276686</v>
      </c>
      <c r="AD8" s="41">
        <f t="shared" ref="AD8" si="4">AC8+AD7</f>
        <v>19908604.530867629</v>
      </c>
      <c r="AE8" s="41">
        <f t="shared" ref="AE8" si="5">AD8+AE7</f>
        <v>18400296.236696526</v>
      </c>
      <c r="AF8" s="41">
        <f t="shared" ref="AF8" si="6">AE8+AF7</f>
        <v>16894104.343369227</v>
      </c>
      <c r="AG8" s="41">
        <f>AF11+AG7</f>
        <v>13860886.938975094</v>
      </c>
      <c r="AH8" s="41">
        <f>AG8</f>
        <v>13860886.938975094</v>
      </c>
      <c r="AI8" s="41">
        <f>AH8+AI7</f>
        <v>12335624.344341781</v>
      </c>
      <c r="AJ8" s="41">
        <f t="shared" ref="AJ8" si="7">AI8+AJ7</f>
        <v>10730951.651121445</v>
      </c>
      <c r="AK8" s="41">
        <f t="shared" ref="AK8" si="8">AJ8+AK7</f>
        <v>8955425.9930678681</v>
      </c>
      <c r="AL8" s="41">
        <f t="shared" ref="AL8" si="9">AK8+AL7</f>
        <v>6918912.8326616567</v>
      </c>
      <c r="AM8" s="41">
        <f>AL11+AM7</f>
        <v>3448401.3240200654</v>
      </c>
      <c r="AN8" s="41">
        <f>AM8</f>
        <v>3448401.3240200654</v>
      </c>
      <c r="AO8" s="41">
        <f>AN8+AO7</f>
        <v>1706943.8912245249</v>
      </c>
      <c r="AP8" s="41"/>
      <c r="AQ8" s="41"/>
      <c r="AR8" s="41"/>
      <c r="AT8" s="41"/>
      <c r="AU8" s="41"/>
      <c r="AV8" s="41"/>
      <c r="AW8" s="41"/>
    </row>
    <row r="9" spans="1:49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123397.63069873319</v>
      </c>
      <c r="S9" s="78">
        <f>(R8+(0.5*S7))*$D$16</f>
        <v>118075.95546308662</v>
      </c>
      <c r="T9" s="78">
        <f>(S8+(0.5*T7))*$D$16</f>
        <v>112812.49590831946</v>
      </c>
      <c r="U9" s="78">
        <f>(T11+(0.5*U7))*$D$16</f>
        <v>119432.91622375061</v>
      </c>
      <c r="V9" s="78">
        <f>(U8+(0.5*V7))*$D$16</f>
        <v>113372.21828434806</v>
      </c>
      <c r="W9" s="78">
        <f t="shared" ref="W9:Z9" si="10">(V8+(0.5*W7))*$D$16</f>
        <v>113692.94370027688</v>
      </c>
      <c r="X9" s="78">
        <f t="shared" si="10"/>
        <v>108208.27777528454</v>
      </c>
      <c r="Y9" s="78">
        <f t="shared" si="10"/>
        <v>102288.95934151627</v>
      </c>
      <c r="Z9" s="78">
        <f t="shared" si="10"/>
        <v>95623.816442694631</v>
      </c>
      <c r="AA9" s="78">
        <f>(Z11+(0.5*AA7))*$D$16</f>
        <v>84870.568461978561</v>
      </c>
      <c r="AB9" s="78">
        <f>(AA8+(0.5*AB7))*$D$16</f>
        <v>78340.56936219972</v>
      </c>
      <c r="AC9" s="78">
        <f t="shared" ref="AC9:AF9" si="11">(AB8+(0.5*AC7))*$D$16</f>
        <v>78337.844476766564</v>
      </c>
      <c r="AD9" s="78">
        <f t="shared" si="11"/>
        <v>72599.125872144956</v>
      </c>
      <c r="AE9" s="78">
        <f t="shared" si="11"/>
        <v>67249.200232000629</v>
      </c>
      <c r="AF9" s="78">
        <f t="shared" si="11"/>
        <v>61957.408438274018</v>
      </c>
      <c r="AG9" s="78">
        <f>(AF11+(0.5*AG7))*$D$16</f>
        <v>51733.184901736764</v>
      </c>
      <c r="AH9" s="78">
        <f>(AG8+(0.5*AH7))*$D$16</f>
        <v>45654.344136960965</v>
      </c>
      <c r="AI9" s="78">
        <f t="shared" ref="AI9:AL9" si="12">(AH8+(0.5*AI7))*$D$16</f>
        <v>45986.556580168268</v>
      </c>
      <c r="AJ9" s="78">
        <f t="shared" si="12"/>
        <v>40492.124720502608</v>
      </c>
      <c r="AK9" s="78">
        <f t="shared" si="12"/>
        <v>34558.369608918612</v>
      </c>
      <c r="AL9" s="78">
        <f t="shared" si="12"/>
        <v>27866.541948548453</v>
      </c>
      <c r="AM9" s="78">
        <f>(AL11+(0.5*AM7))*$D$16</f>
        <v>15621.880853229868</v>
      </c>
      <c r="AN9" s="78">
        <f>(AM8+(0.5*AN7))*$D$16</f>
        <v>9051.3168075696558</v>
      </c>
      <c r="AO9" s="78">
        <f t="shared" ref="AO9" si="13">(AN8+(0.5*AO7))*$D$16</f>
        <v>9049.9292774960522</v>
      </c>
      <c r="AP9" s="78"/>
      <c r="AQ9" s="78"/>
      <c r="AR9" s="78"/>
      <c r="AS9" s="42"/>
      <c r="AT9" s="78">
        <f>SUM(R9:AC9)</f>
        <v>1248454.196138955</v>
      </c>
      <c r="AU9" s="78">
        <f>SUM(U9:AF9)</f>
        <v>1095973.8486112354</v>
      </c>
      <c r="AV9" s="78"/>
      <c r="AW9" s="78">
        <f>SUM(AT9:AV9)</f>
        <v>2344428.0447501903</v>
      </c>
    </row>
    <row r="10" spans="1:49" x14ac:dyDescent="0.2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2774242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39064675.341546856</v>
      </c>
      <c r="R11" s="41">
        <f>Q11+R9+R7</f>
        <v>37657891.997203559</v>
      </c>
      <c r="S11" s="41">
        <f t="shared" ref="S11" si="15">R11+S9+S7</f>
        <v>36274625.462503545</v>
      </c>
      <c r="T11" s="41">
        <f>S11+T9+T7</f>
        <v>34890419.886931978</v>
      </c>
      <c r="U11" s="41">
        <f>T11+U9+U7</f>
        <v>33264673.233608682</v>
      </c>
      <c r="V11" s="41">
        <f t="shared" ref="V11" si="16">U11+V9+V7</f>
        <v>31670712.944838908</v>
      </c>
      <c r="W11" s="41">
        <f t="shared" ref="W11" si="17">V11+W9+W7</f>
        <v>30259776.493047208</v>
      </c>
      <c r="X11" s="41">
        <f t="shared" ref="X11" si="18">W11+X9+X7</f>
        <v>28768242.100343194</v>
      </c>
      <c r="Y11" s="41">
        <f t="shared" ref="Y11" si="19">X11+Y9+Y7</f>
        <v>27098299.316958461</v>
      </c>
      <c r="Z11" s="41">
        <f t="shared" ref="Z11" si="20">Y11+Z9+Z7</f>
        <v>25169317.188367192</v>
      </c>
      <c r="AA11" s="41">
        <f>Z11+AA9+AA7</f>
        <v>23262569.762150753</v>
      </c>
      <c r="AB11" s="41">
        <f t="shared" ref="AB11" si="21">AA11+AB9+AB7</f>
        <v>21612676.095046569</v>
      </c>
      <c r="AC11" s="41">
        <f t="shared" ref="AC11" si="22">AB11+AC9+AC7</f>
        <v>19961227.456111245</v>
      </c>
      <c r="AD11" s="41">
        <f t="shared" ref="AD11" si="23">AC11+AD9+AD7</f>
        <v>18494518.402574334</v>
      </c>
      <c r="AE11" s="41">
        <f t="shared" ref="AE11" si="24">AD11+AE9+AE7</f>
        <v>17053459.308635231</v>
      </c>
      <c r="AF11" s="41">
        <f t="shared" ref="AF11" si="25">AE11+AF9+AF7</f>
        <v>15609224.823746206</v>
      </c>
      <c r="AG11" s="41">
        <f>AF11+AG9+AG7</f>
        <v>13912620.123876831</v>
      </c>
      <c r="AH11" s="41">
        <f t="shared" ref="AH11" si="26">AG11+AH9+AH7</f>
        <v>12243765.109453578</v>
      </c>
      <c r="AI11" s="41">
        <f t="shared" ref="AI11" si="27">AH11+AI9+AI7</f>
        <v>10764489.071400434</v>
      </c>
      <c r="AJ11" s="41">
        <f t="shared" ref="AJ11" si="28">AI11+AJ9+AJ7</f>
        <v>9200308.5029006004</v>
      </c>
      <c r="AK11" s="41">
        <f t="shared" ref="AK11" si="29">AJ11+AK9+AK7</f>
        <v>7459341.2144559408</v>
      </c>
      <c r="AL11" s="41">
        <f t="shared" ref="AL11" si="30">AK11+AL9+AL7</f>
        <v>5450694.5959982779</v>
      </c>
      <c r="AM11" s="41">
        <f>AL11+AM9+AM7</f>
        <v>3464023.2048732955</v>
      </c>
      <c r="AN11" s="41">
        <f t="shared" ref="AN11" si="31">AM11+AN9+AN7</f>
        <v>1732407.503518038</v>
      </c>
      <c r="AO11" s="41">
        <f t="shared" ref="AO11" si="32">AN11+AO9+AO7</f>
        <v>-6.5192580223083496E-9</v>
      </c>
      <c r="AP11" s="41"/>
      <c r="AQ11" s="41"/>
      <c r="AR11" s="41"/>
      <c r="AT11" s="43">
        <f>H11+AT7+AT9</f>
        <v>-19103447.885435607</v>
      </c>
      <c r="AU11" s="43">
        <f>AT11+AU7+AU9</f>
        <v>-38450521.476313174</v>
      </c>
      <c r="AV11" s="43"/>
    </row>
    <row r="12" spans="1:49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2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v>-3274242</v>
      </c>
      <c r="R13" s="191" t="s">
        <v>168</v>
      </c>
      <c r="S13" s="41"/>
      <c r="T13" s="41"/>
      <c r="AS13" s="43"/>
      <c r="AT13" s="43"/>
      <c r="AU13" s="43"/>
    </row>
    <row r="14" spans="1:49" x14ac:dyDescent="0.2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5.5" x14ac:dyDescent="0.2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8" t="s">
        <v>165</v>
      </c>
      <c r="S15" s="198"/>
      <c r="T15" s="198"/>
    </row>
    <row r="16" spans="1:49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Q17" s="43">
        <f>SUM(Q13:Q16)</f>
        <v>-2774242</v>
      </c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149</v>
      </c>
    </row>
    <row r="20" spans="1:21" x14ac:dyDescent="0.2">
      <c r="A20" s="87" t="s">
        <v>135</v>
      </c>
      <c r="B20" s="41">
        <f>SUM(R7:AC7)</f>
        <v>-20351902.081574563</v>
      </c>
      <c r="C20" s="43">
        <f>B20/$B$25</f>
        <v>-21348380.435145866</v>
      </c>
    </row>
    <row r="21" spans="1:21" x14ac:dyDescent="0.2">
      <c r="A21" s="87" t="s">
        <v>136</v>
      </c>
      <c r="B21" s="41">
        <f>SUM(AD7:AO7)</f>
        <v>-20443047.439488806</v>
      </c>
      <c r="C21" s="43">
        <f t="shared" ref="C21" si="33">B21/$B$25</f>
        <v>-21443988.490248118</v>
      </c>
    </row>
    <row r="22" spans="1:21" x14ac:dyDescent="0.2">
      <c r="A22" s="87" t="s">
        <v>137</v>
      </c>
      <c r="B22" s="79"/>
      <c r="C22" s="112"/>
    </row>
    <row r="23" spans="1:21" x14ac:dyDescent="0.2">
      <c r="A23" s="87"/>
      <c r="B23" s="41">
        <f>SUM(B20:B22)</f>
        <v>-40794949.521063372</v>
      </c>
      <c r="C23" s="43">
        <f>SUM(C20:C22)</f>
        <v>-42792368.925393984</v>
      </c>
    </row>
    <row r="24" spans="1:21" x14ac:dyDescent="0.2">
      <c r="A24" s="87"/>
      <c r="B24" s="42"/>
    </row>
    <row r="25" spans="1:21" x14ac:dyDescent="0.2">
      <c r="A25" s="86" t="s">
        <v>138</v>
      </c>
      <c r="B25" s="100">
        <f>'CF WA Elec'!E19</f>
        <v>0.95332300000000003</v>
      </c>
      <c r="G25" s="88"/>
    </row>
    <row r="26" spans="1:21" x14ac:dyDescent="0.2">
      <c r="A26" s="86" t="s">
        <v>139</v>
      </c>
      <c r="B26" s="43">
        <f>B23/B25</f>
        <v>-42792368.925393984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140</v>
      </c>
    </row>
    <row r="2" spans="1:40" x14ac:dyDescent="0.25">
      <c r="B2" s="44" t="s">
        <v>141</v>
      </c>
    </row>
    <row r="3" spans="1:40" x14ac:dyDescent="0.25">
      <c r="B3" s="103" t="s">
        <v>142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-3.716902244881404E-3</v>
      </c>
      <c r="N19" s="32">
        <f>'Rate Design'!$D$15</f>
        <v>-3.716902244881404E-3</v>
      </c>
      <c r="O19" s="32">
        <f>'Rate Design'!$D$15</f>
        <v>-3.716902244881404E-3</v>
      </c>
      <c r="P19" s="32">
        <f>'Rate Design'!$D$15</f>
        <v>-3.716902244881404E-3</v>
      </c>
      <c r="Q19" s="32">
        <f>'Rate Design'!$D$15</f>
        <v>-3.716902244881404E-3</v>
      </c>
      <c r="R19" s="32">
        <f>'Rate Design'!$D$15</f>
        <v>-3.716902244881404E-3</v>
      </c>
      <c r="S19" s="32">
        <f>'Rate Design'!$D$15</f>
        <v>-3.716902244881404E-3</v>
      </c>
      <c r="T19" s="32">
        <f>'Rate Design'!$D$15</f>
        <v>-3.716902244881404E-3</v>
      </c>
      <c r="U19" s="32">
        <f>'Rate Design'!$D$15</f>
        <v>-3.716902244881404E-3</v>
      </c>
      <c r="V19" s="32">
        <f>'Rate Design'!$D$15</f>
        <v>-3.716902244881404E-3</v>
      </c>
      <c r="W19" s="32">
        <f>'Rate Design'!$D$15</f>
        <v>-3.716902244881404E-3</v>
      </c>
      <c r="X19" s="32">
        <f>'Rate Design'!$D$15</f>
        <v>-3.716902244881404E-3</v>
      </c>
      <c r="Y19" s="32">
        <f>'Rate Design'!$D$15</f>
        <v>-3.716902244881404E-3</v>
      </c>
      <c r="Z19" s="32">
        <f>'Rate Design'!$D$15</f>
        <v>-3.716902244881404E-3</v>
      </c>
      <c r="AA19" s="32">
        <f>'Rate Design'!$D$15</f>
        <v>-3.716902244881404E-3</v>
      </c>
      <c r="AB19" s="32">
        <f>'Rate Design'!$D$15</f>
        <v>-3.716902244881404E-3</v>
      </c>
      <c r="AC19" s="32">
        <f>'Rate Design'!$D$15</f>
        <v>-3.716902244881404E-3</v>
      </c>
      <c r="AD19" s="32">
        <f>'Rate Design'!$D$15</f>
        <v>-3.716902244881404E-3</v>
      </c>
      <c r="AE19" s="32">
        <f>'Rate Design'!$D$15</f>
        <v>-3.716902244881404E-3</v>
      </c>
      <c r="AF19" s="32">
        <f>'Rate Design'!$D$15</f>
        <v>-3.716902244881404E-3</v>
      </c>
      <c r="AG19" s="32">
        <f>'Rate Design'!$D$15</f>
        <v>-3.716902244881404E-3</v>
      </c>
      <c r="AH19" s="32">
        <f>'Rate Design'!$D$15</f>
        <v>-3.716902244881404E-3</v>
      </c>
      <c r="AI19" s="32">
        <f>'Rate Design'!$D$15</f>
        <v>-3.716902244881404E-3</v>
      </c>
      <c r="AJ19" s="32">
        <f>'Rate Design'!$D$15</f>
        <v>-3.716902244881404E-3</v>
      </c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-3.6853499606397805E-3</v>
      </c>
      <c r="N20" s="32">
        <f>'Rate Design'!$E$15</f>
        <v>-3.6853499606397805E-3</v>
      </c>
      <c r="O20" s="32">
        <f>'Rate Design'!$E$15</f>
        <v>-3.6853499606397805E-3</v>
      </c>
      <c r="P20" s="32">
        <f>'Rate Design'!$E$15</f>
        <v>-3.6853499606397805E-3</v>
      </c>
      <c r="Q20" s="32">
        <f>'Rate Design'!$E$15</f>
        <v>-3.6853499606397805E-3</v>
      </c>
      <c r="R20" s="32">
        <f>'Rate Design'!$E$15</f>
        <v>-3.6853499606397805E-3</v>
      </c>
      <c r="S20" s="32">
        <f>'Rate Design'!$E$15</f>
        <v>-3.6853499606397805E-3</v>
      </c>
      <c r="T20" s="32">
        <f>'Rate Design'!$E$15</f>
        <v>-3.6853499606397805E-3</v>
      </c>
      <c r="U20" s="32">
        <f>'Rate Design'!$E$15</f>
        <v>-3.6853499606397805E-3</v>
      </c>
      <c r="V20" s="32">
        <f>'Rate Design'!$E$15</f>
        <v>-3.6853499606397805E-3</v>
      </c>
      <c r="W20" s="32">
        <f>'Rate Design'!$E$15</f>
        <v>-3.6853499606397805E-3</v>
      </c>
      <c r="X20" s="32">
        <f>'Rate Design'!$E$15</f>
        <v>-3.6853499606397805E-3</v>
      </c>
      <c r="Y20" s="32">
        <f>'Rate Design'!$E$15</f>
        <v>-3.6853499606397805E-3</v>
      </c>
      <c r="Z20" s="32">
        <f>'Rate Design'!$E$15</f>
        <v>-3.6853499606397805E-3</v>
      </c>
      <c r="AA20" s="32">
        <f>'Rate Design'!$E$15</f>
        <v>-3.6853499606397805E-3</v>
      </c>
      <c r="AB20" s="32">
        <f>'Rate Design'!$E$15</f>
        <v>-3.6853499606397805E-3</v>
      </c>
      <c r="AC20" s="32">
        <f>'Rate Design'!$E$15</f>
        <v>-3.6853499606397805E-3</v>
      </c>
      <c r="AD20" s="32">
        <f>'Rate Design'!$E$15</f>
        <v>-3.6853499606397805E-3</v>
      </c>
      <c r="AE20" s="32">
        <f>'Rate Design'!$E$15</f>
        <v>-3.6853499606397805E-3</v>
      </c>
      <c r="AF20" s="32">
        <f>'Rate Design'!$E$15</f>
        <v>-3.6853499606397805E-3</v>
      </c>
      <c r="AG20" s="32">
        <f>'Rate Design'!$E$15</f>
        <v>-3.6853499606397805E-3</v>
      </c>
      <c r="AH20" s="32">
        <f>'Rate Design'!$E$15</f>
        <v>-3.6853499606397805E-3</v>
      </c>
      <c r="AI20" s="32">
        <f>'Rate Design'!$E$15</f>
        <v>-3.6853499606397805E-3</v>
      </c>
      <c r="AJ20" s="32">
        <f>'Rate Design'!$E$15</f>
        <v>-3.6853499606397805E-3</v>
      </c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-3.8081370767959911E-3</v>
      </c>
      <c r="N21" s="32">
        <f>'Rate Design'!$F$15</f>
        <v>-3.8081370767959911E-3</v>
      </c>
      <c r="O21" s="32">
        <f>'Rate Design'!$F$15</f>
        <v>-3.8081370767959911E-3</v>
      </c>
      <c r="P21" s="32">
        <f>'Rate Design'!$F$15</f>
        <v>-3.8081370767959911E-3</v>
      </c>
      <c r="Q21" s="32">
        <f>'Rate Design'!$F$15</f>
        <v>-3.8081370767959911E-3</v>
      </c>
      <c r="R21" s="32">
        <f>'Rate Design'!$F$15</f>
        <v>-3.8081370767959911E-3</v>
      </c>
      <c r="S21" s="32">
        <f>'Rate Design'!$F$15</f>
        <v>-3.8081370767959911E-3</v>
      </c>
      <c r="T21" s="32">
        <f>'Rate Design'!$F$15</f>
        <v>-3.8081370767959911E-3</v>
      </c>
      <c r="U21" s="32">
        <f>'Rate Design'!$F$15</f>
        <v>-3.8081370767959911E-3</v>
      </c>
      <c r="V21" s="32">
        <f>'Rate Design'!$F$15</f>
        <v>-3.8081370767959911E-3</v>
      </c>
      <c r="W21" s="32">
        <f>'Rate Design'!$F$15</f>
        <v>-3.8081370767959911E-3</v>
      </c>
      <c r="X21" s="32">
        <f>'Rate Design'!$F$15</f>
        <v>-3.8081370767959911E-3</v>
      </c>
      <c r="Y21" s="32">
        <f>'Rate Design'!$F$15</f>
        <v>-3.8081370767959911E-3</v>
      </c>
      <c r="Z21" s="32">
        <f>'Rate Design'!$F$15</f>
        <v>-3.8081370767959911E-3</v>
      </c>
      <c r="AA21" s="32">
        <f>'Rate Design'!$F$15</f>
        <v>-3.8081370767959911E-3</v>
      </c>
      <c r="AB21" s="32">
        <f>'Rate Design'!$F$15</f>
        <v>-3.8081370767959911E-3</v>
      </c>
      <c r="AC21" s="32">
        <f>'Rate Design'!$F$15</f>
        <v>-3.8081370767959911E-3</v>
      </c>
      <c r="AD21" s="32">
        <f>'Rate Design'!$F$15</f>
        <v>-3.8081370767959911E-3</v>
      </c>
      <c r="AE21" s="32">
        <f>'Rate Design'!$F$15</f>
        <v>-3.8081370767959911E-3</v>
      </c>
      <c r="AF21" s="32">
        <f>'Rate Design'!$F$15</f>
        <v>-3.8081370767959911E-3</v>
      </c>
      <c r="AG21" s="32">
        <f>'Rate Design'!$F$15</f>
        <v>-3.8081370767959911E-3</v>
      </c>
      <c r="AH21" s="32">
        <f>'Rate Design'!$F$15</f>
        <v>-3.8081370767959911E-3</v>
      </c>
      <c r="AI21" s="32">
        <f>'Rate Design'!$F$15</f>
        <v>-3.8081370767959911E-3</v>
      </c>
      <c r="AJ21" s="32">
        <f>'Rate Design'!$F$15</f>
        <v>-3.8081370767959911E-3</v>
      </c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-3.5217135060133481E-3</v>
      </c>
      <c r="N22" s="32">
        <f>'Rate Design'!$G$15</f>
        <v>-3.5217135060133481E-3</v>
      </c>
      <c r="O22" s="32">
        <f>'Rate Design'!$G$15</f>
        <v>-3.5217135060133481E-3</v>
      </c>
      <c r="P22" s="32">
        <f>'Rate Design'!$G$15</f>
        <v>-3.5217135060133481E-3</v>
      </c>
      <c r="Q22" s="32">
        <f>'Rate Design'!$G$15</f>
        <v>-3.5217135060133481E-3</v>
      </c>
      <c r="R22" s="32">
        <f>'Rate Design'!$G$15</f>
        <v>-3.5217135060133481E-3</v>
      </c>
      <c r="S22" s="32">
        <f>'Rate Design'!$G$15</f>
        <v>-3.5217135060133481E-3</v>
      </c>
      <c r="T22" s="32">
        <f>'Rate Design'!$G$15</f>
        <v>-3.5217135060133481E-3</v>
      </c>
      <c r="U22" s="32">
        <f>'Rate Design'!$G$15</f>
        <v>-3.5217135060133481E-3</v>
      </c>
      <c r="V22" s="32">
        <f>'Rate Design'!$G$15</f>
        <v>-3.5217135060133481E-3</v>
      </c>
      <c r="W22" s="32">
        <f>'Rate Design'!$G$15</f>
        <v>-3.5217135060133481E-3</v>
      </c>
      <c r="X22" s="32">
        <f>'Rate Design'!$G$15</f>
        <v>-3.5217135060133481E-3</v>
      </c>
      <c r="Y22" s="32">
        <f>'Rate Design'!$G$15</f>
        <v>-3.5217135060133481E-3</v>
      </c>
      <c r="Z22" s="32">
        <f>'Rate Design'!$G$15</f>
        <v>-3.5217135060133481E-3</v>
      </c>
      <c r="AA22" s="32">
        <f>'Rate Design'!$G$15</f>
        <v>-3.5217135060133481E-3</v>
      </c>
      <c r="AB22" s="32">
        <f>'Rate Design'!$G$15</f>
        <v>-3.5217135060133481E-3</v>
      </c>
      <c r="AC22" s="32">
        <f>'Rate Design'!$G$15</f>
        <v>-3.5217135060133481E-3</v>
      </c>
      <c r="AD22" s="32">
        <f>'Rate Design'!$G$15</f>
        <v>-3.5217135060133481E-3</v>
      </c>
      <c r="AE22" s="32">
        <f>'Rate Design'!$G$15</f>
        <v>-3.5217135060133481E-3</v>
      </c>
      <c r="AF22" s="32">
        <f>'Rate Design'!$G$15</f>
        <v>-3.5217135060133481E-3</v>
      </c>
      <c r="AG22" s="32">
        <f>'Rate Design'!$G$15</f>
        <v>-3.5217135060133481E-3</v>
      </c>
      <c r="AH22" s="32">
        <f>'Rate Design'!$G$15</f>
        <v>-3.5217135060133481E-3</v>
      </c>
      <c r="AI22" s="32">
        <f>'Rate Design'!$G$15</f>
        <v>-3.5217135060133481E-3</v>
      </c>
      <c r="AJ22" s="32">
        <f>'Rate Design'!$G$15</f>
        <v>-3.5217135060133481E-3</v>
      </c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-3.5280166178963137E-3</v>
      </c>
      <c r="N23" s="32">
        <f>'Rate Design'!$H$15</f>
        <v>-3.5280166178963137E-3</v>
      </c>
      <c r="O23" s="32">
        <f>'Rate Design'!$H$15</f>
        <v>-3.5280166178963137E-3</v>
      </c>
      <c r="P23" s="32">
        <f>'Rate Design'!$H$15</f>
        <v>-3.5280166178963137E-3</v>
      </c>
      <c r="Q23" s="32">
        <f>'Rate Design'!$H$15</f>
        <v>-3.5280166178963137E-3</v>
      </c>
      <c r="R23" s="32">
        <f>'Rate Design'!$H$15</f>
        <v>-3.5280166178963137E-3</v>
      </c>
      <c r="S23" s="32">
        <f>'Rate Design'!$H$15</f>
        <v>-3.5280166178963137E-3</v>
      </c>
      <c r="T23" s="32">
        <f>'Rate Design'!$H$15</f>
        <v>-3.5280166178963137E-3</v>
      </c>
      <c r="U23" s="32">
        <f>'Rate Design'!$H$15</f>
        <v>-3.5280166178963137E-3</v>
      </c>
      <c r="V23" s="32">
        <f>'Rate Design'!$H$15</f>
        <v>-3.5280166178963137E-3</v>
      </c>
      <c r="W23" s="32">
        <f>'Rate Design'!$H$15</f>
        <v>-3.5280166178963137E-3</v>
      </c>
      <c r="X23" s="32">
        <f>'Rate Design'!$H$15</f>
        <v>-3.5280166178963137E-3</v>
      </c>
      <c r="Y23" s="32">
        <f>'Rate Design'!$H$15</f>
        <v>-3.5280166178963137E-3</v>
      </c>
      <c r="Z23" s="32">
        <f>'Rate Design'!$H$15</f>
        <v>-3.5280166178963137E-3</v>
      </c>
      <c r="AA23" s="32">
        <f>'Rate Design'!$H$15</f>
        <v>-3.5280166178963137E-3</v>
      </c>
      <c r="AB23" s="32">
        <f>'Rate Design'!$H$15</f>
        <v>-3.5280166178963137E-3</v>
      </c>
      <c r="AC23" s="32">
        <f>'Rate Design'!$H$15</f>
        <v>-3.5280166178963137E-3</v>
      </c>
      <c r="AD23" s="32">
        <f>'Rate Design'!$H$15</f>
        <v>-3.5280166178963137E-3</v>
      </c>
      <c r="AE23" s="32">
        <f>'Rate Design'!$H$15</f>
        <v>-3.5280166178963137E-3</v>
      </c>
      <c r="AF23" s="32">
        <f>'Rate Design'!$H$15</f>
        <v>-3.5280166178963137E-3</v>
      </c>
      <c r="AG23" s="32">
        <f>'Rate Design'!$H$15</f>
        <v>-3.5280166178963137E-3</v>
      </c>
      <c r="AH23" s="32">
        <f>'Rate Design'!$H$15</f>
        <v>-3.5280166178963137E-3</v>
      </c>
      <c r="AI23" s="32">
        <f>'Rate Design'!$H$15</f>
        <v>-3.5280166178963137E-3</v>
      </c>
      <c r="AJ23" s="32">
        <f>'Rate Design'!$H$15</f>
        <v>-3.5280166178963137E-3</v>
      </c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-7.0819429546055022E-3</v>
      </c>
      <c r="N24" s="32">
        <f>'Rate Design'!$I$15</f>
        <v>-7.0819429546055022E-3</v>
      </c>
      <c r="O24" s="32">
        <f>'Rate Design'!$I$15</f>
        <v>-7.0819429546055022E-3</v>
      </c>
      <c r="P24" s="32">
        <f>'Rate Design'!$I$15</f>
        <v>-7.0819429546055022E-3</v>
      </c>
      <c r="Q24" s="32">
        <f>'Rate Design'!$I$15</f>
        <v>-7.0819429546055022E-3</v>
      </c>
      <c r="R24" s="32">
        <f>'Rate Design'!$I$15</f>
        <v>-7.0819429546055022E-3</v>
      </c>
      <c r="S24" s="32">
        <f>'Rate Design'!$I$15</f>
        <v>-7.0819429546055022E-3</v>
      </c>
      <c r="T24" s="32">
        <f>'Rate Design'!$I$15</f>
        <v>-7.0819429546055022E-3</v>
      </c>
      <c r="U24" s="32">
        <f>'Rate Design'!$I$15</f>
        <v>-7.0819429546055022E-3</v>
      </c>
      <c r="V24" s="32">
        <f>'Rate Design'!$I$15</f>
        <v>-7.0819429546055022E-3</v>
      </c>
      <c r="W24" s="32">
        <f>'Rate Design'!$I$15</f>
        <v>-7.0819429546055022E-3</v>
      </c>
      <c r="X24" s="32">
        <f>'Rate Design'!$I$15</f>
        <v>-7.0819429546055022E-3</v>
      </c>
      <c r="Y24" s="32">
        <f>'Rate Design'!$I$15</f>
        <v>-7.0819429546055022E-3</v>
      </c>
      <c r="Z24" s="32">
        <f>'Rate Design'!$I$15</f>
        <v>-7.0819429546055022E-3</v>
      </c>
      <c r="AA24" s="32">
        <f>'Rate Design'!$I$15</f>
        <v>-7.0819429546055022E-3</v>
      </c>
      <c r="AB24" s="32">
        <f>'Rate Design'!$I$15</f>
        <v>-7.0819429546055022E-3</v>
      </c>
      <c r="AC24" s="32">
        <f>'Rate Design'!$I$15</f>
        <v>-7.0819429546055022E-3</v>
      </c>
      <c r="AD24" s="32">
        <f>'Rate Design'!$I$15</f>
        <v>-7.0819429546055022E-3</v>
      </c>
      <c r="AE24" s="32">
        <f>'Rate Design'!$I$15</f>
        <v>-7.0819429546055022E-3</v>
      </c>
      <c r="AF24" s="32">
        <f>'Rate Design'!$I$15</f>
        <v>-7.0819429546055022E-3</v>
      </c>
      <c r="AG24" s="32">
        <f>'Rate Design'!$I$15</f>
        <v>-7.0819429546055022E-3</v>
      </c>
      <c r="AH24" s="32">
        <f>'Rate Design'!$I$15</f>
        <v>-7.0819429546055022E-3</v>
      </c>
      <c r="AI24" s="32">
        <f>'Rate Design'!$I$15</f>
        <v>-7.0819429546055022E-3</v>
      </c>
      <c r="AJ24" s="32">
        <f>'Rate Design'!$I$15</f>
        <v>-7.0819429546055022E-3</v>
      </c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-642502.43182720593</v>
      </c>
      <c r="N28" s="34">
        <f t="shared" si="4"/>
        <v>-580442.87384161283</v>
      </c>
      <c r="O28" s="34">
        <f t="shared" si="4"/>
        <v>-552354.48907671787</v>
      </c>
      <c r="P28" s="34">
        <f t="shared" si="4"/>
        <v>-690556.93872790691</v>
      </c>
      <c r="Q28" s="34">
        <f t="shared" si="4"/>
        <v>-673098.73639083107</v>
      </c>
      <c r="R28" s="34">
        <f t="shared" si="4"/>
        <v>-577806.25947000494</v>
      </c>
      <c r="S28" s="34">
        <f t="shared" si="4"/>
        <v>-652303.93339038978</v>
      </c>
      <c r="T28" s="34">
        <f t="shared" si="4"/>
        <v>-833052.80980619928</v>
      </c>
      <c r="U28" s="34">
        <f t="shared" si="4"/>
        <v>-1058288.3278354928</v>
      </c>
      <c r="V28" s="34">
        <f t="shared" si="4"/>
        <v>-1036073.1277667594</v>
      </c>
      <c r="W28" s="34">
        <f t="shared" si="4"/>
        <v>-843955.42470777745</v>
      </c>
      <c r="X28" s="34">
        <f t="shared" si="4"/>
        <v>-817001.90664137562</v>
      </c>
      <c r="Y28" s="34">
        <f t="shared" si="4"/>
        <v>-651308.57833378611</v>
      </c>
      <c r="Z28" s="34">
        <f t="shared" si="4"/>
        <v>-586876.87982607679</v>
      </c>
      <c r="AA28" s="34">
        <f t="shared" si="4"/>
        <v>-556041.03188281297</v>
      </c>
      <c r="AB28" s="34">
        <f t="shared" si="4"/>
        <v>-688104.55212081503</v>
      </c>
      <c r="AC28" s="34">
        <f t="shared" si="4"/>
        <v>-674743.53966141515</v>
      </c>
      <c r="AD28" s="34">
        <f t="shared" si="4"/>
        <v>-573835.67250280455</v>
      </c>
      <c r="AE28" s="34">
        <f t="shared" si="4"/>
        <v>-647897.3901573472</v>
      </c>
      <c r="AF28" s="34">
        <f t="shared" si="4"/>
        <v>-828714.07891857589</v>
      </c>
      <c r="AG28" s="34">
        <f t="shared" si="4"/>
        <v>-1064284.1065667816</v>
      </c>
      <c r="AH28" s="34">
        <f t="shared" si="4"/>
        <v>-1045568.7204927228</v>
      </c>
      <c r="AI28" s="34">
        <f t="shared" si="4"/>
        <v>-853241.22117655596</v>
      </c>
      <c r="AJ28" s="34">
        <f t="shared" si="4"/>
        <v>-827533.35896458779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-17955586.390086554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-176857.00302133663</v>
      </c>
      <c r="N29" s="34">
        <f t="shared" si="6"/>
        <v>-174278.26619322691</v>
      </c>
      <c r="O29" s="34">
        <f t="shared" si="6"/>
        <v>-172801.2664207223</v>
      </c>
      <c r="P29" s="34">
        <f t="shared" si="6"/>
        <v>-205982.92985185454</v>
      </c>
      <c r="Q29" s="34">
        <f t="shared" si="6"/>
        <v>-196996.20944390504</v>
      </c>
      <c r="R29" s="34">
        <f t="shared" si="6"/>
        <v>-173671.21173833805</v>
      </c>
      <c r="S29" s="34">
        <f t="shared" si="6"/>
        <v>-186755.7859047754</v>
      </c>
      <c r="T29" s="34">
        <f t="shared" si="6"/>
        <v>-203514.33871952424</v>
      </c>
      <c r="U29" s="34">
        <f t="shared" si="6"/>
        <v>-231384.53647881388</v>
      </c>
      <c r="V29" s="34">
        <f t="shared" si="6"/>
        <v>-228818.98118858141</v>
      </c>
      <c r="W29" s="34">
        <f t="shared" si="6"/>
        <v>-198721.97700905029</v>
      </c>
      <c r="X29" s="34">
        <f t="shared" si="6"/>
        <v>-204793.56504911277</v>
      </c>
      <c r="Y29" s="34">
        <f t="shared" si="6"/>
        <v>-178943.82201117149</v>
      </c>
      <c r="Z29" s="34">
        <f t="shared" si="6"/>
        <v>-176295.37580507569</v>
      </c>
      <c r="AA29" s="34">
        <f t="shared" si="6"/>
        <v>-175502.78501816295</v>
      </c>
      <c r="AB29" s="34">
        <f t="shared" si="6"/>
        <v>-208285.44348962978</v>
      </c>
      <c r="AC29" s="34">
        <f t="shared" si="6"/>
        <v>-200011.39805865657</v>
      </c>
      <c r="AD29" s="34">
        <f t="shared" si="6"/>
        <v>-175003.61358117696</v>
      </c>
      <c r="AE29" s="34">
        <f t="shared" si="6"/>
        <v>-189773.7923119023</v>
      </c>
      <c r="AF29" s="34">
        <f t="shared" si="6"/>
        <v>-206054.17906881298</v>
      </c>
      <c r="AG29" s="34">
        <f t="shared" si="6"/>
        <v>-234564.92022554029</v>
      </c>
      <c r="AH29" s="34">
        <f t="shared" si="6"/>
        <v>-230820.40935194361</v>
      </c>
      <c r="AI29" s="34">
        <f t="shared" si="6"/>
        <v>-201156.7743061283</v>
      </c>
      <c r="AJ29" s="34">
        <f t="shared" si="6"/>
        <v>-207051.03732280695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-4738039.6215702491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-411651.2391024289</v>
      </c>
      <c r="N30" s="34">
        <f t="shared" si="7"/>
        <v>-427264.2391212724</v>
      </c>
      <c r="O30" s="34">
        <f t="shared" si="7"/>
        <v>-427852.68477847433</v>
      </c>
      <c r="P30" s="34">
        <f t="shared" si="7"/>
        <v>-495859.62819994206</v>
      </c>
      <c r="Q30" s="34">
        <f t="shared" si="7"/>
        <v>-470182.14290033007</v>
      </c>
      <c r="R30" s="34">
        <f t="shared" si="7"/>
        <v>-423853.24360622303</v>
      </c>
      <c r="S30" s="34">
        <f t="shared" si="7"/>
        <v>-451988.10362532566</v>
      </c>
      <c r="T30" s="34">
        <f t="shared" si="7"/>
        <v>-451940.21882947796</v>
      </c>
      <c r="U30" s="34">
        <f t="shared" si="7"/>
        <v>-475616.87761340477</v>
      </c>
      <c r="V30" s="34">
        <f t="shared" si="7"/>
        <v>-461727.71987773618</v>
      </c>
      <c r="W30" s="34">
        <f t="shared" si="7"/>
        <v>-408353.32112495467</v>
      </c>
      <c r="X30" s="34">
        <f t="shared" si="7"/>
        <v>-440036.46727030328</v>
      </c>
      <c r="Y30" s="34">
        <f t="shared" si="7"/>
        <v>-409883.50043806212</v>
      </c>
      <c r="Z30" s="34">
        <f t="shared" si="7"/>
        <v>-426039.51826308033</v>
      </c>
      <c r="AA30" s="34">
        <f t="shared" si="7"/>
        <v>-430133.23624744418</v>
      </c>
      <c r="AB30" s="34">
        <f t="shared" si="7"/>
        <v>-496530.09417043213</v>
      </c>
      <c r="AC30" s="34">
        <f t="shared" si="7"/>
        <v>-471349.00592138938</v>
      </c>
      <c r="AD30" s="34">
        <f t="shared" si="7"/>
        <v>-421538.88245209982</v>
      </c>
      <c r="AE30" s="34">
        <f t="shared" si="7"/>
        <v>-455396.72605969396</v>
      </c>
      <c r="AF30" s="34">
        <f t="shared" si="7"/>
        <v>-455031.6318318597</v>
      </c>
      <c r="AG30" s="34">
        <f t="shared" si="7"/>
        <v>-477482.48687126214</v>
      </c>
      <c r="AH30" s="34">
        <f t="shared" si="7"/>
        <v>-460301.59133310575</v>
      </c>
      <c r="AI30" s="34">
        <f t="shared" si="7"/>
        <v>-407880.2627032029</v>
      </c>
      <c r="AJ30" s="34">
        <f t="shared" si="7"/>
        <v>-438220.61311962327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-10696113.43546113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-339992.96963681688</v>
      </c>
      <c r="N31" s="34">
        <f t="shared" si="8"/>
        <v>-337242.09367487452</v>
      </c>
      <c r="O31" s="34">
        <f t="shared" si="8"/>
        <v>-342609.00959415798</v>
      </c>
      <c r="P31" s="34">
        <f t="shared" si="8"/>
        <v>-337440.83077886683</v>
      </c>
      <c r="Q31" s="34">
        <f t="shared" si="8"/>
        <v>-350844.66115948616</v>
      </c>
      <c r="R31" s="34">
        <f t="shared" si="8"/>
        <v>-351491.42763768317</v>
      </c>
      <c r="S31" s="34">
        <f t="shared" si="8"/>
        <v>-342587.98779598763</v>
      </c>
      <c r="T31" s="34">
        <f t="shared" si="8"/>
        <v>-346185.62299265299</v>
      </c>
      <c r="U31" s="34">
        <f t="shared" si="8"/>
        <v>-336384.27476737829</v>
      </c>
      <c r="V31" s="34">
        <f t="shared" si="8"/>
        <v>-340613.90323338431</v>
      </c>
      <c r="W31" s="34">
        <f t="shared" si="8"/>
        <v>-341458.28029942105</v>
      </c>
      <c r="X31" s="34">
        <f t="shared" si="8"/>
        <v>-329076.01143135788</v>
      </c>
      <c r="Y31" s="34">
        <f t="shared" si="8"/>
        <v>-341337.10314608173</v>
      </c>
      <c r="Z31" s="34">
        <f t="shared" si="8"/>
        <v>-338139.81785854528</v>
      </c>
      <c r="AA31" s="34">
        <f t="shared" si="8"/>
        <v>-344107.90333987778</v>
      </c>
      <c r="AB31" s="34">
        <f t="shared" si="8"/>
        <v>-340788.18616400409</v>
      </c>
      <c r="AC31" s="34">
        <f t="shared" si="8"/>
        <v>-351344.6712436321</v>
      </c>
      <c r="AD31" s="34">
        <f t="shared" si="8"/>
        <v>-354940.1809343826</v>
      </c>
      <c r="AE31" s="34">
        <f t="shared" si="8"/>
        <v>-343661.02323620266</v>
      </c>
      <c r="AF31" s="34">
        <f t="shared" si="8"/>
        <v>-348079.23453683878</v>
      </c>
      <c r="AG31" s="34">
        <f t="shared" si="8"/>
        <v>-337860.12030009425</v>
      </c>
      <c r="AH31" s="34">
        <f t="shared" si="8"/>
        <v>-341838.26272317208</v>
      </c>
      <c r="AI31" s="34">
        <f t="shared" si="8"/>
        <v>-343262.98349761631</v>
      </c>
      <c r="AJ31" s="34">
        <f t="shared" si="8"/>
        <v>-330709.34352500952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-8211995.9035075242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-27023.088763500687</v>
      </c>
      <c r="N32" s="34">
        <f t="shared" si="9"/>
        <v>-48881.11582703868</v>
      </c>
      <c r="O32" s="34">
        <f t="shared" si="9"/>
        <v>-67049.83561463753</v>
      </c>
      <c r="P32" s="34">
        <f t="shared" si="9"/>
        <v>-93132.405682196928</v>
      </c>
      <c r="Q32" s="34">
        <f t="shared" si="9"/>
        <v>-92242.3878213227</v>
      </c>
      <c r="R32" s="34">
        <f t="shared" si="9"/>
        <v>-64925.727271459189</v>
      </c>
      <c r="S32" s="34">
        <f t="shared" si="9"/>
        <v>-36957.406320208596</v>
      </c>
      <c r="T32" s="34">
        <f t="shared" si="9"/>
        <v>-16893.008888696433</v>
      </c>
      <c r="U32" s="34">
        <f t="shared" si="9"/>
        <v>-14632.257128440851</v>
      </c>
      <c r="V32" s="34">
        <f t="shared" si="9"/>
        <v>-14516.928408516718</v>
      </c>
      <c r="W32" s="34">
        <f t="shared" si="9"/>
        <v>-13067.534301330597</v>
      </c>
      <c r="X32" s="34">
        <f t="shared" si="9"/>
        <v>-16301.527789407657</v>
      </c>
      <c r="Y32" s="34">
        <f t="shared" si="9"/>
        <v>-25914.468665388504</v>
      </c>
      <c r="Z32" s="34">
        <f t="shared" si="9"/>
        <v>-47501.077218135615</v>
      </c>
      <c r="AA32" s="34">
        <f t="shared" si="9"/>
        <v>-66788.574684316161</v>
      </c>
      <c r="AB32" s="34">
        <f t="shared" si="9"/>
        <v>-92889.100273812946</v>
      </c>
      <c r="AC32" s="34">
        <f t="shared" si="9"/>
        <v>-93703.562690748979</v>
      </c>
      <c r="AD32" s="34">
        <f t="shared" si="9"/>
        <v>-67332.466587201357</v>
      </c>
      <c r="AE32" s="34">
        <f t="shared" si="9"/>
        <v>-39247.070090751229</v>
      </c>
      <c r="AF32" s="34">
        <f t="shared" si="9"/>
        <v>-17340.649315959254</v>
      </c>
      <c r="AG32" s="34">
        <f t="shared" si="9"/>
        <v>-14794.077690429282</v>
      </c>
      <c r="AH32" s="34">
        <f t="shared" si="9"/>
        <v>-14568.645893967057</v>
      </c>
      <c r="AI32" s="34">
        <f t="shared" si="9"/>
        <v>-13142.241821954985</v>
      </c>
      <c r="AJ32" s="34">
        <f t="shared" si="9"/>
        <v>-16016.094327333554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-1014861.2530767554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-7075.6044663811035</v>
      </c>
      <c r="N33" s="34">
        <f t="shared" si="10"/>
        <v>-6743.2613058383813</v>
      </c>
      <c r="O33" s="34">
        <f t="shared" si="10"/>
        <v>-7648.4117972024869</v>
      </c>
      <c r="P33" s="34">
        <f t="shared" si="10"/>
        <v>-7655.0493125171397</v>
      </c>
      <c r="Q33" s="34">
        <f t="shared" si="10"/>
        <v>-7563.4986194759867</v>
      </c>
      <c r="R33" s="34">
        <f t="shared" si="10"/>
        <v>-7531.0687808434177</v>
      </c>
      <c r="S33" s="34">
        <f t="shared" si="10"/>
        <v>-7476.7240843156505</v>
      </c>
      <c r="T33" s="34">
        <f t="shared" si="10"/>
        <v>-7418.496329219267</v>
      </c>
      <c r="U33" s="34">
        <f t="shared" si="10"/>
        <v>-7429.2754435736733</v>
      </c>
      <c r="V33" s="34">
        <f t="shared" si="10"/>
        <v>-7381.7685951438243</v>
      </c>
      <c r="W33" s="34">
        <f t="shared" si="10"/>
        <v>-7296.2275346925808</v>
      </c>
      <c r="X33" s="34">
        <f t="shared" si="10"/>
        <v>-7271.5355064489031</v>
      </c>
      <c r="Y33" s="34">
        <f t="shared" si="10"/>
        <v>-7288.958593111618</v>
      </c>
      <c r="Z33" s="34">
        <f t="shared" si="10"/>
        <v>-7306.0476142344223</v>
      </c>
      <c r="AA33" s="34">
        <f t="shared" si="10"/>
        <v>-7365.1604642164675</v>
      </c>
      <c r="AB33" s="34">
        <f t="shared" si="10"/>
        <v>-7343.3603114353173</v>
      </c>
      <c r="AC33" s="34">
        <f t="shared" si="10"/>
        <v>-7303.706274871186</v>
      </c>
      <c r="AD33" s="34">
        <f t="shared" si="10"/>
        <v>-7292.3245497811367</v>
      </c>
      <c r="AE33" s="34">
        <f t="shared" si="10"/>
        <v>-7265.347844399922</v>
      </c>
      <c r="AF33" s="34">
        <f t="shared" si="10"/>
        <v>-7239.9152828803071</v>
      </c>
      <c r="AG33" s="34">
        <f t="shared" si="10"/>
        <v>-7240.059051320748</v>
      </c>
      <c r="AH33" s="34">
        <f t="shared" si="10"/>
        <v>-7232.763973216277</v>
      </c>
      <c r="AI33" s="34">
        <f t="shared" si="10"/>
        <v>-7210.8022327719118</v>
      </c>
      <c r="AJ33" s="34">
        <f t="shared" si="10"/>
        <v>-7192.9537238737157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-175772.32169176539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-1605102.3368176704</v>
      </c>
      <c r="N34" s="34">
        <f t="shared" si="11"/>
        <v>-1574851.8499638636</v>
      </c>
      <c r="O34" s="34">
        <f t="shared" si="11"/>
        <v>-1570315.6972819124</v>
      </c>
      <c r="P34" s="34">
        <f t="shared" ref="P34:AM34" si="12">SUM(P28:P33)</f>
        <v>-1830627.7825532842</v>
      </c>
      <c r="Q34" s="34">
        <f t="shared" si="12"/>
        <v>-1790927.6363353513</v>
      </c>
      <c r="R34" s="34">
        <f t="shared" si="12"/>
        <v>-1599278.938504552</v>
      </c>
      <c r="S34" s="34">
        <f t="shared" si="12"/>
        <v>-1678069.9411210027</v>
      </c>
      <c r="T34" s="34">
        <f t="shared" si="12"/>
        <v>-1859004.49556577</v>
      </c>
      <c r="U34" s="34">
        <f t="shared" si="12"/>
        <v>-2123735.5492671039</v>
      </c>
      <c r="V34" s="34">
        <f t="shared" si="12"/>
        <v>-2089132.4290701218</v>
      </c>
      <c r="W34" s="34">
        <f t="shared" si="12"/>
        <v>-1812852.7649772265</v>
      </c>
      <c r="X34" s="34">
        <f t="shared" si="12"/>
        <v>-1814481.013688006</v>
      </c>
      <c r="Y34" s="34">
        <f t="shared" si="12"/>
        <v>-1614676.4311876015</v>
      </c>
      <c r="Z34" s="34">
        <f t="shared" si="12"/>
        <v>-1582158.7165851484</v>
      </c>
      <c r="AA34" s="34">
        <f t="shared" si="12"/>
        <v>-1579938.6916368303</v>
      </c>
      <c r="AB34" s="34">
        <f t="shared" si="12"/>
        <v>-1833940.7365301291</v>
      </c>
      <c r="AC34" s="34">
        <f t="shared" si="12"/>
        <v>-1798455.8838507135</v>
      </c>
      <c r="AD34" s="34">
        <f t="shared" si="12"/>
        <v>-1599943.1406074467</v>
      </c>
      <c r="AE34" s="34">
        <f t="shared" si="12"/>
        <v>-1683241.3497002972</v>
      </c>
      <c r="AF34" s="34">
        <f t="shared" si="12"/>
        <v>-1862459.688954927</v>
      </c>
      <c r="AG34" s="34">
        <f t="shared" si="12"/>
        <v>-2136225.770705428</v>
      </c>
      <c r="AH34" s="34">
        <f t="shared" si="12"/>
        <v>-2100330.3937681275</v>
      </c>
      <c r="AI34" s="34">
        <f t="shared" si="12"/>
        <v>-1825894.2857382305</v>
      </c>
      <c r="AJ34" s="34">
        <f t="shared" si="12"/>
        <v>-1826723.4009832346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-42792368.925393984</v>
      </c>
    </row>
    <row r="36" spans="1:40" ht="36" customHeight="1" x14ac:dyDescent="0.2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-612512.34581680747</v>
      </c>
      <c r="N37" s="34">
        <f t="shared" si="15"/>
        <v>-553349.54181930784</v>
      </c>
      <c r="O37" s="34">
        <f t="shared" si="15"/>
        <v>-526572.2385900839</v>
      </c>
      <c r="P37" s="34">
        <f t="shared" si="15"/>
        <v>-658323.81249890442</v>
      </c>
      <c r="Q37" s="34">
        <f t="shared" si="15"/>
        <v>-641680.50667231623</v>
      </c>
      <c r="R37" s="34">
        <f t="shared" si="15"/>
        <v>-550835.99669672351</v>
      </c>
      <c r="S37" s="34">
        <f t="shared" si="15"/>
        <v>-621856.34269152663</v>
      </c>
      <c r="T37" s="34">
        <f t="shared" si="15"/>
        <v>-794168.40380287531</v>
      </c>
      <c r="U37" s="34">
        <f t="shared" si="15"/>
        <v>-1008890.6035571155</v>
      </c>
      <c r="V37" s="34">
        <f t="shared" si="15"/>
        <v>-987712.3423819904</v>
      </c>
      <c r="W37" s="34">
        <f t="shared" si="15"/>
        <v>-804562.1173486925</v>
      </c>
      <c r="X37" s="34">
        <f t="shared" si="15"/>
        <v>-778866.70864507614</v>
      </c>
      <c r="Y37" s="34">
        <f t="shared" si="15"/>
        <v>-620907.44782290002</v>
      </c>
      <c r="Z37" s="34">
        <f t="shared" si="15"/>
        <v>-559483.22770643502</v>
      </c>
      <c r="AA37" s="34">
        <f t="shared" si="15"/>
        <v>-530086.70463761897</v>
      </c>
      <c r="AB37" s="34">
        <f t="shared" si="15"/>
        <v>-655985.8959414718</v>
      </c>
      <c r="AC37" s="34">
        <f t="shared" si="15"/>
        <v>-643248.53546063928</v>
      </c>
      <c r="AD37" s="34">
        <f t="shared" si="15"/>
        <v>-547050.74481739115</v>
      </c>
      <c r="AE37" s="34">
        <f t="shared" si="15"/>
        <v>-617655.48367697268</v>
      </c>
      <c r="AF37" s="34">
        <f t="shared" si="15"/>
        <v>-790032.19185689359</v>
      </c>
      <c r="AG37" s="34">
        <f t="shared" si="15"/>
        <v>-1014606.517324564</v>
      </c>
      <c r="AH37" s="34">
        <f t="shared" si="15"/>
        <v>-996764.70932628401</v>
      </c>
      <c r="AI37" s="34">
        <f t="shared" si="15"/>
        <v>-813414.48069569794</v>
      </c>
      <c r="AJ37" s="34">
        <f t="shared" si="15"/>
        <v>-788906.58436819771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-17117473.484156486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-168601.84869130971</v>
      </c>
      <c r="N38" s="34">
        <f t="shared" si="17"/>
        <v>-166143.47956212566</v>
      </c>
      <c r="O38" s="34">
        <f t="shared" si="17"/>
        <v>-164735.42170800225</v>
      </c>
      <c r="P38" s="34">
        <f t="shared" si="17"/>
        <v>-196368.26463515955</v>
      </c>
      <c r="Q38" s="34">
        <f t="shared" si="17"/>
        <v>-187801.01737569188</v>
      </c>
      <c r="R38" s="34">
        <f t="shared" si="17"/>
        <v>-165564.76058802765</v>
      </c>
      <c r="S38" s="34">
        <f t="shared" si="17"/>
        <v>-178038.58608609822</v>
      </c>
      <c r="T38" s="34">
        <f t="shared" si="17"/>
        <v>-194014.899931113</v>
      </c>
      <c r="U38" s="34">
        <f t="shared" si="17"/>
        <v>-220584.2004695923</v>
      </c>
      <c r="V38" s="34">
        <f t="shared" si="17"/>
        <v>-218138.39760364199</v>
      </c>
      <c r="W38" s="34">
        <f t="shared" si="17"/>
        <v>-189446.23128819885</v>
      </c>
      <c r="X38" s="34">
        <f t="shared" si="17"/>
        <v>-195234.41581331534</v>
      </c>
      <c r="Y38" s="34">
        <f t="shared" si="17"/>
        <v>-170591.26123115604</v>
      </c>
      <c r="Z38" s="34">
        <f t="shared" si="17"/>
        <v>-168066.43654862218</v>
      </c>
      <c r="AA38" s="34">
        <f t="shared" si="17"/>
        <v>-167310.84152187017</v>
      </c>
      <c r="AB38" s="34">
        <f t="shared" si="17"/>
        <v>-198563.30384386433</v>
      </c>
      <c r="AC38" s="34">
        <f t="shared" si="17"/>
        <v>-190675.46603147266</v>
      </c>
      <c r="AD38" s="34">
        <f t="shared" si="17"/>
        <v>-166834.96991004838</v>
      </c>
      <c r="AE38" s="34">
        <f t="shared" si="17"/>
        <v>-180915.72100815966</v>
      </c>
      <c r="AF38" s="34">
        <f t="shared" si="17"/>
        <v>-196436.18815241801</v>
      </c>
      <c r="AG38" s="34">
        <f t="shared" si="17"/>
        <v>-223616.13344417277</v>
      </c>
      <c r="AH38" s="34">
        <f t="shared" si="17"/>
        <v>-220046.40510462294</v>
      </c>
      <c r="AI38" s="34">
        <f t="shared" si="17"/>
        <v>-191767.37955184115</v>
      </c>
      <c r="AJ38" s="34">
        <f t="shared" si="17"/>
        <v>-197386.51605369028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-4516882.1461542156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-392436.59421484481</v>
      </c>
      <c r="N39" s="34">
        <f t="shared" si="18"/>
        <v>-407320.82623180881</v>
      </c>
      <c r="O39" s="34">
        <f t="shared" si="18"/>
        <v>-407881.80501106952</v>
      </c>
      <c r="P39" s="34">
        <f t="shared" si="18"/>
        <v>-472714.3883344534</v>
      </c>
      <c r="Q39" s="34">
        <f t="shared" si="18"/>
        <v>-448235.45101617137</v>
      </c>
      <c r="R39" s="34">
        <f t="shared" si="18"/>
        <v>-404069.04575441539</v>
      </c>
      <c r="S39" s="34">
        <f t="shared" si="18"/>
        <v>-430890.65491240635</v>
      </c>
      <c r="T39" s="34">
        <f t="shared" si="18"/>
        <v>-430845.00523517444</v>
      </c>
      <c r="U39" s="34">
        <f t="shared" si="18"/>
        <v>-453416.5086170439</v>
      </c>
      <c r="V39" s="34">
        <f t="shared" si="18"/>
        <v>-440175.65509700309</v>
      </c>
      <c r="W39" s="34">
        <f t="shared" si="18"/>
        <v>-389292.61315480515</v>
      </c>
      <c r="X39" s="34">
        <f t="shared" si="18"/>
        <v>-419496.88508752733</v>
      </c>
      <c r="Y39" s="34">
        <f t="shared" si="18"/>
        <v>-390751.36828811473</v>
      </c>
      <c r="Z39" s="34">
        <f t="shared" si="18"/>
        <v>-406153.27166911453</v>
      </c>
      <c r="AA39" s="34">
        <f t="shared" si="18"/>
        <v>-410055.90717912227</v>
      </c>
      <c r="AB39" s="34">
        <f t="shared" si="18"/>
        <v>-473353.55896483891</v>
      </c>
      <c r="AC39" s="34">
        <f t="shared" si="18"/>
        <v>-449347.84837199672</v>
      </c>
      <c r="AD39" s="34">
        <f t="shared" si="18"/>
        <v>-401862.71203588316</v>
      </c>
      <c r="AE39" s="34">
        <f t="shared" si="18"/>
        <v>-434140.17307740566</v>
      </c>
      <c r="AF39" s="34">
        <f t="shared" si="18"/>
        <v>-433792.12035284401</v>
      </c>
      <c r="AG39" s="34">
        <f t="shared" si="18"/>
        <v>-455195.03683157224</v>
      </c>
      <c r="AH39" s="34">
        <f t="shared" si="18"/>
        <v>-438816.09395445039</v>
      </c>
      <c r="AI39" s="34">
        <f t="shared" si="18"/>
        <v>-388841.63568100549</v>
      </c>
      <c r="AJ39" s="34">
        <f t="shared" si="18"/>
        <v>-417765.7895610386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-10196850.94863411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-324123.11779307917</v>
      </c>
      <c r="N40" s="34">
        <f t="shared" si="19"/>
        <v>-321500.64446841239</v>
      </c>
      <c r="O40" s="34">
        <f t="shared" si="19"/>
        <v>-326617.04885333148</v>
      </c>
      <c r="P40" s="34">
        <f t="shared" si="19"/>
        <v>-321690.10512060166</v>
      </c>
      <c r="Q40" s="34">
        <f t="shared" si="19"/>
        <v>-334468.28491054481</v>
      </c>
      <c r="R40" s="34">
        <f t="shared" si="19"/>
        <v>-335084.86226983904</v>
      </c>
      <c r="S40" s="34">
        <f t="shared" si="19"/>
        <v>-326597.00828963431</v>
      </c>
      <c r="T40" s="34">
        <f t="shared" si="19"/>
        <v>-330026.71666822495</v>
      </c>
      <c r="U40" s="34">
        <f t="shared" si="19"/>
        <v>-320682.86597406137</v>
      </c>
      <c r="V40" s="34">
        <f t="shared" si="19"/>
        <v>-324715.06807215966</v>
      </c>
      <c r="W40" s="34">
        <f t="shared" si="19"/>
        <v>-325520.03214988497</v>
      </c>
      <c r="X40" s="34">
        <f t="shared" si="19"/>
        <v>-313715.73044577643</v>
      </c>
      <c r="Y40" s="34">
        <f t="shared" si="19"/>
        <v>-325404.51118253206</v>
      </c>
      <c r="Z40" s="34">
        <f t="shared" si="19"/>
        <v>-322356.46558036195</v>
      </c>
      <c r="AA40" s="34">
        <f t="shared" si="19"/>
        <v>-328045.97873568232</v>
      </c>
      <c r="AB40" s="34">
        <f t="shared" si="19"/>
        <v>-324881.21599842689</v>
      </c>
      <c r="AC40" s="34">
        <f t="shared" si="19"/>
        <v>-334944.95602399309</v>
      </c>
      <c r="AD40" s="34">
        <f t="shared" si="19"/>
        <v>-338372.63810890843</v>
      </c>
      <c r="AE40" s="34">
        <f t="shared" si="19"/>
        <v>-327619.95765460643</v>
      </c>
      <c r="AF40" s="34">
        <f t="shared" si="19"/>
        <v>-331831.94010636274</v>
      </c>
      <c r="AG40" s="34">
        <f t="shared" si="19"/>
        <v>-322089.82346484676</v>
      </c>
      <c r="AH40" s="34">
        <f t="shared" si="19"/>
        <v>-325882.27813404257</v>
      </c>
      <c r="AI40" s="34">
        <f t="shared" si="19"/>
        <v>-327240.49721689807</v>
      </c>
      <c r="AJ40" s="34">
        <f t="shared" si="19"/>
        <v>-315272.82349729264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-7828684.5707195047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-25761.732049286766</v>
      </c>
      <c r="N41" s="34">
        <f t="shared" si="20"/>
        <v>-46599.491983579996</v>
      </c>
      <c r="O41" s="34">
        <f t="shared" si="20"/>
        <v>-63920.150437653094</v>
      </c>
      <c r="P41" s="34">
        <f t="shared" si="20"/>
        <v>-88785.264382169029</v>
      </c>
      <c r="Q41" s="34">
        <f t="shared" si="20"/>
        <v>-87936.789884986822</v>
      </c>
      <c r="R41" s="34">
        <f t="shared" si="20"/>
        <v>-61895.189099609292</v>
      </c>
      <c r="S41" s="34">
        <f t="shared" si="20"/>
        <v>-35232.34546540022</v>
      </c>
      <c r="T41" s="34">
        <f t="shared" si="20"/>
        <v>-16104.493912798751</v>
      </c>
      <c r="U41" s="34">
        <f t="shared" si="20"/>
        <v>-13949.267262456618</v>
      </c>
      <c r="V41" s="34">
        <f t="shared" si="20"/>
        <v>-13839.321741192383</v>
      </c>
      <c r="W41" s="34">
        <f t="shared" si="20"/>
        <v>-12457.581002747389</v>
      </c>
      <c r="X41" s="34">
        <f t="shared" si="20"/>
        <v>-15540.621376781477</v>
      </c>
      <c r="Y41" s="34">
        <f t="shared" si="20"/>
        <v>-24704.859011494165</v>
      </c>
      <c r="Z41" s="34">
        <f t="shared" si="20"/>
        <v>-45283.869436824702</v>
      </c>
      <c r="AA41" s="34">
        <f t="shared" si="20"/>
        <v>-63671.084383776339</v>
      </c>
      <c r="AB41" s="34">
        <f t="shared" si="20"/>
        <v>-88553.315740332182</v>
      </c>
      <c r="AC41" s="34">
        <f t="shared" si="20"/>
        <v>-89329.761495032886</v>
      </c>
      <c r="AD41" s="34">
        <f t="shared" si="20"/>
        <v>-64189.58904431056</v>
      </c>
      <c r="AE41" s="34">
        <f t="shared" si="20"/>
        <v>-37415.134600125239</v>
      </c>
      <c r="AF41" s="34">
        <f t="shared" si="20"/>
        <v>-16531.239827838224</v>
      </c>
      <c r="AG41" s="34">
        <f t="shared" si="20"/>
        <v>-14103.534526073114</v>
      </c>
      <c r="AH41" s="34">
        <f t="shared" si="20"/>
        <v>-13888.625209574357</v>
      </c>
      <c r="AI41" s="34">
        <f t="shared" si="20"/>
        <v>-12528.801400431594</v>
      </c>
      <c r="AJ41" s="34">
        <f t="shared" si="20"/>
        <v>-15268.511092416606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-967490.57436689176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-6745.3364767038329</v>
      </c>
      <c r="N42" s="36">
        <f t="shared" si="21"/>
        <v>-6428.506097865763</v>
      </c>
      <c r="O42" s="36">
        <f t="shared" si="21"/>
        <v>-7291.406879744467</v>
      </c>
      <c r="P42" s="36">
        <f t="shared" si="21"/>
        <v>-7297.7345757567773</v>
      </c>
      <c r="Q42" s="36">
        <f t="shared" si="21"/>
        <v>-7210.4571944147065</v>
      </c>
      <c r="R42" s="36">
        <f t="shared" si="21"/>
        <v>-7179.5410833599899</v>
      </c>
      <c r="S42" s="36">
        <f t="shared" si="21"/>
        <v>-7127.7330342320492</v>
      </c>
      <c r="T42" s="36">
        <f t="shared" si="21"/>
        <v>-7072.223176060299</v>
      </c>
      <c r="U42" s="36">
        <f t="shared" si="21"/>
        <v>-7082.4991536939851</v>
      </c>
      <c r="V42" s="36">
        <f t="shared" si="21"/>
        <v>-7037.2097824282964</v>
      </c>
      <c r="W42" s="36">
        <f t="shared" si="21"/>
        <v>-6955.6615220557351</v>
      </c>
      <c r="X42" s="36">
        <f t="shared" si="21"/>
        <v>-6932.1220436143876</v>
      </c>
      <c r="Y42" s="36">
        <f t="shared" si="21"/>
        <v>-6948.7318728609471</v>
      </c>
      <c r="Z42" s="36">
        <f t="shared" si="21"/>
        <v>-6965.0232297448028</v>
      </c>
      <c r="AA42" s="36">
        <f t="shared" si="21"/>
        <v>-7021.3768692282356</v>
      </c>
      <c r="AB42" s="36">
        <f t="shared" si="21"/>
        <v>-7000.5942821784511</v>
      </c>
      <c r="AC42" s="36">
        <f t="shared" si="21"/>
        <v>-6962.7911770790242</v>
      </c>
      <c r="AD42" s="36">
        <f t="shared" si="21"/>
        <v>-6951.9407167710033</v>
      </c>
      <c r="AE42" s="36">
        <f t="shared" si="21"/>
        <v>-6926.2232030668674</v>
      </c>
      <c r="AF42" s="36">
        <f t="shared" si="21"/>
        <v>-6901.9777572213034</v>
      </c>
      <c r="AG42" s="36">
        <f t="shared" si="21"/>
        <v>-6902.1148149822493</v>
      </c>
      <c r="AH42" s="36">
        <f t="shared" si="21"/>
        <v>-6895.1602492384609</v>
      </c>
      <c r="AI42" s="36">
        <f t="shared" si="21"/>
        <v>-6874.2236169528178</v>
      </c>
      <c r="AJ42" s="36">
        <f t="shared" si="21"/>
        <v>-6857.2082229044627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-167567.79703215891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-1530180.9750420318</v>
      </c>
      <c r="N43" s="35">
        <f t="shared" si="22"/>
        <v>-1501342.4901631004</v>
      </c>
      <c r="O43" s="35">
        <f t="shared" si="22"/>
        <v>-1497018.0714798847</v>
      </c>
      <c r="P43" s="35">
        <f t="shared" ref="P43:AM43" si="23">SUM(P37:P42)</f>
        <v>-1745179.5695470448</v>
      </c>
      <c r="Q43" s="35">
        <f t="shared" si="23"/>
        <v>-1707332.5070541257</v>
      </c>
      <c r="R43" s="35">
        <f t="shared" si="23"/>
        <v>-1524629.3954919751</v>
      </c>
      <c r="S43" s="35">
        <f t="shared" si="23"/>
        <v>-1599742.6704792976</v>
      </c>
      <c r="T43" s="35">
        <f t="shared" si="23"/>
        <v>-1772231.7427262468</v>
      </c>
      <c r="U43" s="35">
        <f t="shared" si="23"/>
        <v>-2024605.9450339638</v>
      </c>
      <c r="V43" s="35">
        <f t="shared" si="23"/>
        <v>-1991617.9946784158</v>
      </c>
      <c r="W43" s="35">
        <f t="shared" si="23"/>
        <v>-1728234.2364663845</v>
      </c>
      <c r="X43" s="35">
        <f t="shared" si="23"/>
        <v>-1729786.4834120909</v>
      </c>
      <c r="Y43" s="35">
        <f t="shared" si="23"/>
        <v>-1539308.1794090581</v>
      </c>
      <c r="Z43" s="35">
        <f t="shared" si="23"/>
        <v>-1508308.294171103</v>
      </c>
      <c r="AA43" s="35">
        <f t="shared" si="23"/>
        <v>-1506191.8933272983</v>
      </c>
      <c r="AB43" s="35">
        <f t="shared" si="23"/>
        <v>-1748337.8847711128</v>
      </c>
      <c r="AC43" s="35">
        <f t="shared" si="23"/>
        <v>-1714509.3585602138</v>
      </c>
      <c r="AD43" s="35">
        <f t="shared" si="23"/>
        <v>-1525262.5946333127</v>
      </c>
      <c r="AE43" s="35">
        <f t="shared" si="23"/>
        <v>-1604672.6932203367</v>
      </c>
      <c r="AF43" s="35">
        <f t="shared" si="23"/>
        <v>-1775525.6580535779</v>
      </c>
      <c r="AG43" s="35">
        <f t="shared" si="23"/>
        <v>-2036513.1604062112</v>
      </c>
      <c r="AH43" s="35">
        <f t="shared" si="23"/>
        <v>-2002293.2719782128</v>
      </c>
      <c r="AI43" s="35">
        <f t="shared" si="23"/>
        <v>-1740667.018162827</v>
      </c>
      <c r="AJ43" s="35">
        <f t="shared" si="23"/>
        <v>-1741457.4327955404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-40794949.521063365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87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0" customWidth="1"/>
    <col min="2" max="4" width="17.85546875" style="120" customWidth="1"/>
    <col min="5" max="5" width="9.140625" style="120"/>
    <col min="6" max="6" width="12.28515625" style="120" customWidth="1"/>
    <col min="7" max="7" width="32" style="120" customWidth="1"/>
    <col min="8" max="8" width="15.42578125" style="120" customWidth="1"/>
    <col min="9" max="9" width="18.5703125" style="120" customWidth="1"/>
    <col min="10" max="10" width="16.42578125" style="120" customWidth="1"/>
    <col min="11" max="11" width="9.140625" style="120"/>
    <col min="12" max="12" width="20.140625" style="120" customWidth="1"/>
    <col min="13" max="15" width="10.42578125" style="120" customWidth="1"/>
    <col min="16" max="16384" width="9.140625" style="120"/>
  </cols>
  <sheetData>
    <row r="2" spans="1:9" ht="45" x14ac:dyDescent="0.25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5" x14ac:dyDescent="0.25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-8.0638378168782929E-2</v>
      </c>
    </row>
    <row r="4" spans="1:9" ht="15" x14ac:dyDescent="0.25">
      <c r="A4" s="153" t="s">
        <v>88</v>
      </c>
      <c r="B4" s="167">
        <v>7.8170000000000003E-2</v>
      </c>
      <c r="C4" s="158">
        <f>'Rate Design'!D17</f>
        <v>-3.716902244881404E-3</v>
      </c>
      <c r="D4" s="155">
        <f>B4+C4</f>
        <v>7.4453097755118602E-2</v>
      </c>
      <c r="E4" s="118"/>
      <c r="F4" s="124" t="s">
        <v>93</v>
      </c>
      <c r="G4" s="122" t="s">
        <v>98</v>
      </c>
      <c r="H4" s="123">
        <f>'Rate Design'!E24</f>
        <v>-5.8748166417486036E-2</v>
      </c>
    </row>
    <row r="5" spans="1:9" ht="15" x14ac:dyDescent="0.25">
      <c r="A5" s="153" t="s">
        <v>89</v>
      </c>
      <c r="B5" s="167">
        <v>9.0490000000000001E-2</v>
      </c>
      <c r="C5" s="158">
        <f>C4</f>
        <v>-3.716902244881404E-3</v>
      </c>
      <c r="D5" s="155">
        <f>B5+C5</f>
        <v>8.67730977551186E-2</v>
      </c>
      <c r="E5" s="118"/>
      <c r="F5" s="124" t="s">
        <v>94</v>
      </c>
      <c r="G5" s="122" t="s">
        <v>99</v>
      </c>
      <c r="H5" s="123">
        <f>'Rate Design'!F24</f>
        <v>-7.8383923518306947E-2</v>
      </c>
    </row>
    <row r="6" spans="1:9" ht="15" x14ac:dyDescent="0.25">
      <c r="A6" s="115" t="s">
        <v>90</v>
      </c>
      <c r="B6" s="168">
        <v>0.1056</v>
      </c>
      <c r="C6" s="159">
        <f>C5</f>
        <v>-3.716902244881404E-3</v>
      </c>
      <c r="D6" s="156">
        <f>C6+B6</f>
        <v>0.1018830977551186</v>
      </c>
      <c r="E6" s="118"/>
      <c r="F6" s="124" t="s">
        <v>144</v>
      </c>
      <c r="G6" s="122" t="s">
        <v>101</v>
      </c>
      <c r="H6" s="123">
        <f>'Rate Design'!G24</f>
        <v>-0.11846673932843123</v>
      </c>
    </row>
    <row r="7" spans="1:9" ht="15" x14ac:dyDescent="0.25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-7.7630326097816546E-2</v>
      </c>
    </row>
    <row r="8" spans="1:9" ht="15" x14ac:dyDescent="0.25">
      <c r="E8" s="118"/>
      <c r="F8" s="124" t="s">
        <v>102</v>
      </c>
      <c r="G8" s="122" t="s">
        <v>103</v>
      </c>
      <c r="H8" s="123">
        <f>'Rate Design'!I24</f>
        <v>-2.6024921778466898E-2</v>
      </c>
    </row>
    <row r="9" spans="1:9" ht="15" x14ac:dyDescent="0.25">
      <c r="E9" s="118"/>
      <c r="F9" s="125"/>
      <c r="G9" s="126" t="s">
        <v>104</v>
      </c>
      <c r="H9" s="127">
        <f>'Rate Design'!C24</f>
        <v>-8.0904876192319439E-2</v>
      </c>
    </row>
    <row r="10" spans="1:9" ht="15" x14ac:dyDescent="0.25">
      <c r="E10" s="118"/>
      <c r="F10" s="118"/>
      <c r="G10" s="118"/>
      <c r="H10" s="118"/>
    </row>
    <row r="11" spans="1:9" ht="15" x14ac:dyDescent="0.25">
      <c r="E11" s="118"/>
      <c r="F11" s="161" t="s">
        <v>146</v>
      </c>
    </row>
    <row r="12" spans="1:9" ht="45" x14ac:dyDescent="0.25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5" x14ac:dyDescent="0.25">
      <c r="D13" s="118"/>
      <c r="E13" s="118"/>
      <c r="F13" s="146" t="s">
        <v>92</v>
      </c>
      <c r="G13" s="148" t="s">
        <v>97</v>
      </c>
      <c r="H13" s="149">
        <f>'Rate Design'!D26</f>
        <v>-4.0229106685392237E-2</v>
      </c>
      <c r="I13" s="140">
        <f>'Rate Design'!D25</f>
        <v>-8957734.7274229191</v>
      </c>
    </row>
    <row r="14" spans="1:9" ht="15" x14ac:dyDescent="0.25">
      <c r="D14" s="118"/>
      <c r="E14" s="118"/>
      <c r="F14" s="147" t="s">
        <v>93</v>
      </c>
      <c r="G14" s="148" t="s">
        <v>98</v>
      </c>
      <c r="H14" s="149">
        <f>'Rate Design'!E26</f>
        <v>-2.9308454709164124E-2</v>
      </c>
      <c r="I14" s="140">
        <f>'Rate Design'!E25</f>
        <v>-2363726.8722940865</v>
      </c>
    </row>
    <row r="15" spans="1:9" ht="15" x14ac:dyDescent="0.25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-3.9104397846859484E-2</v>
      </c>
      <c r="I15" s="140">
        <f>'Rate Design'!F25</f>
        <v>-5336107.9213867513</v>
      </c>
    </row>
    <row r="16" spans="1:9" ht="15" x14ac:dyDescent="0.25">
      <c r="A16" s="130" t="s">
        <v>120</v>
      </c>
      <c r="B16" s="185">
        <f>ROUND((ROUND('Rate Design'!D15,5)-ROUND('Rate Design'!D16,5))*918,2)</f>
        <v>-3.41</v>
      </c>
      <c r="D16" s="118"/>
      <c r="E16" s="118"/>
      <c r="F16" s="147" t="s">
        <v>144</v>
      </c>
      <c r="G16" s="148" t="s">
        <v>101</v>
      </c>
      <c r="H16" s="149">
        <f>'Rate Design'!G26</f>
        <v>-5.9101028608719873E-2</v>
      </c>
      <c r="I16" s="140">
        <f>'Rate Design'!G25</f>
        <v>-4096824.2021278529</v>
      </c>
    </row>
    <row r="17" spans="1:15" ht="15" x14ac:dyDescent="0.25">
      <c r="A17" s="130" t="s">
        <v>51</v>
      </c>
      <c r="B17" s="132">
        <f>B16/B23</f>
        <v>-4.1477211495585538E-2</v>
      </c>
      <c r="D17" s="118"/>
      <c r="E17" s="118"/>
      <c r="F17" s="147" t="s">
        <v>95</v>
      </c>
      <c r="G17" s="148" t="s">
        <v>100</v>
      </c>
      <c r="H17" s="149">
        <f>'Rate Design'!H26</f>
        <v>-3.8728440992130957E-2</v>
      </c>
      <c r="I17" s="140">
        <f>'Rate Design'!H25</f>
        <v>-506296.90909012803</v>
      </c>
    </row>
    <row r="18" spans="1:15" ht="15" x14ac:dyDescent="0.25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-1.2983388040289678E-2</v>
      </c>
      <c r="I18" s="140">
        <f>'Rate Design'!I25</f>
        <v>-87689.802824116487</v>
      </c>
    </row>
    <row r="19" spans="1:15" ht="15" x14ac:dyDescent="0.25">
      <c r="A19" s="134" t="s">
        <v>66</v>
      </c>
      <c r="B19" s="133"/>
      <c r="D19" s="118"/>
      <c r="F19" s="143"/>
      <c r="G19" s="144" t="s">
        <v>104</v>
      </c>
      <c r="H19" s="145">
        <f>'Rate Design'!C26</f>
        <v>-4.036205798803201E-2</v>
      </c>
      <c r="I19" s="150">
        <f>SUM(I13:I18)</f>
        <v>-21348380.435145855</v>
      </c>
    </row>
    <row r="20" spans="1:15" ht="15" x14ac:dyDescent="0.25">
      <c r="A20" s="130" t="s">
        <v>67</v>
      </c>
      <c r="B20" s="135">
        <v>9</v>
      </c>
      <c r="D20" s="118"/>
    </row>
    <row r="21" spans="1:15" ht="15" x14ac:dyDescent="0.25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25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5" x14ac:dyDescent="0.25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5" x14ac:dyDescent="0.25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5" x14ac:dyDescent="0.25">
      <c r="A25" s="130" t="s">
        <v>70</v>
      </c>
      <c r="B25" s="136">
        <f>B16</f>
        <v>-3.41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5" x14ac:dyDescent="0.25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5" x14ac:dyDescent="0.25">
      <c r="A27" s="137" t="s">
        <v>81</v>
      </c>
      <c r="B27" s="138">
        <f>SUM(B23:B26)</f>
        <v>78.803820000000002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5" x14ac:dyDescent="0.25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5" x14ac:dyDescent="0.25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2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2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A3279FC3-7F9E-4167-85E9-6ECA8AE86470}"/>
</file>

<file path=customXml/itemProps3.xml><?xml version="1.0" encoding="utf-8"?>
<ds:datastoreItem xmlns:ds="http://schemas.openxmlformats.org/officeDocument/2006/customXml" ds:itemID="{B85CDE4B-BF31-4161-B616-43CC52C880E8}"/>
</file>

<file path=customXml/itemProps4.xml><?xml version="1.0" encoding="utf-8"?>
<ds:datastoreItem xmlns:ds="http://schemas.openxmlformats.org/officeDocument/2006/customXml" ds:itemID="{D834F5E2-60C8-40F5-AE40-DC7F814C37A8}"/>
</file>

<file path=customXml/itemProps5.xml><?xml version="1.0" encoding="utf-8"?>
<ds:datastoreItem xmlns:ds="http://schemas.openxmlformats.org/officeDocument/2006/customXml" ds:itemID="{5844922B-CC74-4171-8032-E41BA73FB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2020-02-21T18:46:40Z</cp:lastPrinted>
  <dcterms:created xsi:type="dcterms:W3CDTF">2016-02-09T19:01:57Z</dcterms:created>
  <dcterms:modified xsi:type="dcterms:W3CDTF">2020-02-21T20:29:04Z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