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200900/Staffs Testimony and Exhibits/"/>
    </mc:Choice>
  </mc:AlternateContent>
  <xr:revisionPtr revIDLastSave="0" documentId="13_ncr:1_{72A4B86F-8A6E-4F7A-8697-FC8E406EB7AC}" xr6:coauthVersionLast="46" xr6:coauthVersionMax="46" xr10:uidLastSave="{00000000-0000-0000-0000-000000000000}"/>
  <bookViews>
    <workbookView xWindow="28680" yWindow="-120" windowWidth="29040" windowHeight="17640" tabRatio="875" xr2:uid="{00000000-000D-0000-FFFF-FFFF00000000}"/>
  </bookViews>
  <sheets>
    <sheet name="Electric staff" sheetId="1" r:id="rId1"/>
    <sheet name="Gas Staff" sheetId="2" r:id="rId2"/>
    <sheet name="ISIT Staff" sheetId="5" r:id="rId3"/>
    <sheet name="ISIT" sheetId="3" r:id="rId4"/>
    <sheet name="ISIT-1" sheetId="12" r:id="rId5"/>
    <sheet name="ISIT-2" sheetId="13" r:id="rId6"/>
    <sheet name="UE-150205 ISIT-3" sheetId="14" r:id="rId7"/>
    <sheet name="UE-140188-ISIT-2" sheetId="11" r:id="rId8"/>
    <sheet name="UE-170485 ISIT - 2 - Non-Labor" sheetId="6" r:id="rId9"/>
    <sheet name="UE-170485 ISIT - 3 - Labor" sheetId="7" r:id="rId10"/>
    <sheet name="UE-160228 ISIT - 2 - Non-Labor" sheetId="8" r:id="rId11"/>
    <sheet name="UE-160228 ISIT - 3 - Labor" sheetId="9" r:id="rId12"/>
    <sheet name="Sheet4" sheetId="4" r:id="rId13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'Electric staff'!$A$1:$F$81</definedName>
    <definedName name="_xlnm.Print_Area" localSheetId="1">'Gas Staff'!$A$2:$G$82</definedName>
    <definedName name="_xlnm.Print_Area" localSheetId="3">ISIT!$A$1:$I$45</definedName>
    <definedName name="_xlnm.Print_Area" localSheetId="2">'ISIT Staff'!$A$1:$O$55</definedName>
    <definedName name="_xlnm.Print_Area" localSheetId="4">'ISIT-1'!$A$1:$I$35</definedName>
    <definedName name="_xlnm.Print_Area" localSheetId="5">'ISIT-2'!$A$1:$L$48</definedName>
    <definedName name="_xlnm.Print_Area" localSheetId="7">'UE-140188-ISIT-2'!$A$1:$M$28</definedName>
    <definedName name="_xlnm.Print_Area" localSheetId="6">'UE-150205 ISIT-3'!$A$1:$M$36</definedName>
    <definedName name="Recover">[1]Macro1!$A$69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5" l="1"/>
  <c r="O48" i="5"/>
  <c r="F82" i="2"/>
  <c r="G56" i="2"/>
  <c r="G60" i="2" s="1"/>
  <c r="G73" i="2"/>
  <c r="F73" i="1"/>
  <c r="F66" i="1"/>
  <c r="F46" i="1"/>
  <c r="F35" i="1"/>
  <c r="F17" i="1"/>
  <c r="F19" i="1" s="1"/>
  <c r="F73" i="2"/>
  <c r="F67" i="2"/>
  <c r="F74" i="2" s="1"/>
  <c r="F76" i="2" s="1"/>
  <c r="F49" i="2"/>
  <c r="F38" i="2"/>
  <c r="F32" i="2"/>
  <c r="F26" i="2"/>
  <c r="F19" i="2"/>
  <c r="F47" i="1" l="1"/>
  <c r="F49" i="1" s="1"/>
  <c r="F52" i="1" s="1"/>
  <c r="F74" i="1"/>
  <c r="F77" i="1" s="1"/>
  <c r="F50" i="2"/>
  <c r="F52" i="2" s="1"/>
  <c r="F55" i="2" s="1"/>
  <c r="F56" i="2"/>
  <c r="E17" i="1"/>
  <c r="E19" i="1" s="1"/>
  <c r="E28" i="1"/>
  <c r="E35" i="1"/>
  <c r="E46" i="1"/>
  <c r="E66" i="1"/>
  <c r="E73" i="1"/>
  <c r="F81" i="1" l="1"/>
  <c r="F53" i="1" s="1"/>
  <c r="F57" i="1" s="1"/>
  <c r="E47" i="1"/>
  <c r="E49" i="1" s="1"/>
  <c r="F60" i="2"/>
  <c r="E74" i="1"/>
  <c r="E77" i="1" s="1"/>
  <c r="E81" i="1" s="1"/>
  <c r="E53" i="1" s="1"/>
  <c r="H36" i="14"/>
  <c r="L32" i="14"/>
  <c r="L34" i="14" s="1"/>
  <c r="K32" i="14"/>
  <c r="J32" i="14"/>
  <c r="I32" i="14"/>
  <c r="H10" i="14"/>
  <c r="L6" i="14"/>
  <c r="K6" i="14"/>
  <c r="J6" i="14"/>
  <c r="I6" i="14"/>
  <c r="L43" i="13"/>
  <c r="K43" i="13"/>
  <c r="J43" i="13"/>
  <c r="I43" i="13"/>
  <c r="L35" i="13"/>
  <c r="K35" i="13"/>
  <c r="J35" i="13"/>
  <c r="I35" i="13"/>
  <c r="B29" i="12"/>
  <c r="B28" i="12"/>
  <c r="B24" i="12"/>
  <c r="E52" i="1" l="1"/>
  <c r="E57" i="1" s="1"/>
  <c r="J37" i="13"/>
  <c r="J45" i="13"/>
  <c r="J8" i="14"/>
  <c r="I10" i="14" s="1"/>
  <c r="E8" i="12" s="1"/>
  <c r="E9" i="12" s="1"/>
  <c r="K37" i="13"/>
  <c r="I39" i="13" s="1"/>
  <c r="C7" i="12" s="1"/>
  <c r="K45" i="13"/>
  <c r="K8" i="14"/>
  <c r="J34" i="14"/>
  <c r="I36" i="14" s="1"/>
  <c r="C8" i="12" s="1"/>
  <c r="L37" i="13"/>
  <c r="L45" i="13"/>
  <c r="K34" i="14"/>
  <c r="I47" i="13"/>
  <c r="G7" i="12" s="1"/>
  <c r="G9" i="12" s="1"/>
  <c r="E25" i="12" l="1"/>
  <c r="E20" i="12"/>
  <c r="E15" i="12"/>
  <c r="E35" i="12" s="1"/>
  <c r="E30" i="12"/>
  <c r="C9" i="12"/>
  <c r="I7" i="12"/>
  <c r="I9" i="12" s="1"/>
  <c r="G35" i="12"/>
  <c r="G15" i="12"/>
  <c r="I8" i="12"/>
  <c r="C30" i="12" l="1"/>
  <c r="I30" i="12" s="1"/>
  <c r="C33" i="12"/>
  <c r="I33" i="12" s="1"/>
  <c r="C25" i="12"/>
  <c r="I25" i="12" s="1"/>
  <c r="C20" i="12"/>
  <c r="I20" i="12" s="1"/>
  <c r="C15" i="12"/>
  <c r="I15" i="12" s="1"/>
  <c r="C35" i="12" l="1"/>
  <c r="L25" i="11"/>
  <c r="L26" i="11" s="1"/>
  <c r="K25" i="11"/>
  <c r="J25" i="11"/>
  <c r="K26" i="11" s="1"/>
  <c r="I25" i="11"/>
  <c r="J26" i="11" l="1"/>
  <c r="K28" i="11" s="1"/>
  <c r="D13" i="9" l="1"/>
  <c r="E13" i="9"/>
  <c r="F13" i="9"/>
  <c r="E14" i="9"/>
  <c r="E15" i="9" s="1"/>
  <c r="E17" i="9" s="1"/>
  <c r="E15" i="8"/>
  <c r="F15" i="8"/>
  <c r="F16" i="8" s="1"/>
  <c r="F17" i="8" s="1"/>
  <c r="G15" i="8"/>
  <c r="G16" i="8" s="1"/>
  <c r="G17" i="8" s="1"/>
  <c r="E27" i="8"/>
  <c r="F28" i="8" s="1"/>
  <c r="F29" i="8" s="1"/>
  <c r="F27" i="8"/>
  <c r="G27" i="8"/>
  <c r="G28" i="8" s="1"/>
  <c r="G29" i="8" s="1"/>
  <c r="E34" i="8"/>
  <c r="F35" i="8" s="1"/>
  <c r="F36" i="8" s="1"/>
  <c r="F34" i="8"/>
  <c r="G34" i="8"/>
  <c r="G35" i="8"/>
  <c r="G36" i="8" s="1"/>
  <c r="E40" i="8"/>
  <c r="F40" i="8"/>
  <c r="G40" i="8"/>
  <c r="E53" i="8"/>
  <c r="F53" i="8"/>
  <c r="F54" i="8" s="1"/>
  <c r="F55" i="8" s="1"/>
  <c r="G53" i="8"/>
  <c r="E62" i="8"/>
  <c r="F62" i="8"/>
  <c r="F63" i="8" s="1"/>
  <c r="F64" i="8" s="1"/>
  <c r="G62" i="8"/>
  <c r="G63" i="8" s="1"/>
  <c r="G64" i="8" s="1"/>
  <c r="E68" i="8"/>
  <c r="F68" i="8"/>
  <c r="F69" i="8" s="1"/>
  <c r="F70" i="8" s="1"/>
  <c r="G68" i="8"/>
  <c r="G69" i="8" s="1"/>
  <c r="G70" i="8" s="1"/>
  <c r="E74" i="8"/>
  <c r="F74" i="8"/>
  <c r="F75" i="8" s="1"/>
  <c r="F76" i="8" s="1"/>
  <c r="G74" i="8"/>
  <c r="G75" i="8" s="1"/>
  <c r="G76" i="8" s="1"/>
  <c r="D13" i="7"/>
  <c r="D14" i="7" s="1"/>
  <c r="E13" i="7"/>
  <c r="F13" i="7"/>
  <c r="E14" i="6"/>
  <c r="F14" i="6"/>
  <c r="G14" i="6"/>
  <c r="H14" i="6"/>
  <c r="H15" i="6" s="1"/>
  <c r="H16" i="6" s="1"/>
  <c r="E25" i="6"/>
  <c r="F25" i="6"/>
  <c r="F26" i="6" s="1"/>
  <c r="F27" i="6" s="1"/>
  <c r="G25" i="6"/>
  <c r="H25" i="6"/>
  <c r="H26" i="6" s="1"/>
  <c r="H27" i="6" s="1"/>
  <c r="G26" i="6"/>
  <c r="G27" i="6" s="1"/>
  <c r="E32" i="6"/>
  <c r="F32" i="6"/>
  <c r="F33" i="6" s="1"/>
  <c r="F34" i="6" s="1"/>
  <c r="G32" i="6"/>
  <c r="H32" i="6"/>
  <c r="H33" i="6"/>
  <c r="H34" i="6" s="1"/>
  <c r="E38" i="6"/>
  <c r="F38" i="6"/>
  <c r="F39" i="6" s="1"/>
  <c r="F40" i="6" s="1"/>
  <c r="G38" i="6"/>
  <c r="G39" i="6" s="1"/>
  <c r="G40" i="6" s="1"/>
  <c r="H38" i="6"/>
  <c r="E51" i="6"/>
  <c r="F51" i="6"/>
  <c r="G51" i="6"/>
  <c r="H52" i="6" s="1"/>
  <c r="H53" i="6" s="1"/>
  <c r="H51" i="6"/>
  <c r="E61" i="6"/>
  <c r="F61" i="6"/>
  <c r="G61" i="6"/>
  <c r="G62" i="6" s="1"/>
  <c r="G63" i="6" s="1"/>
  <c r="H61" i="6"/>
  <c r="H62" i="6" s="1"/>
  <c r="H63" i="6" s="1"/>
  <c r="F62" i="6"/>
  <c r="F63" i="6" s="1"/>
  <c r="E67" i="6"/>
  <c r="E77" i="6" s="1"/>
  <c r="F67" i="6"/>
  <c r="G67" i="6"/>
  <c r="G77" i="6" s="1"/>
  <c r="H67" i="6"/>
  <c r="H68" i="6" s="1"/>
  <c r="H69" i="6" s="1"/>
  <c r="G68" i="6"/>
  <c r="G69" i="6" s="1"/>
  <c r="E73" i="6"/>
  <c r="F73" i="6"/>
  <c r="F74" i="6" s="1"/>
  <c r="F75" i="6" s="1"/>
  <c r="G73" i="6"/>
  <c r="H73" i="6"/>
  <c r="G74" i="6"/>
  <c r="G75" i="6" s="1"/>
  <c r="F77" i="6"/>
  <c r="G52" i="6" l="1"/>
  <c r="G53" i="6" s="1"/>
  <c r="F14" i="9"/>
  <c r="F15" i="9" s="1"/>
  <c r="F19" i="9" s="1"/>
  <c r="E78" i="8"/>
  <c r="E79" i="6"/>
  <c r="G33" i="6"/>
  <c r="G34" i="6" s="1"/>
  <c r="F14" i="7"/>
  <c r="F15" i="7" s="1"/>
  <c r="H77" i="6"/>
  <c r="G15" i="6"/>
  <c r="G16" i="6" s="1"/>
  <c r="F68" i="6"/>
  <c r="F69" i="6" s="1"/>
  <c r="H39" i="6"/>
  <c r="H40" i="6" s="1"/>
  <c r="G78" i="8"/>
  <c r="G54" i="8"/>
  <c r="G55" i="8" s="1"/>
  <c r="F41" i="8"/>
  <c r="F42" i="8" s="1"/>
  <c r="D15" i="7"/>
  <c r="D17" i="7"/>
  <c r="G18" i="7" s="1"/>
  <c r="E80" i="8"/>
  <c r="E80" i="6"/>
  <c r="H74" i="6"/>
  <c r="H75" i="6" s="1"/>
  <c r="F52" i="6"/>
  <c r="F53" i="6" s="1"/>
  <c r="F15" i="6"/>
  <c r="F16" i="6" s="1"/>
  <c r="E14" i="7"/>
  <c r="E15" i="7" s="1"/>
  <c r="E18" i="7" s="1"/>
  <c r="F78" i="8"/>
  <c r="G41" i="8"/>
  <c r="G42" i="8" s="1"/>
  <c r="E82" i="8" s="1"/>
  <c r="I43" i="5" l="1"/>
  <c r="M23" i="5" l="1"/>
  <c r="O23" i="5"/>
  <c r="O54" i="5" s="1"/>
  <c r="M29" i="5"/>
  <c r="F37" i="5"/>
  <c r="H37" i="5"/>
  <c r="I37" i="5"/>
  <c r="G40" i="5"/>
  <c r="G43" i="5" s="1"/>
  <c r="N41" i="5" s="1"/>
  <c r="M41" i="5"/>
  <c r="O41" i="5"/>
  <c r="H43" i="5"/>
  <c r="H48" i="5"/>
  <c r="M48" i="5"/>
  <c r="N35" i="5" l="1"/>
  <c r="I47" i="5"/>
  <c r="G67" i="2"/>
  <c r="G47" i="2"/>
  <c r="G19" i="2"/>
  <c r="C38" i="3"/>
  <c r="G34" i="3"/>
  <c r="F34" i="3"/>
  <c r="E34" i="3"/>
  <c r="D34" i="3"/>
  <c r="H36" i="3"/>
  <c r="D30" i="3"/>
  <c r="F36" i="3" s="1"/>
  <c r="A5" i="2"/>
  <c r="A3" i="2"/>
  <c r="A2" i="2"/>
  <c r="G78" i="2" l="1"/>
  <c r="G82" i="2" s="1"/>
  <c r="G54" i="2" s="1"/>
  <c r="G74" i="2"/>
  <c r="G48" i="2"/>
  <c r="G49" i="2" l="1"/>
  <c r="G50" i="2" s="1"/>
  <c r="G5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dpp0714</author>
  </authors>
  <commentList>
    <comment ref="J2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dpp0714:</t>
        </r>
        <r>
          <rPr>
            <sz val="9"/>
            <color indexed="81"/>
            <rFont val="Tahoma"/>
            <family val="2"/>
          </rPr>
          <t xml:space="preserve">
768,180-642,496</t>
        </r>
      </text>
    </comment>
    <comment ref="K2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dpp0714:</t>
        </r>
        <r>
          <rPr>
            <sz val="9"/>
            <color indexed="81"/>
            <rFont val="Tahoma"/>
            <family val="2"/>
          </rPr>
          <t xml:space="preserve">
814497-768180</t>
        </r>
      </text>
    </comment>
    <comment ref="J2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dpp0714:</t>
        </r>
        <r>
          <rPr>
            <sz val="9"/>
            <color indexed="81"/>
            <rFont val="Tahoma"/>
            <family val="2"/>
          </rPr>
          <t xml:space="preserve">
sum of 2014 budget amounts in W,S,M,E less the same in 2013
2014 numbers: =140893+14563+49969+66696+96320=368,441</t>
        </r>
      </text>
    </comment>
    <comment ref="K2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dpp0714:</t>
        </r>
        <r>
          <rPr>
            <sz val="9"/>
            <color indexed="81"/>
            <rFont val="Tahoma"/>
            <family val="2"/>
          </rPr>
          <t xml:space="preserve">
sum of 2015 budget items for MSFT in W,S,M,E less the same in 2014
2015 numbers: =147938+15291+52468+70031+101136 = 386,864</t>
        </r>
      </text>
    </comment>
  </commentList>
</comments>
</file>

<file path=xl/sharedStrings.xml><?xml version="1.0" encoding="utf-8"?>
<sst xmlns="http://schemas.openxmlformats.org/spreadsheetml/2006/main" count="1083" uniqueCount="378">
  <si>
    <t xml:space="preserve">AVISTA UTILITIES  </t>
  </si>
  <si>
    <t xml:space="preserve">WASHINGTON ELECTRIC RESULTS </t>
  </si>
  <si>
    <t>TWELVE MONTHS ENDED DECEMBER 31, 2018</t>
  </si>
  <si>
    <t xml:space="preserve">(000'S OF DOLLARS)  </t>
  </si>
  <si>
    <t>Pro Forma</t>
  </si>
  <si>
    <t>Line</t>
  </si>
  <si>
    <t>No.</t>
  </si>
  <si>
    <t>DESCRIPTION</t>
  </si>
  <si>
    <t xml:space="preserve">Adjustment Number </t>
  </si>
  <si>
    <t>Workpaper Reference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</si>
  <si>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</si>
  <si>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</si>
  <si>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</si>
  <si>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</si>
  <si>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</si>
  <si>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</si>
  <si>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</si>
  <si>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</si>
  <si>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</si>
  <si>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</si>
  <si>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</si>
  <si>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</si>
  <si>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</si>
  <si>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</si>
  <si>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</si>
  <si>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</si>
  <si>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</si>
  <si>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</si>
  <si>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</si>
  <si>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</si>
  <si>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</si>
  <si>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</si>
  <si>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>Regulatory Deferrals/Amortization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</si>
  <si>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</si>
  <si>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</si>
  <si>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</si>
  <si>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</si>
  <si>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</si>
  <si>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</si>
  <si>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</si>
  <si>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</si>
  <si>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</si>
  <si>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</si>
  <si>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</si>
  <si>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</si>
  <si>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</si>
  <si>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</si>
  <si>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</si>
  <si>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</si>
  <si>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</si>
  <si>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</si>
  <si>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</si>
  <si>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</si>
  <si>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</si>
  <si>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</si>
  <si>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</si>
  <si>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</si>
  <si>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>a</t>
  </si>
  <si>
    <t>REVENUES</t>
  </si>
  <si>
    <t>Total General Business</t>
  </si>
  <si>
    <t>Total Transportation</t>
  </si>
  <si>
    <t>Other Revenues</t>
  </si>
  <si>
    <t>Total Gas Revenues</t>
  </si>
  <si>
    <t>EXPENSES</t>
  </si>
  <si>
    <t xml:space="preserve">Production Expenses </t>
  </si>
  <si>
    <t>City Gate Purchases</t>
  </si>
  <si>
    <t>Purchased Gas Expense</t>
  </si>
  <si>
    <t>Net Nat Gas Storage Trans</t>
  </si>
  <si>
    <t>Underground Storage</t>
  </si>
  <si>
    <t>Operating Expenses</t>
  </si>
  <si>
    <t>Depreciation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</si>
  <si>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</si>
  <si>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</si>
  <si>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</si>
  <si>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</si>
  <si>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</si>
  <si>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</si>
  <si>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</si>
  <si>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</si>
  <si>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</si>
  <si>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</si>
  <si>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</si>
  <si>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</si>
  <si>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</si>
  <si>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</si>
  <si>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</si>
  <si>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</si>
  <si>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</si>
  <si>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</si>
  <si>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</si>
  <si>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</si>
  <si>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</si>
  <si>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DEPREC/AMORT</t>
  </si>
  <si>
    <t>Total Accum. Depreciation/Amort.</t>
  </si>
  <si>
    <t>NET PLANT</t>
  </si>
  <si>
    <t>DEFERRED FIT</t>
  </si>
  <si>
    <t>GAS INVENTORY</t>
  </si>
  <si>
    <t>GAIN ON SALE OF BUILDING</t>
  </si>
  <si>
    <t>OTHER</t>
  </si>
  <si>
    <t>TOTAL RATE BASE</t>
  </si>
  <si>
    <t>IS/IT Analysis</t>
  </si>
  <si>
    <t>UE-110876</t>
  </si>
  <si>
    <t>No adj</t>
  </si>
  <si>
    <t>UE-120436</t>
  </si>
  <si>
    <t>Test Year Actual</t>
  </si>
  <si>
    <t>UE-140188</t>
  </si>
  <si>
    <t>UE-150205</t>
  </si>
  <si>
    <t>Non-labor</t>
  </si>
  <si>
    <t>UE-160228</t>
  </si>
  <si>
    <t>No pro forma adjustment</t>
  </si>
  <si>
    <t>UE-170485</t>
  </si>
  <si>
    <t>Test year</t>
  </si>
  <si>
    <t>ok</t>
  </si>
  <si>
    <t>Labor</t>
  </si>
  <si>
    <t>Need to re-evaluate becaude you only evaluate CD AN only</t>
  </si>
  <si>
    <t>CD AA</t>
  </si>
  <si>
    <t>UE-190335</t>
  </si>
  <si>
    <t>ISIT-2</t>
  </si>
  <si>
    <t>ISIT-3</t>
  </si>
  <si>
    <t xml:space="preserve">Conclusion :  AVA's insurance  estimated calculation for the future rate year  tends to overestimate the acutal paid as they file GRC later </t>
  </si>
  <si>
    <t>Pro forma increse is to claculated the two yellow boes together.</t>
  </si>
  <si>
    <t>10/1/13-9/30/14</t>
  </si>
  <si>
    <t>7/1/12-6/30/13</t>
  </si>
  <si>
    <t>1/1/16-12/31/16</t>
  </si>
  <si>
    <t>1/1/18-12/31/18</t>
  </si>
  <si>
    <t xml:space="preserve">SYSTEM RESULTS </t>
  </si>
  <si>
    <t>IS/IT</t>
  </si>
  <si>
    <t>Expense</t>
  </si>
  <si>
    <t>G-PIT</t>
  </si>
  <si>
    <t xml:space="preserve">Pro Forma </t>
  </si>
  <si>
    <t>E-PIT</t>
  </si>
  <si>
    <t>Rate Year pro forma</t>
  </si>
  <si>
    <t xml:space="preserve"> Increase</t>
  </si>
  <si>
    <t>Adjustment</t>
  </si>
  <si>
    <t xml:space="preserve">Test period actual </t>
  </si>
  <si>
    <t xml:space="preserve">Pro Froma </t>
  </si>
  <si>
    <t xml:space="preserve">Overestimated </t>
  </si>
  <si>
    <t xml:space="preserve">Requested </t>
  </si>
  <si>
    <t>Column N</t>
  </si>
  <si>
    <t>Column M</t>
  </si>
  <si>
    <t>Column L</t>
  </si>
  <si>
    <t>Column K</t>
  </si>
  <si>
    <t>Column J</t>
  </si>
  <si>
    <t>Column I</t>
  </si>
  <si>
    <t>Column H</t>
  </si>
  <si>
    <t>Column G</t>
  </si>
  <si>
    <t>Column F</t>
  </si>
  <si>
    <t>Column E</t>
  </si>
  <si>
    <t>Column B</t>
  </si>
  <si>
    <t>Column A</t>
  </si>
  <si>
    <t>2018 Adjustment</t>
  </si>
  <si>
    <t>2017 Adjustment</t>
  </si>
  <si>
    <t>Grand Total</t>
  </si>
  <si>
    <t>GD OR Adjustment</t>
  </si>
  <si>
    <t>Incremental Change</t>
  </si>
  <si>
    <t>OR Total</t>
  </si>
  <si>
    <t>OR</t>
  </si>
  <si>
    <t>GD AA Adjustment</t>
  </si>
  <si>
    <t>AA Total</t>
  </si>
  <si>
    <t>Office of CISO</t>
  </si>
  <si>
    <t>AA</t>
  </si>
  <si>
    <t>GD</t>
  </si>
  <si>
    <t>ED WA Adjustment</t>
  </si>
  <si>
    <t>WA Total</t>
  </si>
  <si>
    <t>Security Engineering and Operations</t>
  </si>
  <si>
    <t>Network Engineering</t>
  </si>
  <si>
    <t>Infrastructure</t>
  </si>
  <si>
    <t>IS Development</t>
  </si>
  <si>
    <t>Applications</t>
  </si>
  <si>
    <t>WA</t>
  </si>
  <si>
    <t>ED AN Adjustment</t>
  </si>
  <si>
    <t>AN Total</t>
  </si>
  <si>
    <t>System Engineering</t>
  </si>
  <si>
    <t>IT Operations</t>
  </si>
  <si>
    <t>AN</t>
  </si>
  <si>
    <t>ED</t>
  </si>
  <si>
    <t>.</t>
  </si>
  <si>
    <t>CD WA Adjustment</t>
  </si>
  <si>
    <t>CD ID Adjustment</t>
  </si>
  <si>
    <t>ID Total</t>
  </si>
  <si>
    <t>ID</t>
  </si>
  <si>
    <t>CD AN Adjustment</t>
  </si>
  <si>
    <t>IS Operations</t>
  </si>
  <si>
    <t>CD AA Adjustment</t>
  </si>
  <si>
    <t>CD</t>
  </si>
  <si>
    <t>Test Period</t>
  </si>
  <si>
    <t>Area</t>
  </si>
  <si>
    <t>Jur</t>
  </si>
  <si>
    <t>Svc</t>
  </si>
  <si>
    <t>Year</t>
  </si>
  <si>
    <t>Sum of Amount</t>
  </si>
  <si>
    <t>(Multiple Items)</t>
  </si>
  <si>
    <t>FERC</t>
  </si>
  <si>
    <t>NOTE - It was discovered after completion of Rev. Req. should have included full change $196,205 system as the pro forma.  New employees going in July 2017 (half 2017). Therefore, effective 5/1/2018 employees would be present full year at $196,205.</t>
  </si>
  <si>
    <t>Project Phoenix</t>
  </si>
  <si>
    <t>Project Atlas</t>
  </si>
  <si>
    <t>** Does not inlcude backfills or employees moved in/out of INFO</t>
  </si>
  <si>
    <t>* Amounts to add to adjustment are base salary plus payroll tax</t>
  </si>
  <si>
    <t>2018 Cross-Check Adjustment</t>
  </si>
  <si>
    <t>2017 Cross-Check Adjustment</t>
  </si>
  <si>
    <t>PMO</t>
  </si>
  <si>
    <t>Apps</t>
  </si>
  <si>
    <t>DS</t>
  </si>
  <si>
    <t>Security</t>
  </si>
  <si>
    <t>Network</t>
  </si>
  <si>
    <t>CS</t>
  </si>
  <si>
    <t>NetOps</t>
  </si>
  <si>
    <t>Comm</t>
  </si>
  <si>
    <t>CISO</t>
  </si>
  <si>
    <t>TechCtr</t>
  </si>
  <si>
    <t>Pro forma (Adj. 3.07)</t>
  </si>
  <si>
    <t>Rate Year Study  (Adj. 18.05)</t>
  </si>
  <si>
    <t>Cross Check (Adj. 4.04)</t>
  </si>
  <si>
    <t>Cross Check (Adj. 18.07)</t>
  </si>
  <si>
    <t>Column O</t>
  </si>
  <si>
    <t>Cross Check</t>
  </si>
  <si>
    <t>Reference Only</t>
  </si>
  <si>
    <t>Driving Project</t>
  </si>
  <si>
    <t>Org</t>
  </si>
  <si>
    <t>Project</t>
  </si>
  <si>
    <t>Svc&amp;Jur</t>
  </si>
  <si>
    <t>Vendor</t>
  </si>
  <si>
    <t>Description</t>
  </si>
  <si>
    <t>Exp Type</t>
  </si>
  <si>
    <t>July 2012 to
June 2013
Actuals</t>
  </si>
  <si>
    <t>2014 Proforma</t>
  </si>
  <si>
    <t>2015 Proforma</t>
  </si>
  <si>
    <t>2016 Proforma</t>
  </si>
  <si>
    <t>Compass</t>
  </si>
  <si>
    <t>S09</t>
  </si>
  <si>
    <t>09900182</t>
  </si>
  <si>
    <t>CDAA</t>
  </si>
  <si>
    <t>HP</t>
  </si>
  <si>
    <t>Quality Center</t>
  </si>
  <si>
    <t>Maintenance</t>
  </si>
  <si>
    <t>09905730</t>
  </si>
  <si>
    <t>Contract labor</t>
  </si>
  <si>
    <t>Professional Services</t>
  </si>
  <si>
    <t>IBM</t>
  </si>
  <si>
    <t>Maximo Passport Adv Maintenance</t>
  </si>
  <si>
    <t>Smartcloud.  Tivoli Batch Scheduling Tool</t>
  </si>
  <si>
    <t>AMS + Travel</t>
  </si>
  <si>
    <t>Oracle</t>
  </si>
  <si>
    <t>ODI</t>
  </si>
  <si>
    <t>CC&amp;B Maintenance (#551987)</t>
  </si>
  <si>
    <t>Database (#5523741)</t>
  </si>
  <si>
    <t>Reduction - Mainframe</t>
  </si>
  <si>
    <t>non-labor</t>
  </si>
  <si>
    <t>Reduction - Contract labor</t>
  </si>
  <si>
    <t>C09</t>
  </si>
  <si>
    <t>Unknown</t>
  </si>
  <si>
    <t>O&amp;M maintenance from capital projects</t>
  </si>
  <si>
    <t>NGR</t>
  </si>
  <si>
    <t>R09</t>
  </si>
  <si>
    <t>Tait</t>
  </si>
  <si>
    <t>Site maintenance</t>
  </si>
  <si>
    <t>RTCCS</t>
  </si>
  <si>
    <t>Zetron</t>
  </si>
  <si>
    <t>Dispatch Operations system maintenance</t>
  </si>
  <si>
    <t>Visibility</t>
  </si>
  <si>
    <t>Gas Compliance and Efficiency Project</t>
  </si>
  <si>
    <t>Enterprise Document Management</t>
  </si>
  <si>
    <t>Customer Pre-Pay</t>
  </si>
  <si>
    <t>Network Services</t>
  </si>
  <si>
    <t>09905107</t>
  </si>
  <si>
    <t>Supplies &amp; Expenses</t>
  </si>
  <si>
    <t>SmartGrid</t>
  </si>
  <si>
    <t>02805544</t>
  </si>
  <si>
    <t>EDWA</t>
  </si>
  <si>
    <t>02805622</t>
  </si>
  <si>
    <t>Microsoft</t>
  </si>
  <si>
    <t>IntelliResponse</t>
  </si>
  <si>
    <t>Total</t>
  </si>
  <si>
    <t>Incremental increase</t>
  </si>
  <si>
    <r>
      <rPr>
        <b/>
        <u/>
        <sz val="11"/>
        <color theme="1"/>
        <rFont val="Calibri"/>
        <family val="2"/>
        <scheme val="minor"/>
      </rPr>
      <t>Note:</t>
    </r>
    <r>
      <rPr>
        <b/>
        <sz val="11"/>
        <color theme="1"/>
        <rFont val="Calibri"/>
        <family val="2"/>
        <scheme val="minor"/>
      </rPr>
      <t xml:space="preserve">  For additional description of expenses please see Direct Testimony of James M. Kensock.</t>
    </r>
  </si>
  <si>
    <t>Proforma Adjustment</t>
  </si>
  <si>
    <t>ISIT-1</t>
  </si>
  <si>
    <t>Avista Utilities</t>
  </si>
  <si>
    <t>Washington Jurisdiction</t>
  </si>
  <si>
    <t>Proforma IS/IT Adjustment</t>
  </si>
  <si>
    <t>For the Twelve Months ended June 30, 2013</t>
  </si>
  <si>
    <t>CD AN</t>
  </si>
  <si>
    <t>ED WA</t>
  </si>
  <si>
    <t>Total Costs</t>
  </si>
  <si>
    <t>Pro Forma System Non-Labor Costs</t>
  </si>
  <si>
    <t>Pro Forma System Labor Costs</t>
  </si>
  <si>
    <t>Adjust IS/IT Costs 2016 Pro Forma</t>
  </si>
  <si>
    <t>Allocated to Washington Electric</t>
  </si>
  <si>
    <t>9 (4-Factor, Common Electric and Gas North)</t>
  </si>
  <si>
    <t>7 (4-Factor, Common All Services)</t>
  </si>
  <si>
    <t>4 (Jurisdictional 4-Factor)</t>
  </si>
  <si>
    <t>Allocated to Washington Gas</t>
  </si>
  <si>
    <t>Allocated to Idaho Electric</t>
  </si>
  <si>
    <t>Allocated to Idaho Gas</t>
  </si>
  <si>
    <t>Allocated to Oregon</t>
  </si>
  <si>
    <t>IS/IT Proforma O&amp;M Non-Labor</t>
  </si>
  <si>
    <t>Test Period (TP)
10.2013-9.2014</t>
  </si>
  <si>
    <t>2015</t>
  </si>
  <si>
    <t>2016</t>
  </si>
  <si>
    <t>2017</t>
  </si>
  <si>
    <t>Database (GoldenGate for CC&amp;B )</t>
  </si>
  <si>
    <t>Database (WebLogic for CC&amp;B)</t>
  </si>
  <si>
    <t>TBD</t>
  </si>
  <si>
    <t>EVP Upgrade</t>
  </si>
  <si>
    <t>Convergys</t>
  </si>
  <si>
    <t>Enterprise Voice Portal Upgrade</t>
  </si>
  <si>
    <t>FM COTS</t>
  </si>
  <si>
    <t>Facilities Management Replacement</t>
  </si>
  <si>
    <t>AMI</t>
  </si>
  <si>
    <t>** WA Only?
Advanced Metering Infrastrucutre</t>
  </si>
  <si>
    <t>iFactor</t>
  </si>
  <si>
    <t xml:space="preserve">customer </t>
  </si>
  <si>
    <t>Financial Forecast</t>
  </si>
  <si>
    <t>Refresh of Financial Forecast Model</t>
  </si>
  <si>
    <t>Nucleus Refresh</t>
  </si>
  <si>
    <t>Nucleus custom to COTS</t>
  </si>
  <si>
    <t>NetInsight Refresh</t>
  </si>
  <si>
    <t>IBM NetInsight refresh - Web Analytics</t>
  </si>
  <si>
    <t>Data Warehouse</t>
  </si>
  <si>
    <t>Mobility in the Field</t>
  </si>
  <si>
    <t>Trove</t>
  </si>
  <si>
    <t>System Maintenance - Revenue Protection</t>
  </si>
  <si>
    <t>System Maintenance- existing, Java</t>
  </si>
  <si>
    <t>System Maintenance- existing Maint, VDI, VDA, SaaS(Office 365/SharePoint/Yammer) increases</t>
  </si>
  <si>
    <t>ESRI</t>
  </si>
  <si>
    <t>expected contract cost increases</t>
  </si>
  <si>
    <t>Incremental increase CD AA</t>
  </si>
  <si>
    <t>CD AA Proforma Adjustment</t>
  </si>
  <si>
    <t>Smart Circuits</t>
  </si>
  <si>
    <t>formerly SmartGrid</t>
  </si>
  <si>
    <t>Incremental increase ED WA</t>
  </si>
  <si>
    <t xml:space="preserve"> ED WA Proforma Adjustment</t>
  </si>
  <si>
    <t>IS/IT Proforma O&amp;M Labor</t>
  </si>
  <si>
    <t>2015 *</t>
  </si>
  <si>
    <t>2016 *</t>
  </si>
  <si>
    <t>2017 *</t>
  </si>
  <si>
    <t>Reason</t>
  </si>
  <si>
    <t>Network Operations</t>
  </si>
  <si>
    <t>B09</t>
  </si>
  <si>
    <t>Avista</t>
  </si>
  <si>
    <t>Apprentice Comm Tech Backfill</t>
  </si>
  <si>
    <t>09800180</t>
  </si>
  <si>
    <t>CDAN</t>
  </si>
  <si>
    <t>Avista Labor - Union</t>
  </si>
  <si>
    <t>Replacement</t>
  </si>
  <si>
    <t>Incremental increase CD AN</t>
  </si>
  <si>
    <t>CD AN Proforma Adjustment</t>
  </si>
  <si>
    <t>Security Systems</t>
  </si>
  <si>
    <t>Physical Security Engineer</t>
  </si>
  <si>
    <t>09905732</t>
  </si>
  <si>
    <t>Avista Labor</t>
  </si>
  <si>
    <t>Conversion</t>
  </si>
  <si>
    <t>Contract</t>
  </si>
  <si>
    <t>Outside Services</t>
  </si>
  <si>
    <t>Offset/Reduction</t>
  </si>
  <si>
    <t>Enterprise Business Continuity Coordinator</t>
  </si>
  <si>
    <t>New Position</t>
  </si>
  <si>
    <t>Physical Security Operations Coordinator</t>
  </si>
  <si>
    <t>Applications Operations</t>
  </si>
  <si>
    <t>Quality Assurance Lead</t>
  </si>
  <si>
    <t>3 positions- Applications Operations Analyst</t>
  </si>
  <si>
    <t>3 positions - IS Operations Lead</t>
  </si>
  <si>
    <t>Applications Delivery</t>
  </si>
  <si>
    <t>W09</t>
  </si>
  <si>
    <t>Product Owner - Web/GCA</t>
  </si>
  <si>
    <t>09905731</t>
  </si>
  <si>
    <t>Product Owner - CC&amp;B / Maximo</t>
  </si>
  <si>
    <t>Product Owner - Data/Integrations</t>
  </si>
  <si>
    <t>Integrations System Architect</t>
  </si>
  <si>
    <t>Program Manager</t>
  </si>
  <si>
    <t>System Architect - CC&amp;B/Maximo</t>
  </si>
  <si>
    <t>Enterprise Data Architect</t>
  </si>
  <si>
    <t>UE-200900</t>
  </si>
  <si>
    <t>TWELVE MONTHS ENDED DECEMBER 31, 2019</t>
  </si>
  <si>
    <t>WORKING CAPITAL</t>
  </si>
  <si>
    <t xml:space="preserve">Avista </t>
  </si>
  <si>
    <t>Staff</t>
  </si>
  <si>
    <t>As-Filed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</si>
</sst>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&quot;$&quot;#,##0"/>
    <numFmt numFmtId="167" formatCode="0_);\(0\)"/>
    <numFmt numFmtId="168" formatCode="_(&quot;$&quot;* #,##0_);_(&quot;$&quot;* \(#,##0\);_(&quot;$&quot;* &quot;-&quot;??_);_(@_)"/>
    <numFmt numFmtId="169" formatCode="0.00000"/>
  </numFmts>
  <fonts count="4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8"/>
      <name val="LinePrinte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Times New Roman"/>
      <family val="1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</borders>
  <cellStyleXfs count="23">
    <xf numFmtId="0" fontId="0" fillId="0" borderId="0"/>
    <xf numFmtId="9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" fillId="0" borderId="0"/>
    <xf numFmtId="0" fontId="3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44" fontId="11" fillId="0" borderId="0" applyFont="0" applyFill="0" applyBorder="0" applyAlignment="0" applyProtection="0"/>
    <xf numFmtId="0" fontId="9" fillId="0" borderId="0"/>
  </cellStyleXfs>
  <cellXfs count="464">
    <xf numFmtId="0" fontId="0" fillId="0" borderId="0" xfId="0"/>
    <xf numFmtId="0" fontId="10" fillId="0" borderId="0" xfId="2" applyNumberFormat="1" applyFont="1" applyAlignment="1">
      <alignment horizontal="center"/>
    </xf>
    <xf numFmtId="0" fontId="10" fillId="0" borderId="0" xfId="2" applyFont="1"/>
    <xf numFmtId="0" fontId="12" fillId="0" borderId="0" xfId="2" applyNumberFormat="1" applyFont="1" applyAlignment="1">
      <alignment horizontal="left"/>
    </xf>
    <xf numFmtId="0" fontId="13" fillId="0" borderId="0" xfId="2" applyFont="1" applyAlignment="1">
      <alignment horizontal="center"/>
    </xf>
    <xf numFmtId="0" fontId="13" fillId="0" borderId="0" xfId="2" applyNumberFormat="1" applyFont="1" applyAlignment="1">
      <alignment horizontal="center"/>
    </xf>
    <xf numFmtId="0" fontId="13" fillId="0" borderId="2" xfId="2" applyNumberFormat="1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3" fillId="0" borderId="5" xfId="2" applyNumberFormat="1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0" fontId="13" fillId="0" borderId="7" xfId="2" applyNumberFormat="1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1" xfId="2" applyFont="1" applyBorder="1" applyAlignment="1">
      <alignment horizontal="center"/>
    </xf>
    <xf numFmtId="2" fontId="13" fillId="0" borderId="0" xfId="2" applyNumberFormat="1" applyFont="1" applyAlignment="1">
      <alignment horizontal="center"/>
    </xf>
    <xf numFmtId="2" fontId="10" fillId="0" borderId="0" xfId="2" applyNumberFormat="1" applyFont="1" applyAlignment="1">
      <alignment horizontal="left"/>
    </xf>
    <xf numFmtId="37" fontId="10" fillId="0" borderId="0" xfId="2" applyNumberFormat="1" applyFont="1" applyAlignment="1">
      <alignment horizontal="center"/>
    </xf>
    <xf numFmtId="5" fontId="10" fillId="0" borderId="0" xfId="2" applyNumberFormat="1" applyFont="1"/>
    <xf numFmtId="37" fontId="10" fillId="0" borderId="0" xfId="2" applyNumberFormat="1" applyFont="1"/>
    <xf numFmtId="1" fontId="10" fillId="0" borderId="0" xfId="6" applyNumberFormat="1" applyFont="1" applyAlignment="1">
      <alignment horizontal="center"/>
    </xf>
    <xf numFmtId="9" fontId="10" fillId="0" borderId="0" xfId="1" applyFont="1" applyFill="1"/>
    <xf numFmtId="3" fontId="10" fillId="0" borderId="0" xfId="6" applyNumberFormat="1" applyFont="1" applyAlignment="1">
      <alignment horizontal="center"/>
    </xf>
    <xf numFmtId="0" fontId="10" fillId="0" borderId="0" xfId="2" applyNumberFormat="1" applyFont="1" applyBorder="1" applyAlignment="1">
      <alignment horizontal="center"/>
    </xf>
    <xf numFmtId="0" fontId="10" fillId="0" borderId="0" xfId="2" applyFont="1" applyBorder="1"/>
    <xf numFmtId="0" fontId="15" fillId="0" borderId="0" xfId="2" applyNumberFormat="1" applyFont="1" applyAlignment="1">
      <alignment horizontal="left"/>
    </xf>
    <xf numFmtId="3" fontId="10" fillId="0" borderId="0" xfId="0" applyNumberFormat="1" applyFont="1"/>
    <xf numFmtId="0" fontId="13" fillId="0" borderId="3" xfId="2" applyNumberFormat="1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6" xfId="2" applyNumberFormat="1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0" borderId="8" xfId="2" applyNumberFormat="1" applyFont="1" applyBorder="1" applyAlignment="1">
      <alignment horizontal="center"/>
    </xf>
    <xf numFmtId="0" fontId="13" fillId="0" borderId="13" xfId="2" applyFont="1" applyBorder="1" applyAlignment="1">
      <alignment horizontal="center"/>
    </xf>
    <xf numFmtId="0" fontId="16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0" fillId="0" borderId="0" xfId="3" applyNumberFormat="1" applyFont="1" applyAlignment="1">
      <alignment horizontal="center"/>
    </xf>
    <xf numFmtId="0" fontId="10" fillId="0" borderId="0" xfId="3" applyFont="1"/>
    <xf numFmtId="5" fontId="10" fillId="0" borderId="0" xfId="3" applyNumberFormat="1" applyFont="1"/>
    <xf numFmtId="37" fontId="10" fillId="0" borderId="0" xfId="3" applyNumberFormat="1" applyFont="1"/>
    <xf numFmtId="0" fontId="10" fillId="0" borderId="0" xfId="3" applyNumberFormat="1" applyFont="1" applyFill="1" applyAlignment="1">
      <alignment horizontal="center"/>
    </xf>
    <xf numFmtId="0" fontId="10" fillId="0" borderId="0" xfId="0" applyFont="1"/>
    <xf numFmtId="0" fontId="12" fillId="0" borderId="0" xfId="0" applyFont="1"/>
    <xf numFmtId="37" fontId="17" fillId="0" borderId="0" xfId="3" applyNumberFormat="1" applyFont="1"/>
    <xf numFmtId="0" fontId="10" fillId="0" borderId="0" xfId="3" applyNumberFormat="1" applyFont="1" applyBorder="1" applyAlignment="1">
      <alignment horizontal="center"/>
    </xf>
    <xf numFmtId="37" fontId="10" fillId="0" borderId="0" xfId="3" applyNumberFormat="1" applyFont="1" applyBorder="1"/>
    <xf numFmtId="37" fontId="17" fillId="0" borderId="0" xfId="3" applyNumberFormat="1" applyFont="1" applyBorder="1"/>
    <xf numFmtId="37" fontId="10" fillId="0" borderId="0" xfId="3" applyNumberFormat="1" applyFont="1" applyFill="1"/>
    <xf numFmtId="37" fontId="18" fillId="0" borderId="0" xfId="2" applyNumberFormat="1" applyFont="1" applyBorder="1" applyAlignment="1">
      <alignment vertical="top"/>
    </xf>
    <xf numFmtId="37" fontId="10" fillId="0" borderId="0" xfId="2" applyNumberFormat="1" applyFont="1" applyBorder="1" applyAlignment="1">
      <alignment horizontal="center"/>
    </xf>
    <xf numFmtId="0" fontId="20" fillId="0" borderId="0" xfId="7" applyFont="1"/>
    <xf numFmtId="0" fontId="6" fillId="0" borderId="0" xfId="7"/>
    <xf numFmtId="14" fontId="6" fillId="0" borderId="0" xfId="7" applyNumberFormat="1"/>
    <xf numFmtId="0" fontId="19" fillId="0" borderId="0" xfId="7" applyFont="1" applyBorder="1" applyAlignment="1">
      <alignment horizontal="center"/>
    </xf>
    <xf numFmtId="0" fontId="6" fillId="0" borderId="0" xfId="7" applyAlignment="1">
      <alignment horizontal="center"/>
    </xf>
    <xf numFmtId="164" fontId="6" fillId="0" borderId="0" xfId="7" applyNumberFormat="1" applyBorder="1"/>
    <xf numFmtId="164" fontId="8" fillId="0" borderId="0" xfId="8" applyNumberFormat="1" applyFont="1" applyFill="1"/>
    <xf numFmtId="164" fontId="0" fillId="0" borderId="0" xfId="8" applyNumberFormat="1" applyFont="1" applyFill="1"/>
    <xf numFmtId="0" fontId="6" fillId="0" borderId="0" xfId="7" applyFill="1"/>
    <xf numFmtId="14" fontId="6" fillId="0" borderId="0" xfId="7" applyNumberFormat="1" applyBorder="1"/>
    <xf numFmtId="43" fontId="6" fillId="0" borderId="0" xfId="8" applyFont="1" applyFill="1" applyBorder="1"/>
    <xf numFmtId="43" fontId="8" fillId="0" borderId="0" xfId="8" applyFont="1" applyFill="1" applyBorder="1"/>
    <xf numFmtId="0" fontId="6" fillId="0" borderId="0" xfId="7" applyFill="1" applyAlignment="1">
      <alignment horizontal="center"/>
    </xf>
    <xf numFmtId="0" fontId="6" fillId="0" borderId="0" xfId="7" applyFill="1" applyBorder="1"/>
    <xf numFmtId="164" fontId="19" fillId="0" borderId="0" xfId="7" applyNumberFormat="1" applyFont="1" applyBorder="1"/>
    <xf numFmtId="164" fontId="6" fillId="0" borderId="0" xfId="7" applyNumberFormat="1" applyFill="1" applyBorder="1" applyAlignment="1">
      <alignment horizontal="center"/>
    </xf>
    <xf numFmtId="164" fontId="0" fillId="0" borderId="1" xfId="8" applyNumberFormat="1" applyFont="1" applyFill="1" applyBorder="1"/>
    <xf numFmtId="164" fontId="0" fillId="0" borderId="14" xfId="8" applyNumberFormat="1" applyFont="1" applyFill="1" applyBorder="1"/>
    <xf numFmtId="164" fontId="0" fillId="0" borderId="0" xfId="8" applyNumberFormat="1" applyFont="1" applyFill="1" applyBorder="1"/>
    <xf numFmtId="14" fontId="6" fillId="0" borderId="0" xfId="7" applyNumberFormat="1" applyFill="1"/>
    <xf numFmtId="0" fontId="22" fillId="0" borderId="0" xfId="7" applyFont="1"/>
    <xf numFmtId="0" fontId="6" fillId="0" borderId="0" xfId="7" applyBorder="1"/>
    <xf numFmtId="0" fontId="6" fillId="0" borderId="0" xfId="7" applyFont="1" applyFill="1"/>
    <xf numFmtId="3" fontId="17" fillId="0" borderId="0" xfId="3" applyNumberFormat="1" applyFont="1" applyFill="1"/>
    <xf numFmtId="0" fontId="23" fillId="0" borderId="0" xfId="0" applyFont="1" applyFill="1"/>
    <xf numFmtId="0" fontId="24" fillId="0" borderId="0" xfId="3" applyNumberFormat="1" applyFont="1" applyFill="1" applyAlignment="1">
      <alignment horizontal="center"/>
    </xf>
    <xf numFmtId="3" fontId="25" fillId="0" borderId="0" xfId="3" applyNumberFormat="1" applyFont="1" applyFill="1" applyAlignment="1">
      <alignment horizontal="center"/>
    </xf>
    <xf numFmtId="3" fontId="24" fillId="0" borderId="2" xfId="3" applyNumberFormat="1" applyFont="1" applyFill="1" applyBorder="1" applyAlignment="1">
      <alignment horizontal="center"/>
    </xf>
    <xf numFmtId="3" fontId="24" fillId="0" borderId="5" xfId="2" applyNumberFormat="1" applyFont="1" applyFill="1" applyBorder="1" applyAlignment="1">
      <alignment horizontal="center"/>
    </xf>
    <xf numFmtId="3" fontId="24" fillId="0" borderId="7" xfId="3" applyNumberFormat="1" applyFont="1" applyFill="1" applyBorder="1" applyAlignment="1">
      <alignment horizontal="center"/>
    </xf>
    <xf numFmtId="4" fontId="24" fillId="0" borderId="0" xfId="3" applyNumberFormat="1" applyFont="1" applyFill="1" applyBorder="1" applyAlignment="1">
      <alignment horizontal="center"/>
    </xf>
    <xf numFmtId="3" fontId="24" fillId="0" borderId="0" xfId="3" applyNumberFormat="1" applyFont="1" applyFill="1" applyAlignment="1">
      <alignment horizontal="center"/>
    </xf>
    <xf numFmtId="41" fontId="17" fillId="0" borderId="0" xfId="4" applyNumberFormat="1" applyFont="1" applyFill="1"/>
    <xf numFmtId="41" fontId="17" fillId="0" borderId="0" xfId="3" applyNumberFormat="1" applyFont="1" applyFill="1"/>
    <xf numFmtId="41" fontId="17" fillId="0" borderId="0" xfId="3" applyNumberFormat="1" applyFont="1" applyFill="1" applyBorder="1"/>
    <xf numFmtId="41" fontId="17" fillId="0" borderId="0" xfId="2" applyNumberFormat="1" applyFont="1" applyFill="1"/>
    <xf numFmtId="3" fontId="17" fillId="0" borderId="0" xfId="2" applyNumberFormat="1" applyFont="1" applyFill="1"/>
    <xf numFmtId="3" fontId="17" fillId="0" borderId="0" xfId="2" applyNumberFormat="1" applyFont="1" applyFill="1" applyBorder="1"/>
    <xf numFmtId="3" fontId="17" fillId="0" borderId="0" xfId="3" applyNumberFormat="1" applyFont="1" applyFill="1" applyBorder="1"/>
    <xf numFmtId="37" fontId="18" fillId="0" borderId="0" xfId="2" applyNumberFormat="1" applyFont="1" applyFill="1" applyBorder="1" applyAlignment="1">
      <alignment vertical="top"/>
    </xf>
    <xf numFmtId="165" fontId="10" fillId="0" borderId="0" xfId="1" applyNumberFormat="1" applyFont="1" applyFill="1" applyBorder="1"/>
    <xf numFmtId="41" fontId="17" fillId="0" borderId="0" xfId="2" applyNumberFormat="1" applyFont="1"/>
    <xf numFmtId="41" fontId="24" fillId="0" borderId="0" xfId="2" applyNumberFormat="1" applyFont="1" applyFill="1" applyBorder="1" applyAlignment="1">
      <alignment horizontal="center" wrapText="1"/>
    </xf>
    <xf numFmtId="41" fontId="24" fillId="0" borderId="0" xfId="2" applyNumberFormat="1" applyFont="1" applyFill="1" applyAlignment="1"/>
    <xf numFmtId="3" fontId="24" fillId="0" borderId="0" xfId="3" applyNumberFormat="1" applyFont="1" applyFill="1" applyBorder="1" applyAlignment="1">
      <alignment horizontal="center"/>
    </xf>
    <xf numFmtId="41" fontId="24" fillId="0" borderId="0" xfId="3" quotePrefix="1" applyNumberFormat="1" applyFont="1" applyFill="1" applyAlignment="1">
      <alignment horizontal="center"/>
    </xf>
    <xf numFmtId="41" fontId="24" fillId="0" borderId="2" xfId="2" applyNumberFormat="1" applyFont="1" applyFill="1" applyBorder="1" applyAlignment="1">
      <alignment horizontal="center"/>
    </xf>
    <xf numFmtId="41" fontId="24" fillId="0" borderId="5" xfId="2" applyNumberFormat="1" applyFont="1" applyFill="1" applyBorder="1" applyAlignment="1">
      <alignment horizontal="center"/>
    </xf>
    <xf numFmtId="41" fontId="24" fillId="0" borderId="7" xfId="2" applyNumberFormat="1" applyFont="1" applyFill="1" applyBorder="1" applyAlignment="1">
      <alignment horizontal="center"/>
    </xf>
    <xf numFmtId="2" fontId="24" fillId="0" borderId="0" xfId="5" applyNumberFormat="1" applyFont="1" applyFill="1" applyAlignment="1" applyProtection="1">
      <alignment horizontal="center"/>
    </xf>
    <xf numFmtId="2" fontId="24" fillId="0" borderId="0" xfId="5" applyNumberFormat="1" applyFont="1" applyAlignment="1" applyProtection="1">
      <alignment horizontal="center"/>
    </xf>
    <xf numFmtId="5" fontId="17" fillId="0" borderId="0" xfId="4" applyNumberFormat="1" applyFont="1" applyFill="1" applyBorder="1"/>
    <xf numFmtId="41" fontId="17" fillId="0" borderId="1" xfId="2" applyNumberFormat="1" applyFont="1" applyBorder="1"/>
    <xf numFmtId="5" fontId="17" fillId="0" borderId="0" xfId="2" applyNumberFormat="1" applyFont="1"/>
    <xf numFmtId="41" fontId="17" fillId="0" borderId="0" xfId="2" applyNumberFormat="1" applyFont="1" applyFill="1" applyBorder="1"/>
    <xf numFmtId="41" fontId="17" fillId="0" borderId="0" xfId="2" applyNumberFormat="1" applyFont="1" applyBorder="1"/>
    <xf numFmtId="0" fontId="5" fillId="0" borderId="0" xfId="9"/>
    <xf numFmtId="0" fontId="26" fillId="0" borderId="0" xfId="9" applyFont="1"/>
    <xf numFmtId="0" fontId="21" fillId="0" borderId="0" xfId="9" applyFont="1"/>
    <xf numFmtId="0" fontId="7" fillId="0" borderId="0" xfId="9" applyFont="1" applyAlignment="1">
      <alignment horizontal="right"/>
    </xf>
    <xf numFmtId="0" fontId="26" fillId="0" borderId="0" xfId="9" applyFont="1" applyBorder="1"/>
    <xf numFmtId="164" fontId="11" fillId="0" borderId="16" xfId="10" applyNumberFormat="1" applyFont="1" applyFill="1" applyBorder="1"/>
    <xf numFmtId="14" fontId="26" fillId="0" borderId="16" xfId="9" applyNumberFormat="1" applyFont="1" applyFill="1" applyBorder="1"/>
    <xf numFmtId="0" fontId="5" fillId="0" borderId="16" xfId="9" applyBorder="1"/>
    <xf numFmtId="0" fontId="26" fillId="0" borderId="16" xfId="9" applyFont="1" applyFill="1" applyBorder="1"/>
    <xf numFmtId="0" fontId="27" fillId="0" borderId="18" xfId="9" applyFont="1" applyBorder="1"/>
    <xf numFmtId="0" fontId="27" fillId="0" borderId="0" xfId="9" applyFont="1" applyBorder="1"/>
    <xf numFmtId="0" fontId="26" fillId="0" borderId="0" xfId="0" applyFont="1" applyBorder="1" applyAlignment="1">
      <alignment horizontal="center"/>
    </xf>
    <xf numFmtId="0" fontId="26" fillId="0" borderId="0" xfId="9" applyFont="1" applyFill="1" applyBorder="1" applyAlignment="1">
      <alignment horizontal="center"/>
    </xf>
    <xf numFmtId="0" fontId="5" fillId="0" borderId="0" xfId="9" applyBorder="1"/>
    <xf numFmtId="0" fontId="26" fillId="0" borderId="0" xfId="9" applyFont="1" applyFill="1" applyBorder="1"/>
    <xf numFmtId="14" fontId="26" fillId="0" borderId="0" xfId="9" applyNumberFormat="1" applyFont="1" applyBorder="1"/>
    <xf numFmtId="14" fontId="26" fillId="0" borderId="0" xfId="9" applyNumberFormat="1" applyFont="1" applyFill="1" applyBorder="1"/>
    <xf numFmtId="0" fontId="26" fillId="0" borderId="19" xfId="9" applyFont="1" applyBorder="1"/>
    <xf numFmtId="164" fontId="11" fillId="0" borderId="0" xfId="10" applyNumberFormat="1" applyFont="1" applyFill="1" applyBorder="1"/>
    <xf numFmtId="164" fontId="11" fillId="0" borderId="14" xfId="10" applyNumberFormat="1" applyFont="1" applyFill="1" applyBorder="1"/>
    <xf numFmtId="164" fontId="11" fillId="0" borderId="1" xfId="10" applyNumberFormat="1" applyFont="1" applyFill="1" applyBorder="1"/>
    <xf numFmtId="164" fontId="27" fillId="0" borderId="18" xfId="9" applyNumberFormat="1" applyFont="1" applyBorder="1"/>
    <xf numFmtId="164" fontId="27" fillId="0" borderId="0" xfId="9" applyNumberFormat="1" applyFont="1" applyBorder="1"/>
    <xf numFmtId="164" fontId="26" fillId="3" borderId="0" xfId="10" applyNumberFormat="1" applyFont="1" applyFill="1" applyBorder="1"/>
    <xf numFmtId="164" fontId="26" fillId="0" borderId="0" xfId="10" applyNumberFormat="1" applyFont="1" applyFill="1" applyBorder="1"/>
    <xf numFmtId="164" fontId="5" fillId="0" borderId="0" xfId="9" applyNumberFormat="1" applyBorder="1"/>
    <xf numFmtId="164" fontId="5" fillId="0" borderId="14" xfId="9" applyNumberFormat="1" applyBorder="1"/>
    <xf numFmtId="164" fontId="0" fillId="0" borderId="1" xfId="10" applyNumberFormat="1" applyFont="1" applyBorder="1"/>
    <xf numFmtId="164" fontId="0" fillId="0" borderId="0" xfId="10" applyNumberFormat="1" applyFont="1" applyBorder="1"/>
    <xf numFmtId="164" fontId="28" fillId="0" borderId="18" xfId="9" applyNumberFormat="1" applyFont="1" applyBorder="1"/>
    <xf numFmtId="164" fontId="28" fillId="0" borderId="0" xfId="9" applyNumberFormat="1" applyFont="1" applyBorder="1"/>
    <xf numFmtId="164" fontId="19" fillId="0" borderId="0" xfId="9" applyNumberFormat="1" applyFont="1" applyBorder="1"/>
    <xf numFmtId="164" fontId="26" fillId="4" borderId="0" xfId="10" applyNumberFormat="1" applyFont="1" applyFill="1" applyBorder="1"/>
    <xf numFmtId="43" fontId="26" fillId="0" borderId="0" xfId="10" applyFont="1" applyFill="1" applyBorder="1"/>
    <xf numFmtId="0" fontId="26" fillId="0" borderId="0" xfId="9" applyFont="1" applyBorder="1" applyAlignment="1">
      <alignment horizontal="center"/>
    </xf>
    <xf numFmtId="0" fontId="5" fillId="0" borderId="0" xfId="9" applyFont="1" applyBorder="1"/>
    <xf numFmtId="0" fontId="28" fillId="0" borderId="18" xfId="9" applyFont="1" applyBorder="1" applyAlignment="1">
      <alignment horizontal="center"/>
    </xf>
    <xf numFmtId="0" fontId="28" fillId="0" borderId="0" xfId="9" applyFont="1" applyBorder="1" applyAlignment="1">
      <alignment horizontal="center"/>
    </xf>
    <xf numFmtId="0" fontId="19" fillId="0" borderId="0" xfId="9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14" fontId="29" fillId="0" borderId="17" xfId="0" applyNumberFormat="1" applyFont="1" applyBorder="1" applyAlignment="1">
      <alignment horizontal="center"/>
    </xf>
    <xf numFmtId="0" fontId="26" fillId="0" borderId="17" xfId="9" applyFont="1" applyFill="1" applyBorder="1"/>
    <xf numFmtId="0" fontId="29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19" xfId="0" applyFont="1" applyBorder="1"/>
    <xf numFmtId="0" fontId="26" fillId="0" borderId="20" xfId="9" applyFont="1" applyBorder="1"/>
    <xf numFmtId="0" fontId="11" fillId="0" borderId="20" xfId="0" applyFont="1" applyBorder="1"/>
    <xf numFmtId="14" fontId="11" fillId="0" borderId="20" xfId="0" applyNumberFormat="1" applyFont="1" applyBorder="1"/>
    <xf numFmtId="14" fontId="11" fillId="0" borderId="21" xfId="0" applyNumberFormat="1" applyFont="1" applyBorder="1"/>
    <xf numFmtId="0" fontId="11" fillId="0" borderId="21" xfId="0" applyFont="1" applyBorder="1"/>
    <xf numFmtId="0" fontId="30" fillId="0" borderId="22" xfId="2" applyNumberFormat="1" applyFont="1" applyBorder="1" applyAlignment="1">
      <alignment horizontal="center"/>
    </xf>
    <xf numFmtId="0" fontId="30" fillId="0" borderId="23" xfId="2" applyNumberFormat="1" applyFont="1" applyBorder="1" applyAlignment="1">
      <alignment horizontal="center"/>
    </xf>
    <xf numFmtId="0" fontId="30" fillId="0" borderId="24" xfId="2" applyNumberFormat="1" applyFont="1" applyBorder="1" applyAlignment="1">
      <alignment horizontal="center"/>
    </xf>
    <xf numFmtId="14" fontId="26" fillId="0" borderId="0" xfId="9" applyNumberFormat="1" applyFont="1"/>
    <xf numFmtId="0" fontId="11" fillId="0" borderId="0" xfId="2" applyNumberFormat="1" applyFont="1" applyAlignment="1">
      <alignment horizontal="left"/>
    </xf>
    <xf numFmtId="0" fontId="31" fillId="0" borderId="0" xfId="9" applyFont="1"/>
    <xf numFmtId="164" fontId="11" fillId="0" borderId="9" xfId="10" applyNumberFormat="1" applyFont="1" applyFill="1" applyBorder="1"/>
    <xf numFmtId="164" fontId="11" fillId="0" borderId="0" xfId="11" applyNumberFormat="1" applyFont="1" applyFill="1" applyBorder="1"/>
    <xf numFmtId="0" fontId="32" fillId="0" borderId="0" xfId="12"/>
    <xf numFmtId="164" fontId="0" fillId="0" borderId="0" xfId="13" applyNumberFormat="1" applyFont="1"/>
    <xf numFmtId="164" fontId="32" fillId="0" borderId="0" xfId="12" applyNumberFormat="1"/>
    <xf numFmtId="0" fontId="19" fillId="0" borderId="0" xfId="12" applyFont="1"/>
    <xf numFmtId="2" fontId="19" fillId="0" borderId="0" xfId="12" applyNumberFormat="1" applyFont="1" applyFill="1"/>
    <xf numFmtId="0" fontId="32" fillId="0" borderId="0" xfId="12" applyFill="1"/>
    <xf numFmtId="0" fontId="19" fillId="0" borderId="0" xfId="12" applyFont="1" applyFill="1"/>
    <xf numFmtId="164" fontId="19" fillId="0" borderId="25" xfId="12" applyNumberFormat="1" applyFont="1" applyBorder="1"/>
    <xf numFmtId="0" fontId="19" fillId="0" borderId="26" xfId="12" applyFont="1" applyBorder="1"/>
    <xf numFmtId="0" fontId="19" fillId="0" borderId="27" xfId="12" applyFont="1" applyBorder="1"/>
    <xf numFmtId="0" fontId="19" fillId="0" borderId="28" xfId="12" applyFont="1" applyBorder="1"/>
    <xf numFmtId="164" fontId="32" fillId="0" borderId="29" xfId="12" applyNumberFormat="1" applyBorder="1"/>
    <xf numFmtId="0" fontId="32" fillId="0" borderId="30" xfId="12" applyBorder="1"/>
    <xf numFmtId="0" fontId="32" fillId="0" borderId="31" xfId="12" applyBorder="1"/>
    <xf numFmtId="0" fontId="32" fillId="0" borderId="32" xfId="12" applyBorder="1"/>
    <xf numFmtId="0" fontId="32" fillId="0" borderId="33" xfId="12" applyBorder="1"/>
    <xf numFmtId="164" fontId="19" fillId="0" borderId="29" xfId="12" applyNumberFormat="1" applyFont="1" applyBorder="1"/>
    <xf numFmtId="0" fontId="19" fillId="0" borderId="30" xfId="12" applyFont="1" applyBorder="1"/>
    <xf numFmtId="0" fontId="19" fillId="0" borderId="32" xfId="12" applyFont="1" applyBorder="1"/>
    <xf numFmtId="0" fontId="19" fillId="0" borderId="33" xfId="12" applyFont="1" applyBorder="1"/>
    <xf numFmtId="0" fontId="19" fillId="0" borderId="31" xfId="12" applyFont="1" applyBorder="1"/>
    <xf numFmtId="164" fontId="32" fillId="0" borderId="5" xfId="12" applyNumberFormat="1" applyBorder="1"/>
    <xf numFmtId="0" fontId="32" fillId="0" borderId="0" xfId="12" applyBorder="1"/>
    <xf numFmtId="0" fontId="32" fillId="0" borderId="34" xfId="12" applyBorder="1"/>
    <xf numFmtId="166" fontId="32" fillId="0" borderId="2" xfId="12" applyNumberFormat="1" applyBorder="1"/>
    <xf numFmtId="164" fontId="32" fillId="0" borderId="25" xfId="12" applyNumberFormat="1" applyBorder="1"/>
    <xf numFmtId="43" fontId="0" fillId="0" borderId="6" xfId="14" applyNumberFormat="1" applyFont="1" applyBorder="1"/>
    <xf numFmtId="0" fontId="19" fillId="0" borderId="29" xfId="12" applyFont="1" applyBorder="1" applyAlignment="1">
      <alignment horizontal="center"/>
    </xf>
    <xf numFmtId="0" fontId="19" fillId="0" borderId="2" xfId="12" applyFont="1" applyBorder="1"/>
    <xf numFmtId="0" fontId="32" fillId="0" borderId="35" xfId="12" applyBorder="1"/>
    <xf numFmtId="164" fontId="32" fillId="2" borderId="36" xfId="12" applyNumberFormat="1" applyFill="1" applyBorder="1"/>
    <xf numFmtId="14" fontId="33" fillId="2" borderId="37" xfId="12" applyNumberFormat="1" applyFont="1" applyFill="1" applyBorder="1" applyAlignment="1">
      <alignment horizontal="center"/>
    </xf>
    <xf numFmtId="164" fontId="19" fillId="0" borderId="38" xfId="12" applyNumberFormat="1" applyFont="1" applyBorder="1"/>
    <xf numFmtId="0" fontId="19" fillId="0" borderId="39" xfId="12" applyFont="1" applyBorder="1"/>
    <xf numFmtId="0" fontId="19" fillId="0" borderId="10" xfId="12" applyFont="1" applyBorder="1"/>
    <xf numFmtId="0" fontId="19" fillId="0" borderId="40" xfId="12" applyFont="1" applyBorder="1"/>
    <xf numFmtId="164" fontId="19" fillId="0" borderId="34" xfId="12" applyNumberFormat="1" applyFont="1" applyBorder="1"/>
    <xf numFmtId="164" fontId="32" fillId="0" borderId="7" xfId="12" applyNumberFormat="1" applyFill="1" applyBorder="1"/>
    <xf numFmtId="164" fontId="32" fillId="0" borderId="5" xfId="12" applyNumberFormat="1" applyFill="1" applyBorder="1"/>
    <xf numFmtId="164" fontId="32" fillId="0" borderId="29" xfId="12" applyNumberFormat="1" applyFill="1" applyBorder="1"/>
    <xf numFmtId="0" fontId="19" fillId="0" borderId="2" xfId="12" applyFont="1" applyBorder="1" applyAlignment="1">
      <alignment horizontal="center"/>
    </xf>
    <xf numFmtId="0" fontId="19" fillId="0" borderId="41" xfId="12" applyFont="1" applyBorder="1"/>
    <xf numFmtId="164" fontId="0" fillId="0" borderId="0" xfId="15" applyNumberFormat="1" applyFont="1"/>
    <xf numFmtId="2" fontId="19" fillId="0" borderId="0" xfId="12" applyNumberFormat="1" applyFont="1"/>
    <xf numFmtId="164" fontId="32" fillId="0" borderId="7" xfId="12" applyNumberFormat="1" applyBorder="1"/>
    <xf numFmtId="0" fontId="11" fillId="0" borderId="21" xfId="2" applyNumberFormat="1" applyFont="1" applyBorder="1" applyAlignment="1">
      <alignment horizontal="left"/>
    </xf>
    <xf numFmtId="14" fontId="26" fillId="0" borderId="20" xfId="9" applyNumberFormat="1" applyFont="1" applyBorder="1"/>
    <xf numFmtId="1" fontId="26" fillId="0" borderId="20" xfId="9" applyNumberFormat="1" applyFont="1" applyBorder="1" applyAlignment="1">
      <alignment horizontal="center"/>
    </xf>
    <xf numFmtId="0" fontId="26" fillId="0" borderId="20" xfId="9" applyFont="1" applyFill="1" applyBorder="1" applyAlignment="1">
      <alignment horizontal="center"/>
    </xf>
    <xf numFmtId="0" fontId="27" fillId="0" borderId="20" xfId="9" applyFont="1" applyBorder="1"/>
    <xf numFmtId="0" fontId="27" fillId="0" borderId="42" xfId="9" applyFont="1" applyBorder="1"/>
    <xf numFmtId="0" fontId="5" fillId="0" borderId="0" xfId="9" applyBorder="1" applyAlignment="1">
      <alignment horizontal="center"/>
    </xf>
    <xf numFmtId="14" fontId="26" fillId="0" borderId="0" xfId="9" applyNumberFormat="1" applyFont="1" applyBorder="1" applyAlignment="1">
      <alignment horizontal="right"/>
    </xf>
    <xf numFmtId="0" fontId="26" fillId="0" borderId="0" xfId="9" applyFont="1" applyFill="1" applyBorder="1" applyAlignment="1"/>
    <xf numFmtId="164" fontId="0" fillId="0" borderId="0" xfId="8" applyNumberFormat="1" applyFont="1" applyBorder="1"/>
    <xf numFmtId="0" fontId="8" fillId="0" borderId="0" xfId="7" applyFont="1" applyFill="1" applyAlignment="1">
      <alignment horizontal="center"/>
    </xf>
    <xf numFmtId="0" fontId="8" fillId="0" borderId="0" xfId="7" applyFont="1" applyAlignment="1">
      <alignment horizontal="center"/>
    </xf>
    <xf numFmtId="0" fontId="6" fillId="0" borderId="0" xfId="7" applyBorder="1" applyAlignment="1">
      <alignment horizontal="center"/>
    </xf>
    <xf numFmtId="0" fontId="7" fillId="0" borderId="0" xfId="7" applyFont="1" applyBorder="1" applyAlignment="1">
      <alignment horizontal="right"/>
    </xf>
    <xf numFmtId="0" fontId="7" fillId="2" borderId="0" xfId="7" applyFont="1" applyFill="1" applyBorder="1"/>
    <xf numFmtId="0" fontId="21" fillId="0" borderId="0" xfId="7" applyFont="1" applyBorder="1"/>
    <xf numFmtId="164" fontId="5" fillId="3" borderId="0" xfId="11" applyNumberFormat="1" applyFont="1" applyFill="1" applyBorder="1"/>
    <xf numFmtId="14" fontId="26" fillId="0" borderId="0" xfId="9" applyNumberFormat="1" applyFont="1" applyFill="1" applyBorder="1" applyAlignment="1">
      <alignment horizontal="right"/>
    </xf>
    <xf numFmtId="167" fontId="5" fillId="0" borderId="0" xfId="9" applyNumberFormat="1" applyFill="1" applyBorder="1" applyAlignment="1">
      <alignment horizontal="center"/>
    </xf>
    <xf numFmtId="167" fontId="11" fillId="0" borderId="0" xfId="10" applyNumberFormat="1" applyFont="1" applyFill="1" applyBorder="1" applyAlignment="1">
      <alignment horizontal="center"/>
    </xf>
    <xf numFmtId="167" fontId="5" fillId="0" borderId="0" xfId="9" applyNumberFormat="1" applyBorder="1" applyAlignment="1">
      <alignment horizontal="center"/>
    </xf>
    <xf numFmtId="164" fontId="0" fillId="5" borderId="0" xfId="10" applyNumberFormat="1" applyFont="1" applyFill="1" applyBorder="1"/>
    <xf numFmtId="0" fontId="4" fillId="0" borderId="0" xfId="16" applyFont="1" applyAlignment="1">
      <alignment horizontal="center" vertical="top" wrapText="1"/>
    </xf>
    <xf numFmtId="0" fontId="4" fillId="0" borderId="0" xfId="16" applyNumberFormat="1" applyFont="1" applyAlignment="1">
      <alignment horizontal="center" vertical="top" wrapText="1"/>
    </xf>
    <xf numFmtId="0" fontId="4" fillId="0" borderId="0" xfId="16" applyAlignment="1">
      <alignment horizontal="center" vertical="top" wrapText="1"/>
    </xf>
    <xf numFmtId="0" fontId="4" fillId="6" borderId="0" xfId="16" applyFont="1" applyFill="1"/>
    <xf numFmtId="0" fontId="36" fillId="6" borderId="0" xfId="17" quotePrefix="1" applyNumberFormat="1" applyFont="1" applyFill="1"/>
    <xf numFmtId="0" fontId="36" fillId="6" borderId="0" xfId="17" applyFont="1" applyFill="1"/>
    <xf numFmtId="164" fontId="36" fillId="6" borderId="0" xfId="18" applyNumberFormat="1" applyFont="1" applyFill="1"/>
    <xf numFmtId="164" fontId="0" fillId="6" borderId="0" xfId="18" applyNumberFormat="1" applyFont="1" applyFill="1"/>
    <xf numFmtId="0" fontId="4" fillId="0" borderId="0" xfId="16" applyFont="1"/>
    <xf numFmtId="0" fontId="36" fillId="6" borderId="0" xfId="17" quotePrefix="1" applyNumberFormat="1" applyFont="1" applyFill="1" applyBorder="1" applyAlignment="1">
      <alignment wrapText="1"/>
    </xf>
    <xf numFmtId="0" fontId="36" fillId="6" borderId="0" xfId="17" applyNumberFormat="1" applyFont="1" applyFill="1" applyBorder="1" applyAlignment="1">
      <alignment wrapText="1"/>
    </xf>
    <xf numFmtId="0" fontId="36" fillId="6" borderId="0" xfId="17" applyFont="1" applyFill="1" applyBorder="1"/>
    <xf numFmtId="0" fontId="4" fillId="6" borderId="0" xfId="16" applyFill="1"/>
    <xf numFmtId="0" fontId="4" fillId="7" borderId="0" xfId="16" applyFill="1"/>
    <xf numFmtId="0" fontId="36" fillId="7" borderId="0" xfId="17" quotePrefix="1" applyNumberFormat="1" applyFont="1" applyFill="1"/>
    <xf numFmtId="0" fontId="36" fillId="7" borderId="0" xfId="17" applyFont="1" applyFill="1"/>
    <xf numFmtId="164" fontId="36" fillId="7" borderId="0" xfId="18" applyNumberFormat="1" applyFont="1" applyFill="1"/>
    <xf numFmtId="164" fontId="0" fillId="7" borderId="0" xfId="18" applyNumberFormat="1" applyFont="1" applyFill="1"/>
    <xf numFmtId="0" fontId="4" fillId="8" borderId="0" xfId="16" applyFont="1" applyFill="1"/>
    <xf numFmtId="0" fontId="36" fillId="8" borderId="0" xfId="17" quotePrefix="1" applyNumberFormat="1" applyFont="1" applyFill="1"/>
    <xf numFmtId="0" fontId="36" fillId="8" borderId="0" xfId="17" applyFont="1" applyFill="1"/>
    <xf numFmtId="0" fontId="36" fillId="8" borderId="0" xfId="17" applyNumberFormat="1" applyFont="1" applyFill="1" applyBorder="1" applyAlignment="1">
      <alignment wrapText="1"/>
    </xf>
    <xf numFmtId="164" fontId="36" fillId="8" borderId="0" xfId="18" applyNumberFormat="1" applyFont="1" applyFill="1"/>
    <xf numFmtId="164" fontId="0" fillId="8" borderId="0" xfId="18" applyNumberFormat="1" applyFont="1" applyFill="1"/>
    <xf numFmtId="0" fontId="4" fillId="9" borderId="0" xfId="16" applyFill="1"/>
    <xf numFmtId="0" fontId="36" fillId="9" borderId="0" xfId="17" quotePrefix="1" applyNumberFormat="1" applyFont="1" applyFill="1"/>
    <xf numFmtId="0" fontId="36" fillId="9" borderId="0" xfId="17" applyFont="1" applyFill="1"/>
    <xf numFmtId="0" fontId="36" fillId="9" borderId="0" xfId="17" applyNumberFormat="1" applyFont="1" applyFill="1" applyBorder="1" applyAlignment="1">
      <alignment wrapText="1"/>
    </xf>
    <xf numFmtId="164" fontId="36" fillId="9" borderId="0" xfId="18" applyNumberFormat="1" applyFont="1" applyFill="1"/>
    <xf numFmtId="164" fontId="0" fillId="9" borderId="0" xfId="18" applyNumberFormat="1" applyFont="1" applyFill="1"/>
    <xf numFmtId="0" fontId="4" fillId="10" borderId="0" xfId="16" applyFill="1"/>
    <xf numFmtId="0" fontId="36" fillId="10" borderId="0" xfId="17" quotePrefix="1" applyNumberFormat="1" applyFont="1" applyFill="1"/>
    <xf numFmtId="0" fontId="36" fillId="10" borderId="0" xfId="17" applyFont="1" applyFill="1"/>
    <xf numFmtId="0" fontId="36" fillId="10" borderId="0" xfId="17" applyNumberFormat="1" applyFont="1" applyFill="1" applyBorder="1" applyAlignment="1">
      <alignment wrapText="1"/>
    </xf>
    <xf numFmtId="164" fontId="36" fillId="10" borderId="0" xfId="18" applyNumberFormat="1" applyFont="1" applyFill="1"/>
    <xf numFmtId="164" fontId="0" fillId="10" borderId="0" xfId="18" applyNumberFormat="1" applyFont="1" applyFill="1"/>
    <xf numFmtId="0" fontId="4" fillId="0" borderId="0" xfId="16" applyFill="1"/>
    <xf numFmtId="0" fontId="36" fillId="0" borderId="0" xfId="17" quotePrefix="1" applyNumberFormat="1" applyFont="1" applyFill="1"/>
    <xf numFmtId="0" fontId="36" fillId="0" borderId="0" xfId="17" applyFont="1" applyFill="1"/>
    <xf numFmtId="0" fontId="36" fillId="0" borderId="0" xfId="17" applyNumberFormat="1" applyFont="1" applyFill="1" applyBorder="1" applyAlignment="1">
      <alignment wrapText="1"/>
    </xf>
    <xf numFmtId="164" fontId="36" fillId="0" borderId="0" xfId="18" applyNumberFormat="1" applyFont="1" applyFill="1"/>
    <xf numFmtId="164" fontId="0" fillId="0" borderId="0" xfId="18" applyNumberFormat="1" applyFont="1" applyFill="1"/>
    <xf numFmtId="0" fontId="37" fillId="0" borderId="0" xfId="16" applyFont="1" applyFill="1"/>
    <xf numFmtId="0" fontId="38" fillId="0" borderId="0" xfId="17" applyNumberFormat="1" applyFont="1" applyFill="1"/>
    <xf numFmtId="0" fontId="38" fillId="0" borderId="0" xfId="17" applyFont="1" applyFill="1"/>
    <xf numFmtId="0" fontId="38" fillId="0" borderId="0" xfId="16" applyNumberFormat="1" applyFont="1" applyFill="1" applyBorder="1" applyAlignment="1" applyProtection="1">
      <alignment wrapText="1"/>
    </xf>
    <xf numFmtId="164" fontId="38" fillId="6" borderId="0" xfId="19" applyNumberFormat="1" applyFont="1" applyFill="1"/>
    <xf numFmtId="164" fontId="38" fillId="0" borderId="0" xfId="19" applyNumberFormat="1" applyFont="1" applyFill="1"/>
    <xf numFmtId="164" fontId="37" fillId="0" borderId="0" xfId="19" applyNumberFormat="1" applyFont="1" applyFill="1"/>
    <xf numFmtId="0" fontId="37" fillId="0" borderId="0" xfId="16" applyFont="1"/>
    <xf numFmtId="0" fontId="38" fillId="0" borderId="0" xfId="16" applyNumberFormat="1" applyFont="1" applyFill="1" applyBorder="1" applyAlignment="1" applyProtection="1"/>
    <xf numFmtId="168" fontId="38" fillId="0" borderId="0" xfId="16" applyNumberFormat="1" applyFont="1" applyFill="1" applyBorder="1" applyAlignment="1" applyProtection="1"/>
    <xf numFmtId="0" fontId="8" fillId="0" borderId="0" xfId="16" applyFont="1"/>
    <xf numFmtId="168" fontId="8" fillId="0" borderId="0" xfId="19" applyNumberFormat="1" applyFont="1"/>
    <xf numFmtId="0" fontId="8" fillId="0" borderId="0" xfId="16" applyNumberFormat="1" applyFont="1"/>
    <xf numFmtId="0" fontId="8" fillId="0" borderId="0" xfId="16" applyFont="1" applyAlignment="1">
      <alignment horizontal="right"/>
    </xf>
    <xf numFmtId="0" fontId="40" fillId="0" borderId="0" xfId="16" applyFont="1"/>
    <xf numFmtId="0" fontId="4" fillId="0" borderId="0" xfId="16" applyNumberFormat="1" applyFont="1"/>
    <xf numFmtId="0" fontId="43" fillId="0" borderId="0" xfId="17" applyFont="1" applyAlignment="1">
      <alignment wrapText="1"/>
    </xf>
    <xf numFmtId="0" fontId="43" fillId="0" borderId="0" xfId="20" applyFont="1"/>
    <xf numFmtId="0" fontId="43" fillId="0" borderId="0" xfId="17" applyFont="1" applyAlignment="1">
      <alignment horizontal="center" wrapText="1"/>
    </xf>
    <xf numFmtId="0" fontId="43" fillId="0" borderId="0" xfId="17" applyFont="1" applyBorder="1" applyAlignment="1">
      <alignment horizontal="right" wrapText="1"/>
    </xf>
    <xf numFmtId="0" fontId="43" fillId="0" borderId="0" xfId="17" applyFont="1" applyFill="1" applyAlignment="1">
      <alignment horizontal="center" wrapText="1"/>
    </xf>
    <xf numFmtId="0" fontId="43" fillId="0" borderId="0" xfId="17" applyFont="1" applyFill="1" applyBorder="1" applyAlignment="1">
      <alignment horizontal="right" wrapText="1"/>
    </xf>
    <xf numFmtId="0" fontId="43" fillId="0" borderId="0" xfId="17" applyFont="1" applyFill="1" applyBorder="1" applyAlignment="1">
      <alignment horizontal="center" wrapText="1"/>
    </xf>
    <xf numFmtId="0" fontId="8" fillId="0" borderId="0" xfId="16" applyFont="1" applyAlignment="1">
      <alignment horizontal="center"/>
    </xf>
    <xf numFmtId="0" fontId="8" fillId="0" borderId="0" xfId="16" applyFont="1" applyBorder="1" applyAlignment="1">
      <alignment horizontal="right"/>
    </xf>
    <xf numFmtId="0" fontId="8" fillId="0" borderId="0" xfId="16" applyFont="1" applyFill="1" applyAlignment="1">
      <alignment horizontal="center"/>
    </xf>
    <xf numFmtId="0" fontId="8" fillId="0" borderId="0" xfId="16" applyFont="1" applyFill="1" applyBorder="1" applyAlignment="1">
      <alignment horizontal="right"/>
    </xf>
    <xf numFmtId="0" fontId="8" fillId="0" borderId="0" xfId="16" applyFont="1" applyFill="1" applyBorder="1" applyAlignment="1">
      <alignment horizontal="center"/>
    </xf>
    <xf numFmtId="164" fontId="44" fillId="0" borderId="0" xfId="18" applyNumberFormat="1" applyFont="1" applyAlignment="1">
      <alignment horizontal="right"/>
    </xf>
    <xf numFmtId="168" fontId="4" fillId="0" borderId="0" xfId="19" applyNumberFormat="1" applyFont="1"/>
    <xf numFmtId="168" fontId="4" fillId="0" borderId="0" xfId="19" applyNumberFormat="1" applyFont="1" applyBorder="1" applyAlignment="1">
      <alignment horizontal="right"/>
    </xf>
    <xf numFmtId="168" fontId="4" fillId="0" borderId="0" xfId="19" applyNumberFormat="1" applyFont="1" applyFill="1"/>
    <xf numFmtId="168" fontId="4" fillId="0" borderId="0" xfId="19" applyNumberFormat="1" applyFont="1" applyFill="1" applyBorder="1"/>
    <xf numFmtId="164" fontId="4" fillId="0" borderId="1" xfId="18" applyNumberFormat="1" applyFont="1" applyBorder="1"/>
    <xf numFmtId="43" fontId="4" fillId="0" borderId="1" xfId="18" applyNumberFormat="1" applyFont="1" applyFill="1" applyBorder="1"/>
    <xf numFmtId="43" fontId="4" fillId="0" borderId="0" xfId="18" applyNumberFormat="1" applyFont="1" applyFill="1" applyBorder="1" applyAlignment="1">
      <alignment horizontal="right"/>
    </xf>
    <xf numFmtId="164" fontId="4" fillId="0" borderId="1" xfId="18" applyNumberFormat="1" applyFont="1" applyFill="1" applyBorder="1"/>
    <xf numFmtId="43" fontId="4" fillId="0" borderId="0" xfId="18" applyNumberFormat="1" applyFont="1" applyFill="1" applyBorder="1"/>
    <xf numFmtId="0" fontId="4" fillId="0" borderId="0" xfId="16"/>
    <xf numFmtId="164" fontId="4" fillId="0" borderId="0" xfId="18" applyNumberFormat="1" applyFont="1"/>
    <xf numFmtId="168" fontId="43" fillId="0" borderId="0" xfId="19" applyNumberFormat="1" applyFont="1" applyFill="1"/>
    <xf numFmtId="168" fontId="43" fillId="0" borderId="0" xfId="19" applyNumberFormat="1" applyFont="1" applyFill="1" applyBorder="1" applyAlignment="1">
      <alignment horizontal="right"/>
    </xf>
    <xf numFmtId="168" fontId="43" fillId="0" borderId="0" xfId="19" applyNumberFormat="1" applyFont="1" applyFill="1" applyBorder="1"/>
    <xf numFmtId="0" fontId="4" fillId="0" borderId="0" xfId="16" applyFont="1" applyFill="1"/>
    <xf numFmtId="0" fontId="4" fillId="0" borderId="0" xfId="16" applyFont="1" applyFill="1" applyBorder="1" applyAlignment="1">
      <alignment horizontal="right"/>
    </xf>
    <xf numFmtId="43" fontId="4" fillId="0" borderId="0" xfId="16" applyNumberFormat="1" applyFont="1" applyFill="1"/>
    <xf numFmtId="43" fontId="4" fillId="0" borderId="0" xfId="16" applyNumberFormat="1" applyFont="1" applyFill="1" applyBorder="1" applyAlignment="1">
      <alignment horizontal="right"/>
    </xf>
    <xf numFmtId="43" fontId="4" fillId="0" borderId="0" xfId="16" applyNumberFormat="1" applyFont="1" applyFill="1" applyBorder="1"/>
    <xf numFmtId="0" fontId="36" fillId="0" borderId="0" xfId="20" applyFont="1"/>
    <xf numFmtId="0" fontId="36" fillId="0" borderId="0" xfId="20" applyFont="1" applyFill="1"/>
    <xf numFmtId="0" fontId="36" fillId="0" borderId="0" xfId="20" applyFont="1" applyFill="1" applyBorder="1" applyAlignment="1">
      <alignment horizontal="right"/>
    </xf>
    <xf numFmtId="43" fontId="36" fillId="0" borderId="0" xfId="20" applyNumberFormat="1" applyFont="1" applyFill="1"/>
    <xf numFmtId="43" fontId="36" fillId="0" borderId="0" xfId="20" applyNumberFormat="1" applyFont="1" applyFill="1" applyBorder="1" applyAlignment="1">
      <alignment horizontal="right"/>
    </xf>
    <xf numFmtId="43" fontId="36" fillId="0" borderId="0" xfId="20" applyNumberFormat="1" applyFont="1" applyFill="1" applyBorder="1"/>
    <xf numFmtId="0" fontId="45" fillId="0" borderId="0" xfId="20" applyFont="1" applyAlignment="1">
      <alignment horizontal="left"/>
    </xf>
    <xf numFmtId="10" fontId="4" fillId="0" borderId="0" xfId="16" applyNumberFormat="1" applyFont="1"/>
    <xf numFmtId="0" fontId="4" fillId="0" borderId="0" xfId="16" applyFill="1" applyAlignment="1">
      <alignment horizontal="right"/>
    </xf>
    <xf numFmtId="169" fontId="36" fillId="0" borderId="0" xfId="20" applyNumberFormat="1" applyFont="1" applyAlignment="1">
      <alignment horizontal="center"/>
    </xf>
    <xf numFmtId="0" fontId="4" fillId="0" borderId="0" xfId="16" applyFont="1" applyBorder="1" applyAlignment="1">
      <alignment horizontal="right"/>
    </xf>
    <xf numFmtId="6" fontId="4" fillId="0" borderId="0" xfId="16" applyNumberFormat="1" applyFont="1"/>
    <xf numFmtId="169" fontId="36" fillId="0" borderId="0" xfId="20" applyNumberFormat="1" applyFont="1" applyAlignment="1">
      <alignment horizontal="right"/>
    </xf>
    <xf numFmtId="168" fontId="36" fillId="0" borderId="1" xfId="21" applyNumberFormat="1" applyFont="1" applyFill="1" applyBorder="1"/>
    <xf numFmtId="43" fontId="36" fillId="0" borderId="0" xfId="21" applyNumberFormat="1" applyFont="1" applyFill="1" applyBorder="1" applyAlignment="1">
      <alignment horizontal="right"/>
    </xf>
    <xf numFmtId="43" fontId="36" fillId="0" borderId="0" xfId="21" applyNumberFormat="1" applyFont="1" applyFill="1" applyBorder="1"/>
    <xf numFmtId="168" fontId="36" fillId="0" borderId="9" xfId="21" applyNumberFormat="1" applyFont="1" applyFill="1" applyBorder="1"/>
    <xf numFmtId="0" fontId="36" fillId="0" borderId="0" xfId="20" applyFont="1" applyAlignment="1">
      <alignment horizontal="right"/>
    </xf>
    <xf numFmtId="169" fontId="36" fillId="0" borderId="0" xfId="20" applyNumberFormat="1" applyFont="1" applyFill="1" applyBorder="1" applyAlignment="1">
      <alignment horizontal="center"/>
    </xf>
    <xf numFmtId="169" fontId="36" fillId="0" borderId="0" xfId="20" applyNumberFormat="1" applyFont="1" applyFill="1" applyBorder="1" applyAlignment="1">
      <alignment horizontal="right"/>
    </xf>
    <xf numFmtId="169" fontId="36" fillId="0" borderId="0" xfId="21" applyNumberFormat="1" applyFont="1" applyFill="1" applyBorder="1" applyAlignment="1">
      <alignment horizontal="center"/>
    </xf>
    <xf numFmtId="168" fontId="36" fillId="0" borderId="0" xfId="21" applyNumberFormat="1" applyFont="1" applyFill="1" applyBorder="1"/>
    <xf numFmtId="169" fontId="36" fillId="0" borderId="0" xfId="21" applyNumberFormat="1" applyFont="1" applyFill="1" applyBorder="1" applyAlignment="1">
      <alignment horizontal="right"/>
    </xf>
    <xf numFmtId="0" fontId="45" fillId="0" borderId="0" xfId="20" applyFont="1" applyBorder="1" applyAlignment="1">
      <alignment horizontal="left"/>
    </xf>
    <xf numFmtId="169" fontId="36" fillId="0" borderId="0" xfId="20" applyNumberFormat="1" applyFont="1" applyBorder="1" applyAlignment="1">
      <alignment horizontal="center"/>
    </xf>
    <xf numFmtId="169" fontId="36" fillId="0" borderId="0" xfId="20" applyNumberFormat="1" applyFont="1" applyBorder="1" applyAlignment="1">
      <alignment horizontal="right"/>
    </xf>
    <xf numFmtId="0" fontId="4" fillId="0" borderId="0" xfId="16" applyFont="1" applyAlignment="1">
      <alignment horizontal="right"/>
    </xf>
    <xf numFmtId="168" fontId="4" fillId="0" borderId="0" xfId="16" applyNumberFormat="1" applyFont="1" applyFill="1"/>
    <xf numFmtId="168" fontId="4" fillId="0" borderId="0" xfId="16" applyNumberFormat="1" applyFont="1" applyFill="1" applyBorder="1" applyAlignment="1">
      <alignment horizontal="right"/>
    </xf>
    <xf numFmtId="0" fontId="4" fillId="0" borderId="0" xfId="16" applyFont="1" applyFill="1" applyBorder="1"/>
    <xf numFmtId="0" fontId="34" fillId="11" borderId="45" xfId="16" applyFont="1" applyFill="1" applyBorder="1" applyAlignment="1">
      <alignment horizontal="center" vertical="top" wrapText="1"/>
    </xf>
    <xf numFmtId="0" fontId="4" fillId="12" borderId="0" xfId="16" applyFill="1"/>
    <xf numFmtId="43" fontId="0" fillId="12" borderId="0" xfId="18" applyFont="1" applyFill="1"/>
    <xf numFmtId="0" fontId="4" fillId="13" borderId="0" xfId="16" applyFill="1"/>
    <xf numFmtId="43" fontId="0" fillId="13" borderId="0" xfId="18" applyFont="1" applyFill="1"/>
    <xf numFmtId="0" fontId="4" fillId="8" borderId="0" xfId="16" applyFill="1"/>
    <xf numFmtId="43" fontId="0" fillId="8" borderId="0" xfId="18" applyFont="1" applyFill="1"/>
    <xf numFmtId="43" fontId="0" fillId="9" borderId="0" xfId="18" applyFont="1" applyFill="1"/>
    <xf numFmtId="43" fontId="0" fillId="10" borderId="0" xfId="18" applyFont="1" applyFill="1"/>
    <xf numFmtId="43" fontId="0" fillId="0" borderId="0" xfId="18" applyFont="1"/>
    <xf numFmtId="43" fontId="8" fillId="0" borderId="10" xfId="18" applyFont="1" applyBorder="1"/>
    <xf numFmtId="43" fontId="4" fillId="0" borderId="0" xfId="16" applyNumberFormat="1"/>
    <xf numFmtId="0" fontId="4" fillId="0" borderId="0" xfId="16" applyAlignment="1">
      <alignment horizontal="right"/>
    </xf>
    <xf numFmtId="164" fontId="4" fillId="0" borderId="0" xfId="16" applyNumberFormat="1" applyFont="1"/>
    <xf numFmtId="0" fontId="34" fillId="11" borderId="43" xfId="16" applyFont="1" applyFill="1" applyBorder="1" applyAlignment="1">
      <alignment horizontal="center" vertical="top" wrapText="1"/>
    </xf>
    <xf numFmtId="164" fontId="0" fillId="8" borderId="0" xfId="18" applyNumberFormat="1" applyFont="1" applyFill="1" applyBorder="1"/>
    <xf numFmtId="0" fontId="43" fillId="0" borderId="0" xfId="16" applyNumberFormat="1" applyFont="1" applyFill="1" applyBorder="1" applyAlignment="1" applyProtection="1">
      <alignment wrapText="1"/>
    </xf>
    <xf numFmtId="0" fontId="43" fillId="0" borderId="0" xfId="16" applyNumberFormat="1" applyFont="1" applyFill="1" applyBorder="1" applyAlignment="1" applyProtection="1"/>
    <xf numFmtId="164" fontId="43" fillId="0" borderId="10" xfId="16" applyNumberFormat="1" applyFont="1" applyFill="1" applyBorder="1" applyAlignment="1" applyProtection="1"/>
    <xf numFmtId="164" fontId="43" fillId="0" borderId="0" xfId="16" applyNumberFormat="1" applyFont="1" applyFill="1" applyBorder="1" applyAlignment="1" applyProtection="1"/>
    <xf numFmtId="0" fontId="43" fillId="0" borderId="0" xfId="16" applyNumberFormat="1" applyFont="1" applyFill="1" applyBorder="1" applyAlignment="1" applyProtection="1">
      <alignment horizontal="right"/>
    </xf>
    <xf numFmtId="0" fontId="36" fillId="9" borderId="0" xfId="17" applyFont="1" applyFill="1" applyBorder="1"/>
    <xf numFmtId="164" fontId="0" fillId="9" borderId="0" xfId="18" applyNumberFormat="1" applyFont="1" applyFill="1" applyBorder="1"/>
    <xf numFmtId="164" fontId="4" fillId="9" borderId="0" xfId="18" applyNumberFormat="1" applyFont="1" applyFill="1" applyBorder="1"/>
    <xf numFmtId="164" fontId="4" fillId="9" borderId="0" xfId="18" applyNumberFormat="1" applyFont="1" applyFill="1"/>
    <xf numFmtId="164" fontId="0" fillId="6" borderId="0" xfId="18" applyNumberFormat="1" applyFont="1" applyFill="1" applyBorder="1"/>
    <xf numFmtId="0" fontId="4" fillId="14" borderId="0" xfId="16" applyFill="1"/>
    <xf numFmtId="0" fontId="36" fillId="14" borderId="0" xfId="17" quotePrefix="1" applyNumberFormat="1" applyFont="1" applyFill="1"/>
    <xf numFmtId="0" fontId="36" fillId="14" borderId="0" xfId="17" applyFont="1" applyFill="1"/>
    <xf numFmtId="164" fontId="0" fillId="14" borderId="0" xfId="18" applyNumberFormat="1" applyFont="1" applyFill="1" applyBorder="1"/>
    <xf numFmtId="164" fontId="0" fillId="14" borderId="0" xfId="18" applyNumberFormat="1" applyFont="1" applyFill="1"/>
    <xf numFmtId="0" fontId="36" fillId="14" borderId="0" xfId="17" applyNumberFormat="1" applyFont="1" applyFill="1" applyBorder="1" applyAlignment="1">
      <alignment wrapText="1"/>
    </xf>
    <xf numFmtId="164" fontId="4" fillId="0" borderId="0" xfId="16" applyNumberFormat="1" applyFont="1" applyBorder="1"/>
    <xf numFmtId="0" fontId="3" fillId="0" borderId="0" xfId="7" applyFont="1"/>
    <xf numFmtId="0" fontId="0" fillId="0" borderId="0" xfId="2" applyNumberFormat="1" applyFont="1" applyAlignment="1">
      <alignment horizontal="left"/>
    </xf>
    <xf numFmtId="0" fontId="0" fillId="0" borderId="0" xfId="0" applyBorder="1"/>
    <xf numFmtId="0" fontId="8" fillId="0" borderId="0" xfId="7" applyFont="1" applyFill="1" applyBorder="1" applyAlignment="1">
      <alignment horizontal="center"/>
    </xf>
    <xf numFmtId="0" fontId="6" fillId="0" borderId="0" xfId="7" applyFill="1" applyBorder="1" applyAlignment="1">
      <alignment horizontal="center"/>
    </xf>
    <xf numFmtId="0" fontId="3" fillId="0" borderId="19" xfId="7" applyFont="1" applyBorder="1"/>
    <xf numFmtId="14" fontId="6" fillId="0" borderId="0" xfId="7" applyNumberFormat="1" applyFill="1" applyBorder="1"/>
    <xf numFmtId="164" fontId="8" fillId="0" borderId="0" xfId="8" applyNumberFormat="1" applyFont="1" applyFill="1" applyBorder="1"/>
    <xf numFmtId="0" fontId="6" fillId="0" borderId="18" xfId="7" applyBorder="1"/>
    <xf numFmtId="0" fontId="6" fillId="0" borderId="19" xfId="7" applyBorder="1"/>
    <xf numFmtId="0" fontId="6" fillId="0" borderId="16" xfId="7" applyBorder="1"/>
    <xf numFmtId="164" fontId="6" fillId="0" borderId="18" xfId="7" applyNumberFormat="1" applyBorder="1"/>
    <xf numFmtId="41" fontId="10" fillId="0" borderId="0" xfId="2" applyNumberFormat="1" applyFont="1"/>
    <xf numFmtId="41" fontId="13" fillId="0" borderId="0" xfId="2" applyNumberFormat="1" applyFont="1" applyAlignment="1">
      <alignment horizontal="center" wrapText="1"/>
    </xf>
    <xf numFmtId="41" fontId="13" fillId="0" borderId="0" xfId="2" applyNumberFormat="1" applyFont="1"/>
    <xf numFmtId="41" fontId="13" fillId="0" borderId="0" xfId="3" applyNumberFormat="1" applyFont="1" applyAlignment="1">
      <alignment horizontal="center"/>
    </xf>
    <xf numFmtId="41" fontId="13" fillId="0" borderId="0" xfId="3" quotePrefix="1" applyNumberFormat="1" applyFont="1" applyAlignment="1">
      <alignment horizontal="center"/>
    </xf>
    <xf numFmtId="41" fontId="13" fillId="0" borderId="2" xfId="2" applyNumberFormat="1" applyFont="1" applyBorder="1" applyAlignment="1">
      <alignment horizontal="center"/>
    </xf>
    <xf numFmtId="41" fontId="13" fillId="0" borderId="5" xfId="2" applyNumberFormat="1" applyFont="1" applyBorder="1" applyAlignment="1">
      <alignment horizontal="center"/>
    </xf>
    <xf numFmtId="41" fontId="13" fillId="0" borderId="7" xfId="2" applyNumberFormat="1" applyFont="1" applyBorder="1" applyAlignment="1">
      <alignment horizontal="center"/>
    </xf>
    <xf numFmtId="2" fontId="13" fillId="0" borderId="0" xfId="5" applyNumberFormat="1" applyFont="1" applyAlignment="1" applyProtection="1">
      <alignment horizontal="center"/>
    </xf>
    <xf numFmtId="5" fontId="10" fillId="0" borderId="0" xfId="4" applyNumberFormat="1" applyFont="1"/>
    <xf numFmtId="41" fontId="10" fillId="0" borderId="1" xfId="2" applyNumberFormat="1" applyFont="1" applyBorder="1"/>
    <xf numFmtId="5" fontId="10" fillId="0" borderId="9" xfId="2" applyNumberFormat="1" applyFont="1" applyBorder="1"/>
    <xf numFmtId="41" fontId="10" fillId="0" borderId="4" xfId="2" applyNumberFormat="1" applyFont="1" applyBorder="1"/>
    <xf numFmtId="0" fontId="10" fillId="0" borderId="0" xfId="2" applyFont="1" applyAlignment="1">
      <alignment horizontal="center"/>
    </xf>
    <xf numFmtId="0" fontId="12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13" fillId="0" borderId="2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3" fontId="10" fillId="0" borderId="0" xfId="3" applyNumberFormat="1" applyFont="1"/>
    <xf numFmtId="41" fontId="13" fillId="0" borderId="0" xfId="22" applyNumberFormat="1" applyFont="1" applyAlignment="1">
      <alignment horizontal="center"/>
    </xf>
    <xf numFmtId="3" fontId="46" fillId="0" borderId="0" xfId="3" applyNumberFormat="1" applyFont="1" applyAlignment="1">
      <alignment horizontal="center"/>
    </xf>
    <xf numFmtId="3" fontId="13" fillId="0" borderId="2" xfId="3" applyNumberFormat="1" applyFont="1" applyBorder="1" applyAlignment="1">
      <alignment horizontal="center"/>
    </xf>
    <xf numFmtId="3" fontId="13" fillId="0" borderId="5" xfId="2" applyNumberFormat="1" applyFont="1" applyBorder="1" applyAlignment="1">
      <alignment horizontal="center"/>
    </xf>
    <xf numFmtId="3" fontId="13" fillId="0" borderId="7" xfId="3" applyNumberFormat="1" applyFont="1" applyBorder="1" applyAlignment="1">
      <alignment horizontal="center"/>
    </xf>
    <xf numFmtId="4" fontId="13" fillId="0" borderId="0" xfId="3" applyNumberFormat="1" applyFont="1" applyAlignment="1">
      <alignment horizontal="center"/>
    </xf>
    <xf numFmtId="3" fontId="13" fillId="0" borderId="0" xfId="3" applyNumberFormat="1" applyFont="1" applyAlignment="1">
      <alignment horizontal="center"/>
    </xf>
    <xf numFmtId="42" fontId="10" fillId="0" borderId="0" xfId="4" applyNumberFormat="1" applyFont="1"/>
    <xf numFmtId="41" fontId="10" fillId="0" borderId="0" xfId="4" applyNumberFormat="1" applyFont="1"/>
    <xf numFmtId="41" fontId="10" fillId="0" borderId="1" xfId="4" applyNumberFormat="1" applyFont="1" applyBorder="1"/>
    <xf numFmtId="41" fontId="10" fillId="0" borderId="0" xfId="3" applyNumberFormat="1" applyFont="1"/>
    <xf numFmtId="164" fontId="10" fillId="0" borderId="0" xfId="11" applyNumberFormat="1" applyFont="1" applyFill="1"/>
    <xf numFmtId="41" fontId="10" fillId="0" borderId="1" xfId="3" applyNumberFormat="1" applyFont="1" applyBorder="1"/>
    <xf numFmtId="42" fontId="10" fillId="0" borderId="9" xfId="3" applyNumberFormat="1" applyFont="1" applyBorder="1"/>
    <xf numFmtId="41" fontId="10" fillId="0" borderId="10" xfId="3" applyNumberFormat="1" applyFont="1" applyBorder="1"/>
    <xf numFmtId="3" fontId="10" fillId="0" borderId="0" xfId="2" applyNumberFormat="1" applyFont="1"/>
    <xf numFmtId="0" fontId="10" fillId="0" borderId="0" xfId="3" applyFont="1" applyBorder="1"/>
    <xf numFmtId="42" fontId="13" fillId="0" borderId="0" xfId="3" applyNumberFormat="1" applyFont="1" applyBorder="1"/>
    <xf numFmtId="41" fontId="10" fillId="0" borderId="0" xfId="3" applyNumberFormat="1" applyFont="1" applyBorder="1"/>
    <xf numFmtId="41" fontId="17" fillId="0" borderId="0" xfId="1" applyNumberFormat="1" applyFont="1" applyFill="1" applyBorder="1"/>
    <xf numFmtId="3" fontId="10" fillId="0" borderId="0" xfId="3" applyNumberFormat="1" applyFont="1" applyBorder="1"/>
    <xf numFmtId="41" fontId="17" fillId="0" borderId="0" xfId="2" applyNumberFormat="1" applyFont="1" applyFill="1" applyBorder="1" applyAlignment="1">
      <alignment vertical="top"/>
    </xf>
    <xf numFmtId="3" fontId="10" fillId="0" borderId="0" xfId="0" applyNumberFormat="1" applyFont="1" applyFill="1" applyBorder="1"/>
    <xf numFmtId="3" fontId="10" fillId="0" borderId="0" xfId="0" applyNumberFormat="1" applyFont="1" applyBorder="1"/>
    <xf numFmtId="41" fontId="10" fillId="0" borderId="0" xfId="2" applyNumberFormat="1" applyFont="1" applyBorder="1"/>
    <xf numFmtId="3" fontId="10" fillId="0" borderId="0" xfId="2" applyNumberFormat="1" applyFont="1" applyBorder="1"/>
    <xf numFmtId="0" fontId="10" fillId="0" borderId="0" xfId="2" applyFont="1" applyBorder="1" applyAlignment="1">
      <alignment horizontal="center"/>
    </xf>
    <xf numFmtId="41" fontId="10" fillId="0" borderId="0" xfId="1" applyNumberFormat="1" applyFont="1" applyFill="1" applyBorder="1"/>
    <xf numFmtId="0" fontId="10" fillId="0" borderId="0" xfId="2" applyFont="1" applyBorder="1" applyAlignment="1">
      <alignment vertical="top"/>
    </xf>
    <xf numFmtId="41" fontId="10" fillId="0" borderId="0" xfId="2" applyNumberFormat="1" applyFont="1" applyBorder="1" applyAlignment="1">
      <alignment vertical="top"/>
    </xf>
    <xf numFmtId="5" fontId="17" fillId="0" borderId="14" xfId="2" applyNumberFormat="1" applyFont="1" applyFill="1" applyBorder="1"/>
    <xf numFmtId="41" fontId="10" fillId="0" borderId="0" xfId="4" applyNumberFormat="1" applyFont="1" applyBorder="1"/>
    <xf numFmtId="5" fontId="10" fillId="0" borderId="14" xfId="2" applyNumberFormat="1" applyFont="1" applyBorder="1"/>
    <xf numFmtId="42" fontId="24" fillId="0" borderId="14" xfId="3" applyNumberFormat="1" applyFont="1" applyFill="1" applyBorder="1"/>
    <xf numFmtId="164" fontId="26" fillId="15" borderId="0" xfId="10" applyNumberFormat="1" applyFont="1" applyFill="1" applyBorder="1"/>
    <xf numFmtId="164" fontId="0" fillId="15" borderId="0" xfId="8" applyNumberFormat="1" applyFont="1" applyFill="1" applyBorder="1"/>
    <xf numFmtId="0" fontId="2" fillId="0" borderId="17" xfId="7" applyFont="1" applyBorder="1"/>
    <xf numFmtId="164" fontId="8" fillId="0" borderId="15" xfId="11" applyNumberFormat="1" applyFont="1" applyBorder="1"/>
    <xf numFmtId="164" fontId="26" fillId="5" borderId="0" xfId="10" applyNumberFormat="1" applyFont="1" applyFill="1" applyBorder="1"/>
    <xf numFmtId="0" fontId="1" fillId="0" borderId="0" xfId="9" applyFont="1" applyAlignment="1">
      <alignment horizontal="center"/>
    </xf>
    <xf numFmtId="3" fontId="10" fillId="0" borderId="0" xfId="0" applyNumberFormat="1" applyFont="1" applyAlignment="1">
      <alignment horizontal="center"/>
    </xf>
    <xf numFmtId="41" fontId="10" fillId="0" borderId="0" xfId="2" applyNumberFormat="1" applyFont="1" applyAlignment="1">
      <alignment horizontal="center"/>
    </xf>
    <xf numFmtId="164" fontId="26" fillId="4" borderId="0" xfId="11" applyNumberFormat="1" applyFont="1" applyFill="1" applyBorder="1" applyAlignment="1">
      <alignment horizontal="center"/>
    </xf>
    <xf numFmtId="0" fontId="43" fillId="0" borderId="0" xfId="17" applyFont="1" applyAlignment="1">
      <alignment horizontal="center" wrapText="1"/>
    </xf>
    <xf numFmtId="0" fontId="43" fillId="0" borderId="0" xfId="17" applyFont="1" applyAlignment="1">
      <alignment horizontal="right" wrapText="1"/>
    </xf>
    <xf numFmtId="0" fontId="8" fillId="0" borderId="44" xfId="16" applyFont="1" applyBorder="1" applyAlignment="1">
      <alignment horizontal="center" wrapText="1"/>
    </xf>
    <xf numFmtId="0" fontId="32" fillId="2" borderId="0" xfId="12" applyFill="1" applyAlignment="1">
      <alignment horizontal="left" vertical="top" wrapText="1"/>
    </xf>
  </cellXfs>
  <cellStyles count="23">
    <cellStyle name="Comma" xfId="11" builtinId="3"/>
    <cellStyle name="Comma 2" xfId="8" xr:uid="{00000000-0005-0000-0000-000001000000}"/>
    <cellStyle name="Comma 2 2" xfId="10" xr:uid="{00000000-0005-0000-0000-000002000000}"/>
    <cellStyle name="Comma 2 3" xfId="13" xr:uid="{00000000-0005-0000-0000-000003000000}"/>
    <cellStyle name="Comma 3" xfId="15" xr:uid="{00000000-0005-0000-0000-000004000000}"/>
    <cellStyle name="Comma 4" xfId="18" xr:uid="{00000000-0005-0000-0000-000005000000}"/>
    <cellStyle name="Currency 2" xfId="14" xr:uid="{00000000-0005-0000-0000-000006000000}"/>
    <cellStyle name="Currency 2 2" xfId="21" xr:uid="{00000000-0005-0000-0000-000007000000}"/>
    <cellStyle name="Currency 3" xfId="19" xr:uid="{00000000-0005-0000-0000-000008000000}"/>
    <cellStyle name="Followed Hyperlink" xfId="5" builtinId="9"/>
    <cellStyle name="Normal" xfId="0" builtinId="0"/>
    <cellStyle name="Normal 2" xfId="7" xr:uid="{00000000-0005-0000-0000-00000B000000}"/>
    <cellStyle name="Normal 2 2" xfId="9" xr:uid="{00000000-0005-0000-0000-00000C000000}"/>
    <cellStyle name="Normal 2 3" xfId="17" xr:uid="{00000000-0005-0000-0000-00000D000000}"/>
    <cellStyle name="Normal 3" xfId="12" xr:uid="{00000000-0005-0000-0000-00000E000000}"/>
    <cellStyle name="Normal 4" xfId="16" xr:uid="{00000000-0005-0000-0000-00000F000000}"/>
    <cellStyle name="Normal_DFIT-WaEle_SUM" xfId="6" xr:uid="{00000000-0005-0000-0000-000010000000}"/>
    <cellStyle name="Normal_IDGas6_97" xfId="4" xr:uid="{00000000-0005-0000-0000-000011000000}"/>
    <cellStyle name="Normal_Incent2007recon" xfId="20" xr:uid="{00000000-0005-0000-0000-000012000000}"/>
    <cellStyle name="Normal_WAElec6_97" xfId="2" xr:uid="{00000000-0005-0000-0000-000013000000}"/>
    <cellStyle name="Normal_WAGas6_97" xfId="3" xr:uid="{00000000-0005-0000-0000-000014000000}"/>
    <cellStyle name="Normal_WAGas6_97 2" xfId="22" xr:uid="{90725EFC-C3D5-4241-9B61-B8CBEB3F37D4}"/>
    <cellStyle name="Percent" xfId="1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8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2\2012%20WA%20GRC\Adjustments\Adjustments\PF%20-%20Labor&amp;Benefit\2012%20Info\Downloads\Total%20Labor%20for%20Pension-Medic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joanna_huang_utc_wa_gov/Documents/Documents/Avista/GRC/UE-200900%20GRC/AVA%20Workpaper/Andrews/RR/200900-200901-Andrews%20Exh.%20EMA-2%20-%202019%20WA%20Electric%20RR%20Model%20AMA%2010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uang215/Documents/DATA/Avista/GRC/UE-190334%20GRC/4.%20UE__Andrews%20WP%20(AVA-Apr19)/4.%20UE__Andrews%20WP%20(AVA-Apr19)/EXh%20EMA%203%20-2018%20WA%20Natural%20Gas%20RR%20Model%20AMA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uang215/OneDrive%20-%20Washington%20State%20Executive%20Branch%20Agencies/Documents/Avista/GRC/UE-190334%20GRC/Huang%20workpaper/RR/Exh%20JH-2%20-2018%20WA%20Electric%20RR%20Model%208-28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https://stateofwa-my.sharepoint.com/personal/joanna_huang_utc_wa_gov/Documents/Documents/Avista/GRC/UE-200900%20GRC/AVA%20Workpaper/Andrews/RR/200900-200901-Andrews%20Exh.%20EMA-3%20-%202019%20WA%20Natural%20Gas%20RR%20Model%20AMA%2010.2021.xlsx?3AB3CF30" TargetMode="External"/><Relationship Id="rId1" Type="http://schemas.openxmlformats.org/officeDocument/2006/relationships/externalLinkPath" Target="file:///\\3AB3CF30\200900-200901-Andrews%20Exh.%20EMA-3%20-%202019%20WA%20Natural%20Gas%20RR%20Model%20AMA%20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Labor"/>
      <sheetName val="Macro1"/>
    </sheetNames>
    <sheetDataSet>
      <sheetData sheetId="0" refreshError="1"/>
      <sheetData sheetId="1">
        <row r="69">
          <cell r="A69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ADJ SUMMARY"/>
      <sheetName val="LEAD SHEETS-DO NOT ENTER"/>
      <sheetName val="ROO INPUT"/>
      <sheetName val="DEBT CALC"/>
      <sheetName val="COMPARISON"/>
    </sheetNames>
    <sheetDataSet>
      <sheetData sheetId="0"/>
      <sheetData sheetId="1">
        <row r="12">
          <cell r="O12">
            <v>2.4799999999999999E-2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cerno_Cache_XXXXX"/>
      <sheetName val="ADJ DETAIL INPUT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>
        <row r="12">
          <cell r="P12">
            <v>2.5700000000000001E-2</v>
          </cell>
        </row>
      </sheetData>
      <sheetData sheetId="2"/>
      <sheetData sheetId="3"/>
      <sheetData sheetId="4">
        <row r="3">
          <cell r="A3" t="str">
            <v>WASHINGTON NATURAL GAS</v>
          </cell>
        </row>
      </sheetData>
      <sheetData sheetId="5"/>
      <sheetData sheetId="6"/>
      <sheetData sheetId="7">
        <row r="3">
          <cell r="A3" t="str">
            <v>AVISTA UTILITIES</v>
          </cell>
        </row>
        <row r="6">
          <cell r="A6" t="str">
            <v xml:space="preserve">(000'S OF DOLLARS)   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ADJ SUMMARY"/>
      <sheetName val="LEAD SHEETS-DO NOT ENTER"/>
      <sheetName val="ROO INPUT"/>
      <sheetName val="DEBT CALC"/>
      <sheetName val="COMPARISON"/>
      <sheetName val="Normalized ROE - Elec&amp;Gas"/>
    </sheetNames>
    <sheetDataSet>
      <sheetData sheetId="0"/>
      <sheetData sheetId="1">
        <row r="12">
          <cell r="O12">
            <v>2.5700000000000001E-2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CF"/>
      <sheetName val="ADJ DETAIL INPUT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>
        <row r="12">
          <cell r="P12">
            <v>2.4799999999999999E-2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1:L25" totalsRowCount="1" headerRowDxfId="26" dataDxfId="25" totalsRowDxfId="24">
  <autoFilter ref="A1:L24" xr:uid="{00000000-0009-0000-0100-000001000000}"/>
  <sortState xmlns:xlrd2="http://schemas.microsoft.com/office/spreadsheetml/2017/richdata2" ref="A2:Q12">
    <sortCondition ref="A3:A13"/>
    <sortCondition ref="L3:L13"/>
  </sortState>
  <tableColumns count="12">
    <tableColumn id="1" xr3:uid="{00000000-0010-0000-0000-000001000000}" name="Driving Project" totalsRowLabel="Total" dataDxfId="23" totalsRowDxfId="22"/>
    <tableColumn id="2" xr3:uid="{00000000-0010-0000-0000-000002000000}" name="Org" dataDxfId="21" totalsRowDxfId="20"/>
    <tableColumn id="7" xr3:uid="{00000000-0010-0000-0000-000007000000}" name="Project" dataDxfId="19" totalsRowDxfId="18" dataCellStyle="Normal 2"/>
    <tableColumn id="8" xr3:uid="{00000000-0010-0000-0000-000008000000}" name="FERC" dataDxfId="17" totalsRowDxfId="16" dataCellStyle="Normal 2"/>
    <tableColumn id="9" xr3:uid="{00000000-0010-0000-0000-000009000000}" name="Svc&amp;Jur" dataDxfId="15" totalsRowDxfId="14" dataCellStyle="Normal 2"/>
    <tableColumn id="3" xr3:uid="{00000000-0010-0000-0000-000003000000}" name="Vendor" dataDxfId="13" totalsRowDxfId="12" dataCellStyle="Normal 2"/>
    <tableColumn id="4" xr3:uid="{00000000-0010-0000-0000-000004000000}" name="Description" dataDxfId="11" totalsRowDxfId="10" dataCellStyle="Normal 2"/>
    <tableColumn id="13" xr3:uid="{00000000-0010-0000-0000-00000D000000}" name="Exp Type" dataDxfId="9" totalsRowDxfId="8" dataCellStyle="Normal 2"/>
    <tableColumn id="16" xr3:uid="{00000000-0010-0000-0000-000010000000}" name="July 2012 to_x000a_June 2013_x000a_Actuals" totalsRowFunction="sum" dataDxfId="7" totalsRowDxfId="6"/>
    <tableColumn id="10" xr3:uid="{00000000-0010-0000-0000-00000A000000}" name="2014 Proforma" totalsRowFunction="sum" dataDxfId="5" totalsRowDxfId="4"/>
    <tableColumn id="11" xr3:uid="{00000000-0010-0000-0000-00000B000000}" name="2015 Proforma" totalsRowFunction="sum" dataDxfId="3" totalsRowDxfId="2"/>
    <tableColumn id="12" xr3:uid="{00000000-0010-0000-0000-00000C000000}" name="2016 Proforma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97"/>
  <sheetViews>
    <sheetView tabSelected="1" topLeftCell="A67" workbookViewId="0">
      <selection sqref="A1:O55"/>
    </sheetView>
  </sheetViews>
  <sheetFormatPr defaultRowHeight="12.5"/>
  <cols>
    <col min="1" max="1" width="4.54296875" style="410" customWidth="1"/>
    <col min="2" max="3" width="1.54296875" style="2" customWidth="1"/>
    <col min="4" max="4" width="35.453125" style="2" customWidth="1"/>
    <col min="5" max="5" width="12" style="397" customWidth="1"/>
    <col min="6" max="6" width="13" style="72" customWidth="1"/>
  </cols>
  <sheetData>
    <row r="1" spans="1:6">
      <c r="D1"/>
    </row>
    <row r="2" spans="1:6" ht="13">
      <c r="A2" s="411" t="s">
        <v>0</v>
      </c>
      <c r="D2" s="410"/>
      <c r="F2" s="73"/>
    </row>
    <row r="3" spans="1:6" ht="13">
      <c r="A3" s="411" t="s">
        <v>1</v>
      </c>
      <c r="D3" s="410"/>
      <c r="E3" s="398"/>
      <c r="F3" s="73"/>
    </row>
    <row r="4" spans="1:6" ht="13">
      <c r="A4" s="411" t="s">
        <v>373</v>
      </c>
      <c r="D4" s="410"/>
      <c r="E4" s="399"/>
      <c r="F4" s="73"/>
    </row>
    <row r="5" spans="1:6" ht="13">
      <c r="A5" s="411" t="s">
        <v>3</v>
      </c>
      <c r="D5" s="410"/>
      <c r="E5" s="400" t="s">
        <v>375</v>
      </c>
      <c r="F5" s="74" t="s">
        <v>376</v>
      </c>
    </row>
    <row r="6" spans="1:6">
      <c r="A6" s="412"/>
      <c r="B6" s="4"/>
      <c r="C6" s="4"/>
      <c r="D6" s="4"/>
      <c r="E6" s="401" t="s">
        <v>377</v>
      </c>
      <c r="F6" s="75"/>
    </row>
    <row r="7" spans="1:6">
      <c r="A7" s="413"/>
      <c r="B7" s="7"/>
      <c r="C7" s="8"/>
      <c r="D7" s="8"/>
      <c r="E7" s="402" t="s">
        <v>129</v>
      </c>
      <c r="F7" s="76" t="s">
        <v>4</v>
      </c>
    </row>
    <row r="8" spans="1:6">
      <c r="A8" s="414" t="s">
        <v>5</v>
      </c>
      <c r="B8" s="10"/>
      <c r="C8" s="4"/>
      <c r="D8" s="4"/>
      <c r="E8" s="403" t="s">
        <v>126</v>
      </c>
      <c r="F8" s="77" t="s">
        <v>126</v>
      </c>
    </row>
    <row r="9" spans="1:6">
      <c r="A9" s="415" t="s">
        <v>6</v>
      </c>
      <c r="B9" s="13"/>
      <c r="C9" s="14"/>
      <c r="D9" s="14" t="s">
        <v>7</v>
      </c>
      <c r="E9" s="404" t="s">
        <v>127</v>
      </c>
      <c r="F9" s="78" t="s">
        <v>127</v>
      </c>
    </row>
    <row r="10" spans="1:6">
      <c r="A10" s="15"/>
      <c r="B10" s="16" t="s">
        <v>8</v>
      </c>
      <c r="C10" s="15"/>
      <c r="D10" s="15"/>
      <c r="E10" s="79">
        <v>3.08</v>
      </c>
      <c r="F10" s="79">
        <v>3.08</v>
      </c>
    </row>
    <row r="11" spans="1:6">
      <c r="A11" s="15"/>
      <c r="B11" s="16" t="s">
        <v>9</v>
      </c>
      <c r="C11" s="15"/>
      <c r="D11" s="15"/>
      <c r="E11" s="80" t="s">
        <v>130</v>
      </c>
      <c r="F11" s="80" t="s">
        <v>130</v>
      </c>
    </row>
    <row r="12" spans="1:6">
      <c r="A12" s="15"/>
      <c r="B12" s="16"/>
      <c r="C12" s="15"/>
      <c r="D12" s="15"/>
      <c r="E12" s="405"/>
    </row>
    <row r="13" spans="1:6">
      <c r="B13" s="2" t="s">
        <v>10</v>
      </c>
    </row>
    <row r="14" spans="1:6">
      <c r="A14" s="17">
        <v>1</v>
      </c>
      <c r="B14" s="18" t="s">
        <v>11</v>
      </c>
      <c r="C14" s="18"/>
      <c r="D14" s="18"/>
      <c r="E14" s="406">
        <v>0</v>
      </c>
      <c r="F14" s="406">
        <v>0</v>
      </c>
    </row>
    <row r="15" spans="1:6">
      <c r="A15" s="17">
        <v>2</v>
      </c>
      <c r="B15" s="19" t="s">
        <v>12</v>
      </c>
      <c r="C15" s="19"/>
      <c r="D15" s="19"/>
      <c r="E15" s="397">
        <v>0</v>
      </c>
      <c r="F15" s="397">
        <v>0</v>
      </c>
    </row>
    <row r="16" spans="1:6">
      <c r="A16" s="17">
        <v>3</v>
      </c>
      <c r="B16" s="19" t="s">
        <v>13</v>
      </c>
      <c r="C16" s="19"/>
      <c r="D16" s="19"/>
      <c r="E16" s="407">
        <v>0</v>
      </c>
      <c r="F16" s="407">
        <v>0</v>
      </c>
    </row>
    <row r="17" spans="1:6">
      <c r="A17" s="17">
        <v>4</v>
      </c>
      <c r="B17" s="19" t="s">
        <v>14</v>
      </c>
      <c r="C17" s="19"/>
      <c r="D17" s="19"/>
      <c r="E17" s="397">
        <f t="shared" ref="E17" si="0">SUM(E14:E16)</f>
        <v>0</v>
      </c>
      <c r="F17" s="82">
        <f>SUM(F14:F16)</f>
        <v>0</v>
      </c>
    </row>
    <row r="18" spans="1:6">
      <c r="A18" s="17">
        <v>5</v>
      </c>
      <c r="B18" s="19" t="s">
        <v>15</v>
      </c>
      <c r="C18" s="19"/>
      <c r="D18" s="19"/>
      <c r="E18" s="407">
        <v>0</v>
      </c>
      <c r="F18" s="407">
        <v>0</v>
      </c>
    </row>
    <row r="19" spans="1:6">
      <c r="A19" s="17">
        <v>6</v>
      </c>
      <c r="B19" s="19" t="s">
        <v>16</v>
      </c>
      <c r="C19" s="19"/>
      <c r="D19" s="19"/>
      <c r="E19" s="397">
        <f t="shared" ref="E19:F19" si="1">SUM(E17:E18)</f>
        <v>0</v>
      </c>
      <c r="F19" s="397">
        <f t="shared" si="1"/>
        <v>0</v>
      </c>
    </row>
    <row r="20" spans="1:6">
      <c r="A20" s="17"/>
      <c r="B20" s="19"/>
      <c r="C20" s="19"/>
      <c r="D20" s="19"/>
      <c r="F20" s="81"/>
    </row>
    <row r="21" spans="1:6">
      <c r="A21" s="17"/>
      <c r="B21" s="19" t="s">
        <v>17</v>
      </c>
      <c r="C21" s="19"/>
      <c r="D21" s="19"/>
      <c r="F21" s="81"/>
    </row>
    <row r="22" spans="1:6">
      <c r="A22" s="17"/>
      <c r="B22" s="19" t="s">
        <v>18</v>
      </c>
      <c r="C22" s="19"/>
      <c r="D22" s="19"/>
      <c r="E22" s="458"/>
      <c r="F22" s="81"/>
    </row>
    <row r="23" spans="1:6">
      <c r="A23" s="17">
        <v>7</v>
      </c>
      <c r="B23" s="19"/>
      <c r="C23" s="19" t="s">
        <v>19</v>
      </c>
      <c r="D23" s="19"/>
      <c r="E23" s="397">
        <v>0</v>
      </c>
      <c r="F23" s="397">
        <v>0</v>
      </c>
    </row>
    <row r="24" spans="1:6">
      <c r="A24" s="17">
        <v>8</v>
      </c>
      <c r="B24" s="19"/>
      <c r="C24" s="19" t="s">
        <v>20</v>
      </c>
      <c r="D24" s="19"/>
      <c r="E24" s="397">
        <v>0</v>
      </c>
      <c r="F24" s="397">
        <v>0</v>
      </c>
    </row>
    <row r="25" spans="1:6">
      <c r="A25" s="17">
        <v>9</v>
      </c>
      <c r="B25" s="19"/>
      <c r="C25" s="19" t="s">
        <v>21</v>
      </c>
      <c r="D25" s="19"/>
      <c r="E25" s="397">
        <v>0</v>
      </c>
      <c r="F25" s="397">
        <v>0</v>
      </c>
    </row>
    <row r="26" spans="1:6">
      <c r="A26" s="17">
        <v>10</v>
      </c>
      <c r="B26" s="19"/>
      <c r="C26" s="19" t="s">
        <v>22</v>
      </c>
      <c r="D26" s="19"/>
      <c r="F26" s="397">
        <v>0</v>
      </c>
    </row>
    <row r="27" spans="1:6">
      <c r="A27" s="17">
        <v>11</v>
      </c>
      <c r="B27" s="19"/>
      <c r="C27" s="19" t="s">
        <v>23</v>
      </c>
      <c r="D27" s="19"/>
      <c r="E27" s="407">
        <v>0</v>
      </c>
      <c r="F27" s="407">
        <v>0</v>
      </c>
    </row>
    <row r="28" spans="1:6">
      <c r="A28" s="17">
        <v>12</v>
      </c>
      <c r="B28" s="19" t="s">
        <v>24</v>
      </c>
      <c r="C28" s="19"/>
      <c r="D28" s="19"/>
      <c r="E28" s="397">
        <f>SUM(E23:E27)</f>
        <v>0</v>
      </c>
      <c r="F28" s="81">
        <v>0</v>
      </c>
    </row>
    <row r="29" spans="1:6">
      <c r="A29" s="17"/>
      <c r="B29" s="19"/>
      <c r="C29" s="19"/>
      <c r="D29" s="19"/>
      <c r="F29" s="397"/>
    </row>
    <row r="30" spans="1:6">
      <c r="A30" s="17"/>
      <c r="B30" s="19" t="s">
        <v>25</v>
      </c>
      <c r="C30" s="19"/>
      <c r="D30" s="19"/>
      <c r="F30" s="82"/>
    </row>
    <row r="31" spans="1:6">
      <c r="A31" s="17">
        <v>13</v>
      </c>
      <c r="B31" s="19"/>
      <c r="C31" s="19" t="s">
        <v>19</v>
      </c>
      <c r="D31" s="19"/>
      <c r="E31" s="397">
        <v>0</v>
      </c>
      <c r="F31" s="397">
        <v>0</v>
      </c>
    </row>
    <row r="32" spans="1:6">
      <c r="A32" s="17">
        <v>14</v>
      </c>
      <c r="B32" s="19"/>
      <c r="C32" s="19" t="s">
        <v>26</v>
      </c>
      <c r="D32" s="19"/>
      <c r="E32" s="397">
        <v>0</v>
      </c>
      <c r="F32" s="397">
        <v>0</v>
      </c>
    </row>
    <row r="33" spans="1:6">
      <c r="A33" s="17"/>
      <c r="B33" s="19"/>
      <c r="C33" s="19" t="s">
        <v>22</v>
      </c>
      <c r="D33" s="19"/>
      <c r="F33" s="397"/>
    </row>
    <row r="34" spans="1:6">
      <c r="A34" s="17">
        <v>15</v>
      </c>
      <c r="B34" s="19"/>
      <c r="C34" s="19" t="s">
        <v>23</v>
      </c>
      <c r="D34" s="19"/>
      <c r="E34" s="407">
        <v>0</v>
      </c>
      <c r="F34" s="407">
        <v>0</v>
      </c>
    </row>
    <row r="35" spans="1:6">
      <c r="A35" s="17">
        <v>16</v>
      </c>
      <c r="B35" s="19" t="s">
        <v>27</v>
      </c>
      <c r="C35" s="19"/>
      <c r="D35" s="19"/>
      <c r="E35" s="397">
        <f t="shared" ref="E35:F35" si="2">SUM(E31:E34)</f>
        <v>0</v>
      </c>
      <c r="F35" s="397">
        <f t="shared" si="2"/>
        <v>0</v>
      </c>
    </row>
    <row r="36" spans="1:6">
      <c r="A36" s="19"/>
      <c r="B36" s="19"/>
      <c r="C36" s="19"/>
      <c r="D36" s="19"/>
      <c r="F36" s="397"/>
    </row>
    <row r="37" spans="1:6">
      <c r="A37" s="17">
        <v>17</v>
      </c>
      <c r="B37" s="19" t="s">
        <v>28</v>
      </c>
      <c r="C37" s="19"/>
      <c r="D37" s="19"/>
      <c r="E37" s="397">
        <v>0</v>
      </c>
      <c r="F37" s="397">
        <v>0</v>
      </c>
    </row>
    <row r="38" spans="1:6">
      <c r="A38" s="17">
        <v>18</v>
      </c>
      <c r="B38" s="19" t="s">
        <v>29</v>
      </c>
      <c r="C38" s="19"/>
      <c r="D38" s="19"/>
      <c r="E38" s="397">
        <v>0</v>
      </c>
      <c r="F38" s="397">
        <v>0</v>
      </c>
    </row>
    <row r="39" spans="1:6">
      <c r="A39" s="17">
        <v>19</v>
      </c>
      <c r="B39" s="19" t="s">
        <v>30</v>
      </c>
      <c r="C39" s="19"/>
      <c r="D39" s="19"/>
      <c r="E39" s="397">
        <v>0</v>
      </c>
      <c r="F39" s="397">
        <v>0</v>
      </c>
    </row>
    <row r="40" spans="1:6">
      <c r="A40" s="17"/>
      <c r="B40" s="19"/>
      <c r="C40" s="19"/>
      <c r="D40" s="19"/>
      <c r="F40" s="397"/>
    </row>
    <row r="41" spans="1:6">
      <c r="A41" s="19"/>
      <c r="B41" s="19" t="s">
        <v>31</v>
      </c>
      <c r="C41" s="19"/>
      <c r="D41" s="19"/>
      <c r="F41" s="397"/>
    </row>
    <row r="42" spans="1:6">
      <c r="A42" s="17">
        <v>20</v>
      </c>
      <c r="B42" s="19"/>
      <c r="C42" s="19" t="s">
        <v>19</v>
      </c>
      <c r="D42" s="19"/>
      <c r="E42" s="397">
        <v>2013</v>
      </c>
      <c r="F42" s="397">
        <v>0</v>
      </c>
    </row>
    <row r="43" spans="1:6">
      <c r="A43" s="17">
        <v>21</v>
      </c>
      <c r="B43" s="19"/>
      <c r="C43" s="19" t="s">
        <v>26</v>
      </c>
      <c r="D43" s="19"/>
      <c r="E43" s="397">
        <v>0</v>
      </c>
      <c r="F43" s="397">
        <v>0</v>
      </c>
    </row>
    <row r="44" spans="1:6">
      <c r="A44" s="17">
        <v>22</v>
      </c>
      <c r="B44" s="19"/>
      <c r="C44" s="19" t="s">
        <v>32</v>
      </c>
      <c r="D44" s="19"/>
      <c r="E44" s="397">
        <v>0</v>
      </c>
      <c r="F44" s="397">
        <v>0</v>
      </c>
    </row>
    <row r="45" spans="1:6">
      <c r="A45" s="17">
        <v>23</v>
      </c>
      <c r="B45" s="19"/>
      <c r="C45" s="19" t="s">
        <v>23</v>
      </c>
      <c r="D45" s="19"/>
      <c r="E45" s="407">
        <v>0</v>
      </c>
      <c r="F45" s="407">
        <v>0</v>
      </c>
    </row>
    <row r="46" spans="1:6">
      <c r="A46" s="17">
        <v>24</v>
      </c>
      <c r="B46" s="19" t="s">
        <v>33</v>
      </c>
      <c r="C46" s="19"/>
      <c r="D46" s="19"/>
      <c r="E46" s="407">
        <f t="shared" ref="E46:F46" si="3">SUM(E42:E45)</f>
        <v>2013</v>
      </c>
      <c r="F46" s="407">
        <f t="shared" si="3"/>
        <v>0</v>
      </c>
    </row>
    <row r="47" spans="1:6">
      <c r="A47" s="17">
        <v>25</v>
      </c>
      <c r="B47" s="19" t="s">
        <v>34</v>
      </c>
      <c r="C47" s="19"/>
      <c r="D47" s="19"/>
      <c r="E47" s="407">
        <f t="shared" ref="E47:F47" si="4">E46+E39+E38+E37+E35+E28</f>
        <v>2013</v>
      </c>
      <c r="F47" s="407">
        <f t="shared" si="4"/>
        <v>0</v>
      </c>
    </row>
    <row r="48" spans="1:6">
      <c r="A48" s="19"/>
      <c r="B48" s="19"/>
      <c r="C48" s="19"/>
      <c r="D48" s="19"/>
      <c r="F48" s="397"/>
    </row>
    <row r="49" spans="1:6">
      <c r="A49" s="17">
        <v>26</v>
      </c>
      <c r="B49" s="19" t="s">
        <v>35</v>
      </c>
      <c r="C49" s="19"/>
      <c r="D49" s="19"/>
      <c r="E49" s="397">
        <f t="shared" ref="E49:F49" si="5">E19-E47</f>
        <v>-2013</v>
      </c>
      <c r="F49" s="397">
        <f t="shared" si="5"/>
        <v>0</v>
      </c>
    </row>
    <row r="50" spans="1:6">
      <c r="A50" s="17"/>
      <c r="B50" s="19"/>
      <c r="C50" s="19"/>
      <c r="D50" s="19"/>
      <c r="F50" s="397"/>
    </row>
    <row r="51" spans="1:6">
      <c r="A51" s="20"/>
      <c r="B51" s="19" t="s">
        <v>36</v>
      </c>
      <c r="C51" s="19"/>
      <c r="D51" s="19"/>
      <c r="F51" s="397"/>
    </row>
    <row r="52" spans="1:6">
      <c r="A52" s="17">
        <v>27</v>
      </c>
      <c r="B52" s="19" t="s">
        <v>37</v>
      </c>
      <c r="C52" s="19"/>
      <c r="D52" s="21"/>
      <c r="E52" s="397">
        <f>E49*0.21</f>
        <v>-422.72999999999996</v>
      </c>
      <c r="F52" s="397">
        <f>F49*0.21</f>
        <v>0</v>
      </c>
    </row>
    <row r="53" spans="1:6">
      <c r="A53" s="17">
        <v>28</v>
      </c>
      <c r="B53" s="19" t="s">
        <v>38</v>
      </c>
      <c r="C53" s="19"/>
      <c r="D53" s="19"/>
      <c r="E53" s="397">
        <f>(E81*'[2]RR SUMMARY'!$O$12)*-0.21</f>
        <v>0</v>
      </c>
      <c r="F53" s="397">
        <f>(F81*'[2]RR SUMMARY'!$O$12)*-0.21</f>
        <v>0</v>
      </c>
    </row>
    <row r="54" spans="1:6">
      <c r="A54" s="17">
        <v>29</v>
      </c>
      <c r="B54" s="19" t="s">
        <v>39</v>
      </c>
      <c r="C54" s="19"/>
      <c r="D54" s="19"/>
      <c r="E54" s="397">
        <v>0</v>
      </c>
      <c r="F54" s="397">
        <v>0</v>
      </c>
    </row>
    <row r="55" spans="1:6">
      <c r="A55" s="20">
        <v>30</v>
      </c>
      <c r="B55" s="19" t="s">
        <v>40</v>
      </c>
      <c r="C55" s="19"/>
      <c r="D55" s="19"/>
      <c r="E55" s="407">
        <v>0</v>
      </c>
      <c r="F55" s="407">
        <v>0</v>
      </c>
    </row>
    <row r="56" spans="1:6">
      <c r="F56" s="397"/>
    </row>
    <row r="57" spans="1:6" ht="13" thickBot="1">
      <c r="A57" s="22">
        <v>31</v>
      </c>
      <c r="B57" s="18" t="s">
        <v>41</v>
      </c>
      <c r="C57" s="18"/>
      <c r="D57" s="18"/>
      <c r="E57" s="408">
        <f t="shared" ref="E57:F57" si="6">E49-SUM(E52:E55)</f>
        <v>-1590.27</v>
      </c>
      <c r="F57" s="408">
        <f t="shared" si="6"/>
        <v>0</v>
      </c>
    </row>
    <row r="58" spans="1:6" ht="13" thickTop="1">
      <c r="A58" s="22"/>
      <c r="F58" s="397"/>
    </row>
    <row r="59" spans="1:6">
      <c r="A59" s="22"/>
      <c r="B59" s="2" t="s">
        <v>42</v>
      </c>
      <c r="F59" s="82"/>
    </row>
    <row r="60" spans="1:6">
      <c r="B60" s="2" t="s">
        <v>43</v>
      </c>
      <c r="F60" s="82"/>
    </row>
    <row r="61" spans="1:6">
      <c r="A61" s="22">
        <v>32</v>
      </c>
      <c r="B61" s="18"/>
      <c r="C61" s="18" t="s">
        <v>44</v>
      </c>
      <c r="D61" s="18"/>
      <c r="E61" s="18">
        <v>0</v>
      </c>
      <c r="F61" s="18">
        <v>0</v>
      </c>
    </row>
    <row r="62" spans="1:6">
      <c r="A62" s="22">
        <v>33</v>
      </c>
      <c r="B62" s="19"/>
      <c r="C62" s="19" t="s">
        <v>45</v>
      </c>
      <c r="D62" s="19"/>
      <c r="E62" s="397">
        <v>0</v>
      </c>
      <c r="F62" s="397">
        <v>0</v>
      </c>
    </row>
    <row r="63" spans="1:6">
      <c r="A63" s="22">
        <v>34</v>
      </c>
      <c r="B63" s="19"/>
      <c r="C63" s="19" t="s">
        <v>46</v>
      </c>
      <c r="D63" s="19"/>
      <c r="E63" s="397">
        <v>0</v>
      </c>
      <c r="F63" s="397">
        <v>0</v>
      </c>
    </row>
    <row r="64" spans="1:6">
      <c r="A64" s="22">
        <v>35</v>
      </c>
      <c r="B64" s="19"/>
      <c r="C64" s="19" t="s">
        <v>25</v>
      </c>
      <c r="D64" s="19"/>
      <c r="E64" s="397">
        <v>0</v>
      </c>
      <c r="F64" s="397">
        <v>0</v>
      </c>
    </row>
    <row r="65" spans="1:6">
      <c r="A65" s="22">
        <v>36</v>
      </c>
      <c r="B65" s="19"/>
      <c r="C65" s="19" t="s">
        <v>47</v>
      </c>
      <c r="D65" s="19"/>
      <c r="E65" s="407">
        <v>0</v>
      </c>
      <c r="F65" s="407">
        <v>0</v>
      </c>
    </row>
    <row r="66" spans="1:6">
      <c r="A66" s="22">
        <v>37</v>
      </c>
      <c r="B66" s="19" t="s">
        <v>48</v>
      </c>
      <c r="C66" s="19"/>
      <c r="D66" s="19"/>
      <c r="E66" s="397">
        <f t="shared" ref="E66:F66" si="7">SUM(E61:E65)</f>
        <v>0</v>
      </c>
      <c r="F66" s="397">
        <f t="shared" si="7"/>
        <v>0</v>
      </c>
    </row>
    <row r="67" spans="1:6">
      <c r="A67" s="22"/>
      <c r="B67" s="19" t="s">
        <v>49</v>
      </c>
      <c r="C67" s="19"/>
      <c r="D67" s="19"/>
      <c r="F67" s="81"/>
    </row>
    <row r="68" spans="1:6">
      <c r="A68" s="22">
        <v>38</v>
      </c>
      <c r="B68" s="19"/>
      <c r="C68" s="18" t="s">
        <v>44</v>
      </c>
      <c r="D68" s="19"/>
      <c r="E68" s="397">
        <v>0</v>
      </c>
      <c r="F68" s="397">
        <v>0</v>
      </c>
    </row>
    <row r="69" spans="1:6">
      <c r="A69" s="22">
        <v>39</v>
      </c>
      <c r="B69" s="19"/>
      <c r="C69" s="19" t="s">
        <v>45</v>
      </c>
      <c r="D69" s="19"/>
      <c r="E69" s="397">
        <v>0</v>
      </c>
      <c r="F69" s="397">
        <v>0</v>
      </c>
    </row>
    <row r="70" spans="1:6">
      <c r="A70" s="22">
        <v>40</v>
      </c>
      <c r="B70" s="19"/>
      <c r="C70" s="19" t="s">
        <v>46</v>
      </c>
      <c r="D70" s="19"/>
      <c r="E70" s="397">
        <v>0</v>
      </c>
      <c r="F70" s="397">
        <v>0</v>
      </c>
    </row>
    <row r="71" spans="1:6">
      <c r="A71" s="22">
        <v>41</v>
      </c>
      <c r="B71" s="19"/>
      <c r="C71" s="19" t="s">
        <v>25</v>
      </c>
      <c r="D71" s="19"/>
      <c r="E71" s="397">
        <v>0</v>
      </c>
      <c r="F71" s="397">
        <v>0</v>
      </c>
    </row>
    <row r="72" spans="1:6">
      <c r="A72" s="22">
        <v>42</v>
      </c>
      <c r="B72" s="19"/>
      <c r="C72" s="19" t="s">
        <v>47</v>
      </c>
      <c r="D72" s="19"/>
      <c r="E72" s="397">
        <v>0</v>
      </c>
      <c r="F72" s="397">
        <v>0</v>
      </c>
    </row>
    <row r="73" spans="1:6">
      <c r="A73" s="22">
        <v>43</v>
      </c>
      <c r="B73" s="19" t="s">
        <v>50</v>
      </c>
      <c r="C73" s="19"/>
      <c r="D73" s="19"/>
      <c r="E73" s="409">
        <f t="shared" ref="E73:F73" si="8">SUM(E68:E72)</f>
        <v>0</v>
      </c>
      <c r="F73" s="409">
        <f t="shared" si="8"/>
        <v>0</v>
      </c>
    </row>
    <row r="74" spans="1:6">
      <c r="A74" s="22">
        <v>44</v>
      </c>
      <c r="B74" s="19" t="s">
        <v>51</v>
      </c>
      <c r="C74" s="19"/>
      <c r="D74" s="19"/>
      <c r="E74" s="409">
        <f t="shared" ref="E74:F74" si="9">E66+E73</f>
        <v>0</v>
      </c>
      <c r="F74" s="409">
        <f t="shared" si="9"/>
        <v>0</v>
      </c>
    </row>
    <row r="75" spans="1:6">
      <c r="A75" s="22"/>
      <c r="B75" s="19"/>
      <c r="C75" s="19"/>
      <c r="D75" s="19"/>
      <c r="F75" s="397"/>
    </row>
    <row r="76" spans="1:6">
      <c r="A76" s="20">
        <v>45</v>
      </c>
      <c r="B76" s="19" t="s">
        <v>52</v>
      </c>
      <c r="C76" s="19"/>
      <c r="D76" s="19"/>
      <c r="E76" s="407">
        <v>0</v>
      </c>
      <c r="F76" s="407">
        <v>0</v>
      </c>
    </row>
    <row r="77" spans="1:6">
      <c r="A77" s="20">
        <v>46</v>
      </c>
      <c r="B77" s="19"/>
      <c r="C77" s="19" t="s">
        <v>53</v>
      </c>
      <c r="D77" s="19"/>
      <c r="E77" s="397">
        <f t="shared" ref="E77:F77" si="10">SUM(E74:E76)</f>
        <v>0</v>
      </c>
      <c r="F77" s="397">
        <f t="shared" si="10"/>
        <v>0</v>
      </c>
    </row>
    <row r="78" spans="1:6">
      <c r="A78" s="22">
        <v>47</v>
      </c>
      <c r="B78" s="19" t="s">
        <v>54</v>
      </c>
      <c r="C78" s="19"/>
      <c r="D78" s="19"/>
      <c r="E78" s="397">
        <v>0</v>
      </c>
      <c r="F78" s="397">
        <v>0</v>
      </c>
    </row>
    <row r="79" spans="1:6">
      <c r="A79" s="22">
        <v>48</v>
      </c>
      <c r="B79" s="19" t="s">
        <v>55</v>
      </c>
      <c r="C79" s="19"/>
      <c r="D79" s="19"/>
      <c r="E79" s="407">
        <v>0</v>
      </c>
      <c r="F79" s="407">
        <v>0</v>
      </c>
    </row>
    <row r="80" spans="1:6">
      <c r="A80" s="20"/>
      <c r="B80" s="19"/>
      <c r="C80" s="19"/>
      <c r="D80" s="19"/>
      <c r="F80" s="82"/>
    </row>
    <row r="81" spans="1:6" ht="13" thickBot="1">
      <c r="A81" s="17">
        <v>49</v>
      </c>
      <c r="B81" s="18" t="s">
        <v>56</v>
      </c>
      <c r="C81" s="18"/>
      <c r="D81" s="18"/>
      <c r="E81" s="449">
        <f>SUM(E77:E79)</f>
        <v>0</v>
      </c>
      <c r="F81" s="450">
        <f>F74+F75+F76+F78+F77</f>
        <v>0</v>
      </c>
    </row>
    <row r="82" spans="1:6" s="387" customFormat="1" ht="13" thickTop="1">
      <c r="A82" s="48"/>
      <c r="B82" s="24"/>
      <c r="C82" s="24"/>
      <c r="D82" s="24"/>
      <c r="E82" s="441"/>
      <c r="F82" s="83"/>
    </row>
    <row r="83" spans="1:6" s="387" customFormat="1">
      <c r="A83" s="443"/>
      <c r="B83" s="24"/>
      <c r="C83" s="24"/>
      <c r="D83" s="24"/>
      <c r="E83" s="444"/>
      <c r="F83" s="87"/>
    </row>
    <row r="84" spans="1:6" s="387" customFormat="1">
      <c r="A84" s="443"/>
      <c r="B84" s="445"/>
      <c r="C84" s="24"/>
      <c r="D84" s="24"/>
      <c r="E84" s="446"/>
      <c r="F84" s="83"/>
    </row>
    <row r="85" spans="1:6" s="387" customFormat="1">
      <c r="A85" s="443"/>
      <c r="B85" s="24"/>
      <c r="C85" s="24"/>
      <c r="D85" s="24"/>
      <c r="E85" s="441"/>
      <c r="F85" s="83"/>
    </row>
    <row r="86" spans="1:6" s="387" customFormat="1">
      <c r="A86" s="443"/>
      <c r="B86" s="24"/>
      <c r="C86" s="24"/>
      <c r="D86" s="24"/>
      <c r="E86" s="441"/>
      <c r="F86" s="83"/>
    </row>
    <row r="87" spans="1:6" s="387" customFormat="1">
      <c r="A87" s="443"/>
      <c r="B87" s="24"/>
      <c r="C87" s="24"/>
      <c r="D87" s="24"/>
      <c r="E87" s="441"/>
      <c r="F87" s="103"/>
    </row>
    <row r="88" spans="1:6" s="387" customFormat="1">
      <c r="A88" s="443"/>
      <c r="B88" s="24"/>
      <c r="C88" s="24"/>
      <c r="D88" s="24"/>
      <c r="E88" s="441"/>
      <c r="F88" s="103"/>
    </row>
    <row r="89" spans="1:6" s="387" customFormat="1">
      <c r="A89" s="443"/>
      <c r="B89" s="24"/>
      <c r="C89" s="24"/>
      <c r="D89" s="24"/>
      <c r="E89" s="441"/>
      <c r="F89" s="86"/>
    </row>
    <row r="90" spans="1:6">
      <c r="F90" s="85"/>
    </row>
    <row r="91" spans="1:6">
      <c r="F91" s="86"/>
    </row>
    <row r="92" spans="1:6">
      <c r="F92" s="86"/>
    </row>
    <row r="93" spans="1:6">
      <c r="F93" s="87"/>
    </row>
    <row r="94" spans="1:6">
      <c r="F94" s="87"/>
    </row>
    <row r="95" spans="1:6">
      <c r="F95" s="87"/>
    </row>
    <row r="96" spans="1:6">
      <c r="F96" s="87"/>
    </row>
    <row r="97" spans="6:6">
      <c r="F97" s="87"/>
    </row>
  </sheetData>
  <pageMargins left="0.7" right="0.7" top="0.75" bottom="0.75" header="0.3" footer="0.3"/>
  <pageSetup scale="68" orientation="portrait" r:id="rId1"/>
  <headerFooter>
    <oddHeader>&amp;RExh. JH-8
Dockets UE-200900-01-894
Page &amp;P of 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/>
  </sheetPr>
  <dimension ref="A2:G24"/>
  <sheetViews>
    <sheetView showWhiteSpace="0" view="pageLayout" zoomScaleNormal="100" workbookViewId="0">
      <selection activeCell="D13" sqref="D13:F13"/>
    </sheetView>
  </sheetViews>
  <sheetFormatPr defaultColWidth="8.90625" defaultRowHeight="12.5"/>
  <cols>
    <col min="1" max="1" width="13.90625" style="165" bestFit="1" customWidth="1"/>
    <col min="2" max="2" width="15.08984375" style="165" customWidth="1"/>
    <col min="3" max="3" width="13.6328125" style="165" customWidth="1"/>
    <col min="4" max="4" width="10.54296875" style="165" bestFit="1" customWidth="1"/>
    <col min="5" max="5" width="10.36328125" style="165" bestFit="1" customWidth="1"/>
    <col min="6" max="7" width="10.36328125" style="165" customWidth="1"/>
    <col min="8" max="8" width="12" style="165" customWidth="1"/>
    <col min="9" max="9" width="13.08984375" style="165" customWidth="1"/>
    <col min="10" max="11" width="8.6328125" style="165" customWidth="1"/>
    <col min="12" max="12" width="13.08984375" style="165" customWidth="1"/>
    <col min="13" max="14" width="8.6328125" style="165" customWidth="1"/>
    <col min="15" max="15" width="13.08984375" style="165" customWidth="1"/>
    <col min="16" max="16" width="9.6328125" style="165" customWidth="1"/>
    <col min="17" max="17" width="8.6328125" style="165" customWidth="1"/>
    <col min="18" max="18" width="14.08984375" style="165" customWidth="1"/>
    <col min="19" max="19" width="9.6328125" style="165" customWidth="1"/>
    <col min="20" max="20" width="8.6328125" style="165" customWidth="1"/>
    <col min="21" max="21" width="14.08984375" style="165" customWidth="1"/>
    <col min="22" max="22" width="9.6328125" style="165" customWidth="1"/>
    <col min="23" max="23" width="8.6328125" style="165" customWidth="1"/>
    <col min="24" max="24" width="14.08984375" style="165" customWidth="1"/>
    <col min="25" max="25" width="9.6328125" style="165" customWidth="1"/>
    <col min="26" max="26" width="8.6328125" style="165" customWidth="1"/>
    <col min="27" max="27" width="14.08984375" style="165" customWidth="1"/>
    <col min="28" max="28" width="9.6328125" style="165" customWidth="1"/>
    <col min="29" max="29" width="8.6328125" style="165" customWidth="1"/>
    <col min="30" max="30" width="14.08984375" style="165" customWidth="1"/>
    <col min="31" max="31" width="9.6328125" style="165" customWidth="1"/>
    <col min="32" max="32" width="8.6328125" style="165" customWidth="1"/>
    <col min="33" max="33" width="14.08984375" style="165" customWidth="1"/>
    <col min="34" max="34" width="9.6328125" style="165" customWidth="1"/>
    <col min="35" max="35" width="8.6328125" style="165" customWidth="1"/>
    <col min="36" max="36" width="14.08984375" style="165" customWidth="1"/>
    <col min="37" max="37" width="9.6328125" style="165" customWidth="1"/>
    <col min="38" max="38" width="8.6328125" style="165" customWidth="1"/>
    <col min="39" max="39" width="14.08984375" style="165" customWidth="1"/>
    <col min="40" max="40" width="9.6328125" style="165" customWidth="1"/>
    <col min="41" max="41" width="8.6328125" style="165" customWidth="1"/>
    <col min="42" max="42" width="14.08984375" style="165" customWidth="1"/>
    <col min="43" max="43" width="9.6328125" style="165" customWidth="1"/>
    <col min="44" max="44" width="8.6328125" style="165" customWidth="1"/>
    <col min="45" max="45" width="14.08984375" style="165" customWidth="1"/>
    <col min="46" max="46" width="9.6328125" style="165" customWidth="1"/>
    <col min="47" max="47" width="8.6328125" style="165" customWidth="1"/>
    <col min="48" max="48" width="14.08984375" style="165" customWidth="1"/>
    <col min="49" max="49" width="9.6328125" style="165" customWidth="1"/>
    <col min="50" max="50" width="8.6328125" style="165" customWidth="1"/>
    <col min="51" max="51" width="14.08984375" style="165" customWidth="1"/>
    <col min="52" max="52" width="9.6328125" style="165" customWidth="1"/>
    <col min="53" max="53" width="8.6328125" style="165" customWidth="1"/>
    <col min="54" max="54" width="14.08984375" style="165" bestFit="1" customWidth="1"/>
    <col min="55" max="55" width="9.6328125" style="165" bestFit="1" customWidth="1"/>
    <col min="56" max="56" width="8.6328125" style="165" customWidth="1"/>
    <col min="57" max="57" width="14.08984375" style="165" bestFit="1" customWidth="1"/>
    <col min="58" max="58" width="9.6328125" style="165" customWidth="1"/>
    <col min="59" max="59" width="8.6328125" style="165" customWidth="1"/>
    <col min="60" max="60" width="14.08984375" style="165" customWidth="1"/>
    <col min="61" max="61" width="9.6328125" style="165" customWidth="1"/>
    <col min="62" max="62" width="8.6328125" style="165" customWidth="1"/>
    <col min="63" max="63" width="14.08984375" style="165" customWidth="1"/>
    <col min="64" max="64" width="9.6328125" style="165" customWidth="1"/>
    <col min="65" max="65" width="8.6328125" style="165" customWidth="1"/>
    <col min="66" max="66" width="14.08984375" style="165" bestFit="1" customWidth="1"/>
    <col min="67" max="67" width="9.6328125" style="165" bestFit="1" customWidth="1"/>
    <col min="68" max="68" width="8.6328125" style="165" customWidth="1"/>
    <col min="69" max="69" width="14.08984375" style="165" bestFit="1" customWidth="1"/>
    <col min="70" max="70" width="9.6328125" style="165" customWidth="1"/>
    <col min="71" max="71" width="8.6328125" style="165" customWidth="1"/>
    <col min="72" max="72" width="14.08984375" style="165" customWidth="1"/>
    <col min="73" max="73" width="9.6328125" style="165" customWidth="1"/>
    <col min="74" max="74" width="8.6328125" style="165" customWidth="1"/>
    <col min="75" max="75" width="14.08984375" style="165" bestFit="1" customWidth="1"/>
    <col min="76" max="76" width="10.6328125" style="165" customWidth="1"/>
    <col min="77" max="77" width="8.6328125" style="165" customWidth="1"/>
    <col min="78" max="78" width="15.08984375" style="165" bestFit="1" customWidth="1"/>
    <col min="79" max="79" width="10.6328125" style="165" bestFit="1" customWidth="1"/>
    <col min="80" max="80" width="8.6328125" style="165" customWidth="1"/>
    <col min="81" max="81" width="15.08984375" style="165" bestFit="1" customWidth="1"/>
    <col min="82" max="82" width="12.90625" style="165" customWidth="1"/>
    <col min="83" max="83" width="9.6328125" style="165" bestFit="1" customWidth="1"/>
    <col min="84" max="84" width="8.6328125" style="165" customWidth="1"/>
    <col min="85" max="86" width="14.08984375" style="165" bestFit="1" customWidth="1"/>
    <col min="87" max="87" width="9.6328125" style="165" bestFit="1" customWidth="1"/>
    <col min="88" max="88" width="8.6328125" style="165" customWidth="1"/>
    <col min="89" max="90" width="14.08984375" style="165" bestFit="1" customWidth="1"/>
    <col min="91" max="91" width="9.6328125" style="165" bestFit="1" customWidth="1"/>
    <col min="92" max="92" width="8.6328125" style="165" customWidth="1"/>
    <col min="93" max="94" width="14.08984375" style="165" bestFit="1" customWidth="1"/>
    <col min="95" max="95" width="9.6328125" style="165" bestFit="1" customWidth="1"/>
    <col min="96" max="96" width="8.6328125" style="165" customWidth="1"/>
    <col min="97" max="98" width="14.08984375" style="165" bestFit="1" customWidth="1"/>
    <col min="99" max="99" width="9.6328125" style="165" bestFit="1" customWidth="1"/>
    <col min="100" max="100" width="8.6328125" style="165" customWidth="1"/>
    <col min="101" max="102" width="14.08984375" style="165" bestFit="1" customWidth="1"/>
    <col min="103" max="103" width="9.6328125" style="165" bestFit="1" customWidth="1"/>
    <col min="104" max="104" width="8.6328125" style="165" customWidth="1"/>
    <col min="105" max="106" width="14.08984375" style="165" bestFit="1" customWidth="1"/>
    <col min="107" max="107" width="9.6328125" style="165" bestFit="1" customWidth="1"/>
    <col min="108" max="108" width="8.6328125" style="165" customWidth="1"/>
    <col min="109" max="110" width="14.08984375" style="165" bestFit="1" customWidth="1"/>
    <col min="111" max="111" width="12.90625" style="165" bestFit="1" customWidth="1"/>
    <col min="112" max="16384" width="8.90625" style="165"/>
  </cols>
  <sheetData>
    <row r="2" spans="1:6">
      <c r="A2" s="165" t="s">
        <v>197</v>
      </c>
    </row>
    <row r="3" spans="1:6">
      <c r="A3" s="165" t="s">
        <v>196</v>
      </c>
    </row>
    <row r="6" spans="1:6" s="168" customFormat="1" ht="13">
      <c r="A6" s="183" t="s">
        <v>190</v>
      </c>
      <c r="B6" s="185"/>
      <c r="C6" s="185"/>
      <c r="D6" s="183" t="s">
        <v>189</v>
      </c>
      <c r="E6" s="185"/>
      <c r="F6" s="206"/>
    </row>
    <row r="7" spans="1:6" s="168" customFormat="1" ht="13">
      <c r="A7" s="183" t="s">
        <v>188</v>
      </c>
      <c r="B7" s="183" t="s">
        <v>187</v>
      </c>
      <c r="C7" s="183" t="s">
        <v>186</v>
      </c>
      <c r="D7" s="205">
        <v>2017</v>
      </c>
      <c r="E7" s="205">
        <v>2018</v>
      </c>
      <c r="F7" s="205">
        <v>2019</v>
      </c>
    </row>
    <row r="8" spans="1:6">
      <c r="A8" s="179" t="s">
        <v>184</v>
      </c>
      <c r="B8" s="179" t="s">
        <v>160</v>
      </c>
      <c r="C8" s="179" t="s">
        <v>195</v>
      </c>
      <c r="D8" s="204">
        <v>32356.642831847996</v>
      </c>
      <c r="E8" s="204">
        <v>65401.703999999998</v>
      </c>
      <c r="F8" s="204">
        <v>67363.755120000002</v>
      </c>
    </row>
    <row r="9" spans="1:6">
      <c r="A9" s="180"/>
      <c r="B9" s="180"/>
      <c r="C9" s="188" t="s">
        <v>194</v>
      </c>
      <c r="D9" s="203">
        <v>64713.285663695991</v>
      </c>
      <c r="E9" s="203">
        <v>130803.408</v>
      </c>
      <c r="F9" s="203">
        <v>134727.51024</v>
      </c>
    </row>
    <row r="10" spans="1:6">
      <c r="A10" s="180"/>
      <c r="B10" s="180"/>
      <c r="C10" s="188"/>
      <c r="D10" s="203"/>
      <c r="E10" s="203"/>
      <c r="F10" s="203"/>
    </row>
    <row r="11" spans="1:6">
      <c r="A11" s="180"/>
      <c r="B11" s="180"/>
      <c r="C11" s="188"/>
      <c r="D11" s="203"/>
      <c r="E11" s="203"/>
      <c r="F11" s="203"/>
    </row>
    <row r="12" spans="1:6">
      <c r="A12" s="180"/>
      <c r="B12" s="180"/>
      <c r="C12" s="188"/>
      <c r="D12" s="202"/>
      <c r="E12" s="202"/>
      <c r="F12" s="202"/>
    </row>
    <row r="13" spans="1:6" ht="13">
      <c r="A13" s="180"/>
      <c r="B13" s="183" t="s">
        <v>158</v>
      </c>
      <c r="C13" s="185"/>
      <c r="D13" s="201">
        <f>SUM(D8:D12)</f>
        <v>97069.92849554398</v>
      </c>
      <c r="E13" s="201">
        <f>SUM(E8:E12)</f>
        <v>196205.11199999999</v>
      </c>
      <c r="F13" s="197">
        <f>SUM(F8:F12)</f>
        <v>202091.26536000002</v>
      </c>
    </row>
    <row r="14" spans="1:6" ht="13">
      <c r="A14" s="183" t="s">
        <v>154</v>
      </c>
      <c r="B14" s="185"/>
      <c r="C14" s="182"/>
      <c r="D14" s="181">
        <f>D13</f>
        <v>97069.92849554398</v>
      </c>
      <c r="E14" s="181">
        <f>E13-D13</f>
        <v>99135.183504456014</v>
      </c>
      <c r="F14" s="197">
        <f>F13-E13</f>
        <v>5886.1533600000257</v>
      </c>
    </row>
    <row r="15" spans="1:6" s="168" customFormat="1" ht="13">
      <c r="A15" s="200" t="s">
        <v>183</v>
      </c>
      <c r="B15" s="199"/>
      <c r="C15" s="198"/>
      <c r="D15" s="197">
        <f>D14</f>
        <v>97069.92849554398</v>
      </c>
      <c r="E15" s="197">
        <f>E14</f>
        <v>99135.183504456014</v>
      </c>
      <c r="F15" s="197">
        <f>F14</f>
        <v>5886.1533600000257</v>
      </c>
    </row>
    <row r="16" spans="1:6" ht="13" thickBot="1"/>
    <row r="17" spans="1:7" ht="13">
      <c r="A17" s="171"/>
      <c r="B17" s="168" t="s">
        <v>151</v>
      </c>
      <c r="D17" s="167">
        <f>D14</f>
        <v>97069.92849554398</v>
      </c>
      <c r="E17" s="167"/>
      <c r="G17" s="196">
        <v>43221</v>
      </c>
    </row>
    <row r="18" spans="1:7" ht="13.5" thickBot="1">
      <c r="A18" s="170"/>
      <c r="B18" s="168" t="s">
        <v>150</v>
      </c>
      <c r="E18" s="167">
        <f>E15</f>
        <v>99135.183504456014</v>
      </c>
      <c r="F18" s="167"/>
      <c r="G18" s="195">
        <f>D17+E18</f>
        <v>196205.11199999999</v>
      </c>
    </row>
    <row r="19" spans="1:7" ht="13">
      <c r="A19" s="171"/>
      <c r="B19" s="168"/>
      <c r="F19" s="167"/>
    </row>
    <row r="20" spans="1:7">
      <c r="C20" s="463" t="s">
        <v>193</v>
      </c>
      <c r="D20" s="463"/>
      <c r="E20" s="463"/>
      <c r="F20" s="463"/>
    </row>
    <row r="21" spans="1:7">
      <c r="C21" s="463"/>
      <c r="D21" s="463"/>
      <c r="E21" s="463"/>
      <c r="F21" s="463"/>
    </row>
    <row r="22" spans="1:7">
      <c r="C22" s="463"/>
      <c r="D22" s="463"/>
      <c r="E22" s="463"/>
      <c r="F22" s="463"/>
    </row>
    <row r="23" spans="1:7">
      <c r="C23" s="463"/>
      <c r="D23" s="463"/>
      <c r="E23" s="463"/>
      <c r="F23" s="463"/>
    </row>
    <row r="24" spans="1:7">
      <c r="C24" s="463"/>
      <c r="D24" s="463"/>
      <c r="E24" s="463"/>
      <c r="F24" s="463"/>
    </row>
  </sheetData>
  <mergeCells count="1">
    <mergeCell ref="C20:F24"/>
  </mergeCells>
  <pageMargins left="0.7" right="0.7" top="0.75" bottom="0.75" header="0.3" footer="0.3"/>
  <pageSetup orientation="portrait" r:id="rId1"/>
  <headerFooter>
    <oddHeader>&amp;RWorkpaper Ref. &amp;A</oddHeader>
    <oddFooter>&amp;L&amp;F
Page &amp;P of &amp;N&amp;RPrep by: ____________
          Date:  &amp;U&amp;D&amp;U           Mgr. Review:__________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2"/>
    <pageSetUpPr fitToPage="1"/>
  </sheetPr>
  <dimension ref="A1:H328"/>
  <sheetViews>
    <sheetView view="pageLayout" topLeftCell="A58" zoomScaleNormal="100" workbookViewId="0">
      <selection activeCell="E78" sqref="E78:G78"/>
    </sheetView>
  </sheetViews>
  <sheetFormatPr defaultColWidth="8.90625" defaultRowHeight="12.5"/>
  <cols>
    <col min="1" max="1" width="5.453125" style="165" customWidth="1"/>
    <col min="2" max="2" width="7" style="165" customWidth="1"/>
    <col min="3" max="3" width="17.90625" style="165" customWidth="1"/>
    <col min="4" max="4" width="7.36328125" style="165" customWidth="1"/>
    <col min="5" max="8" width="11.6328125" style="165" customWidth="1"/>
    <col min="9" max="9" width="12" style="165" bestFit="1" customWidth="1"/>
    <col min="10" max="30" width="9" style="165" customWidth="1"/>
    <col min="31" max="31" width="10.08984375" style="165" bestFit="1" customWidth="1"/>
    <col min="32" max="60" width="9" style="165" customWidth="1"/>
    <col min="61" max="61" width="10.08984375" style="165" bestFit="1" customWidth="1"/>
    <col min="62" max="90" width="9" style="165" customWidth="1"/>
    <col min="91" max="91" width="10.08984375" style="165" bestFit="1" customWidth="1"/>
    <col min="92" max="92" width="9.90625" style="165" bestFit="1" customWidth="1"/>
    <col min="93" max="153" width="9" style="165" customWidth="1"/>
    <col min="154" max="154" width="13.08984375" style="165" bestFit="1" customWidth="1"/>
    <col min="155" max="155" width="11.6328125" style="165" bestFit="1" customWidth="1"/>
    <col min="156" max="16384" width="8.90625" style="165"/>
  </cols>
  <sheetData>
    <row r="1" spans="1:7">
      <c r="A1" s="194" t="s">
        <v>192</v>
      </c>
      <c r="B1" s="194" t="s">
        <v>191</v>
      </c>
      <c r="E1" s="170"/>
      <c r="F1" s="170"/>
      <c r="G1" s="170"/>
    </row>
    <row r="3" spans="1:7" s="168" customFormat="1" ht="13">
      <c r="A3" s="183" t="s">
        <v>190</v>
      </c>
      <c r="B3" s="185"/>
      <c r="C3" s="185"/>
      <c r="D3" s="185"/>
      <c r="E3" s="193" t="s">
        <v>189</v>
      </c>
      <c r="F3" s="193"/>
      <c r="G3" s="193"/>
    </row>
    <row r="4" spans="1:7" s="168" customFormat="1" ht="13">
      <c r="A4" s="183" t="s">
        <v>188</v>
      </c>
      <c r="B4" s="183" t="s">
        <v>187</v>
      </c>
      <c r="C4" s="183" t="s">
        <v>186</v>
      </c>
      <c r="D4" s="182"/>
      <c r="E4" s="192" t="s">
        <v>185</v>
      </c>
      <c r="F4" s="192">
        <v>2017</v>
      </c>
      <c r="G4" s="192">
        <v>2018</v>
      </c>
    </row>
    <row r="5" spans="1:7">
      <c r="A5" s="179" t="s">
        <v>184</v>
      </c>
      <c r="B5" s="179" t="s">
        <v>160</v>
      </c>
      <c r="C5" s="179" t="s">
        <v>201</v>
      </c>
      <c r="D5" s="177"/>
      <c r="E5" s="176">
        <v>8542707.5800000019</v>
      </c>
      <c r="F5" s="176">
        <v>12325566</v>
      </c>
      <c r="G5" s="176">
        <v>12520253</v>
      </c>
    </row>
    <row r="6" spans="1:7">
      <c r="A6" s="180"/>
      <c r="B6" s="180"/>
      <c r="C6" s="188" t="s">
        <v>208</v>
      </c>
      <c r="D6" s="187"/>
      <c r="E6" s="186">
        <v>1175143.6899999995</v>
      </c>
      <c r="F6" s="186">
        <v>382619</v>
      </c>
      <c r="G6" s="186">
        <v>395086</v>
      </c>
    </row>
    <row r="7" spans="1:7">
      <c r="A7" s="180"/>
      <c r="B7" s="180"/>
      <c r="C7" s="188" t="s">
        <v>207</v>
      </c>
      <c r="D7" s="187"/>
      <c r="E7" s="186">
        <v>3073797.24</v>
      </c>
      <c r="F7" s="186">
        <v>3132162</v>
      </c>
      <c r="G7" s="186">
        <v>3275423</v>
      </c>
    </row>
    <row r="8" spans="1:7">
      <c r="A8" s="180"/>
      <c r="B8" s="180"/>
      <c r="C8" s="188" t="s">
        <v>205</v>
      </c>
      <c r="D8" s="187"/>
      <c r="E8" s="186">
        <v>2006541.7899999998</v>
      </c>
      <c r="F8" s="186">
        <v>747513</v>
      </c>
      <c r="G8" s="186">
        <v>837126</v>
      </c>
    </row>
    <row r="9" spans="1:7">
      <c r="A9" s="180"/>
      <c r="B9" s="180"/>
      <c r="C9" s="188" t="s">
        <v>202</v>
      </c>
      <c r="D9" s="187"/>
      <c r="E9" s="186">
        <v>1716656.27</v>
      </c>
      <c r="F9" s="186">
        <v>902248</v>
      </c>
      <c r="G9" s="186">
        <v>935078</v>
      </c>
    </row>
    <row r="10" spans="1:7">
      <c r="A10" s="180"/>
      <c r="B10" s="180"/>
      <c r="C10" s="188" t="s">
        <v>206</v>
      </c>
      <c r="D10" s="187"/>
      <c r="E10" s="186">
        <v>8189.77</v>
      </c>
      <c r="F10" s="186">
        <v>1200</v>
      </c>
      <c r="G10" s="186">
        <v>1200</v>
      </c>
    </row>
    <row r="11" spans="1:7">
      <c r="A11" s="180"/>
      <c r="B11" s="180"/>
      <c r="C11" s="188" t="s">
        <v>204</v>
      </c>
      <c r="D11" s="187"/>
      <c r="E11" s="186">
        <v>2259531.2199999997</v>
      </c>
      <c r="F11" s="186">
        <v>2609708</v>
      </c>
      <c r="G11" s="186">
        <v>2738857</v>
      </c>
    </row>
    <row r="12" spans="1:7">
      <c r="A12" s="180"/>
      <c r="B12" s="180"/>
      <c r="C12" s="188" t="s">
        <v>200</v>
      </c>
      <c r="D12" s="187"/>
      <c r="E12" s="186">
        <v>757327.43</v>
      </c>
      <c r="F12" s="186">
        <v>665759</v>
      </c>
      <c r="G12" s="186">
        <v>685362</v>
      </c>
    </row>
    <row r="13" spans="1:7">
      <c r="A13" s="180"/>
      <c r="B13" s="180"/>
      <c r="C13" s="188" t="s">
        <v>203</v>
      </c>
      <c r="D13" s="187"/>
      <c r="E13" s="186">
        <v>611953.06999999983</v>
      </c>
      <c r="F13" s="186">
        <v>744536</v>
      </c>
      <c r="G13" s="186">
        <v>763688</v>
      </c>
    </row>
    <row r="14" spans="1:7">
      <c r="A14" s="180"/>
      <c r="B14" s="180"/>
      <c r="C14" s="188" t="s">
        <v>209</v>
      </c>
      <c r="D14" s="187"/>
      <c r="E14" s="186"/>
      <c r="F14" s="186">
        <v>62955</v>
      </c>
      <c r="G14" s="186">
        <v>64843</v>
      </c>
    </row>
    <row r="15" spans="1:7" s="168" customFormat="1" ht="13">
      <c r="A15" s="184"/>
      <c r="B15" s="183" t="s">
        <v>158</v>
      </c>
      <c r="C15" s="185"/>
      <c r="D15" s="182"/>
      <c r="E15" s="181">
        <f>SUM(E5:E14)</f>
        <v>20151848.059999999</v>
      </c>
      <c r="F15" s="181">
        <f>SUM(F5:F14)</f>
        <v>21574266</v>
      </c>
      <c r="G15" s="181">
        <f>SUM(G5:G14)</f>
        <v>22216916</v>
      </c>
    </row>
    <row r="16" spans="1:7" s="168" customFormat="1" ht="13">
      <c r="A16" s="184"/>
      <c r="B16" s="183" t="s">
        <v>154</v>
      </c>
      <c r="C16" s="185"/>
      <c r="D16" s="182"/>
      <c r="E16" s="181"/>
      <c r="F16" s="181">
        <f>F15-E15</f>
        <v>1422417.9400000013</v>
      </c>
      <c r="G16" s="181">
        <f>G15-F15</f>
        <v>642650</v>
      </c>
    </row>
    <row r="17" spans="1:7" s="168" customFormat="1" ht="13">
      <c r="A17" s="184"/>
      <c r="B17" s="183" t="s">
        <v>183</v>
      </c>
      <c r="C17" s="182"/>
      <c r="D17" s="182"/>
      <c r="E17" s="181"/>
      <c r="F17" s="181">
        <f>SUM(F16:F16)</f>
        <v>1422417.9400000013</v>
      </c>
      <c r="G17" s="181">
        <f>G16</f>
        <v>642650</v>
      </c>
    </row>
    <row r="18" spans="1:7">
      <c r="A18" s="180"/>
      <c r="B18" s="179"/>
      <c r="C18" s="177"/>
      <c r="D18" s="177"/>
      <c r="E18" s="176"/>
      <c r="F18" s="176"/>
      <c r="G18" s="176"/>
    </row>
    <row r="19" spans="1:7">
      <c r="A19" s="180"/>
      <c r="B19" s="179" t="s">
        <v>174</v>
      </c>
      <c r="C19" s="179" t="s">
        <v>201</v>
      </c>
      <c r="D19" s="177"/>
      <c r="E19" s="176">
        <v>12559.15</v>
      </c>
      <c r="F19" s="176"/>
      <c r="G19" s="176"/>
    </row>
    <row r="20" spans="1:7">
      <c r="A20" s="180"/>
      <c r="B20" s="180"/>
      <c r="C20" s="188" t="s">
        <v>207</v>
      </c>
      <c r="D20" s="187"/>
      <c r="E20" s="186">
        <v>479.71</v>
      </c>
      <c r="F20" s="186"/>
      <c r="G20" s="186"/>
    </row>
    <row r="21" spans="1:7">
      <c r="A21" s="180"/>
      <c r="B21" s="180"/>
      <c r="C21" s="188" t="s">
        <v>205</v>
      </c>
      <c r="D21" s="187"/>
      <c r="E21" s="186">
        <v>30798.14</v>
      </c>
      <c r="F21" s="186"/>
      <c r="G21" s="186"/>
    </row>
    <row r="22" spans="1:7">
      <c r="A22" s="180"/>
      <c r="B22" s="180"/>
      <c r="C22" s="188" t="s">
        <v>202</v>
      </c>
      <c r="D22" s="187"/>
      <c r="E22" s="186">
        <v>31603.74</v>
      </c>
      <c r="F22" s="186"/>
      <c r="G22" s="186"/>
    </row>
    <row r="23" spans="1:7">
      <c r="A23" s="180"/>
      <c r="B23" s="180"/>
      <c r="C23" s="188" t="s">
        <v>206</v>
      </c>
      <c r="D23" s="187"/>
      <c r="E23" s="186">
        <v>47530.65</v>
      </c>
      <c r="F23" s="186">
        <v>33250</v>
      </c>
      <c r="G23" s="186">
        <v>33250</v>
      </c>
    </row>
    <row r="24" spans="1:7">
      <c r="A24" s="180"/>
      <c r="B24" s="180"/>
      <c r="C24" s="188" t="s">
        <v>204</v>
      </c>
      <c r="D24" s="187"/>
      <c r="E24" s="186">
        <v>373483.16</v>
      </c>
      <c r="F24" s="186">
        <v>450408</v>
      </c>
      <c r="G24" s="186">
        <v>468779</v>
      </c>
    </row>
    <row r="25" spans="1:7">
      <c r="A25" s="180"/>
      <c r="B25" s="180"/>
      <c r="C25" s="188" t="s">
        <v>200</v>
      </c>
      <c r="D25" s="187"/>
      <c r="E25" s="186">
        <v>3250</v>
      </c>
      <c r="F25" s="186"/>
      <c r="G25" s="186"/>
    </row>
    <row r="26" spans="1:7">
      <c r="A26" s="180"/>
      <c r="B26" s="180"/>
      <c r="C26" s="188" t="s">
        <v>203</v>
      </c>
      <c r="D26" s="187"/>
      <c r="E26" s="186">
        <v>2594.4299999999998</v>
      </c>
      <c r="F26" s="186"/>
      <c r="G26" s="186"/>
    </row>
    <row r="27" spans="1:7" s="168" customFormat="1" ht="13">
      <c r="A27" s="184"/>
      <c r="B27" s="183" t="s">
        <v>171</v>
      </c>
      <c r="C27" s="185"/>
      <c r="D27" s="182"/>
      <c r="E27" s="181">
        <f>SUM(E19:E26)</f>
        <v>502298.98</v>
      </c>
      <c r="F27" s="181">
        <f>SUM(F19:F26)</f>
        <v>483658</v>
      </c>
      <c r="G27" s="181">
        <f>SUM(G19:G26)</f>
        <v>502029</v>
      </c>
    </row>
    <row r="28" spans="1:7" s="168" customFormat="1" ht="13">
      <c r="A28" s="184"/>
      <c r="B28" s="183" t="s">
        <v>154</v>
      </c>
      <c r="C28" s="185"/>
      <c r="D28" s="182"/>
      <c r="E28" s="181"/>
      <c r="F28" s="181">
        <f>F27-E27</f>
        <v>-18640.979999999981</v>
      </c>
      <c r="G28" s="181">
        <f>G27-F27</f>
        <v>18371</v>
      </c>
    </row>
    <row r="29" spans="1:7" s="168" customFormat="1" ht="13">
      <c r="A29" s="184"/>
      <c r="B29" s="183" t="s">
        <v>181</v>
      </c>
      <c r="C29" s="182"/>
      <c r="D29" s="182"/>
      <c r="E29" s="181"/>
      <c r="F29" s="181">
        <f>SUM(F28:F28)</f>
        <v>-18640.979999999981</v>
      </c>
      <c r="G29" s="181">
        <f>G28</f>
        <v>18371</v>
      </c>
    </row>
    <row r="30" spans="1:7">
      <c r="A30" s="180"/>
      <c r="B30" s="179"/>
      <c r="C30" s="178"/>
      <c r="D30" s="177"/>
      <c r="E30" s="176"/>
      <c r="F30" s="176"/>
      <c r="G30" s="176"/>
    </row>
    <row r="31" spans="1:7">
      <c r="A31" s="180"/>
      <c r="B31" s="179" t="s">
        <v>180</v>
      </c>
      <c r="C31" s="179" t="s">
        <v>202</v>
      </c>
      <c r="D31" s="177"/>
      <c r="E31" s="176">
        <v>933.75</v>
      </c>
      <c r="F31" s="176"/>
      <c r="G31" s="176"/>
    </row>
    <row r="32" spans="1:7">
      <c r="A32" s="180"/>
      <c r="B32" s="180"/>
      <c r="C32" s="188" t="s">
        <v>204</v>
      </c>
      <c r="D32" s="187"/>
      <c r="E32" s="186">
        <v>41870.21</v>
      </c>
      <c r="F32" s="186">
        <v>52920</v>
      </c>
      <c r="G32" s="186">
        <v>55566</v>
      </c>
    </row>
    <row r="33" spans="1:7">
      <c r="A33" s="180"/>
      <c r="B33" s="180"/>
      <c r="C33" s="188" t="s">
        <v>200</v>
      </c>
      <c r="D33" s="187"/>
      <c r="E33" s="186">
        <v>90.84</v>
      </c>
      <c r="F33" s="186"/>
      <c r="G33" s="186"/>
    </row>
    <row r="34" spans="1:7" s="168" customFormat="1" ht="13">
      <c r="A34" s="184"/>
      <c r="B34" s="183" t="s">
        <v>179</v>
      </c>
      <c r="C34" s="185"/>
      <c r="D34" s="182"/>
      <c r="E34" s="181">
        <f>SUM(E31:E33)</f>
        <v>42894.799999999996</v>
      </c>
      <c r="F34" s="181">
        <f>SUM(F31:F33)</f>
        <v>52920</v>
      </c>
      <c r="G34" s="181">
        <f>SUM(G31:G33)</f>
        <v>55566</v>
      </c>
    </row>
    <row r="35" spans="1:7" s="168" customFormat="1" ht="13">
      <c r="A35" s="184"/>
      <c r="B35" s="183" t="s">
        <v>154</v>
      </c>
      <c r="C35" s="185"/>
      <c r="D35" s="182"/>
      <c r="E35" s="181"/>
      <c r="F35" s="181">
        <f>F34-E34</f>
        <v>10025.200000000004</v>
      </c>
      <c r="G35" s="181">
        <f>G34-F34</f>
        <v>2646</v>
      </c>
    </row>
    <row r="36" spans="1:7" s="168" customFormat="1" ht="13">
      <c r="A36" s="184"/>
      <c r="B36" s="183" t="s">
        <v>178</v>
      </c>
      <c r="C36" s="182"/>
      <c r="D36" s="182"/>
      <c r="E36" s="181"/>
      <c r="F36" s="181">
        <f>SUM(F35:F35)</f>
        <v>10025.200000000004</v>
      </c>
      <c r="G36" s="181">
        <f>G35</f>
        <v>2646</v>
      </c>
    </row>
    <row r="37" spans="1:7">
      <c r="A37" s="180"/>
      <c r="B37" s="179"/>
      <c r="C37" s="177"/>
      <c r="D37" s="177"/>
      <c r="E37" s="176"/>
      <c r="F37" s="176"/>
      <c r="G37" s="176"/>
    </row>
    <row r="38" spans="1:7">
      <c r="A38" s="180"/>
      <c r="B38" s="179" t="s">
        <v>169</v>
      </c>
      <c r="C38" s="179" t="s">
        <v>202</v>
      </c>
      <c r="D38" s="177"/>
      <c r="E38" s="176">
        <v>1191.73</v>
      </c>
      <c r="F38" s="176"/>
      <c r="G38" s="176"/>
    </row>
    <row r="39" spans="1:7">
      <c r="A39" s="180"/>
      <c r="B39" s="180"/>
      <c r="C39" s="188" t="s">
        <v>200</v>
      </c>
      <c r="D39" s="187"/>
      <c r="E39" s="186">
        <v>142.30000000000001</v>
      </c>
      <c r="F39" s="186"/>
      <c r="G39" s="186"/>
    </row>
    <row r="40" spans="1:7" ht="13">
      <c r="A40" s="180"/>
      <c r="B40" s="183" t="s">
        <v>163</v>
      </c>
      <c r="C40" s="185"/>
      <c r="D40" s="182"/>
      <c r="E40" s="181">
        <f>SUM(E38:E39)</f>
        <v>1334.03</v>
      </c>
      <c r="F40" s="181">
        <f>SUM(F38:F39)</f>
        <v>0</v>
      </c>
      <c r="G40" s="181">
        <f>SUM(G38:G39)</f>
        <v>0</v>
      </c>
    </row>
    <row r="41" spans="1:7" ht="13">
      <c r="A41" s="180"/>
      <c r="B41" s="183" t="s">
        <v>154</v>
      </c>
      <c r="C41" s="185"/>
      <c r="D41" s="182"/>
      <c r="E41" s="181"/>
      <c r="F41" s="181">
        <f>F40-E40</f>
        <v>-1334.03</v>
      </c>
      <c r="G41" s="181">
        <f>G40-F40</f>
        <v>0</v>
      </c>
    </row>
    <row r="42" spans="1:7" ht="13">
      <c r="A42" s="180"/>
      <c r="B42" s="183" t="s">
        <v>177</v>
      </c>
      <c r="C42" s="182"/>
      <c r="D42" s="182"/>
      <c r="E42" s="181"/>
      <c r="F42" s="181">
        <f>SUM(F41:F41)</f>
        <v>-1334.03</v>
      </c>
      <c r="G42" s="181">
        <f>G41</f>
        <v>0</v>
      </c>
    </row>
    <row r="43" spans="1:7">
      <c r="A43" s="180"/>
      <c r="B43" s="179" t="s">
        <v>176</v>
      </c>
      <c r="C43" s="177"/>
      <c r="D43" s="177"/>
      <c r="E43" s="176"/>
      <c r="F43" s="176"/>
      <c r="G43" s="176"/>
    </row>
    <row r="44" spans="1:7">
      <c r="A44" s="179" t="s">
        <v>175</v>
      </c>
      <c r="B44" s="179" t="s">
        <v>174</v>
      </c>
      <c r="C44" s="179" t="s">
        <v>201</v>
      </c>
      <c r="D44" s="177"/>
      <c r="E44" s="176">
        <v>342703.49000000005</v>
      </c>
      <c r="F44" s="176">
        <v>342690</v>
      </c>
      <c r="G44" s="176">
        <v>359824</v>
      </c>
    </row>
    <row r="45" spans="1:7">
      <c r="A45" s="180"/>
      <c r="B45" s="180"/>
      <c r="C45" s="188" t="s">
        <v>208</v>
      </c>
      <c r="D45" s="187"/>
      <c r="E45" s="186">
        <v>1113.3200000000002</v>
      </c>
      <c r="F45" s="186"/>
      <c r="G45" s="186"/>
    </row>
    <row r="46" spans="1:7">
      <c r="A46" s="180"/>
      <c r="B46" s="180"/>
      <c r="C46" s="188" t="s">
        <v>207</v>
      </c>
      <c r="D46" s="187"/>
      <c r="E46" s="186">
        <v>2203.2800000000002</v>
      </c>
      <c r="F46" s="186"/>
      <c r="G46" s="186"/>
    </row>
    <row r="47" spans="1:7">
      <c r="A47" s="180"/>
      <c r="B47" s="180"/>
      <c r="C47" s="188" t="s">
        <v>205</v>
      </c>
      <c r="D47" s="187"/>
      <c r="E47" s="186">
        <v>36248.19</v>
      </c>
      <c r="F47" s="186">
        <v>0</v>
      </c>
      <c r="G47" s="186">
        <v>0</v>
      </c>
    </row>
    <row r="48" spans="1:7">
      <c r="A48" s="180"/>
      <c r="B48" s="180"/>
      <c r="C48" s="188" t="s">
        <v>202</v>
      </c>
      <c r="D48" s="187"/>
      <c r="E48" s="186">
        <v>6931.76</v>
      </c>
      <c r="F48" s="186"/>
      <c r="G48" s="186"/>
    </row>
    <row r="49" spans="1:7">
      <c r="A49" s="180"/>
      <c r="B49" s="180"/>
      <c r="C49" s="188" t="s">
        <v>206</v>
      </c>
      <c r="D49" s="187"/>
      <c r="E49" s="186">
        <v>453.71000000000004</v>
      </c>
      <c r="F49" s="186"/>
      <c r="G49" s="186"/>
    </row>
    <row r="50" spans="1:7">
      <c r="A50" s="180"/>
      <c r="B50" s="180"/>
      <c r="C50" s="188" t="s">
        <v>204</v>
      </c>
      <c r="D50" s="187"/>
      <c r="E50" s="186">
        <v>101530.19</v>
      </c>
      <c r="F50" s="186">
        <v>153357</v>
      </c>
      <c r="G50" s="186">
        <v>159025</v>
      </c>
    </row>
    <row r="51" spans="1:7">
      <c r="A51" s="180"/>
      <c r="B51" s="180"/>
      <c r="C51" s="188" t="s">
        <v>200</v>
      </c>
      <c r="D51" s="187"/>
      <c r="E51" s="186">
        <v>34319.379999999997</v>
      </c>
      <c r="F51" s="186"/>
      <c r="G51" s="186"/>
    </row>
    <row r="52" spans="1:7">
      <c r="A52" s="180"/>
      <c r="B52" s="180"/>
      <c r="C52" s="188" t="s">
        <v>203</v>
      </c>
      <c r="D52" s="187"/>
      <c r="E52" s="186">
        <v>2039.77</v>
      </c>
      <c r="F52" s="186"/>
      <c r="G52" s="186"/>
    </row>
    <row r="53" spans="1:7" s="168" customFormat="1" ht="13">
      <c r="A53" s="184"/>
      <c r="B53" s="183" t="s">
        <v>171</v>
      </c>
      <c r="C53" s="185"/>
      <c r="D53" s="182"/>
      <c r="E53" s="181">
        <f>SUM(E44:E52)</f>
        <v>527543.09000000008</v>
      </c>
      <c r="F53" s="181">
        <f>SUM(F44:F52)</f>
        <v>496047</v>
      </c>
      <c r="G53" s="181">
        <f>SUM(G44:G52)</f>
        <v>518849</v>
      </c>
    </row>
    <row r="54" spans="1:7" s="168" customFormat="1" ht="13">
      <c r="A54" s="184"/>
      <c r="B54" s="183" t="s">
        <v>154</v>
      </c>
      <c r="C54" s="185"/>
      <c r="D54" s="182"/>
      <c r="E54" s="181"/>
      <c r="F54" s="181">
        <f>F53-E53</f>
        <v>-31496.090000000084</v>
      </c>
      <c r="G54" s="181">
        <f>G53-F53</f>
        <v>22802</v>
      </c>
    </row>
    <row r="55" spans="1:7" s="168" customFormat="1" ht="13">
      <c r="A55" s="184"/>
      <c r="B55" s="183" t="s">
        <v>170</v>
      </c>
      <c r="C55" s="182"/>
      <c r="D55" s="182"/>
      <c r="E55" s="181"/>
      <c r="F55" s="181">
        <f>SUM(F54:F54)</f>
        <v>-31496.090000000084</v>
      </c>
      <c r="G55" s="181">
        <f>G54</f>
        <v>22802</v>
      </c>
    </row>
    <row r="56" spans="1:7">
      <c r="A56" s="180"/>
      <c r="B56" s="179"/>
      <c r="C56" s="177"/>
      <c r="D56" s="177"/>
      <c r="E56" s="176"/>
      <c r="F56" s="176"/>
      <c r="G56" s="176"/>
    </row>
    <row r="57" spans="1:7">
      <c r="A57" s="180"/>
      <c r="B57" s="179" t="s">
        <v>169</v>
      </c>
      <c r="C57" s="179" t="s">
        <v>201</v>
      </c>
      <c r="D57" s="177"/>
      <c r="E57" s="176">
        <v>106737.77000000002</v>
      </c>
      <c r="F57" s="176">
        <v>270512</v>
      </c>
      <c r="G57" s="176">
        <v>276367</v>
      </c>
    </row>
    <row r="58" spans="1:7">
      <c r="A58" s="180"/>
      <c r="B58" s="180"/>
      <c r="C58" s="188" t="s">
        <v>205</v>
      </c>
      <c r="D58" s="187"/>
      <c r="E58" s="186">
        <v>912.68000000000006</v>
      </c>
      <c r="F58" s="186"/>
      <c r="G58" s="186"/>
    </row>
    <row r="59" spans="1:7">
      <c r="A59" s="180"/>
      <c r="B59" s="180"/>
      <c r="C59" s="188" t="s">
        <v>204</v>
      </c>
      <c r="D59" s="187"/>
      <c r="E59" s="186">
        <v>205476.91</v>
      </c>
      <c r="F59" s="186">
        <v>314129</v>
      </c>
      <c r="G59" s="186">
        <v>328667</v>
      </c>
    </row>
    <row r="60" spans="1:7">
      <c r="A60" s="180"/>
      <c r="B60" s="180"/>
      <c r="C60" s="188" t="s">
        <v>200</v>
      </c>
      <c r="D60" s="187"/>
      <c r="E60" s="186">
        <v>-646.05999999999949</v>
      </c>
      <c r="F60" s="186"/>
      <c r="G60" s="186"/>
    </row>
    <row r="61" spans="1:7">
      <c r="A61" s="180"/>
      <c r="B61" s="180"/>
      <c r="C61" s="188" t="s">
        <v>203</v>
      </c>
      <c r="D61" s="187"/>
      <c r="E61" s="186">
        <v>25138.33</v>
      </c>
      <c r="F61" s="186">
        <v>34953</v>
      </c>
      <c r="G61" s="186">
        <v>36701</v>
      </c>
    </row>
    <row r="62" spans="1:7" s="168" customFormat="1" ht="13">
      <c r="A62" s="184"/>
      <c r="B62" s="183" t="s">
        <v>163</v>
      </c>
      <c r="C62" s="185"/>
      <c r="D62" s="182"/>
      <c r="E62" s="181">
        <f>SUM(E57:E61)</f>
        <v>337619.63</v>
      </c>
      <c r="F62" s="181">
        <f>SUM(F57:F61)</f>
        <v>619594</v>
      </c>
      <c r="G62" s="181">
        <f>SUM(G57:G61)</f>
        <v>641735</v>
      </c>
    </row>
    <row r="63" spans="1:7" s="168" customFormat="1" ht="13">
      <c r="A63" s="184"/>
      <c r="B63" s="183" t="s">
        <v>154</v>
      </c>
      <c r="C63" s="185"/>
      <c r="D63" s="182"/>
      <c r="E63" s="181"/>
      <c r="F63" s="181">
        <f>F62-E62</f>
        <v>281974.37</v>
      </c>
      <c r="G63" s="181">
        <f>G62-F62</f>
        <v>22141</v>
      </c>
    </row>
    <row r="64" spans="1:7" s="168" customFormat="1" ht="13">
      <c r="A64" s="184"/>
      <c r="B64" s="183" t="s">
        <v>162</v>
      </c>
      <c r="C64" s="182"/>
      <c r="D64" s="182"/>
      <c r="E64" s="181"/>
      <c r="F64" s="181">
        <f>SUM(F63:F63)</f>
        <v>281974.37</v>
      </c>
      <c r="G64" s="181">
        <f>G63</f>
        <v>22141</v>
      </c>
    </row>
    <row r="65" spans="1:7">
      <c r="A65" s="180"/>
      <c r="B65" s="179"/>
      <c r="C65" s="177"/>
      <c r="D65" s="177"/>
      <c r="E65" s="176"/>
      <c r="F65" s="176"/>
      <c r="G65" s="176"/>
    </row>
    <row r="66" spans="1:7">
      <c r="A66" s="179" t="s">
        <v>161</v>
      </c>
      <c r="B66" s="179" t="s">
        <v>160</v>
      </c>
      <c r="C66" s="179" t="s">
        <v>202</v>
      </c>
      <c r="D66" s="177"/>
      <c r="E66" s="176">
        <v>2127</v>
      </c>
      <c r="F66" s="176"/>
      <c r="G66" s="176"/>
    </row>
    <row r="67" spans="1:7">
      <c r="A67" s="180"/>
      <c r="B67" s="180"/>
      <c r="C67" s="188" t="s">
        <v>200</v>
      </c>
      <c r="D67" s="187"/>
      <c r="E67" s="186">
        <v>2622.18</v>
      </c>
      <c r="F67" s="186"/>
      <c r="G67" s="186"/>
    </row>
    <row r="68" spans="1:7" s="168" customFormat="1" ht="13">
      <c r="A68" s="184"/>
      <c r="B68" s="183" t="s">
        <v>158</v>
      </c>
      <c r="C68" s="185"/>
      <c r="D68" s="182"/>
      <c r="E68" s="181">
        <f>SUM(E66:E67)</f>
        <v>4749.18</v>
      </c>
      <c r="F68" s="181">
        <f>SUM(F66:F67)</f>
        <v>0</v>
      </c>
      <c r="G68" s="181">
        <f>SUM(G66:G67)</f>
        <v>0</v>
      </c>
    </row>
    <row r="69" spans="1:7" s="168" customFormat="1" ht="13">
      <c r="A69" s="184"/>
      <c r="B69" s="183" t="s">
        <v>154</v>
      </c>
      <c r="C69" s="185"/>
      <c r="D69" s="182"/>
      <c r="E69" s="181"/>
      <c r="F69" s="181">
        <f>F68-E68</f>
        <v>-4749.18</v>
      </c>
      <c r="G69" s="181">
        <f>G68-F68</f>
        <v>0</v>
      </c>
    </row>
    <row r="70" spans="1:7" s="168" customFormat="1" ht="13">
      <c r="A70" s="184"/>
      <c r="B70" s="183" t="s">
        <v>157</v>
      </c>
      <c r="C70" s="182"/>
      <c r="D70" s="182"/>
      <c r="E70" s="181"/>
      <c r="F70" s="181">
        <f>SUM(F69:F69)</f>
        <v>-4749.18</v>
      </c>
      <c r="G70" s="181">
        <f>G69</f>
        <v>0</v>
      </c>
    </row>
    <row r="71" spans="1:7">
      <c r="A71" s="180"/>
      <c r="B71" s="179"/>
      <c r="C71" s="177"/>
      <c r="D71" s="177"/>
      <c r="E71" s="176"/>
      <c r="F71" s="176"/>
      <c r="G71" s="176"/>
    </row>
    <row r="72" spans="1:7">
      <c r="A72" s="180"/>
      <c r="B72" s="179" t="s">
        <v>156</v>
      </c>
      <c r="C72" s="179" t="s">
        <v>201</v>
      </c>
      <c r="D72" s="177"/>
      <c r="E72" s="176">
        <v>91.03</v>
      </c>
      <c r="F72" s="176"/>
      <c r="G72" s="176"/>
    </row>
    <row r="73" spans="1:7">
      <c r="A73" s="180"/>
      <c r="B73" s="180"/>
      <c r="C73" s="188" t="s">
        <v>200</v>
      </c>
      <c r="D73" s="187"/>
      <c r="E73" s="186">
        <v>1731.35</v>
      </c>
      <c r="F73" s="186"/>
      <c r="G73" s="186"/>
    </row>
    <row r="74" spans="1:7" s="168" customFormat="1" ht="13">
      <c r="A74" s="184"/>
      <c r="B74" s="183" t="s">
        <v>155</v>
      </c>
      <c r="C74" s="185"/>
      <c r="D74" s="182"/>
      <c r="E74" s="181">
        <f>SUM(E72:E73)</f>
        <v>1822.3799999999999</v>
      </c>
      <c r="F74" s="181">
        <f>SUM(F72:F73)</f>
        <v>0</v>
      </c>
      <c r="G74" s="181">
        <f>SUM(G72:G73)</f>
        <v>0</v>
      </c>
    </row>
    <row r="75" spans="1:7" s="168" customFormat="1" ht="13">
      <c r="A75" s="184"/>
      <c r="B75" s="183" t="s">
        <v>154</v>
      </c>
      <c r="C75" s="185"/>
      <c r="D75" s="182"/>
      <c r="E75" s="181"/>
      <c r="F75" s="181">
        <f>F74-E74</f>
        <v>-1822.3799999999999</v>
      </c>
      <c r="G75" s="181">
        <f>G74-F74</f>
        <v>0</v>
      </c>
    </row>
    <row r="76" spans="1:7" s="168" customFormat="1" ht="13">
      <c r="A76" s="184"/>
      <c r="B76" s="183" t="s">
        <v>153</v>
      </c>
      <c r="C76" s="182"/>
      <c r="D76" s="182"/>
      <c r="E76" s="181"/>
      <c r="F76" s="181">
        <f>SUM(F75:F75)</f>
        <v>-1822.3799999999999</v>
      </c>
      <c r="G76" s="181">
        <f>G75</f>
        <v>0</v>
      </c>
    </row>
    <row r="77" spans="1:7">
      <c r="A77" s="180"/>
      <c r="B77" s="179"/>
      <c r="C77" s="178"/>
      <c r="D77" s="177"/>
      <c r="E77" s="176"/>
      <c r="F77" s="176"/>
      <c r="G77" s="176"/>
    </row>
    <row r="78" spans="1:7" s="168" customFormat="1" ht="13">
      <c r="A78" s="175" t="s">
        <v>152</v>
      </c>
      <c r="B78" s="174"/>
      <c r="C78" s="174"/>
      <c r="D78" s="173"/>
      <c r="E78" s="172">
        <f>SUM(E74,E68,E62,E53,E40,E34,E27,E15)</f>
        <v>21570110.149999999</v>
      </c>
      <c r="F78" s="172">
        <f>SUM(F74,F68,F62,F53,F40,F34,F27,F15)</f>
        <v>23226485</v>
      </c>
      <c r="G78" s="172">
        <f>SUM(G74,G68,G62,G53,G40,G34,G27,G15)</f>
        <v>23935095</v>
      </c>
    </row>
    <row r="80" spans="1:7" ht="13">
      <c r="A80" s="168">
        <v>4.04</v>
      </c>
      <c r="B80" s="168" t="s">
        <v>199</v>
      </c>
      <c r="E80" s="167">
        <f>SUM(F76,F70,F64,F55,F42,F36,F29,F17)</f>
        <v>1656374.8500000013</v>
      </c>
    </row>
    <row r="82" spans="1:5" ht="13">
      <c r="A82" s="208">
        <v>18.07</v>
      </c>
      <c r="B82" s="168" t="s">
        <v>198</v>
      </c>
      <c r="E82" s="167">
        <f>SUM(G76,G70,G64,G55,G42,G36,G29,G17)</f>
        <v>708610</v>
      </c>
    </row>
    <row r="101" spans="5:8">
      <c r="E101" s="207"/>
      <c r="F101" s="207"/>
      <c r="G101" s="207"/>
      <c r="H101" s="207"/>
    </row>
    <row r="102" spans="5:8">
      <c r="E102" s="207"/>
      <c r="F102" s="207"/>
      <c r="G102" s="207"/>
      <c r="H102" s="207"/>
    </row>
    <row r="103" spans="5:8">
      <c r="E103" s="207"/>
      <c r="F103" s="207"/>
      <c r="G103" s="207"/>
      <c r="H103" s="207"/>
    </row>
    <row r="104" spans="5:8">
      <c r="E104" s="207"/>
      <c r="F104" s="207"/>
      <c r="G104" s="207"/>
      <c r="H104" s="207"/>
    </row>
    <row r="105" spans="5:8">
      <c r="E105" s="207"/>
      <c r="F105" s="207"/>
      <c r="G105" s="207"/>
      <c r="H105" s="207"/>
    </row>
    <row r="106" spans="5:8">
      <c r="E106" s="207"/>
      <c r="F106" s="207"/>
      <c r="G106" s="207"/>
      <c r="H106" s="207"/>
    </row>
    <row r="107" spans="5:8">
      <c r="E107" s="207"/>
      <c r="F107" s="207"/>
      <c r="G107" s="207"/>
      <c r="H107" s="207"/>
    </row>
    <row r="108" spans="5:8">
      <c r="E108" s="207"/>
      <c r="F108" s="207"/>
      <c r="G108" s="207"/>
      <c r="H108" s="207"/>
    </row>
    <row r="109" spans="5:8">
      <c r="E109" s="207"/>
      <c r="F109" s="207"/>
      <c r="G109" s="207"/>
      <c r="H109" s="207"/>
    </row>
    <row r="110" spans="5:8">
      <c r="E110" s="207"/>
      <c r="F110" s="207"/>
      <c r="G110" s="207"/>
      <c r="H110" s="207"/>
    </row>
    <row r="111" spans="5:8">
      <c r="E111" s="207"/>
      <c r="F111" s="207"/>
      <c r="G111" s="207"/>
      <c r="H111" s="207"/>
    </row>
    <row r="112" spans="5:8">
      <c r="E112" s="207"/>
      <c r="F112" s="207"/>
      <c r="G112" s="207"/>
      <c r="H112" s="207"/>
    </row>
    <row r="113" spans="5:8">
      <c r="E113" s="207"/>
      <c r="F113" s="207"/>
      <c r="G113" s="207"/>
      <c r="H113" s="207"/>
    </row>
    <row r="114" spans="5:8">
      <c r="E114" s="207"/>
      <c r="F114" s="207"/>
      <c r="G114" s="207"/>
      <c r="H114" s="207"/>
    </row>
    <row r="115" spans="5:8">
      <c r="E115" s="207"/>
      <c r="F115" s="207"/>
      <c r="G115" s="207"/>
      <c r="H115" s="207"/>
    </row>
    <row r="116" spans="5:8">
      <c r="E116" s="207"/>
      <c r="F116" s="207"/>
      <c r="G116" s="207"/>
      <c r="H116" s="207"/>
    </row>
    <row r="117" spans="5:8">
      <c r="E117" s="207"/>
      <c r="F117" s="207"/>
      <c r="G117" s="207"/>
      <c r="H117" s="207"/>
    </row>
    <row r="118" spans="5:8">
      <c r="E118" s="207"/>
      <c r="F118" s="207"/>
      <c r="G118" s="207"/>
      <c r="H118" s="207"/>
    </row>
    <row r="119" spans="5:8">
      <c r="E119" s="207"/>
      <c r="F119" s="207"/>
      <c r="G119" s="207"/>
      <c r="H119" s="207"/>
    </row>
    <row r="120" spans="5:8">
      <c r="E120" s="207"/>
      <c r="F120" s="207"/>
      <c r="G120" s="207"/>
      <c r="H120" s="207"/>
    </row>
    <row r="121" spans="5:8">
      <c r="E121" s="207"/>
      <c r="F121" s="207"/>
      <c r="G121" s="207"/>
      <c r="H121" s="207"/>
    </row>
    <row r="122" spans="5:8">
      <c r="E122" s="207"/>
      <c r="F122" s="207"/>
      <c r="G122" s="207"/>
      <c r="H122" s="207"/>
    </row>
    <row r="123" spans="5:8">
      <c r="E123" s="207"/>
      <c r="F123" s="207"/>
      <c r="G123" s="207"/>
      <c r="H123" s="207"/>
    </row>
    <row r="124" spans="5:8">
      <c r="E124" s="207"/>
      <c r="F124" s="207"/>
      <c r="G124" s="207"/>
      <c r="H124" s="207"/>
    </row>
    <row r="125" spans="5:8">
      <c r="E125" s="207"/>
      <c r="F125" s="207"/>
      <c r="G125" s="207"/>
      <c r="H125" s="207"/>
    </row>
    <row r="126" spans="5:8">
      <c r="E126" s="207"/>
      <c r="F126" s="207"/>
      <c r="G126" s="207"/>
      <c r="H126" s="207"/>
    </row>
    <row r="127" spans="5:8">
      <c r="E127" s="207"/>
      <c r="F127" s="207"/>
      <c r="G127" s="207"/>
      <c r="H127" s="207"/>
    </row>
    <row r="128" spans="5:8">
      <c r="E128" s="207"/>
      <c r="F128" s="207"/>
      <c r="G128" s="207"/>
      <c r="H128" s="207"/>
    </row>
    <row r="129" spans="5:8">
      <c r="E129" s="207"/>
      <c r="F129" s="207"/>
      <c r="G129" s="207"/>
      <c r="H129" s="207"/>
    </row>
    <row r="130" spans="5:8">
      <c r="E130" s="207"/>
      <c r="F130" s="207"/>
      <c r="G130" s="207"/>
      <c r="H130" s="207"/>
    </row>
    <row r="131" spans="5:8">
      <c r="E131" s="207"/>
      <c r="F131" s="207"/>
      <c r="G131" s="207"/>
      <c r="H131" s="207"/>
    </row>
    <row r="132" spans="5:8">
      <c r="E132" s="207"/>
      <c r="F132" s="207"/>
      <c r="G132" s="207"/>
      <c r="H132" s="207"/>
    </row>
    <row r="133" spans="5:8">
      <c r="E133" s="207"/>
      <c r="F133" s="207"/>
      <c r="G133" s="207"/>
      <c r="H133" s="207"/>
    </row>
    <row r="134" spans="5:8">
      <c r="E134" s="207"/>
      <c r="F134" s="207"/>
      <c r="G134" s="207"/>
      <c r="H134" s="207"/>
    </row>
    <row r="135" spans="5:8">
      <c r="E135" s="207"/>
      <c r="F135" s="207"/>
      <c r="G135" s="207"/>
      <c r="H135" s="207"/>
    </row>
    <row r="136" spans="5:8">
      <c r="E136" s="207"/>
      <c r="F136" s="207"/>
      <c r="G136" s="207"/>
      <c r="H136" s="207"/>
    </row>
    <row r="137" spans="5:8">
      <c r="E137" s="207"/>
      <c r="F137" s="207"/>
      <c r="G137" s="207"/>
      <c r="H137" s="207"/>
    </row>
    <row r="138" spans="5:8">
      <c r="E138" s="207"/>
      <c r="F138" s="207"/>
      <c r="G138" s="207"/>
      <c r="H138" s="207"/>
    </row>
    <row r="139" spans="5:8">
      <c r="E139" s="207"/>
      <c r="F139" s="207"/>
      <c r="G139" s="207"/>
      <c r="H139" s="207"/>
    </row>
    <row r="140" spans="5:8">
      <c r="E140" s="207"/>
      <c r="F140" s="207"/>
      <c r="G140" s="207"/>
      <c r="H140" s="207"/>
    </row>
    <row r="141" spans="5:8">
      <c r="E141" s="207"/>
      <c r="F141" s="207"/>
      <c r="G141" s="207"/>
      <c r="H141" s="207"/>
    </row>
    <row r="142" spans="5:8">
      <c r="E142" s="207"/>
      <c r="F142" s="207"/>
      <c r="G142" s="207"/>
      <c r="H142" s="207"/>
    </row>
    <row r="143" spans="5:8">
      <c r="E143" s="207"/>
      <c r="F143" s="207"/>
      <c r="G143" s="207"/>
      <c r="H143" s="207"/>
    </row>
    <row r="144" spans="5:8">
      <c r="E144" s="207"/>
      <c r="F144" s="207"/>
      <c r="G144" s="207"/>
      <c r="H144" s="207"/>
    </row>
    <row r="145" spans="5:8">
      <c r="E145" s="207"/>
      <c r="F145" s="207"/>
      <c r="G145" s="207"/>
      <c r="H145" s="207"/>
    </row>
    <row r="146" spans="5:8">
      <c r="E146" s="207"/>
      <c r="F146" s="207"/>
      <c r="G146" s="207"/>
      <c r="H146" s="207"/>
    </row>
    <row r="147" spans="5:8">
      <c r="E147" s="207"/>
      <c r="F147" s="207"/>
      <c r="G147" s="207"/>
      <c r="H147" s="207"/>
    </row>
    <row r="148" spans="5:8">
      <c r="E148" s="207"/>
      <c r="F148" s="207"/>
      <c r="G148" s="207"/>
      <c r="H148" s="207"/>
    </row>
    <row r="149" spans="5:8">
      <c r="E149" s="207"/>
      <c r="F149" s="207"/>
      <c r="G149" s="207"/>
      <c r="H149" s="207"/>
    </row>
    <row r="150" spans="5:8">
      <c r="E150" s="207"/>
      <c r="F150" s="207"/>
      <c r="G150" s="207"/>
      <c r="H150" s="207"/>
    </row>
    <row r="151" spans="5:8">
      <c r="E151" s="207"/>
      <c r="F151" s="207"/>
      <c r="G151" s="207"/>
      <c r="H151" s="207"/>
    </row>
    <row r="152" spans="5:8">
      <c r="E152" s="207"/>
      <c r="F152" s="207"/>
      <c r="G152" s="207"/>
      <c r="H152" s="207"/>
    </row>
    <row r="153" spans="5:8">
      <c r="E153" s="207"/>
      <c r="F153" s="207"/>
      <c r="G153" s="207"/>
      <c r="H153" s="207"/>
    </row>
    <row r="154" spans="5:8">
      <c r="E154" s="207"/>
      <c r="F154" s="207"/>
      <c r="G154" s="207"/>
      <c r="H154" s="207"/>
    </row>
    <row r="155" spans="5:8">
      <c r="E155" s="207"/>
      <c r="F155" s="207"/>
      <c r="G155" s="207"/>
      <c r="H155" s="207"/>
    </row>
    <row r="156" spans="5:8">
      <c r="E156" s="207"/>
      <c r="F156" s="207"/>
      <c r="G156" s="207"/>
      <c r="H156" s="207"/>
    </row>
    <row r="157" spans="5:8">
      <c r="E157" s="207"/>
      <c r="F157" s="207"/>
      <c r="G157" s="207"/>
      <c r="H157" s="207"/>
    </row>
    <row r="158" spans="5:8">
      <c r="E158" s="207"/>
      <c r="F158" s="207"/>
      <c r="G158" s="207"/>
      <c r="H158" s="207"/>
    </row>
    <row r="159" spans="5:8">
      <c r="E159" s="207"/>
      <c r="F159" s="207"/>
      <c r="G159" s="207"/>
      <c r="H159" s="207"/>
    </row>
    <row r="160" spans="5:8">
      <c r="E160" s="207"/>
      <c r="F160" s="207"/>
      <c r="G160" s="207"/>
      <c r="H160" s="207"/>
    </row>
    <row r="161" spans="5:8">
      <c r="E161" s="207"/>
      <c r="F161" s="207"/>
      <c r="G161" s="207"/>
      <c r="H161" s="207"/>
    </row>
    <row r="162" spans="5:8">
      <c r="E162" s="207"/>
      <c r="F162" s="207"/>
      <c r="G162" s="207"/>
      <c r="H162" s="207"/>
    </row>
    <row r="163" spans="5:8">
      <c r="E163" s="207"/>
      <c r="F163" s="207"/>
      <c r="G163" s="207"/>
      <c r="H163" s="207"/>
    </row>
    <row r="164" spans="5:8">
      <c r="E164" s="207"/>
      <c r="F164" s="207"/>
      <c r="G164" s="207"/>
      <c r="H164" s="207"/>
    </row>
    <row r="165" spans="5:8">
      <c r="E165" s="207"/>
      <c r="F165" s="207"/>
      <c r="G165" s="207"/>
      <c r="H165" s="207"/>
    </row>
    <row r="166" spans="5:8">
      <c r="E166" s="207"/>
      <c r="F166" s="207"/>
      <c r="G166" s="207"/>
      <c r="H166" s="207"/>
    </row>
    <row r="167" spans="5:8">
      <c r="E167" s="207"/>
      <c r="F167" s="207"/>
      <c r="G167" s="207"/>
      <c r="H167" s="207"/>
    </row>
    <row r="168" spans="5:8">
      <c r="E168" s="207"/>
      <c r="F168" s="207"/>
      <c r="G168" s="207"/>
      <c r="H168" s="207"/>
    </row>
    <row r="169" spans="5:8">
      <c r="E169" s="207"/>
      <c r="F169" s="207"/>
      <c r="G169" s="207"/>
      <c r="H169" s="207"/>
    </row>
    <row r="170" spans="5:8">
      <c r="E170" s="207"/>
      <c r="F170" s="207"/>
      <c r="G170" s="207"/>
      <c r="H170" s="207"/>
    </row>
    <row r="171" spans="5:8">
      <c r="E171" s="207"/>
      <c r="F171" s="207"/>
      <c r="G171" s="207"/>
      <c r="H171" s="207"/>
    </row>
    <row r="172" spans="5:8">
      <c r="E172" s="207"/>
      <c r="F172" s="207"/>
      <c r="G172" s="207"/>
      <c r="H172" s="207"/>
    </row>
    <row r="173" spans="5:8">
      <c r="E173" s="207"/>
      <c r="F173" s="207"/>
      <c r="G173" s="207"/>
      <c r="H173" s="207"/>
    </row>
    <row r="174" spans="5:8">
      <c r="E174" s="207"/>
      <c r="F174" s="207"/>
      <c r="G174" s="207"/>
      <c r="H174" s="207"/>
    </row>
    <row r="175" spans="5:8">
      <c r="E175" s="207"/>
      <c r="F175" s="207"/>
      <c r="G175" s="207"/>
      <c r="H175" s="207"/>
    </row>
    <row r="176" spans="5:8">
      <c r="E176" s="207"/>
      <c r="F176" s="207"/>
      <c r="G176" s="207"/>
      <c r="H176" s="207"/>
    </row>
    <row r="177" spans="5:8">
      <c r="E177" s="207"/>
      <c r="F177" s="207"/>
      <c r="G177" s="207"/>
      <c r="H177" s="207"/>
    </row>
    <row r="178" spans="5:8">
      <c r="E178" s="207"/>
      <c r="F178" s="207"/>
      <c r="G178" s="207"/>
      <c r="H178" s="207"/>
    </row>
    <row r="179" spans="5:8">
      <c r="E179" s="207"/>
      <c r="F179" s="207"/>
      <c r="G179" s="207"/>
      <c r="H179" s="207"/>
    </row>
    <row r="180" spans="5:8">
      <c r="E180" s="207"/>
      <c r="F180" s="207"/>
      <c r="G180" s="207"/>
      <c r="H180" s="207"/>
    </row>
    <row r="181" spans="5:8">
      <c r="E181" s="207"/>
      <c r="F181" s="207"/>
      <c r="G181" s="207"/>
      <c r="H181" s="207"/>
    </row>
    <row r="182" spans="5:8">
      <c r="E182" s="207"/>
      <c r="F182" s="207"/>
      <c r="G182" s="207"/>
      <c r="H182" s="207"/>
    </row>
    <row r="183" spans="5:8">
      <c r="E183" s="207"/>
      <c r="F183" s="207"/>
      <c r="G183" s="207"/>
      <c r="H183" s="207"/>
    </row>
    <row r="184" spans="5:8">
      <c r="E184" s="207"/>
      <c r="F184" s="207"/>
      <c r="G184" s="207"/>
      <c r="H184" s="207"/>
    </row>
    <row r="185" spans="5:8">
      <c r="E185" s="207"/>
      <c r="F185" s="207"/>
      <c r="G185" s="207"/>
      <c r="H185" s="207"/>
    </row>
    <row r="186" spans="5:8">
      <c r="E186" s="207"/>
      <c r="F186" s="207"/>
      <c r="G186" s="207"/>
      <c r="H186" s="207"/>
    </row>
    <row r="187" spans="5:8">
      <c r="E187" s="207"/>
      <c r="F187" s="207"/>
      <c r="G187" s="207"/>
      <c r="H187" s="207"/>
    </row>
    <row r="188" spans="5:8">
      <c r="E188" s="207"/>
      <c r="F188" s="207"/>
      <c r="G188" s="207"/>
      <c r="H188" s="207"/>
    </row>
    <row r="189" spans="5:8">
      <c r="E189" s="207"/>
      <c r="F189" s="207"/>
      <c r="G189" s="207"/>
      <c r="H189" s="207"/>
    </row>
    <row r="190" spans="5:8">
      <c r="E190" s="207"/>
      <c r="F190" s="207"/>
      <c r="G190" s="207"/>
      <c r="H190" s="207"/>
    </row>
    <row r="191" spans="5:8">
      <c r="E191" s="207"/>
      <c r="F191" s="207"/>
      <c r="G191" s="207"/>
      <c r="H191" s="207"/>
    </row>
    <row r="192" spans="5:8">
      <c r="E192" s="207"/>
      <c r="F192" s="207"/>
      <c r="G192" s="207"/>
      <c r="H192" s="207"/>
    </row>
    <row r="193" spans="5:8">
      <c r="E193" s="207"/>
      <c r="F193" s="207"/>
      <c r="G193" s="207"/>
      <c r="H193" s="207"/>
    </row>
    <row r="194" spans="5:8">
      <c r="E194" s="207"/>
      <c r="F194" s="207"/>
      <c r="G194" s="207"/>
      <c r="H194" s="207"/>
    </row>
    <row r="195" spans="5:8">
      <c r="E195" s="207"/>
      <c r="F195" s="207"/>
      <c r="G195" s="207"/>
      <c r="H195" s="207"/>
    </row>
    <row r="196" spans="5:8">
      <c r="E196" s="207"/>
      <c r="F196" s="207"/>
      <c r="G196" s="207"/>
      <c r="H196" s="207"/>
    </row>
    <row r="197" spans="5:8">
      <c r="E197" s="207"/>
      <c r="F197" s="207"/>
      <c r="G197" s="207"/>
      <c r="H197" s="207"/>
    </row>
    <row r="198" spans="5:8">
      <c r="E198" s="207"/>
      <c r="F198" s="207"/>
      <c r="G198" s="207"/>
      <c r="H198" s="207"/>
    </row>
    <row r="199" spans="5:8">
      <c r="E199" s="207"/>
      <c r="F199" s="207"/>
      <c r="G199" s="207"/>
      <c r="H199" s="207"/>
    </row>
    <row r="200" spans="5:8">
      <c r="E200" s="207"/>
      <c r="F200" s="207"/>
      <c r="G200" s="207"/>
      <c r="H200" s="207"/>
    </row>
    <row r="201" spans="5:8">
      <c r="E201" s="207"/>
      <c r="F201" s="207"/>
      <c r="G201" s="207"/>
      <c r="H201" s="207"/>
    </row>
    <row r="202" spans="5:8">
      <c r="E202" s="207"/>
      <c r="F202" s="207"/>
      <c r="G202" s="207"/>
      <c r="H202" s="207"/>
    </row>
    <row r="203" spans="5:8">
      <c r="E203" s="207"/>
      <c r="F203" s="207"/>
      <c r="G203" s="207"/>
      <c r="H203" s="207"/>
    </row>
    <row r="204" spans="5:8">
      <c r="E204" s="207"/>
      <c r="F204" s="207"/>
      <c r="G204" s="207"/>
      <c r="H204" s="207"/>
    </row>
    <row r="205" spans="5:8">
      <c r="E205" s="207"/>
      <c r="F205" s="207"/>
      <c r="G205" s="207"/>
      <c r="H205" s="207"/>
    </row>
    <row r="206" spans="5:8">
      <c r="E206" s="207"/>
      <c r="F206" s="207"/>
      <c r="G206" s="207"/>
      <c r="H206" s="207"/>
    </row>
    <row r="207" spans="5:8">
      <c r="E207" s="207"/>
      <c r="F207" s="207"/>
      <c r="G207" s="207"/>
      <c r="H207" s="207"/>
    </row>
    <row r="208" spans="5:8">
      <c r="E208" s="207"/>
      <c r="F208" s="207"/>
      <c r="G208" s="207"/>
      <c r="H208" s="207"/>
    </row>
    <row r="209" spans="5:8">
      <c r="E209" s="207"/>
      <c r="F209" s="207"/>
      <c r="G209" s="207"/>
      <c r="H209" s="207"/>
    </row>
    <row r="210" spans="5:8">
      <c r="E210" s="207"/>
      <c r="F210" s="207"/>
      <c r="G210" s="207"/>
      <c r="H210" s="207"/>
    </row>
    <row r="211" spans="5:8">
      <c r="E211" s="207"/>
      <c r="F211" s="207"/>
      <c r="G211" s="207"/>
      <c r="H211" s="207"/>
    </row>
    <row r="212" spans="5:8">
      <c r="E212" s="207"/>
      <c r="F212" s="207"/>
      <c r="G212" s="207"/>
      <c r="H212" s="207"/>
    </row>
    <row r="213" spans="5:8">
      <c r="E213" s="207"/>
      <c r="F213" s="207"/>
      <c r="G213" s="207"/>
      <c r="H213" s="207"/>
    </row>
    <row r="214" spans="5:8">
      <c r="E214" s="207"/>
      <c r="F214" s="207"/>
      <c r="G214" s="207"/>
      <c r="H214" s="207"/>
    </row>
    <row r="215" spans="5:8">
      <c r="E215" s="207"/>
      <c r="F215" s="207"/>
      <c r="G215" s="207"/>
      <c r="H215" s="207"/>
    </row>
    <row r="216" spans="5:8">
      <c r="E216" s="207"/>
      <c r="F216" s="207"/>
      <c r="G216" s="207"/>
      <c r="H216" s="207"/>
    </row>
    <row r="217" spans="5:8">
      <c r="E217" s="207"/>
      <c r="F217" s="207"/>
      <c r="G217" s="207"/>
      <c r="H217" s="207"/>
    </row>
    <row r="218" spans="5:8">
      <c r="E218" s="207"/>
      <c r="F218" s="207"/>
      <c r="G218" s="207"/>
      <c r="H218" s="207"/>
    </row>
    <row r="219" spans="5:8">
      <c r="E219" s="207"/>
      <c r="F219" s="207"/>
      <c r="G219" s="207"/>
      <c r="H219" s="207"/>
    </row>
    <row r="220" spans="5:8">
      <c r="E220" s="207"/>
      <c r="F220" s="207"/>
      <c r="G220" s="207"/>
      <c r="H220" s="207"/>
    </row>
    <row r="221" spans="5:8">
      <c r="E221" s="207"/>
      <c r="F221" s="207"/>
      <c r="G221" s="207"/>
      <c r="H221" s="207"/>
    </row>
    <row r="222" spans="5:8">
      <c r="E222" s="207"/>
      <c r="F222" s="207"/>
      <c r="G222" s="207"/>
      <c r="H222" s="207"/>
    </row>
    <row r="223" spans="5:8">
      <c r="E223" s="207"/>
      <c r="F223" s="207"/>
      <c r="G223" s="207"/>
      <c r="H223" s="207"/>
    </row>
    <row r="224" spans="5:8">
      <c r="E224" s="207"/>
      <c r="F224" s="207"/>
      <c r="G224" s="207"/>
      <c r="H224" s="207"/>
    </row>
    <row r="225" spans="5:8">
      <c r="E225" s="207"/>
      <c r="F225" s="207"/>
      <c r="G225" s="207"/>
      <c r="H225" s="207"/>
    </row>
    <row r="226" spans="5:8">
      <c r="E226" s="207"/>
      <c r="F226" s="207"/>
      <c r="G226" s="207"/>
      <c r="H226" s="207"/>
    </row>
    <row r="227" spans="5:8">
      <c r="E227" s="207"/>
      <c r="F227" s="207"/>
      <c r="G227" s="207"/>
      <c r="H227" s="207"/>
    </row>
    <row r="228" spans="5:8">
      <c r="E228" s="207"/>
      <c r="F228" s="207"/>
      <c r="G228" s="207"/>
      <c r="H228" s="207"/>
    </row>
    <row r="229" spans="5:8">
      <c r="E229" s="207"/>
      <c r="F229" s="207"/>
      <c r="G229" s="207"/>
      <c r="H229" s="207"/>
    </row>
    <row r="230" spans="5:8">
      <c r="E230" s="207"/>
      <c r="F230" s="207"/>
      <c r="G230" s="207"/>
      <c r="H230" s="207"/>
    </row>
    <row r="231" spans="5:8">
      <c r="E231" s="207"/>
      <c r="F231" s="207"/>
      <c r="G231" s="207"/>
      <c r="H231" s="207"/>
    </row>
    <row r="232" spans="5:8">
      <c r="E232" s="207"/>
      <c r="F232" s="207"/>
      <c r="G232" s="207"/>
      <c r="H232" s="207"/>
    </row>
    <row r="233" spans="5:8">
      <c r="E233" s="207"/>
      <c r="F233" s="207"/>
      <c r="G233" s="207"/>
      <c r="H233" s="207"/>
    </row>
    <row r="234" spans="5:8">
      <c r="E234" s="207"/>
      <c r="F234" s="207"/>
      <c r="G234" s="207"/>
      <c r="H234" s="207"/>
    </row>
    <row r="235" spans="5:8">
      <c r="E235" s="207"/>
      <c r="F235" s="207"/>
      <c r="G235" s="207"/>
      <c r="H235" s="207"/>
    </row>
    <row r="236" spans="5:8">
      <c r="E236" s="207"/>
      <c r="F236" s="207"/>
      <c r="G236" s="207"/>
      <c r="H236" s="207"/>
    </row>
    <row r="237" spans="5:8">
      <c r="E237" s="207"/>
      <c r="F237" s="207"/>
      <c r="G237" s="207"/>
      <c r="H237" s="207"/>
    </row>
    <row r="238" spans="5:8">
      <c r="E238" s="207"/>
      <c r="F238" s="207"/>
      <c r="G238" s="207"/>
      <c r="H238" s="207"/>
    </row>
    <row r="239" spans="5:8">
      <c r="E239" s="207"/>
      <c r="F239" s="207"/>
      <c r="G239" s="207"/>
      <c r="H239" s="207"/>
    </row>
    <row r="240" spans="5:8">
      <c r="E240" s="207"/>
      <c r="F240" s="207"/>
      <c r="G240" s="207"/>
      <c r="H240" s="207"/>
    </row>
    <row r="241" spans="5:8">
      <c r="E241" s="207"/>
      <c r="F241" s="207"/>
      <c r="G241" s="207"/>
      <c r="H241" s="207"/>
    </row>
    <row r="242" spans="5:8">
      <c r="E242" s="207"/>
      <c r="F242" s="207"/>
      <c r="G242" s="207"/>
      <c r="H242" s="207"/>
    </row>
    <row r="243" spans="5:8">
      <c r="E243" s="207"/>
      <c r="F243" s="207"/>
      <c r="G243" s="207"/>
      <c r="H243" s="207"/>
    </row>
    <row r="244" spans="5:8">
      <c r="E244" s="207"/>
      <c r="F244" s="207"/>
      <c r="G244" s="207"/>
      <c r="H244" s="207"/>
    </row>
    <row r="245" spans="5:8">
      <c r="E245" s="207"/>
      <c r="F245" s="207"/>
      <c r="G245" s="207"/>
      <c r="H245" s="207"/>
    </row>
    <row r="246" spans="5:8">
      <c r="E246" s="207"/>
      <c r="F246" s="207"/>
      <c r="G246" s="207"/>
      <c r="H246" s="207"/>
    </row>
    <row r="247" spans="5:8">
      <c r="E247" s="207"/>
      <c r="F247" s="207"/>
      <c r="G247" s="207"/>
      <c r="H247" s="207"/>
    </row>
    <row r="248" spans="5:8">
      <c r="E248" s="207"/>
      <c r="F248" s="207"/>
      <c r="G248" s="207"/>
      <c r="H248" s="207"/>
    </row>
    <row r="249" spans="5:8">
      <c r="E249" s="207"/>
      <c r="F249" s="207"/>
      <c r="G249" s="207"/>
      <c r="H249" s="207"/>
    </row>
    <row r="250" spans="5:8">
      <c r="E250" s="207"/>
      <c r="F250" s="207"/>
      <c r="G250" s="207"/>
      <c r="H250" s="207"/>
    </row>
    <row r="251" spans="5:8">
      <c r="E251" s="207"/>
      <c r="F251" s="207"/>
      <c r="G251" s="207"/>
      <c r="H251" s="207"/>
    </row>
    <row r="252" spans="5:8">
      <c r="E252" s="207"/>
      <c r="F252" s="207"/>
      <c r="G252" s="207"/>
      <c r="H252" s="207"/>
    </row>
    <row r="253" spans="5:8">
      <c r="E253" s="207"/>
      <c r="F253" s="207"/>
      <c r="G253" s="207"/>
      <c r="H253" s="207"/>
    </row>
    <row r="254" spans="5:8">
      <c r="E254" s="207"/>
      <c r="F254" s="207"/>
      <c r="G254" s="207"/>
      <c r="H254" s="207"/>
    </row>
    <row r="255" spans="5:8">
      <c r="E255" s="207"/>
      <c r="F255" s="207"/>
      <c r="G255" s="207"/>
      <c r="H255" s="207"/>
    </row>
    <row r="256" spans="5:8">
      <c r="E256" s="207"/>
      <c r="F256" s="207"/>
      <c r="G256" s="207"/>
      <c r="H256" s="207"/>
    </row>
    <row r="257" spans="5:8">
      <c r="E257" s="207"/>
      <c r="F257" s="207"/>
      <c r="G257" s="207"/>
      <c r="H257" s="207"/>
    </row>
    <row r="258" spans="5:8">
      <c r="E258" s="207"/>
      <c r="F258" s="207"/>
      <c r="G258" s="207"/>
      <c r="H258" s="207"/>
    </row>
    <row r="259" spans="5:8">
      <c r="E259" s="207"/>
      <c r="F259" s="207"/>
      <c r="G259" s="207"/>
      <c r="H259" s="207"/>
    </row>
    <row r="260" spans="5:8">
      <c r="E260" s="207"/>
      <c r="F260" s="207"/>
      <c r="G260" s="207"/>
      <c r="H260" s="207"/>
    </row>
    <row r="261" spans="5:8">
      <c r="E261" s="207"/>
      <c r="F261" s="207"/>
      <c r="G261" s="207"/>
      <c r="H261" s="207"/>
    </row>
    <row r="262" spans="5:8">
      <c r="E262" s="207"/>
      <c r="F262" s="207"/>
      <c r="G262" s="207"/>
      <c r="H262" s="207"/>
    </row>
    <row r="263" spans="5:8">
      <c r="E263" s="207"/>
      <c r="F263" s="207"/>
      <c r="G263" s="207"/>
      <c r="H263" s="207"/>
    </row>
    <row r="264" spans="5:8">
      <c r="E264" s="207"/>
      <c r="F264" s="207"/>
      <c r="G264" s="207"/>
      <c r="H264" s="207"/>
    </row>
    <row r="265" spans="5:8">
      <c r="E265" s="207"/>
      <c r="F265" s="207"/>
      <c r="G265" s="207"/>
      <c r="H265" s="207"/>
    </row>
    <row r="266" spans="5:8">
      <c r="E266" s="207"/>
      <c r="F266" s="207"/>
      <c r="G266" s="207"/>
      <c r="H266" s="207"/>
    </row>
    <row r="267" spans="5:8">
      <c r="E267" s="207"/>
      <c r="F267" s="207"/>
      <c r="G267" s="207"/>
      <c r="H267" s="207"/>
    </row>
    <row r="268" spans="5:8">
      <c r="E268" s="207"/>
      <c r="F268" s="207"/>
      <c r="G268" s="207"/>
      <c r="H268" s="207"/>
    </row>
    <row r="269" spans="5:8">
      <c r="E269" s="207"/>
      <c r="F269" s="207"/>
      <c r="G269" s="207"/>
      <c r="H269" s="207"/>
    </row>
    <row r="270" spans="5:8">
      <c r="E270" s="207"/>
      <c r="F270" s="207"/>
      <c r="G270" s="207"/>
      <c r="H270" s="207"/>
    </row>
    <row r="271" spans="5:8">
      <c r="E271" s="207"/>
      <c r="F271" s="207"/>
      <c r="G271" s="207"/>
      <c r="H271" s="207"/>
    </row>
    <row r="272" spans="5:8">
      <c r="E272" s="207"/>
      <c r="F272" s="207"/>
      <c r="G272" s="207"/>
      <c r="H272" s="207"/>
    </row>
    <row r="273" spans="5:8">
      <c r="E273" s="207"/>
      <c r="F273" s="207"/>
      <c r="G273" s="207"/>
      <c r="H273" s="207"/>
    </row>
    <row r="274" spans="5:8">
      <c r="E274" s="207"/>
      <c r="F274" s="207"/>
      <c r="G274" s="207"/>
      <c r="H274" s="207"/>
    </row>
    <row r="275" spans="5:8">
      <c r="E275" s="207"/>
      <c r="F275" s="207"/>
      <c r="G275" s="207"/>
      <c r="H275" s="207"/>
    </row>
    <row r="276" spans="5:8">
      <c r="E276" s="207"/>
      <c r="F276" s="207"/>
      <c r="G276" s="207"/>
      <c r="H276" s="207"/>
    </row>
    <row r="277" spans="5:8">
      <c r="E277" s="207"/>
      <c r="F277" s="207"/>
      <c r="G277" s="207"/>
      <c r="H277" s="207"/>
    </row>
    <row r="278" spans="5:8">
      <c r="E278" s="207"/>
      <c r="F278" s="207"/>
      <c r="G278" s="207"/>
      <c r="H278" s="207"/>
    </row>
    <row r="279" spans="5:8">
      <c r="E279" s="207"/>
      <c r="F279" s="207"/>
      <c r="G279" s="207"/>
      <c r="H279" s="207"/>
    </row>
    <row r="280" spans="5:8">
      <c r="E280" s="207"/>
      <c r="F280" s="207"/>
      <c r="G280" s="207"/>
      <c r="H280" s="207"/>
    </row>
    <row r="281" spans="5:8">
      <c r="E281" s="207"/>
      <c r="F281" s="207"/>
      <c r="G281" s="207"/>
      <c r="H281" s="207"/>
    </row>
    <row r="282" spans="5:8">
      <c r="E282" s="207"/>
      <c r="F282" s="207"/>
      <c r="G282" s="207"/>
      <c r="H282" s="207"/>
    </row>
    <row r="283" spans="5:8">
      <c r="E283" s="207"/>
      <c r="F283" s="207"/>
      <c r="G283" s="207"/>
      <c r="H283" s="207"/>
    </row>
    <row r="284" spans="5:8">
      <c r="E284" s="207"/>
      <c r="F284" s="207"/>
      <c r="G284" s="207"/>
      <c r="H284" s="207"/>
    </row>
    <row r="285" spans="5:8">
      <c r="E285" s="207"/>
      <c r="F285" s="207"/>
      <c r="G285" s="207"/>
      <c r="H285" s="207"/>
    </row>
    <row r="286" spans="5:8">
      <c r="E286" s="207"/>
      <c r="F286" s="207"/>
      <c r="G286" s="207"/>
      <c r="H286" s="207"/>
    </row>
    <row r="287" spans="5:8">
      <c r="E287" s="207"/>
      <c r="F287" s="207"/>
      <c r="G287" s="207"/>
      <c r="H287" s="207"/>
    </row>
    <row r="288" spans="5:8">
      <c r="E288" s="207"/>
      <c r="F288" s="207"/>
      <c r="G288" s="207"/>
      <c r="H288" s="207"/>
    </row>
    <row r="289" spans="5:8">
      <c r="E289" s="207"/>
      <c r="F289" s="207"/>
      <c r="G289" s="207"/>
      <c r="H289" s="207"/>
    </row>
    <row r="290" spans="5:8">
      <c r="E290" s="207"/>
      <c r="F290" s="207"/>
      <c r="G290" s="207"/>
      <c r="H290" s="207"/>
    </row>
    <row r="291" spans="5:8">
      <c r="E291" s="207"/>
      <c r="F291" s="207"/>
      <c r="G291" s="207"/>
      <c r="H291" s="207"/>
    </row>
    <row r="292" spans="5:8">
      <c r="E292" s="207"/>
      <c r="F292" s="207"/>
      <c r="G292" s="207"/>
      <c r="H292" s="207"/>
    </row>
    <row r="293" spans="5:8">
      <c r="E293" s="207"/>
      <c r="F293" s="207"/>
      <c r="G293" s="207"/>
      <c r="H293" s="207"/>
    </row>
    <row r="294" spans="5:8">
      <c r="E294" s="207"/>
      <c r="F294" s="207"/>
      <c r="G294" s="207"/>
      <c r="H294" s="207"/>
    </row>
    <row r="295" spans="5:8">
      <c r="E295" s="207"/>
      <c r="F295" s="207"/>
      <c r="G295" s="207"/>
      <c r="H295" s="207"/>
    </row>
    <row r="296" spans="5:8">
      <c r="E296" s="207"/>
      <c r="F296" s="207"/>
      <c r="G296" s="207"/>
      <c r="H296" s="207"/>
    </row>
    <row r="297" spans="5:8">
      <c r="E297" s="207"/>
      <c r="F297" s="207"/>
      <c r="G297" s="207"/>
      <c r="H297" s="207"/>
    </row>
    <row r="298" spans="5:8">
      <c r="E298" s="207"/>
      <c r="F298" s="207"/>
      <c r="G298" s="207"/>
      <c r="H298" s="207"/>
    </row>
    <row r="299" spans="5:8">
      <c r="E299" s="207"/>
      <c r="F299" s="207"/>
      <c r="G299" s="207"/>
      <c r="H299" s="207"/>
    </row>
    <row r="300" spans="5:8">
      <c r="E300" s="207"/>
      <c r="F300" s="207"/>
      <c r="G300" s="207"/>
      <c r="H300" s="207"/>
    </row>
    <row r="301" spans="5:8">
      <c r="E301" s="207"/>
      <c r="F301" s="207"/>
      <c r="G301" s="207"/>
      <c r="H301" s="207"/>
    </row>
    <row r="302" spans="5:8">
      <c r="E302" s="207"/>
      <c r="F302" s="207"/>
      <c r="G302" s="207"/>
      <c r="H302" s="207"/>
    </row>
    <row r="303" spans="5:8">
      <c r="E303" s="207"/>
      <c r="F303" s="207"/>
      <c r="G303" s="207"/>
      <c r="H303" s="207"/>
    </row>
    <row r="304" spans="5:8">
      <c r="E304" s="207"/>
      <c r="F304" s="207"/>
      <c r="G304" s="207"/>
      <c r="H304" s="207"/>
    </row>
    <row r="305" spans="5:8">
      <c r="E305" s="207"/>
      <c r="F305" s="207"/>
      <c r="G305" s="207"/>
      <c r="H305" s="207"/>
    </row>
    <row r="306" spans="5:8">
      <c r="E306" s="207"/>
      <c r="F306" s="207"/>
      <c r="G306" s="207"/>
      <c r="H306" s="207"/>
    </row>
    <row r="307" spans="5:8">
      <c r="E307" s="207"/>
      <c r="F307" s="207"/>
      <c r="G307" s="207"/>
      <c r="H307" s="207"/>
    </row>
    <row r="308" spans="5:8">
      <c r="E308" s="207"/>
      <c r="F308" s="207"/>
      <c r="G308" s="207"/>
      <c r="H308" s="207"/>
    </row>
    <row r="309" spans="5:8">
      <c r="E309" s="207"/>
      <c r="F309" s="207"/>
      <c r="G309" s="207"/>
      <c r="H309" s="207"/>
    </row>
    <row r="310" spans="5:8">
      <c r="E310" s="207"/>
      <c r="F310" s="207"/>
      <c r="G310" s="207"/>
      <c r="H310" s="207"/>
    </row>
    <row r="311" spans="5:8">
      <c r="E311" s="207"/>
      <c r="F311" s="207"/>
      <c r="G311" s="207"/>
      <c r="H311" s="207"/>
    </row>
    <row r="312" spans="5:8">
      <c r="E312" s="207"/>
      <c r="F312" s="207"/>
      <c r="G312" s="207"/>
      <c r="H312" s="207"/>
    </row>
    <row r="313" spans="5:8">
      <c r="E313" s="207"/>
      <c r="F313" s="207"/>
      <c r="G313" s="207"/>
      <c r="H313" s="207"/>
    </row>
    <row r="314" spans="5:8">
      <c r="E314" s="207"/>
      <c r="F314" s="207"/>
      <c r="G314" s="207"/>
      <c r="H314" s="207"/>
    </row>
    <row r="315" spans="5:8">
      <c r="E315" s="207"/>
      <c r="F315" s="207"/>
      <c r="G315" s="207"/>
      <c r="H315" s="207"/>
    </row>
    <row r="316" spans="5:8">
      <c r="E316" s="207"/>
      <c r="F316" s="207"/>
      <c r="G316" s="207"/>
      <c r="H316" s="207"/>
    </row>
    <row r="317" spans="5:8">
      <c r="E317" s="207"/>
      <c r="F317" s="207"/>
      <c r="G317" s="207"/>
      <c r="H317" s="207"/>
    </row>
    <row r="318" spans="5:8">
      <c r="E318" s="207"/>
      <c r="F318" s="207"/>
      <c r="G318" s="207"/>
      <c r="H318" s="207"/>
    </row>
    <row r="319" spans="5:8">
      <c r="E319" s="207"/>
      <c r="F319" s="207"/>
      <c r="G319" s="207"/>
      <c r="H319" s="207"/>
    </row>
    <row r="320" spans="5:8">
      <c r="E320" s="207"/>
      <c r="F320" s="207"/>
      <c r="G320" s="207"/>
      <c r="H320" s="207"/>
    </row>
    <row r="321" spans="5:8">
      <c r="E321" s="207"/>
      <c r="F321" s="207"/>
      <c r="G321" s="207"/>
      <c r="H321" s="207"/>
    </row>
    <row r="322" spans="5:8">
      <c r="E322" s="207"/>
      <c r="F322" s="207"/>
      <c r="G322" s="207"/>
      <c r="H322" s="207"/>
    </row>
    <row r="323" spans="5:8">
      <c r="E323" s="207"/>
      <c r="F323" s="207"/>
      <c r="G323" s="207"/>
      <c r="H323" s="207"/>
    </row>
    <row r="324" spans="5:8">
      <c r="E324" s="207"/>
      <c r="F324" s="207"/>
      <c r="G324" s="207"/>
      <c r="H324" s="207"/>
    </row>
    <row r="325" spans="5:8">
      <c r="E325" s="207"/>
      <c r="F325" s="207"/>
      <c r="G325" s="207"/>
      <c r="H325" s="207"/>
    </row>
    <row r="326" spans="5:8">
      <c r="E326" s="207"/>
      <c r="F326" s="207"/>
      <c r="G326" s="207"/>
      <c r="H326" s="207"/>
    </row>
    <row r="327" spans="5:8">
      <c r="E327" s="207"/>
      <c r="F327" s="207"/>
      <c r="G327" s="207"/>
      <c r="H327" s="207"/>
    </row>
    <row r="328" spans="5:8">
      <c r="E328" s="207"/>
      <c r="F328" s="207"/>
      <c r="G328" s="207"/>
      <c r="H328" s="207"/>
    </row>
  </sheetData>
  <pageMargins left="0.7" right="0.7" top="0.75" bottom="0.75" header="0.3" footer="0.3"/>
  <pageSetup scale="66" orientation="portrait" r:id="rId1"/>
  <headerFooter>
    <oddHeader>&amp;RWorkpaper Ref. &amp;A</oddHeader>
    <oddFooter>&amp;L&amp;F
Page &amp;P of &amp;N&amp;RPrep by: ____________
          Date:  &amp;U&amp;D&amp;U           Mgr. Review:__________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/>
  </sheetPr>
  <dimension ref="A2:F19"/>
  <sheetViews>
    <sheetView view="pageLayout" zoomScaleNormal="100" workbookViewId="0">
      <selection activeCell="D13" sqref="D13:F13"/>
    </sheetView>
  </sheetViews>
  <sheetFormatPr defaultColWidth="8.90625" defaultRowHeight="12.5"/>
  <cols>
    <col min="1" max="1" width="13.90625" style="165" bestFit="1" customWidth="1"/>
    <col min="2" max="2" width="15.08984375" style="165" customWidth="1"/>
    <col min="3" max="3" width="10.90625" style="165" customWidth="1"/>
    <col min="4" max="4" width="10.54296875" style="165" bestFit="1" customWidth="1"/>
    <col min="5" max="5" width="10.36328125" style="165" bestFit="1" customWidth="1"/>
    <col min="6" max="8" width="10.36328125" style="165" customWidth="1"/>
    <col min="9" max="9" width="12" style="165" customWidth="1"/>
    <col min="10" max="10" width="13.08984375" style="165" customWidth="1"/>
    <col min="11" max="12" width="8.6328125" style="165" customWidth="1"/>
    <col min="13" max="13" width="13.08984375" style="165" customWidth="1"/>
    <col min="14" max="15" width="8.6328125" style="165" customWidth="1"/>
    <col min="16" max="16" width="13.08984375" style="165" customWidth="1"/>
    <col min="17" max="17" width="9.6328125" style="165" customWidth="1"/>
    <col min="18" max="18" width="8.6328125" style="165" customWidth="1"/>
    <col min="19" max="19" width="14.08984375" style="165" customWidth="1"/>
    <col min="20" max="20" width="9.6328125" style="165" customWidth="1"/>
    <col min="21" max="21" width="8.6328125" style="165" customWidth="1"/>
    <col min="22" max="22" width="14.08984375" style="165" customWidth="1"/>
    <col min="23" max="23" width="9.6328125" style="165" customWidth="1"/>
    <col min="24" max="24" width="8.6328125" style="165" customWidth="1"/>
    <col min="25" max="25" width="14.08984375" style="165" customWidth="1"/>
    <col min="26" max="26" width="9.6328125" style="165" customWidth="1"/>
    <col min="27" max="27" width="8.6328125" style="165" customWidth="1"/>
    <col min="28" max="28" width="14.08984375" style="165" customWidth="1"/>
    <col min="29" max="29" width="9.6328125" style="165" customWidth="1"/>
    <col min="30" max="30" width="8.6328125" style="165" customWidth="1"/>
    <col min="31" max="31" width="14.08984375" style="165" customWidth="1"/>
    <col min="32" max="32" width="9.6328125" style="165" customWidth="1"/>
    <col min="33" max="33" width="8.6328125" style="165" customWidth="1"/>
    <col min="34" max="34" width="14.08984375" style="165" customWidth="1"/>
    <col min="35" max="35" width="9.6328125" style="165" customWidth="1"/>
    <col min="36" max="36" width="8.6328125" style="165" customWidth="1"/>
    <col min="37" max="37" width="14.08984375" style="165" customWidth="1"/>
    <col min="38" max="38" width="9.6328125" style="165" customWidth="1"/>
    <col min="39" max="39" width="8.6328125" style="165" customWidth="1"/>
    <col min="40" max="40" width="14.08984375" style="165" customWidth="1"/>
    <col min="41" max="41" width="9.6328125" style="165" customWidth="1"/>
    <col min="42" max="42" width="8.6328125" style="165" customWidth="1"/>
    <col min="43" max="43" width="14.08984375" style="165" customWidth="1"/>
    <col min="44" max="44" width="9.6328125" style="165" customWidth="1"/>
    <col min="45" max="45" width="8.6328125" style="165" customWidth="1"/>
    <col min="46" max="46" width="14.08984375" style="165" customWidth="1"/>
    <col min="47" max="47" width="9.6328125" style="165" customWidth="1"/>
    <col min="48" max="48" width="8.6328125" style="165" customWidth="1"/>
    <col min="49" max="49" width="14.08984375" style="165" customWidth="1"/>
    <col min="50" max="50" width="9.6328125" style="165" customWidth="1"/>
    <col min="51" max="51" width="8.6328125" style="165" customWidth="1"/>
    <col min="52" max="52" width="14.08984375" style="165" customWidth="1"/>
    <col min="53" max="53" width="9.6328125" style="165" customWidth="1"/>
    <col min="54" max="54" width="8.6328125" style="165" customWidth="1"/>
    <col min="55" max="55" width="14.08984375" style="165" bestFit="1" customWidth="1"/>
    <col min="56" max="56" width="9.6328125" style="165" bestFit="1" customWidth="1"/>
    <col min="57" max="57" width="8.6328125" style="165" customWidth="1"/>
    <col min="58" max="58" width="14.08984375" style="165" bestFit="1" customWidth="1"/>
    <col min="59" max="59" width="9.6328125" style="165" customWidth="1"/>
    <col min="60" max="60" width="8.6328125" style="165" customWidth="1"/>
    <col min="61" max="61" width="14.08984375" style="165" customWidth="1"/>
    <col min="62" max="62" width="9.6328125" style="165" customWidth="1"/>
    <col min="63" max="63" width="8.6328125" style="165" customWidth="1"/>
    <col min="64" max="64" width="14.08984375" style="165" customWidth="1"/>
    <col min="65" max="65" width="9.6328125" style="165" customWidth="1"/>
    <col min="66" max="66" width="8.6328125" style="165" customWidth="1"/>
    <col min="67" max="67" width="14.08984375" style="165" bestFit="1" customWidth="1"/>
    <col min="68" max="68" width="9.6328125" style="165" bestFit="1" customWidth="1"/>
    <col min="69" max="69" width="8.6328125" style="165" customWidth="1"/>
    <col min="70" max="70" width="14.08984375" style="165" bestFit="1" customWidth="1"/>
    <col min="71" max="71" width="9.6328125" style="165" customWidth="1"/>
    <col min="72" max="72" width="8.6328125" style="165" customWidth="1"/>
    <col min="73" max="73" width="14.08984375" style="165" customWidth="1"/>
    <col min="74" max="74" width="9.6328125" style="165" customWidth="1"/>
    <col min="75" max="75" width="8.6328125" style="165" customWidth="1"/>
    <col min="76" max="76" width="14.08984375" style="165" bestFit="1" customWidth="1"/>
    <col min="77" max="77" width="10.6328125" style="165" customWidth="1"/>
    <col min="78" max="78" width="8.6328125" style="165" customWidth="1"/>
    <col min="79" max="79" width="15.08984375" style="165" bestFit="1" customWidth="1"/>
    <col min="80" max="80" width="10.6328125" style="165" bestFit="1" customWidth="1"/>
    <col min="81" max="81" width="8.6328125" style="165" customWidth="1"/>
    <col min="82" max="82" width="15.08984375" style="165" bestFit="1" customWidth="1"/>
    <col min="83" max="83" width="12.90625" style="165" customWidth="1"/>
    <col min="84" max="84" width="9.6328125" style="165" bestFit="1" customWidth="1"/>
    <col min="85" max="85" width="8.6328125" style="165" customWidth="1"/>
    <col min="86" max="87" width="14.08984375" style="165" bestFit="1" customWidth="1"/>
    <col min="88" max="88" width="9.6328125" style="165" bestFit="1" customWidth="1"/>
    <col min="89" max="89" width="8.6328125" style="165" customWidth="1"/>
    <col min="90" max="91" width="14.08984375" style="165" bestFit="1" customWidth="1"/>
    <col min="92" max="92" width="9.6328125" style="165" bestFit="1" customWidth="1"/>
    <col min="93" max="93" width="8.6328125" style="165" customWidth="1"/>
    <col min="94" max="95" width="14.08984375" style="165" bestFit="1" customWidth="1"/>
    <col min="96" max="96" width="9.6328125" style="165" bestFit="1" customWidth="1"/>
    <col min="97" max="97" width="8.6328125" style="165" customWidth="1"/>
    <col min="98" max="99" width="14.08984375" style="165" bestFit="1" customWidth="1"/>
    <col min="100" max="100" width="9.6328125" style="165" bestFit="1" customWidth="1"/>
    <col min="101" max="101" width="8.6328125" style="165" customWidth="1"/>
    <col min="102" max="103" width="14.08984375" style="165" bestFit="1" customWidth="1"/>
    <col min="104" max="104" width="9.6328125" style="165" bestFit="1" customWidth="1"/>
    <col min="105" max="105" width="8.6328125" style="165" customWidth="1"/>
    <col min="106" max="107" width="14.08984375" style="165" bestFit="1" customWidth="1"/>
    <col min="108" max="108" width="9.6328125" style="165" bestFit="1" customWidth="1"/>
    <col min="109" max="109" width="8.6328125" style="165" customWidth="1"/>
    <col min="110" max="111" width="14.08984375" style="165" bestFit="1" customWidth="1"/>
    <col min="112" max="112" width="12.90625" style="165" bestFit="1" customWidth="1"/>
    <col min="113" max="16384" width="8.90625" style="165"/>
  </cols>
  <sheetData>
    <row r="2" spans="1:6">
      <c r="A2" s="165" t="s">
        <v>197</v>
      </c>
    </row>
    <row r="3" spans="1:6">
      <c r="A3" s="165" t="s">
        <v>196</v>
      </c>
    </row>
    <row r="6" spans="1:6" s="168" customFormat="1" ht="13">
      <c r="A6" s="183" t="s">
        <v>190</v>
      </c>
      <c r="B6" s="185"/>
      <c r="C6" s="185"/>
      <c r="D6" s="183" t="s">
        <v>189</v>
      </c>
      <c r="E6" s="185"/>
      <c r="F6" s="206"/>
    </row>
    <row r="7" spans="1:6" s="168" customFormat="1" ht="13">
      <c r="A7" s="183" t="s">
        <v>188</v>
      </c>
      <c r="B7" s="183" t="s">
        <v>187</v>
      </c>
      <c r="C7" s="183" t="s">
        <v>186</v>
      </c>
      <c r="D7" s="205">
        <v>2016</v>
      </c>
      <c r="E7" s="205">
        <v>2017</v>
      </c>
      <c r="F7" s="205">
        <v>2018</v>
      </c>
    </row>
    <row r="8" spans="1:6">
      <c r="A8" s="179" t="s">
        <v>184</v>
      </c>
      <c r="B8" s="179" t="s">
        <v>160</v>
      </c>
      <c r="C8" s="179" t="s">
        <v>201</v>
      </c>
      <c r="D8" s="176">
        <v>639822.44999999995</v>
      </c>
      <c r="E8" s="176">
        <v>1510300.5360000005</v>
      </c>
      <c r="F8" s="176">
        <v>1555609.5520800003</v>
      </c>
    </row>
    <row r="9" spans="1:6">
      <c r="A9" s="180"/>
      <c r="B9" s="180"/>
      <c r="C9" s="188" t="s">
        <v>206</v>
      </c>
      <c r="D9" s="186">
        <v>135516.01</v>
      </c>
      <c r="E9" s="186">
        <v>216562.785</v>
      </c>
      <c r="F9" s="186">
        <v>235329.005</v>
      </c>
    </row>
    <row r="10" spans="1:6">
      <c r="A10" s="180"/>
      <c r="B10" s="180"/>
      <c r="C10" s="188" t="s">
        <v>204</v>
      </c>
      <c r="D10" s="186">
        <v>8660</v>
      </c>
      <c r="E10" s="186">
        <v>8919.8000000000011</v>
      </c>
      <c r="F10" s="186">
        <v>9187.3940000000002</v>
      </c>
    </row>
    <row r="11" spans="1:6">
      <c r="A11" s="180"/>
      <c r="B11" s="180"/>
      <c r="C11" s="188" t="s">
        <v>200</v>
      </c>
      <c r="D11" s="186">
        <v>66573.75</v>
      </c>
      <c r="E11" s="186">
        <v>68570.962499999994</v>
      </c>
      <c r="F11" s="186">
        <v>70628.091375000004</v>
      </c>
    </row>
    <row r="12" spans="1:6">
      <c r="A12" s="180"/>
      <c r="B12" s="180"/>
      <c r="C12" s="188" t="s">
        <v>203</v>
      </c>
      <c r="D12" s="209">
        <v>97425</v>
      </c>
      <c r="E12" s="209">
        <v>100347.75</v>
      </c>
      <c r="F12" s="209">
        <v>103358.18250000001</v>
      </c>
    </row>
    <row r="13" spans="1:6" ht="13">
      <c r="A13" s="180"/>
      <c r="B13" s="183" t="s">
        <v>158</v>
      </c>
      <c r="C13" s="185"/>
      <c r="D13" s="201">
        <f>SUM(D8:D12)</f>
        <v>947997.21</v>
      </c>
      <c r="E13" s="201">
        <f>SUM(E8:E12)</f>
        <v>1904701.8335000004</v>
      </c>
      <c r="F13" s="197">
        <f>SUM(F8:F12)</f>
        <v>1974112.2249550004</v>
      </c>
    </row>
    <row r="14" spans="1:6" ht="13">
      <c r="A14" s="183" t="s">
        <v>154</v>
      </c>
      <c r="B14" s="185"/>
      <c r="C14" s="182"/>
      <c r="D14" s="181"/>
      <c r="E14" s="181">
        <f>E13</f>
        <v>1904701.8335000004</v>
      </c>
      <c r="F14" s="197">
        <f>F13-E14</f>
        <v>69410.391455000034</v>
      </c>
    </row>
    <row r="15" spans="1:6" s="168" customFormat="1" ht="13">
      <c r="A15" s="200" t="s">
        <v>183</v>
      </c>
      <c r="B15" s="199"/>
      <c r="C15" s="198"/>
      <c r="D15" s="197"/>
      <c r="E15" s="197">
        <f>E14</f>
        <v>1904701.8335000004</v>
      </c>
      <c r="F15" s="197">
        <f>F14</f>
        <v>69410.391455000034</v>
      </c>
    </row>
    <row r="17" spans="1:6" ht="13">
      <c r="A17" s="168">
        <v>4.04</v>
      </c>
      <c r="B17" s="168" t="s">
        <v>199</v>
      </c>
      <c r="E17" s="167">
        <f>E15</f>
        <v>1904701.8335000004</v>
      </c>
    </row>
    <row r="19" spans="1:6" ht="13">
      <c r="A19" s="168">
        <v>18.07</v>
      </c>
      <c r="B19" s="168" t="s">
        <v>198</v>
      </c>
      <c r="F19" s="167">
        <f>F15</f>
        <v>69410.391455000034</v>
      </c>
    </row>
  </sheetData>
  <pageMargins left="0.7" right="0.7" top="0.75" bottom="0.75" header="0.3" footer="0.3"/>
  <pageSetup orientation="portrait" r:id="rId1"/>
  <headerFooter>
    <oddHeader>&amp;RWorkpaper Ref. &amp;A</oddHeader>
    <oddFooter>&amp;L&amp;F
Page &amp;P of &amp;N&amp;RPrep by: ____________
          Date:  &amp;U&amp;D&amp;U           Mgr. Review:__________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G95"/>
  <sheetViews>
    <sheetView tabSelected="1" workbookViewId="0">
      <selection sqref="A1:O55"/>
    </sheetView>
  </sheetViews>
  <sheetFormatPr defaultRowHeight="12.5"/>
  <cols>
    <col min="1" max="1" width="4.81640625" style="1" customWidth="1"/>
    <col min="2" max="3" width="1.81640625" style="2" customWidth="1"/>
    <col min="4" max="4" width="2.81640625" style="2" customWidth="1"/>
    <col min="5" max="5" width="33.54296875" style="26" customWidth="1"/>
    <col min="6" max="6" width="13" style="416" customWidth="1"/>
    <col min="7" max="7" width="12.08984375" style="90" customWidth="1"/>
  </cols>
  <sheetData>
    <row r="2" spans="1:7" ht="14">
      <c r="A2" s="25" t="str">
        <f>'[3]ROO INPUT'!A3:C3</f>
        <v>AVISTA UTILITIES</v>
      </c>
      <c r="D2" s="1"/>
    </row>
    <row r="3" spans="1:7" ht="14">
      <c r="A3" s="25" t="str">
        <f>'[3]ADJ DETAIL INPUT'!A3</f>
        <v>WASHINGTON NATURAL GAS</v>
      </c>
      <c r="D3" s="1"/>
      <c r="G3" s="84"/>
    </row>
    <row r="4" spans="1:7" ht="14">
      <c r="A4" s="25" t="s">
        <v>373</v>
      </c>
      <c r="D4" s="1"/>
      <c r="F4" s="41"/>
      <c r="G4" s="91"/>
    </row>
    <row r="5" spans="1:7" ht="14">
      <c r="A5" s="25" t="str">
        <f>'[3]ROO INPUT'!A6:C6</f>
        <v xml:space="preserve">(000'S OF DOLLARS)   </v>
      </c>
      <c r="D5" s="1"/>
      <c r="F5" s="41"/>
      <c r="G5" s="92"/>
    </row>
    <row r="6" spans="1:7" ht="13">
      <c r="D6" s="1"/>
      <c r="F6" s="41"/>
      <c r="G6" s="93"/>
    </row>
    <row r="7" spans="1:7">
      <c r="D7" s="1"/>
      <c r="F7" s="417" t="s">
        <v>375</v>
      </c>
      <c r="G7" s="93" t="s">
        <v>376</v>
      </c>
    </row>
    <row r="8" spans="1:7">
      <c r="A8" s="5"/>
      <c r="B8" s="5"/>
      <c r="C8" s="4"/>
      <c r="D8" s="4"/>
      <c r="E8" s="5"/>
      <c r="F8" s="418" t="s">
        <v>377</v>
      </c>
      <c r="G8" s="94"/>
    </row>
    <row r="9" spans="1:7">
      <c r="A9" s="6"/>
      <c r="B9" s="27"/>
      <c r="C9" s="7"/>
      <c r="D9" s="8"/>
      <c r="E9" s="28"/>
      <c r="F9" s="419" t="s">
        <v>4</v>
      </c>
      <c r="G9" s="95" t="s">
        <v>129</v>
      </c>
    </row>
    <row r="10" spans="1:7">
      <c r="A10" s="9" t="s">
        <v>5</v>
      </c>
      <c r="B10" s="29"/>
      <c r="C10" s="10"/>
      <c r="D10" s="11"/>
      <c r="E10" s="30"/>
      <c r="F10" s="420" t="s">
        <v>126</v>
      </c>
      <c r="G10" s="96" t="s">
        <v>126</v>
      </c>
    </row>
    <row r="11" spans="1:7">
      <c r="A11" s="12" t="s">
        <v>6</v>
      </c>
      <c r="B11" s="31"/>
      <c r="C11" s="13"/>
      <c r="D11" s="14"/>
      <c r="E11" s="32" t="s">
        <v>7</v>
      </c>
      <c r="F11" s="421" t="s">
        <v>127</v>
      </c>
      <c r="G11" s="97" t="s">
        <v>127</v>
      </c>
    </row>
    <row r="12" spans="1:7">
      <c r="A12" s="33"/>
      <c r="B12" s="33"/>
      <c r="C12" s="34"/>
      <c r="D12" s="34"/>
      <c r="E12" s="34" t="s">
        <v>57</v>
      </c>
      <c r="F12" s="422">
        <v>3.08</v>
      </c>
      <c r="G12" s="98">
        <v>3.08</v>
      </c>
    </row>
    <row r="13" spans="1:7">
      <c r="A13" s="33"/>
      <c r="B13" s="33"/>
      <c r="C13" s="34"/>
      <c r="D13" s="34"/>
      <c r="E13" s="34"/>
      <c r="F13" s="423" t="s">
        <v>128</v>
      </c>
      <c r="G13" s="98" t="s">
        <v>128</v>
      </c>
    </row>
    <row r="14" spans="1:7">
      <c r="A14" s="33"/>
      <c r="B14" s="33"/>
      <c r="C14" s="34"/>
      <c r="D14" s="34"/>
      <c r="E14" s="34"/>
      <c r="G14" s="99"/>
    </row>
    <row r="15" spans="1:7">
      <c r="A15" s="35"/>
      <c r="B15" s="36" t="s">
        <v>58</v>
      </c>
      <c r="C15" s="36"/>
      <c r="D15" s="36"/>
      <c r="E15" s="36"/>
    </row>
    <row r="16" spans="1:7">
      <c r="A16" s="35">
        <v>1</v>
      </c>
      <c r="B16" s="37"/>
      <c r="C16" s="37" t="s">
        <v>59</v>
      </c>
      <c r="D16" s="37"/>
      <c r="E16" s="37"/>
      <c r="F16" s="424">
        <v>0</v>
      </c>
      <c r="G16" s="100">
        <v>0</v>
      </c>
    </row>
    <row r="17" spans="1:7">
      <c r="A17" s="35">
        <v>2</v>
      </c>
      <c r="B17" s="36"/>
      <c r="C17" s="38" t="s">
        <v>60</v>
      </c>
      <c r="D17" s="38"/>
      <c r="E17" s="38"/>
      <c r="F17" s="425">
        <v>0</v>
      </c>
      <c r="G17" s="90">
        <v>0</v>
      </c>
    </row>
    <row r="18" spans="1:7">
      <c r="A18" s="35">
        <v>3</v>
      </c>
      <c r="B18" s="36"/>
      <c r="C18" s="38" t="s">
        <v>61</v>
      </c>
      <c r="D18" s="38"/>
      <c r="E18" s="38"/>
      <c r="F18" s="426">
        <v>0</v>
      </c>
      <c r="G18" s="101">
        <v>0</v>
      </c>
    </row>
    <row r="19" spans="1:7">
      <c r="A19" s="35">
        <v>4</v>
      </c>
      <c r="B19" s="36" t="s">
        <v>62</v>
      </c>
      <c r="C19" s="38"/>
      <c r="D19" s="38"/>
      <c r="E19" s="38"/>
      <c r="F19" s="427">
        <f>SUM(F16:F18)</f>
        <v>0</v>
      </c>
      <c r="G19" s="90">
        <f t="shared" ref="G19" si="0">SUM(G16:G18)</f>
        <v>0</v>
      </c>
    </row>
    <row r="20" spans="1:7">
      <c r="A20" s="35"/>
      <c r="B20" s="36"/>
      <c r="C20" s="38"/>
      <c r="D20" s="38"/>
      <c r="E20" s="38"/>
      <c r="F20" s="425"/>
      <c r="G20" s="425"/>
    </row>
    <row r="21" spans="1:7">
      <c r="A21" s="35"/>
      <c r="B21" s="36" t="s">
        <v>63</v>
      </c>
      <c r="C21" s="38"/>
      <c r="D21" s="38"/>
      <c r="E21" s="38"/>
      <c r="F21" s="425"/>
      <c r="G21" s="425"/>
    </row>
    <row r="22" spans="1:7">
      <c r="A22" s="35"/>
      <c r="B22" s="36"/>
      <c r="C22" s="38" t="s">
        <v>64</v>
      </c>
      <c r="D22" s="38"/>
      <c r="E22" s="457" t="s">
        <v>4</v>
      </c>
      <c r="F22" s="425"/>
    </row>
    <row r="23" spans="1:7">
      <c r="A23" s="35">
        <v>5</v>
      </c>
      <c r="B23" s="36"/>
      <c r="C23" s="38"/>
      <c r="D23" s="38" t="s">
        <v>65</v>
      </c>
      <c r="E23" s="428"/>
      <c r="F23" s="425">
        <v>0</v>
      </c>
      <c r="G23" s="425">
        <v>0</v>
      </c>
    </row>
    <row r="24" spans="1:7">
      <c r="A24" s="35">
        <v>6</v>
      </c>
      <c r="B24" s="36"/>
      <c r="C24" s="38"/>
      <c r="D24" s="38" t="s">
        <v>66</v>
      </c>
      <c r="E24" s="38"/>
      <c r="F24" s="425">
        <v>0</v>
      </c>
      <c r="G24" s="425">
        <v>0</v>
      </c>
    </row>
    <row r="25" spans="1:7">
      <c r="A25" s="35">
        <v>7</v>
      </c>
      <c r="B25" s="36"/>
      <c r="C25" s="38"/>
      <c r="D25" s="38" t="s">
        <v>67</v>
      </c>
      <c r="E25" s="38"/>
      <c r="F25" s="426">
        <v>0</v>
      </c>
      <c r="G25" s="426">
        <v>0</v>
      </c>
    </row>
    <row r="26" spans="1:7">
      <c r="A26" s="35">
        <v>8</v>
      </c>
      <c r="B26" s="36"/>
      <c r="C26" s="38"/>
      <c r="D26" s="38"/>
      <c r="E26" s="38"/>
      <c r="F26" s="427">
        <f>SUM(F23:F25)</f>
        <v>0</v>
      </c>
      <c r="G26" s="90">
        <v>0</v>
      </c>
    </row>
    <row r="27" spans="1:7">
      <c r="A27" s="35"/>
      <c r="B27" s="36"/>
      <c r="C27" s="38"/>
      <c r="D27" s="38"/>
      <c r="E27" s="38"/>
      <c r="F27" s="427"/>
      <c r="G27" s="427"/>
    </row>
    <row r="28" spans="1:7">
      <c r="A28" s="35"/>
      <c r="B28" s="36"/>
      <c r="C28" s="38" t="s">
        <v>68</v>
      </c>
      <c r="D28" s="38"/>
      <c r="E28" s="38"/>
      <c r="F28" s="425"/>
      <c r="G28" s="425"/>
    </row>
    <row r="29" spans="1:7">
      <c r="A29" s="35">
        <v>9</v>
      </c>
      <c r="B29" s="36"/>
      <c r="C29" s="38"/>
      <c r="D29" s="38" t="s">
        <v>69</v>
      </c>
      <c r="E29" s="38"/>
      <c r="F29" s="425">
        <v>0</v>
      </c>
      <c r="G29" s="425">
        <v>0</v>
      </c>
    </row>
    <row r="30" spans="1:7">
      <c r="A30" s="35">
        <v>10</v>
      </c>
      <c r="B30" s="36"/>
      <c r="C30" s="38"/>
      <c r="D30" s="38" t="s">
        <v>70</v>
      </c>
      <c r="E30" s="38"/>
      <c r="F30" s="425">
        <v>0</v>
      </c>
      <c r="G30" s="425">
        <v>0</v>
      </c>
    </row>
    <row r="31" spans="1:7">
      <c r="A31" s="39">
        <v>11</v>
      </c>
      <c r="B31" s="36"/>
      <c r="C31" s="38"/>
      <c r="D31" s="38" t="s">
        <v>71</v>
      </c>
      <c r="E31" s="38"/>
      <c r="F31" s="426">
        <v>0</v>
      </c>
      <c r="G31" s="426">
        <v>0</v>
      </c>
    </row>
    <row r="32" spans="1:7">
      <c r="A32" s="35">
        <v>12</v>
      </c>
      <c r="B32" s="36"/>
      <c r="C32" s="38"/>
      <c r="D32" s="38"/>
      <c r="E32" s="38" t="s">
        <v>72</v>
      </c>
      <c r="F32" s="427">
        <f>SUM(F29:F31)</f>
        <v>0</v>
      </c>
    </row>
    <row r="33" spans="1:7">
      <c r="A33" s="35"/>
      <c r="B33" s="36"/>
      <c r="C33" s="38"/>
      <c r="D33" s="38"/>
      <c r="E33" s="38"/>
      <c r="F33" s="427"/>
      <c r="G33" s="427"/>
    </row>
    <row r="34" spans="1:7">
      <c r="A34" s="35"/>
      <c r="B34" s="36"/>
      <c r="C34" s="38" t="s">
        <v>73</v>
      </c>
      <c r="D34" s="38"/>
      <c r="E34" s="38"/>
      <c r="F34" s="425"/>
      <c r="G34" s="425"/>
    </row>
    <row r="35" spans="1:7">
      <c r="A35" s="35">
        <v>13</v>
      </c>
      <c r="B35" s="36"/>
      <c r="C35" s="38"/>
      <c r="D35" s="38" t="s">
        <v>69</v>
      </c>
      <c r="E35" s="38"/>
      <c r="F35" s="425">
        <v>0</v>
      </c>
      <c r="G35" s="425">
        <v>0</v>
      </c>
    </row>
    <row r="36" spans="1:7">
      <c r="A36" s="35">
        <v>14</v>
      </c>
      <c r="B36" s="36"/>
      <c r="C36" s="38"/>
      <c r="D36" s="38" t="s">
        <v>70</v>
      </c>
      <c r="E36" s="38"/>
      <c r="F36" s="425">
        <v>0</v>
      </c>
      <c r="G36" s="425">
        <v>0</v>
      </c>
    </row>
    <row r="37" spans="1:7">
      <c r="A37" s="35">
        <v>15</v>
      </c>
      <c r="B37" s="36"/>
      <c r="C37" s="38"/>
      <c r="D37" s="38" t="s">
        <v>71</v>
      </c>
      <c r="E37" s="38"/>
      <c r="F37" s="426">
        <v>0</v>
      </c>
      <c r="G37" s="426">
        <v>0</v>
      </c>
    </row>
    <row r="38" spans="1:7">
      <c r="A38" s="35">
        <v>16</v>
      </c>
      <c r="B38" s="36"/>
      <c r="C38" s="38"/>
      <c r="D38" s="38"/>
      <c r="E38" s="38" t="s">
        <v>74</v>
      </c>
      <c r="F38" s="427">
        <f>SUM(F35:F37)</f>
        <v>0</v>
      </c>
      <c r="G38" s="90">
        <v>0</v>
      </c>
    </row>
    <row r="39" spans="1:7">
      <c r="A39" s="35"/>
      <c r="B39" s="36"/>
      <c r="C39" s="38"/>
      <c r="D39" s="38"/>
      <c r="E39" s="38"/>
      <c r="F39" s="427"/>
      <c r="G39" s="427"/>
    </row>
    <row r="40" spans="1:7">
      <c r="A40" s="35">
        <v>17</v>
      </c>
      <c r="B40" s="36" t="s">
        <v>75</v>
      </c>
      <c r="C40" s="38"/>
      <c r="D40" s="38"/>
      <c r="E40" s="38"/>
      <c r="F40" s="425"/>
      <c r="G40" s="425"/>
    </row>
    <row r="41" spans="1:7">
      <c r="A41" s="35">
        <v>18</v>
      </c>
      <c r="B41" s="36" t="s">
        <v>76</v>
      </c>
      <c r="C41" s="38"/>
      <c r="D41" s="38"/>
      <c r="E41" s="38"/>
      <c r="F41" s="425">
        <v>0</v>
      </c>
      <c r="G41" s="425">
        <v>0</v>
      </c>
    </row>
    <row r="42" spans="1:7">
      <c r="A42" s="35">
        <v>19</v>
      </c>
      <c r="B42" s="36" t="s">
        <v>77</v>
      </c>
      <c r="C42" s="38"/>
      <c r="D42" s="38"/>
      <c r="E42" s="38"/>
      <c r="F42" s="425">
        <v>0</v>
      </c>
      <c r="G42" s="425">
        <v>0</v>
      </c>
    </row>
    <row r="43" spans="1:7">
      <c r="A43" s="35"/>
      <c r="B43" s="36"/>
      <c r="C43" s="38"/>
      <c r="D43" s="38"/>
      <c r="E43" s="38"/>
      <c r="F43" s="425"/>
      <c r="G43" s="425"/>
    </row>
    <row r="44" spans="1:7">
      <c r="A44" s="35"/>
      <c r="B44" s="36" t="s">
        <v>78</v>
      </c>
      <c r="C44" s="38"/>
      <c r="D44" s="38"/>
      <c r="E44" s="38"/>
      <c r="F44" s="425"/>
      <c r="G44" s="425"/>
    </row>
    <row r="45" spans="1:7">
      <c r="A45" s="35">
        <v>20</v>
      </c>
      <c r="B45" s="36"/>
      <c r="C45" s="38" t="s">
        <v>69</v>
      </c>
      <c r="D45" s="38"/>
      <c r="E45" s="38"/>
      <c r="F45" s="428">
        <v>624</v>
      </c>
      <c r="G45" s="84">
        <v>0</v>
      </c>
    </row>
    <row r="46" spans="1:7">
      <c r="A46" s="35">
        <v>21</v>
      </c>
      <c r="B46" s="36"/>
      <c r="C46" s="38" t="s">
        <v>26</v>
      </c>
      <c r="D46" s="38"/>
      <c r="E46" s="38"/>
      <c r="F46" s="425">
        <v>0</v>
      </c>
      <c r="G46" s="448">
        <v>0</v>
      </c>
    </row>
    <row r="47" spans="1:7">
      <c r="A47" s="35">
        <v>22</v>
      </c>
      <c r="B47" s="36"/>
      <c r="C47" s="40" t="s">
        <v>79</v>
      </c>
      <c r="D47" s="38"/>
      <c r="E47" s="38"/>
      <c r="F47" s="425"/>
      <c r="G47" s="104">
        <f t="shared" ref="G47" si="1">SUM(G43:G46)</f>
        <v>0</v>
      </c>
    </row>
    <row r="48" spans="1:7">
      <c r="A48" s="35">
        <v>23</v>
      </c>
      <c r="B48" s="36"/>
      <c r="C48" s="38" t="s">
        <v>71</v>
      </c>
      <c r="D48" s="38"/>
      <c r="E48" s="38"/>
      <c r="F48" s="426">
        <v>0</v>
      </c>
      <c r="G48" s="101">
        <f t="shared" ref="G48" si="2">G47+G40+G39+G38+G36+G30</f>
        <v>0</v>
      </c>
    </row>
    <row r="49" spans="1:7" ht="13">
      <c r="A49" s="35">
        <v>24</v>
      </c>
      <c r="B49" s="36"/>
      <c r="C49" s="38"/>
      <c r="D49" s="38" t="s">
        <v>80</v>
      </c>
      <c r="E49" s="41"/>
      <c r="F49" s="429">
        <f>SUM(F45:F48)</f>
        <v>624</v>
      </c>
      <c r="G49" s="429">
        <f>SUM(G45:G48)</f>
        <v>0</v>
      </c>
    </row>
    <row r="50" spans="1:7">
      <c r="A50" s="35">
        <v>25</v>
      </c>
      <c r="B50" s="36" t="s">
        <v>81</v>
      </c>
      <c r="C50" s="38"/>
      <c r="D50" s="38"/>
      <c r="E50" s="38"/>
      <c r="F50" s="429">
        <f>F22+F26+F32+F38+F40+F41+F42+F49</f>
        <v>624</v>
      </c>
      <c r="G50" s="429">
        <f>G22+G26+G32+G38+G40+G41+G42+G49</f>
        <v>0</v>
      </c>
    </row>
    <row r="51" spans="1:7">
      <c r="A51" s="35"/>
      <c r="B51" s="36"/>
      <c r="C51" s="38"/>
      <c r="D51" s="38"/>
      <c r="E51" s="38"/>
      <c r="F51" s="427"/>
    </row>
    <row r="52" spans="1:7">
      <c r="A52" s="35">
        <v>26</v>
      </c>
      <c r="B52" s="36" t="s">
        <v>82</v>
      </c>
      <c r="C52" s="38"/>
      <c r="D52" s="38"/>
      <c r="E52" s="38"/>
      <c r="F52" s="427">
        <f>F19-F50</f>
        <v>-624</v>
      </c>
      <c r="G52" s="90">
        <v>0</v>
      </c>
    </row>
    <row r="53" spans="1:7">
      <c r="A53" s="35"/>
      <c r="B53" s="36"/>
      <c r="C53" s="38"/>
      <c r="D53" s="38"/>
      <c r="E53" s="38"/>
      <c r="F53" s="427"/>
      <c r="G53" s="84">
        <f>G50*0.21</f>
        <v>0</v>
      </c>
    </row>
    <row r="54" spans="1:7">
      <c r="A54" s="35"/>
      <c r="B54" s="36" t="s">
        <v>83</v>
      </c>
      <c r="C54" s="38"/>
      <c r="D54" s="38"/>
      <c r="E54" s="38"/>
      <c r="F54" s="425"/>
      <c r="G54" s="84">
        <f>(G82*'[4]RR SUMMARY'!$O$12)*-0.21</f>
        <v>0</v>
      </c>
    </row>
    <row r="55" spans="1:7">
      <c r="A55" s="35">
        <v>27</v>
      </c>
      <c r="B55" s="36"/>
      <c r="C55" s="38" t="s">
        <v>84</v>
      </c>
      <c r="D55" s="38"/>
      <c r="E55" s="38"/>
      <c r="F55" s="425">
        <f t="shared" ref="F55" si="3">F52*0.21</f>
        <v>-131.04</v>
      </c>
      <c r="G55" s="84">
        <v>0</v>
      </c>
    </row>
    <row r="56" spans="1:7">
      <c r="A56" s="35">
        <v>28</v>
      </c>
      <c r="B56" s="36"/>
      <c r="C56" s="42" t="s">
        <v>38</v>
      </c>
      <c r="D56" s="38"/>
      <c r="E56" s="38"/>
      <c r="F56" s="425">
        <f>(F83*'[5]RR SUMMARY'!$P$12)*-0.21</f>
        <v>0</v>
      </c>
      <c r="G56" s="425">
        <f>(G83*'[5]RR SUMMARY'!$P$12)*-0.21</f>
        <v>0</v>
      </c>
    </row>
    <row r="57" spans="1:7">
      <c r="A57" s="35">
        <v>29</v>
      </c>
      <c r="B57" s="36"/>
      <c r="C57" s="38" t="s">
        <v>85</v>
      </c>
      <c r="D57" s="38"/>
      <c r="E57" s="38"/>
      <c r="F57" s="425">
        <v>0</v>
      </c>
      <c r="G57" s="425">
        <v>0</v>
      </c>
    </row>
    <row r="58" spans="1:7">
      <c r="A58" s="35">
        <v>30</v>
      </c>
      <c r="B58" s="36"/>
      <c r="C58" s="38" t="s">
        <v>86</v>
      </c>
      <c r="D58" s="38"/>
      <c r="E58" s="38"/>
      <c r="F58" s="426">
        <v>0</v>
      </c>
      <c r="G58" s="426">
        <v>0</v>
      </c>
    </row>
    <row r="59" spans="1:7">
      <c r="A59" s="35"/>
      <c r="B59" s="36"/>
      <c r="C59" s="36"/>
      <c r="D59" s="36"/>
      <c r="E59" s="36"/>
      <c r="F59" s="427"/>
    </row>
    <row r="60" spans="1:7" ht="13" thickBot="1">
      <c r="A60" s="35">
        <v>31</v>
      </c>
      <c r="B60" s="37" t="s">
        <v>87</v>
      </c>
      <c r="C60" s="37"/>
      <c r="D60" s="37"/>
      <c r="E60" s="37"/>
      <c r="F60" s="430">
        <f t="shared" ref="F60:G60" si="4">F52-SUM(F55:F58)</f>
        <v>-492.96000000000004</v>
      </c>
      <c r="G60" s="430">
        <f t="shared" si="4"/>
        <v>0</v>
      </c>
    </row>
    <row r="61" spans="1:7" ht="13" thickTop="1">
      <c r="A61" s="35"/>
      <c r="B61" s="36"/>
      <c r="C61" s="36"/>
      <c r="D61" s="36"/>
      <c r="E61" s="36"/>
      <c r="F61" s="427"/>
    </row>
    <row r="62" spans="1:7">
      <c r="A62" s="35"/>
      <c r="B62" s="36"/>
      <c r="C62" s="36"/>
      <c r="D62" s="36"/>
      <c r="E62" s="36"/>
      <c r="F62" s="427"/>
      <c r="G62" s="102">
        <v>0</v>
      </c>
    </row>
    <row r="63" spans="1:7">
      <c r="A63" s="35"/>
      <c r="B63" s="36" t="s">
        <v>88</v>
      </c>
      <c r="C63" s="36"/>
      <c r="D63" s="36"/>
      <c r="E63" s="36"/>
      <c r="F63" s="425"/>
      <c r="G63" s="90">
        <v>0</v>
      </c>
    </row>
    <row r="64" spans="1:7">
      <c r="A64" s="35">
        <v>32</v>
      </c>
      <c r="B64" s="38"/>
      <c r="C64" s="38" t="s">
        <v>68</v>
      </c>
      <c r="D64" s="38"/>
      <c r="E64" s="38"/>
      <c r="F64" s="424">
        <v>0</v>
      </c>
      <c r="G64" s="90">
        <v>0</v>
      </c>
    </row>
    <row r="65" spans="1:7">
      <c r="A65" s="35">
        <v>33</v>
      </c>
      <c r="B65" s="38"/>
      <c r="C65" s="38" t="s">
        <v>89</v>
      </c>
      <c r="D65" s="38"/>
      <c r="E65" s="38"/>
      <c r="F65" s="425"/>
      <c r="G65" s="90">
        <v>0</v>
      </c>
    </row>
    <row r="66" spans="1:7">
      <c r="A66" s="35">
        <v>34</v>
      </c>
      <c r="B66" s="38"/>
      <c r="C66" s="38" t="s">
        <v>90</v>
      </c>
      <c r="D66" s="38"/>
      <c r="E66" s="38"/>
      <c r="F66" s="426"/>
      <c r="G66" s="101">
        <v>0</v>
      </c>
    </row>
    <row r="67" spans="1:7">
      <c r="A67" s="35">
        <v>35</v>
      </c>
      <c r="B67" s="38"/>
      <c r="C67" s="38"/>
      <c r="D67" s="38"/>
      <c r="E67" s="38" t="s">
        <v>91</v>
      </c>
      <c r="F67" s="427">
        <f>SUM(F64:F66)</f>
        <v>0</v>
      </c>
      <c r="G67" s="90">
        <f t="shared" ref="G67" si="5">SUM(G62:G66)</f>
        <v>0</v>
      </c>
    </row>
    <row r="68" spans="1:7">
      <c r="A68" s="35"/>
      <c r="B68" s="38"/>
      <c r="C68" s="38"/>
      <c r="D68" s="38"/>
      <c r="E68" s="38"/>
      <c r="F68" s="427"/>
    </row>
    <row r="69" spans="1:7">
      <c r="A69" s="35"/>
      <c r="B69" s="38" t="s">
        <v>92</v>
      </c>
      <c r="C69" s="38"/>
      <c r="D69" s="38"/>
      <c r="E69" s="38"/>
      <c r="F69" s="425"/>
      <c r="G69" s="90">
        <v>0</v>
      </c>
    </row>
    <row r="70" spans="1:7">
      <c r="A70" s="35">
        <v>36</v>
      </c>
      <c r="B70" s="38"/>
      <c r="C70" s="38" t="s">
        <v>68</v>
      </c>
      <c r="D70" s="38"/>
      <c r="E70" s="38"/>
      <c r="F70" s="425">
        <v>0</v>
      </c>
      <c r="G70" s="90">
        <v>0</v>
      </c>
    </row>
    <row r="71" spans="1:7">
      <c r="A71" s="35">
        <v>37</v>
      </c>
      <c r="B71" s="38"/>
      <c r="C71" s="38" t="s">
        <v>89</v>
      </c>
      <c r="D71" s="38"/>
      <c r="E71" s="38"/>
      <c r="F71" s="425"/>
      <c r="G71" s="90">
        <v>0</v>
      </c>
    </row>
    <row r="72" spans="1:7">
      <c r="A72" s="35">
        <v>38</v>
      </c>
      <c r="B72" s="38"/>
      <c r="C72" s="38" t="s">
        <v>90</v>
      </c>
      <c r="D72" s="38"/>
      <c r="E72" s="38"/>
      <c r="F72" s="425"/>
      <c r="G72" s="425"/>
    </row>
    <row r="73" spans="1:7" ht="13">
      <c r="A73" s="35">
        <v>39</v>
      </c>
      <c r="B73" s="38" t="s">
        <v>93</v>
      </c>
      <c r="C73" s="38"/>
      <c r="D73" s="38"/>
      <c r="E73" s="41"/>
      <c r="F73" s="431">
        <f>SUM(F70:F72)</f>
        <v>0</v>
      </c>
      <c r="G73" s="431">
        <f>SUM(G70:G72)</f>
        <v>0</v>
      </c>
    </row>
    <row r="74" spans="1:7">
      <c r="A74" s="35">
        <v>40</v>
      </c>
      <c r="B74" s="42" t="s">
        <v>94</v>
      </c>
      <c r="C74" s="38"/>
      <c r="D74" s="38"/>
      <c r="E74" s="38"/>
      <c r="F74" s="427">
        <f>F67+F73</f>
        <v>0</v>
      </c>
      <c r="G74" s="435">
        <f>G67+G73</f>
        <v>0</v>
      </c>
    </row>
    <row r="75" spans="1:7">
      <c r="A75" s="43">
        <v>41</v>
      </c>
      <c r="B75" s="44" t="s">
        <v>95</v>
      </c>
      <c r="C75" s="44"/>
      <c r="D75" s="44"/>
      <c r="E75" s="44"/>
      <c r="F75" s="426"/>
      <c r="G75" s="426"/>
    </row>
    <row r="76" spans="1:7">
      <c r="A76" s="43">
        <v>42</v>
      </c>
      <c r="B76" s="44"/>
      <c r="C76" s="45" t="s">
        <v>53</v>
      </c>
      <c r="D76" s="44"/>
      <c r="E76" s="44"/>
      <c r="F76" s="427">
        <f>F74+F75</f>
        <v>0</v>
      </c>
      <c r="G76" s="103"/>
    </row>
    <row r="77" spans="1:7">
      <c r="A77" s="35">
        <v>43</v>
      </c>
      <c r="B77" s="46" t="s">
        <v>96</v>
      </c>
      <c r="C77" s="46"/>
      <c r="D77" s="46"/>
      <c r="E77" s="46"/>
      <c r="F77" s="425">
        <v>0</v>
      </c>
      <c r="G77" s="425">
        <v>0</v>
      </c>
    </row>
    <row r="78" spans="1:7">
      <c r="A78" s="35">
        <v>44</v>
      </c>
      <c r="B78" s="46" t="s">
        <v>97</v>
      </c>
      <c r="C78" s="46"/>
      <c r="D78" s="46"/>
      <c r="E78" s="46"/>
      <c r="F78" s="425">
        <v>0</v>
      </c>
      <c r="G78" s="103">
        <f t="shared" ref="G78" si="6">SUM(G75:G77)</f>
        <v>0</v>
      </c>
    </row>
    <row r="79" spans="1:7">
      <c r="A79" s="35">
        <v>45</v>
      </c>
      <c r="B79" s="46" t="s">
        <v>98</v>
      </c>
      <c r="C79" s="46"/>
      <c r="D79" s="46"/>
      <c r="E79" s="46"/>
      <c r="F79" s="425"/>
      <c r="G79" s="90">
        <v>0</v>
      </c>
    </row>
    <row r="80" spans="1:7">
      <c r="A80" s="35">
        <v>46</v>
      </c>
      <c r="B80" s="46" t="s">
        <v>374</v>
      </c>
      <c r="C80" s="46"/>
      <c r="D80" s="46"/>
      <c r="E80" s="46"/>
      <c r="F80" s="426">
        <v>0</v>
      </c>
      <c r="G80" s="101">
        <v>0</v>
      </c>
    </row>
    <row r="81" spans="1:7">
      <c r="A81" s="35"/>
      <c r="B81" s="36"/>
      <c r="C81" s="36"/>
      <c r="D81" s="36"/>
      <c r="E81" s="36"/>
    </row>
    <row r="82" spans="1:7" ht="13" thickBot="1">
      <c r="A82" s="35">
        <v>47</v>
      </c>
      <c r="B82" s="37" t="s">
        <v>99</v>
      </c>
      <c r="C82" s="37"/>
      <c r="D82" s="37"/>
      <c r="E82" s="37"/>
      <c r="F82" s="447">
        <f>SUM(F78:F80)</f>
        <v>0</v>
      </c>
      <c r="G82" s="447">
        <f>SUM(G78:G80)</f>
        <v>0</v>
      </c>
    </row>
    <row r="83" spans="1:7" s="387" customFormat="1" ht="13" thickTop="1">
      <c r="A83" s="43"/>
      <c r="B83" s="433"/>
      <c r="C83" s="433"/>
      <c r="D83" s="433"/>
      <c r="E83" s="433"/>
      <c r="F83" s="434"/>
      <c r="G83" s="104"/>
    </row>
    <row r="84" spans="1:7" s="387" customFormat="1">
      <c r="A84" s="47"/>
      <c r="B84" s="47"/>
      <c r="C84" s="47"/>
      <c r="D84" s="47"/>
      <c r="E84" s="88"/>
      <c r="F84" s="435"/>
      <c r="G84" s="436"/>
    </row>
    <row r="85" spans="1:7" s="387" customFormat="1">
      <c r="A85" s="48"/>
      <c r="B85" s="24"/>
      <c r="C85" s="24"/>
      <c r="D85" s="24"/>
      <c r="E85" s="89"/>
      <c r="F85" s="437"/>
      <c r="G85" s="438"/>
    </row>
    <row r="86" spans="1:7" s="387" customFormat="1">
      <c r="A86" s="23"/>
      <c r="B86" s="24"/>
      <c r="C86" s="24"/>
      <c r="D86" s="24"/>
      <c r="E86" s="439"/>
      <c r="F86" s="435"/>
      <c r="G86" s="104"/>
    </row>
    <row r="87" spans="1:7" s="387" customFormat="1">
      <c r="A87" s="23"/>
      <c r="B87" s="24"/>
      <c r="C87" s="24"/>
      <c r="D87" s="24"/>
      <c r="E87" s="439"/>
      <c r="F87" s="435"/>
      <c r="G87" s="104"/>
    </row>
    <row r="88" spans="1:7" s="387" customFormat="1">
      <c r="A88" s="23"/>
      <c r="B88" s="24"/>
      <c r="C88" s="24"/>
      <c r="D88" s="24"/>
      <c r="E88" s="439"/>
      <c r="F88" s="435"/>
      <c r="G88" s="104"/>
    </row>
    <row r="89" spans="1:7" s="387" customFormat="1">
      <c r="A89" s="23"/>
      <c r="B89" s="24"/>
      <c r="C89" s="24"/>
      <c r="D89" s="24"/>
      <c r="E89" s="439"/>
      <c r="F89" s="435"/>
      <c r="G89" s="103"/>
    </row>
    <row r="90" spans="1:7" s="387" customFormat="1">
      <c r="A90" s="23"/>
      <c r="B90" s="24"/>
      <c r="C90" s="24"/>
      <c r="D90" s="24"/>
      <c r="E90" s="440"/>
      <c r="F90" s="441"/>
      <c r="G90" s="103"/>
    </row>
    <row r="91" spans="1:7" s="387" customFormat="1">
      <c r="A91" s="23"/>
      <c r="B91" s="24"/>
      <c r="C91" s="24"/>
      <c r="D91" s="24"/>
      <c r="E91" s="440"/>
      <c r="F91" s="441"/>
      <c r="G91" s="103"/>
    </row>
    <row r="92" spans="1:7" s="387" customFormat="1">
      <c r="A92" s="23"/>
      <c r="B92" s="24"/>
      <c r="C92" s="24"/>
      <c r="D92" s="24"/>
      <c r="E92" s="440"/>
      <c r="F92" s="442"/>
      <c r="G92" s="103"/>
    </row>
    <row r="93" spans="1:7" s="387" customFormat="1">
      <c r="A93" s="23"/>
      <c r="B93" s="24"/>
      <c r="C93" s="24"/>
      <c r="D93" s="24"/>
      <c r="E93" s="440"/>
      <c r="F93" s="442"/>
      <c r="G93" s="103"/>
    </row>
    <row r="94" spans="1:7">
      <c r="F94" s="432"/>
      <c r="G94" s="104"/>
    </row>
    <row r="95" spans="1:7">
      <c r="F95" s="432"/>
      <c r="G95" s="104"/>
    </row>
  </sheetData>
  <pageMargins left="0.7" right="0.7" top="0.75" bottom="0.75" header="0.3" footer="0.3"/>
  <pageSetup scale="67" orientation="portrait" r:id="rId1"/>
  <headerFooter>
    <oddHeader>&amp;RExh. JH-8
Dockets UE-200900-01-894
Page &amp;P of 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T69"/>
  <sheetViews>
    <sheetView tabSelected="1" workbookViewId="0">
      <selection sqref="A1:O55"/>
    </sheetView>
  </sheetViews>
  <sheetFormatPr defaultColWidth="8.90625" defaultRowHeight="14.5"/>
  <cols>
    <col min="1" max="1" width="19.08984375" style="105" customWidth="1"/>
    <col min="2" max="2" width="11" style="105" bestFit="1" customWidth="1"/>
    <col min="3" max="3" width="9.1796875" style="105" bestFit="1" customWidth="1"/>
    <col min="4" max="4" width="19" style="105" customWidth="1"/>
    <col min="5" max="5" width="17.81640625" style="105" bestFit="1" customWidth="1"/>
    <col min="6" max="6" width="18" style="105" customWidth="1"/>
    <col min="7" max="7" width="15.81640625" style="105" bestFit="1" customWidth="1"/>
    <col min="8" max="8" width="19.1796875" style="105" bestFit="1" customWidth="1"/>
    <col min="9" max="9" width="24" style="105" customWidth="1"/>
    <col min="10" max="10" width="14.26953125" style="105" customWidth="1"/>
    <col min="11" max="11" width="14.453125" style="105" customWidth="1"/>
    <col min="12" max="12" width="11.54296875" customWidth="1"/>
    <col min="13" max="13" width="13.1796875" style="105" customWidth="1"/>
    <col min="14" max="14" width="15.36328125" style="105" customWidth="1"/>
    <col min="15" max="15" width="17" style="105" customWidth="1"/>
    <col min="16" max="16384" width="8.90625" style="105"/>
  </cols>
  <sheetData>
    <row r="1" spans="1:15" ht="18">
      <c r="A1" s="162" t="s">
        <v>100</v>
      </c>
      <c r="B1" s="106"/>
      <c r="C1" s="106"/>
      <c r="D1" s="106"/>
      <c r="E1" s="106"/>
      <c r="F1" s="106"/>
      <c r="G1" s="106"/>
      <c r="H1" s="106"/>
      <c r="I1" s="106"/>
    </row>
    <row r="2" spans="1:15" ht="18">
      <c r="A2" s="162"/>
      <c r="B2" s="106"/>
      <c r="C2" s="106"/>
      <c r="D2" s="106"/>
      <c r="E2" s="161"/>
      <c r="F2" s="106"/>
      <c r="G2" s="106"/>
      <c r="H2" s="106"/>
      <c r="I2" s="106"/>
    </row>
    <row r="3" spans="1:15">
      <c r="A3" s="161" t="s">
        <v>0</v>
      </c>
      <c r="B3" s="106"/>
      <c r="C3" s="106"/>
      <c r="D3" s="106"/>
      <c r="E3" s="161"/>
      <c r="F3" s="106"/>
      <c r="G3" s="106"/>
      <c r="H3" s="106"/>
      <c r="I3" s="106"/>
    </row>
    <row r="4" spans="1:15">
      <c r="A4" s="161" t="s">
        <v>125</v>
      </c>
      <c r="B4" s="106"/>
      <c r="C4" s="106"/>
      <c r="D4" s="106"/>
      <c r="E4" s="161"/>
      <c r="F4" s="106"/>
      <c r="G4" s="106"/>
      <c r="H4" s="106"/>
      <c r="I4" s="106"/>
    </row>
    <row r="5" spans="1:15">
      <c r="A5" s="386" t="s">
        <v>373</v>
      </c>
      <c r="B5" s="106"/>
      <c r="C5" s="106"/>
      <c r="D5" s="106"/>
      <c r="E5" s="106"/>
      <c r="F5" s="106"/>
      <c r="G5" s="106"/>
      <c r="H5" s="106"/>
      <c r="I5" s="106"/>
    </row>
    <row r="6" spans="1:15">
      <c r="A6" s="161" t="s">
        <v>3</v>
      </c>
      <c r="B6" s="160">
        <v>40178</v>
      </c>
      <c r="C6" s="160"/>
      <c r="D6" s="106"/>
      <c r="E6" s="106"/>
      <c r="F6" s="106"/>
      <c r="G6" s="106"/>
      <c r="H6" s="106"/>
      <c r="I6" s="106"/>
    </row>
    <row r="7" spans="1:15">
      <c r="A7" s="161"/>
      <c r="B7" s="160"/>
      <c r="C7" s="160"/>
      <c r="D7" s="106"/>
      <c r="E7" s="106"/>
      <c r="F7" s="106"/>
      <c r="G7" s="106"/>
      <c r="H7" s="106"/>
      <c r="I7" s="106"/>
    </row>
    <row r="8" spans="1:15">
      <c r="A8" s="161"/>
      <c r="B8" s="160"/>
      <c r="C8" s="160"/>
      <c r="D8" s="106"/>
      <c r="E8" s="106"/>
      <c r="F8" s="106"/>
      <c r="G8" s="106"/>
      <c r="H8" s="106"/>
      <c r="I8" s="106"/>
    </row>
    <row r="9" spans="1:15" ht="15" thickBot="1">
      <c r="A9" s="161"/>
      <c r="B9" s="160"/>
      <c r="C9" s="160"/>
      <c r="D9" s="106"/>
      <c r="E9" s="106"/>
      <c r="F9" s="106"/>
      <c r="G9" s="106"/>
      <c r="H9" s="106"/>
      <c r="I9" s="106"/>
    </row>
    <row r="10" spans="1:15" ht="15" thickBot="1">
      <c r="A10" s="159" t="s">
        <v>149</v>
      </c>
      <c r="B10" s="159" t="s">
        <v>148</v>
      </c>
      <c r="C10" s="158"/>
      <c r="D10" s="158" t="s">
        <v>147</v>
      </c>
      <c r="E10" s="158" t="s">
        <v>146</v>
      </c>
      <c r="F10" s="158" t="s">
        <v>145</v>
      </c>
      <c r="G10" s="158" t="s">
        <v>144</v>
      </c>
      <c r="H10" s="158" t="s">
        <v>143</v>
      </c>
      <c r="I10" s="158" t="s">
        <v>142</v>
      </c>
      <c r="J10" s="158" t="s">
        <v>141</v>
      </c>
      <c r="K10" s="158" t="s">
        <v>140</v>
      </c>
      <c r="L10" s="158" t="s">
        <v>140</v>
      </c>
      <c r="M10" s="157" t="s">
        <v>139</v>
      </c>
      <c r="N10" s="157" t="s">
        <v>138</v>
      </c>
      <c r="O10" s="157" t="s">
        <v>214</v>
      </c>
    </row>
    <row r="11" spans="1:15">
      <c r="A11" s="156"/>
      <c r="B11" s="155"/>
      <c r="C11" s="154"/>
      <c r="D11" s="153"/>
      <c r="E11" s="153"/>
      <c r="F11" s="152"/>
      <c r="G11" s="152"/>
      <c r="H11" s="152"/>
      <c r="I11" s="152"/>
      <c r="J11" s="152"/>
      <c r="K11" s="152"/>
      <c r="L11" s="387"/>
      <c r="M11" s="149" t="s">
        <v>137</v>
      </c>
      <c r="N11" s="149" t="s">
        <v>137</v>
      </c>
      <c r="O11" s="148" t="s">
        <v>136</v>
      </c>
    </row>
    <row r="12" spans="1:15">
      <c r="A12" s="151"/>
      <c r="B12" s="122"/>
      <c r="C12" s="150"/>
      <c r="D12" s="109"/>
      <c r="E12" s="109"/>
      <c r="F12" s="109"/>
      <c r="G12" s="109"/>
      <c r="H12" s="109"/>
      <c r="I12" s="109"/>
      <c r="J12" s="109"/>
      <c r="K12" s="118"/>
      <c r="L12" s="387"/>
      <c r="M12" s="149" t="s">
        <v>135</v>
      </c>
      <c r="N12" s="149" t="s">
        <v>215</v>
      </c>
      <c r="O12" s="148" t="s">
        <v>135</v>
      </c>
    </row>
    <row r="13" spans="1:15" ht="15" thickBot="1">
      <c r="A13" s="147"/>
      <c r="B13" s="146" t="s">
        <v>111</v>
      </c>
      <c r="C13" s="111"/>
      <c r="D13" s="145" t="s">
        <v>134</v>
      </c>
      <c r="E13" s="111"/>
      <c r="F13" s="111"/>
      <c r="G13" s="110"/>
      <c r="H13" s="110"/>
      <c r="I13" s="113"/>
      <c r="J13" s="113"/>
      <c r="K13" s="112"/>
      <c r="L13" s="387"/>
      <c r="M13" s="145" t="s">
        <v>133</v>
      </c>
      <c r="N13" s="145" t="s">
        <v>133</v>
      </c>
      <c r="O13" s="144" t="s">
        <v>132</v>
      </c>
    </row>
    <row r="14" spans="1:15">
      <c r="A14" s="210"/>
      <c r="B14" s="211"/>
      <c r="C14" s="211"/>
      <c r="D14" s="212">
        <v>2013</v>
      </c>
      <c r="E14" s="212">
        <v>2014</v>
      </c>
      <c r="F14" s="212">
        <v>2015</v>
      </c>
      <c r="G14" s="212">
        <v>2016</v>
      </c>
      <c r="H14" s="212">
        <v>2017</v>
      </c>
      <c r="I14" s="212">
        <v>2018</v>
      </c>
      <c r="J14" s="212">
        <v>2019</v>
      </c>
      <c r="K14" s="213">
        <v>2020</v>
      </c>
      <c r="L14" s="212">
        <v>2021</v>
      </c>
      <c r="M14" s="214"/>
      <c r="N14" s="214" t="s">
        <v>216</v>
      </c>
      <c r="O14" s="215"/>
    </row>
    <row r="15" spans="1:15" hidden="1">
      <c r="A15" s="122"/>
      <c r="B15" s="120"/>
      <c r="C15" s="120"/>
      <c r="D15" s="109"/>
      <c r="E15" s="109"/>
      <c r="F15" s="109"/>
      <c r="G15" s="109"/>
      <c r="H15" s="109"/>
      <c r="I15" s="109"/>
      <c r="J15" s="118"/>
      <c r="K15" s="118"/>
      <c r="L15" s="387"/>
      <c r="M15" s="115"/>
      <c r="N15" s="115"/>
      <c r="O15" s="114"/>
    </row>
    <row r="16" spans="1:15" hidden="1">
      <c r="A16" s="122" t="s">
        <v>101</v>
      </c>
      <c r="B16" s="120">
        <v>40543</v>
      </c>
      <c r="C16" s="120"/>
      <c r="D16" s="109" t="s">
        <v>102</v>
      </c>
      <c r="E16" s="109"/>
      <c r="F16" s="109"/>
      <c r="G16" s="109"/>
      <c r="H16" s="109"/>
      <c r="I16" s="109"/>
      <c r="J16" s="118"/>
      <c r="K16" s="118"/>
      <c r="L16" s="387"/>
      <c r="M16" s="115"/>
      <c r="N16" s="115"/>
      <c r="O16" s="114"/>
    </row>
    <row r="17" spans="1:15" hidden="1">
      <c r="A17" s="122"/>
      <c r="B17" s="120"/>
      <c r="C17" s="120"/>
      <c r="D17" s="109"/>
      <c r="E17" s="109"/>
      <c r="F17" s="109"/>
      <c r="G17" s="109"/>
      <c r="H17" s="109"/>
      <c r="I17" s="109"/>
      <c r="J17" s="118"/>
      <c r="K17" s="118"/>
      <c r="L17" s="387"/>
      <c r="M17" s="115"/>
      <c r="N17" s="115"/>
      <c r="O17" s="114"/>
    </row>
    <row r="18" spans="1:15" hidden="1">
      <c r="A18" s="122"/>
      <c r="B18" s="120"/>
      <c r="C18" s="120"/>
      <c r="D18" s="109"/>
      <c r="E18" s="109"/>
      <c r="F18" s="109"/>
      <c r="G18" s="109"/>
      <c r="H18" s="109"/>
      <c r="I18" s="109"/>
      <c r="J18" s="118"/>
      <c r="K18" s="118"/>
      <c r="L18" s="387"/>
      <c r="M18" s="115"/>
      <c r="N18" s="115"/>
      <c r="O18" s="114"/>
    </row>
    <row r="19" spans="1:15" hidden="1">
      <c r="A19" s="122" t="s">
        <v>103</v>
      </c>
      <c r="B19" s="120">
        <v>40908</v>
      </c>
      <c r="C19" s="120"/>
      <c r="D19" s="109" t="s">
        <v>102</v>
      </c>
      <c r="E19" s="109"/>
      <c r="F19" s="109"/>
      <c r="G19" s="109"/>
      <c r="H19" s="109"/>
      <c r="I19" s="109"/>
      <c r="J19" s="118"/>
      <c r="K19" s="143"/>
      <c r="L19" s="387"/>
      <c r="M19" s="142"/>
      <c r="N19" s="142"/>
      <c r="O19" s="141"/>
    </row>
    <row r="20" spans="1:15">
      <c r="A20" s="122"/>
      <c r="B20" s="120"/>
      <c r="C20" s="120"/>
      <c r="D20" s="109"/>
      <c r="E20" s="109"/>
      <c r="F20" s="109"/>
      <c r="G20" s="109"/>
      <c r="H20" s="109"/>
      <c r="I20" s="109"/>
      <c r="J20" s="118"/>
      <c r="K20" s="143"/>
      <c r="L20" s="387"/>
      <c r="M20" s="142"/>
      <c r="N20" s="142"/>
      <c r="O20" s="141"/>
    </row>
    <row r="21" spans="1:15">
      <c r="A21" s="122"/>
      <c r="B21" s="120"/>
      <c r="C21" s="120"/>
      <c r="D21" s="140"/>
      <c r="E21" s="139"/>
      <c r="F21" s="140"/>
      <c r="G21" s="109"/>
      <c r="H21" s="109"/>
      <c r="I21" s="109"/>
      <c r="J21" s="118"/>
      <c r="K21" s="130"/>
      <c r="L21" s="387"/>
      <c r="M21" s="127"/>
      <c r="N21" s="127"/>
      <c r="O21" s="126"/>
    </row>
    <row r="22" spans="1:15">
      <c r="A22" s="122"/>
      <c r="B22" s="120"/>
      <c r="C22" s="120"/>
      <c r="D22" s="139" t="s">
        <v>104</v>
      </c>
      <c r="E22" s="456" t="s">
        <v>4</v>
      </c>
      <c r="F22" s="116" t="s">
        <v>131</v>
      </c>
      <c r="G22" s="118"/>
      <c r="H22" s="109"/>
      <c r="I22" s="109"/>
      <c r="J22" s="118"/>
      <c r="K22" s="130"/>
      <c r="L22" s="387"/>
      <c r="M22" s="127"/>
      <c r="N22" s="127"/>
      <c r="O22" s="126"/>
    </row>
    <row r="23" spans="1:15">
      <c r="A23" s="122" t="s">
        <v>105</v>
      </c>
      <c r="B23" s="120">
        <v>41455</v>
      </c>
      <c r="C23" s="120"/>
      <c r="D23" s="129">
        <v>88583.8</v>
      </c>
      <c r="E23" s="459">
        <v>1693445</v>
      </c>
      <c r="F23" s="137">
        <v>2173625.7605260005</v>
      </c>
      <c r="G23" s="118"/>
      <c r="H23" s="119"/>
      <c r="I23" s="109"/>
      <c r="J23" s="118"/>
      <c r="K23" s="130"/>
      <c r="L23" s="387"/>
      <c r="M23" s="127">
        <f>+F23-D23</f>
        <v>2085041.9605260005</v>
      </c>
      <c r="N23" s="127"/>
      <c r="O23" s="126">
        <f>+F23-E29</f>
        <v>1341279.7605260005</v>
      </c>
    </row>
    <row r="24" spans="1:15">
      <c r="A24" s="122"/>
      <c r="B24" s="120"/>
      <c r="C24" s="120"/>
      <c r="D24" s="119"/>
      <c r="E24" s="119"/>
      <c r="F24" s="119"/>
      <c r="G24" s="119"/>
      <c r="H24" s="119"/>
      <c r="I24" s="109"/>
      <c r="J24" s="118"/>
      <c r="K24" s="130"/>
      <c r="L24" s="387"/>
      <c r="M24" s="127"/>
      <c r="N24" s="127"/>
      <c r="O24" s="126"/>
    </row>
    <row r="25" spans="1:15">
      <c r="A25" s="122"/>
      <c r="B25" s="120"/>
      <c r="C25" s="120"/>
      <c r="D25" s="138"/>
      <c r="E25" s="138"/>
      <c r="F25" s="138"/>
      <c r="G25" s="138"/>
      <c r="H25" s="119"/>
      <c r="I25" s="109"/>
      <c r="J25" s="118"/>
      <c r="K25" s="130"/>
      <c r="L25" s="387"/>
      <c r="M25" s="127"/>
      <c r="N25" s="127"/>
      <c r="O25" s="126"/>
    </row>
    <row r="26" spans="1:15">
      <c r="A26" s="122"/>
      <c r="B26" s="120"/>
      <c r="C26" s="120"/>
      <c r="D26" s="138"/>
      <c r="E26" s="138"/>
      <c r="F26" s="138"/>
      <c r="G26" s="138"/>
      <c r="H26" s="119"/>
      <c r="I26" s="109"/>
      <c r="J26" s="118"/>
      <c r="K26" s="130"/>
      <c r="L26" s="387"/>
      <c r="M26" s="127"/>
      <c r="N26" s="127"/>
      <c r="O26" s="126"/>
    </row>
    <row r="27" spans="1:15">
      <c r="A27" s="122"/>
      <c r="B27" s="120"/>
      <c r="C27" s="120"/>
      <c r="D27" s="118"/>
      <c r="E27" s="117"/>
      <c r="F27" s="117"/>
      <c r="G27" s="119"/>
      <c r="H27" s="119"/>
      <c r="I27" s="109"/>
      <c r="J27" s="118"/>
      <c r="K27" s="130"/>
      <c r="L27" s="387"/>
      <c r="M27" s="127"/>
      <c r="N27" s="127"/>
      <c r="O27" s="126"/>
    </row>
    <row r="28" spans="1:15">
      <c r="A28" s="122"/>
      <c r="B28" s="120"/>
      <c r="C28" s="120"/>
      <c r="D28" s="118"/>
      <c r="E28" s="117" t="s">
        <v>104</v>
      </c>
      <c r="F28" s="118"/>
      <c r="G28" s="116" t="s">
        <v>4</v>
      </c>
      <c r="H28" s="119"/>
      <c r="I28" s="109"/>
      <c r="J28" s="118"/>
      <c r="K28" s="130"/>
      <c r="L28" s="387"/>
      <c r="M28" s="127"/>
      <c r="N28" s="127"/>
      <c r="O28" s="126"/>
    </row>
    <row r="29" spans="1:15">
      <c r="A29" s="122" t="s">
        <v>106</v>
      </c>
      <c r="B29" s="120">
        <v>41912</v>
      </c>
      <c r="C29" s="120"/>
      <c r="D29" s="217" t="s">
        <v>107</v>
      </c>
      <c r="E29" s="137">
        <v>832346</v>
      </c>
      <c r="F29" s="118"/>
      <c r="G29" s="129">
        <v>3598804.3485523001</v>
      </c>
      <c r="H29" s="119"/>
      <c r="I29" s="109"/>
      <c r="J29" s="118"/>
      <c r="K29" s="130"/>
      <c r="L29" s="387"/>
      <c r="M29" s="127">
        <f>+G29-E29</f>
        <v>2766458.3485523001</v>
      </c>
      <c r="N29" s="127"/>
      <c r="O29" s="126"/>
    </row>
    <row r="30" spans="1:15">
      <c r="A30" s="122"/>
      <c r="B30" s="120"/>
      <c r="C30" s="120"/>
      <c r="D30" s="217" t="s">
        <v>113</v>
      </c>
      <c r="E30" s="119"/>
      <c r="F30" s="119"/>
      <c r="G30" s="119"/>
      <c r="H30" s="119"/>
      <c r="I30" s="109"/>
      <c r="J30" s="118"/>
      <c r="K30" s="130"/>
      <c r="L30" s="387"/>
      <c r="M30" s="127"/>
      <c r="N30" s="127"/>
      <c r="O30" s="126"/>
    </row>
    <row r="31" spans="1:15">
      <c r="A31" s="122"/>
      <c r="B31" s="120"/>
      <c r="C31" s="120"/>
      <c r="D31" s="119"/>
      <c r="E31" s="119"/>
      <c r="F31" s="119"/>
      <c r="G31" s="119"/>
      <c r="H31" s="119"/>
      <c r="I31" s="109"/>
      <c r="J31" s="118"/>
      <c r="K31" s="136"/>
      <c r="L31" s="387"/>
      <c r="M31" s="135"/>
      <c r="N31" s="135"/>
      <c r="O31" s="134"/>
    </row>
    <row r="32" spans="1:15">
      <c r="A32" s="122"/>
      <c r="B32" s="120"/>
      <c r="C32" s="120"/>
      <c r="D32" s="119"/>
      <c r="E32" s="119"/>
      <c r="F32" s="119"/>
      <c r="G32" s="119"/>
      <c r="H32" s="118"/>
      <c r="I32" s="118"/>
      <c r="J32" s="118"/>
      <c r="K32" s="118"/>
      <c r="L32" s="387"/>
      <c r="M32" s="115"/>
      <c r="N32" s="115"/>
      <c r="O32" s="114"/>
    </row>
    <row r="33" spans="1:15">
      <c r="A33" s="122" t="s">
        <v>108</v>
      </c>
      <c r="B33" s="120">
        <v>42277</v>
      </c>
      <c r="C33" s="120"/>
      <c r="D33" s="119" t="s">
        <v>109</v>
      </c>
      <c r="E33" s="119"/>
      <c r="F33" s="118"/>
      <c r="G33" s="118"/>
      <c r="H33" s="216">
        <v>2017</v>
      </c>
      <c r="I33" s="228">
        <v>2018</v>
      </c>
      <c r="J33" s="118"/>
      <c r="K33" s="118"/>
      <c r="L33" s="387"/>
      <c r="M33" s="115"/>
      <c r="N33" s="115"/>
      <c r="O33" s="114"/>
    </row>
    <row r="34" spans="1:15">
      <c r="A34" s="122"/>
      <c r="B34" s="120"/>
      <c r="C34" s="120"/>
      <c r="D34" s="119"/>
      <c r="E34" s="119"/>
      <c r="F34" s="117" t="s">
        <v>104</v>
      </c>
      <c r="G34" s="118"/>
      <c r="H34" s="216" t="s">
        <v>212</v>
      </c>
      <c r="I34" s="216" t="s">
        <v>213</v>
      </c>
      <c r="J34" s="118"/>
      <c r="K34" s="118"/>
      <c r="L34" s="387"/>
      <c r="M34" s="115"/>
      <c r="N34" s="115"/>
      <c r="O34" s="114"/>
    </row>
    <row r="35" spans="1:15">
      <c r="A35" s="122"/>
      <c r="B35" s="120"/>
      <c r="C35" s="120"/>
      <c r="D35" s="119"/>
      <c r="E35" s="217" t="s">
        <v>107</v>
      </c>
      <c r="F35" s="133">
        <v>21570110.149999999</v>
      </c>
      <c r="G35" s="118"/>
      <c r="H35" s="231">
        <v>23226485</v>
      </c>
      <c r="I35" s="231">
        <v>23935095</v>
      </c>
      <c r="J35" s="118"/>
      <c r="K35" s="118"/>
      <c r="L35" s="387"/>
      <c r="M35" s="115">
        <v>0</v>
      </c>
      <c r="N35" s="127">
        <f>+I37-F37</f>
        <v>3391099.8649550006</v>
      </c>
      <c r="O35" s="114"/>
    </row>
    <row r="36" spans="1:15">
      <c r="A36" s="122"/>
      <c r="B36" s="120"/>
      <c r="C36" s="120"/>
      <c r="D36" s="118"/>
      <c r="E36" s="217" t="s">
        <v>113</v>
      </c>
      <c r="F36" s="132">
        <v>947997.21</v>
      </c>
      <c r="G36" s="118"/>
      <c r="H36" s="132">
        <v>1904701.8335000004</v>
      </c>
      <c r="I36" s="132">
        <v>1974112.2249550004</v>
      </c>
      <c r="J36" s="118"/>
      <c r="K36" s="118"/>
      <c r="L36" s="387"/>
      <c r="M36" s="115"/>
      <c r="N36" s="115"/>
      <c r="O36" s="114"/>
    </row>
    <row r="37" spans="1:15" ht="15" thickBot="1">
      <c r="A37" s="122"/>
      <c r="B37" s="120"/>
      <c r="C37" s="120"/>
      <c r="D37" s="118"/>
      <c r="E37" s="119"/>
      <c r="F37" s="131">
        <f>SUM(F35:F36)</f>
        <v>22518107.359999999</v>
      </c>
      <c r="G37" s="118"/>
      <c r="H37" s="131">
        <f>SUM(H35:H36)</f>
        <v>25131186.833500002</v>
      </c>
      <c r="I37" s="131">
        <f>SUM(I35:I36)</f>
        <v>25909207.224955</v>
      </c>
      <c r="J37" s="118"/>
      <c r="K37" s="118"/>
      <c r="L37" s="387"/>
      <c r="M37" s="115"/>
      <c r="N37" s="115"/>
      <c r="O37" s="114"/>
    </row>
    <row r="38" spans="1:15" ht="15" thickTop="1">
      <c r="A38" s="122"/>
      <c r="B38" s="120"/>
      <c r="C38" s="120"/>
      <c r="D38" s="118"/>
      <c r="E38" s="117"/>
      <c r="F38" s="119"/>
      <c r="G38" s="119"/>
      <c r="H38" s="130"/>
      <c r="I38" s="130"/>
      <c r="J38" s="130"/>
      <c r="K38" s="118"/>
      <c r="L38" s="387"/>
      <c r="M38" s="115"/>
      <c r="N38" s="115"/>
      <c r="O38" s="114"/>
    </row>
    <row r="39" spans="1:15">
      <c r="A39" s="122"/>
      <c r="B39" s="120"/>
      <c r="C39" s="120"/>
      <c r="D39" s="118"/>
      <c r="E39" s="117"/>
      <c r="F39" s="119"/>
      <c r="G39" s="119"/>
      <c r="H39" s="230">
        <v>2017</v>
      </c>
      <c r="I39" s="230">
        <v>2018</v>
      </c>
      <c r="J39" s="130"/>
      <c r="K39" s="118"/>
      <c r="L39" s="387"/>
      <c r="M39" s="115"/>
      <c r="N39" s="115"/>
      <c r="O39" s="114"/>
    </row>
    <row r="40" spans="1:15">
      <c r="A40" s="122" t="s">
        <v>110</v>
      </c>
      <c r="B40" s="120">
        <v>42735</v>
      </c>
      <c r="C40" s="118"/>
      <c r="D40" s="118"/>
      <c r="E40" s="118"/>
      <c r="F40" s="120"/>
      <c r="G40" s="218" t="str">
        <f>+E28</f>
        <v>Test Year Actual</v>
      </c>
      <c r="H40" s="388" t="s">
        <v>210</v>
      </c>
      <c r="I40" s="389" t="s">
        <v>211</v>
      </c>
      <c r="J40" s="117"/>
      <c r="K40" s="117"/>
      <c r="L40" s="387"/>
      <c r="M40" s="115"/>
      <c r="N40" s="115"/>
      <c r="O40" s="114"/>
    </row>
    <row r="41" spans="1:15">
      <c r="A41" s="122"/>
      <c r="B41" s="118"/>
      <c r="C41" s="118"/>
      <c r="D41" s="118"/>
      <c r="E41" s="118"/>
      <c r="F41" s="217" t="s">
        <v>107</v>
      </c>
      <c r="G41" s="455">
        <v>18558146</v>
      </c>
      <c r="H41" s="128">
        <v>19897122</v>
      </c>
      <c r="I41" s="226">
        <v>20503092</v>
      </c>
      <c r="J41" s="164"/>
      <c r="K41" s="123"/>
      <c r="L41" s="387"/>
      <c r="M41" s="127">
        <f>+H41-G41</f>
        <v>1338976</v>
      </c>
      <c r="N41" s="127">
        <f>+I43-G43</f>
        <v>2141151.1119999997</v>
      </c>
      <c r="O41" s="126">
        <f>+H41-I48</f>
        <v>8457021</v>
      </c>
    </row>
    <row r="42" spans="1:15">
      <c r="A42" s="122"/>
      <c r="B42" s="120"/>
      <c r="C42" s="118"/>
      <c r="D42" s="118"/>
      <c r="E42" s="118"/>
      <c r="F42" s="217" t="s">
        <v>113</v>
      </c>
      <c r="G42" s="119"/>
      <c r="H42" s="125">
        <v>97069.92849554398</v>
      </c>
      <c r="I42" s="65">
        <v>196205.11199999999</v>
      </c>
      <c r="J42" s="67"/>
      <c r="K42" s="123"/>
      <c r="L42" s="387"/>
      <c r="M42" s="115"/>
      <c r="N42" s="115"/>
      <c r="O42" s="114"/>
    </row>
    <row r="43" spans="1:15" ht="15" thickBot="1">
      <c r="A43" s="122"/>
      <c r="B43" s="120"/>
      <c r="C43" s="118"/>
      <c r="D43" s="118"/>
      <c r="E43" s="118"/>
      <c r="F43" s="120"/>
      <c r="G43" s="124">
        <f>SUM(G40:G42)</f>
        <v>18558146</v>
      </c>
      <c r="H43" s="124">
        <f>SUM(H40:H42)</f>
        <v>19994191.928495545</v>
      </c>
      <c r="I43" s="163">
        <f t="shared" ref="I43" si="0">SUM(I40:I42)</f>
        <v>20699297.112</v>
      </c>
      <c r="J43" s="123"/>
      <c r="K43" s="123"/>
      <c r="L43" s="387"/>
      <c r="M43" s="115"/>
      <c r="N43" s="115"/>
      <c r="O43" s="114"/>
    </row>
    <row r="44" spans="1:15" ht="15" thickTop="1">
      <c r="A44" s="122"/>
      <c r="B44" s="120"/>
      <c r="C44" s="118"/>
      <c r="D44" s="118"/>
      <c r="E44" s="118"/>
      <c r="F44" s="120"/>
      <c r="G44" s="123"/>
      <c r="H44" s="123"/>
      <c r="I44" s="123"/>
      <c r="J44" s="123"/>
      <c r="K44" s="123"/>
      <c r="L44" s="387"/>
      <c r="M44" s="115"/>
      <c r="N44" s="115"/>
      <c r="O44" s="114"/>
    </row>
    <row r="45" spans="1:15">
      <c r="A45" s="122"/>
      <c r="B45" s="120"/>
      <c r="C45" s="118"/>
      <c r="D45" s="118"/>
      <c r="E45" s="118"/>
      <c r="F45" s="120"/>
      <c r="G45" s="123"/>
      <c r="H45" s="123"/>
      <c r="I45" s="123"/>
      <c r="J45" s="123"/>
      <c r="K45" s="123"/>
      <c r="L45" s="387"/>
      <c r="M45" s="115"/>
      <c r="N45" s="115"/>
      <c r="O45" s="114"/>
    </row>
    <row r="46" spans="1:15">
      <c r="A46" s="122"/>
      <c r="B46" s="120"/>
      <c r="C46" s="118"/>
      <c r="D46" s="118"/>
      <c r="E46" s="118"/>
      <c r="F46" s="120"/>
      <c r="G46" s="123"/>
      <c r="H46" s="123"/>
      <c r="I46" s="229">
        <v>2018</v>
      </c>
      <c r="J46" s="229">
        <v>2019</v>
      </c>
      <c r="K46" s="229">
        <v>2020</v>
      </c>
      <c r="L46" s="387"/>
      <c r="M46" s="115"/>
      <c r="N46" s="115"/>
      <c r="O46" s="114"/>
    </row>
    <row r="47" spans="1:15">
      <c r="A47" s="122" t="s">
        <v>116</v>
      </c>
      <c r="B47" s="121">
        <v>43465</v>
      </c>
      <c r="C47" s="120"/>
      <c r="D47" s="119"/>
      <c r="E47" s="119"/>
      <c r="F47" s="118"/>
      <c r="G47" s="118"/>
      <c r="H47" s="118"/>
      <c r="I47" s="117" t="str">
        <f>+G40</f>
        <v>Test Year Actual</v>
      </c>
      <c r="J47" s="117"/>
      <c r="K47" s="149" t="s">
        <v>4</v>
      </c>
      <c r="L47" s="387"/>
      <c r="M47" s="115"/>
      <c r="N47" s="115"/>
      <c r="O47" s="114"/>
    </row>
    <row r="48" spans="1:15" s="118" customFormat="1">
      <c r="A48" s="122"/>
      <c r="D48" s="119"/>
      <c r="E48" s="119"/>
      <c r="H48" s="227" t="str">
        <f>+F41</f>
        <v>Non-labor</v>
      </c>
      <c r="I48" s="128">
        <v>11440101</v>
      </c>
      <c r="J48" s="123"/>
      <c r="K48" s="451">
        <v>15364946</v>
      </c>
      <c r="M48" s="127">
        <f>+K48-I48</f>
        <v>3924845</v>
      </c>
      <c r="N48" s="127"/>
      <c r="O48" s="396">
        <f>+K48-J52</f>
        <v>2402224</v>
      </c>
    </row>
    <row r="49" spans="1:20">
      <c r="A49" s="122"/>
      <c r="B49" s="120"/>
      <c r="C49" s="120"/>
      <c r="D49" s="123"/>
      <c r="E49" s="123"/>
      <c r="F49" s="123"/>
      <c r="G49" s="123"/>
      <c r="H49" s="119"/>
      <c r="I49" s="109"/>
      <c r="J49" s="118"/>
      <c r="K49" s="118"/>
      <c r="L49" s="387"/>
      <c r="M49" s="115"/>
      <c r="N49" s="115"/>
      <c r="O49" s="114"/>
    </row>
    <row r="50" spans="1:20" s="50" customFormat="1">
      <c r="A50" s="390" t="s">
        <v>372</v>
      </c>
      <c r="B50" s="58" t="s">
        <v>111</v>
      </c>
      <c r="C50" s="391"/>
      <c r="D50" s="62"/>
      <c r="E50" s="62"/>
      <c r="F50" s="392"/>
      <c r="G50" s="70"/>
      <c r="H50" s="70"/>
      <c r="I50" s="70"/>
      <c r="J50" s="389">
        <v>2019</v>
      </c>
      <c r="K50" s="70"/>
      <c r="L50" s="389">
        <v>2021</v>
      </c>
      <c r="M50" s="70"/>
      <c r="N50" s="70"/>
      <c r="O50" s="393"/>
      <c r="P50" s="70"/>
      <c r="Q50" s="70"/>
      <c r="R50" s="70"/>
      <c r="S50" s="70"/>
      <c r="T50" s="70"/>
    </row>
    <row r="51" spans="1:20" s="50" customFormat="1">
      <c r="A51" s="394"/>
      <c r="B51" s="391">
        <v>43830</v>
      </c>
      <c r="C51" s="391"/>
      <c r="D51" s="62"/>
      <c r="E51" s="62"/>
      <c r="F51" s="392"/>
      <c r="G51" s="70"/>
      <c r="H51" s="70"/>
      <c r="I51" s="70"/>
      <c r="J51" s="117" t="s">
        <v>104</v>
      </c>
      <c r="K51" s="70"/>
      <c r="L51" s="149" t="s">
        <v>4</v>
      </c>
      <c r="M51" s="70"/>
      <c r="N51" s="70"/>
      <c r="O51" s="393"/>
      <c r="P51" s="70"/>
      <c r="Q51" s="70"/>
      <c r="R51" s="70"/>
      <c r="S51" s="70"/>
      <c r="T51" s="70"/>
    </row>
    <row r="52" spans="1:20" s="50" customFormat="1">
      <c r="A52" s="394"/>
      <c r="B52" s="391"/>
      <c r="C52" s="391"/>
      <c r="D52" s="62"/>
      <c r="E52" s="62"/>
      <c r="F52" s="392"/>
      <c r="G52" s="70"/>
      <c r="H52" s="70"/>
      <c r="I52" s="70"/>
      <c r="J52" s="452">
        <v>12962722</v>
      </c>
      <c r="K52" s="70"/>
      <c r="L52" s="392">
        <v>16838554</v>
      </c>
      <c r="M52" s="54">
        <f>L52-J52</f>
        <v>3875832</v>
      </c>
      <c r="N52" s="70"/>
      <c r="O52" s="393"/>
      <c r="P52" s="70"/>
      <c r="Q52" s="70"/>
      <c r="R52" s="70"/>
      <c r="S52" s="70"/>
      <c r="T52" s="70"/>
    </row>
    <row r="53" spans="1:20" s="50" customFormat="1">
      <c r="A53" s="394"/>
      <c r="B53" s="391"/>
      <c r="C53" s="391"/>
      <c r="D53" s="62"/>
      <c r="E53" s="62"/>
      <c r="F53" s="392"/>
      <c r="G53" s="70"/>
      <c r="H53" s="70"/>
      <c r="I53" s="70"/>
      <c r="J53" s="67"/>
      <c r="K53" s="70"/>
      <c r="L53" s="392"/>
      <c r="M53" s="54"/>
      <c r="N53" s="70"/>
      <c r="O53" s="396"/>
      <c r="P53" s="70"/>
      <c r="Q53" s="70"/>
      <c r="R53" s="70"/>
      <c r="S53" s="70"/>
      <c r="T53" s="70"/>
    </row>
    <row r="54" spans="1:20" s="50" customFormat="1" ht="15" thickBot="1">
      <c r="A54" s="453" t="s">
        <v>272</v>
      </c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454">
        <f>SUM(O20:O53)</f>
        <v>12200524.760526001</v>
      </c>
      <c r="P54" s="70"/>
      <c r="Q54" s="70"/>
      <c r="R54" s="70"/>
      <c r="S54" s="70"/>
      <c r="T54" s="70"/>
    </row>
    <row r="55" spans="1:20" ht="18">
      <c r="A55" s="162" t="s">
        <v>119</v>
      </c>
      <c r="B55" s="120"/>
      <c r="C55" s="120"/>
      <c r="D55" s="123"/>
      <c r="E55" s="123"/>
      <c r="F55" s="123"/>
      <c r="G55" s="123"/>
      <c r="H55" s="119"/>
      <c r="I55" s="109"/>
      <c r="J55" s="118"/>
      <c r="K55" s="118"/>
      <c r="M55" s="115"/>
      <c r="N55" s="115"/>
      <c r="O55" s="115"/>
    </row>
    <row r="56" spans="1:20" ht="15.65" customHeight="1">
      <c r="A56" s="122"/>
      <c r="B56" s="120"/>
      <c r="C56" s="120"/>
      <c r="D56" s="119"/>
      <c r="E56" s="119"/>
      <c r="F56" s="118"/>
      <c r="G56" s="118"/>
      <c r="H56" s="118"/>
      <c r="I56" s="118"/>
      <c r="J56" s="117"/>
      <c r="K56" s="117"/>
      <c r="M56" s="115"/>
      <c r="N56" s="115"/>
      <c r="O56" s="115"/>
    </row>
    <row r="57" spans="1:20">
      <c r="A57" s="122"/>
      <c r="B57" s="120"/>
      <c r="C57" s="120"/>
      <c r="D57" s="119"/>
      <c r="E57" s="119"/>
      <c r="F57" s="118"/>
      <c r="G57" s="118"/>
      <c r="H57" s="118"/>
      <c r="I57" s="118"/>
      <c r="J57" s="117"/>
      <c r="K57" s="117"/>
      <c r="M57" s="115"/>
      <c r="N57" s="115"/>
      <c r="O57" s="115"/>
    </row>
    <row r="58" spans="1:20">
      <c r="A58" s="122"/>
      <c r="B58" s="120"/>
      <c r="C58" s="120"/>
      <c r="D58" s="119"/>
      <c r="E58" s="119"/>
      <c r="F58" s="118"/>
      <c r="G58" s="118"/>
      <c r="H58" s="118"/>
      <c r="I58" s="118"/>
      <c r="J58" s="117"/>
      <c r="K58" s="117"/>
      <c r="M58" s="115"/>
      <c r="N58" s="115"/>
      <c r="O58" s="115"/>
      <c r="P58" s="115"/>
    </row>
    <row r="61" spans="1:20">
      <c r="A61" s="106"/>
      <c r="B61" s="106"/>
      <c r="C61" s="109"/>
      <c r="D61" s="109"/>
      <c r="E61" s="109"/>
      <c r="F61" s="109"/>
      <c r="G61" s="109"/>
      <c r="H61" s="109"/>
    </row>
    <row r="62" spans="1:20">
      <c r="A62" s="106"/>
      <c r="B62" s="106"/>
      <c r="C62" s="109"/>
      <c r="D62" s="109"/>
      <c r="E62" s="109"/>
      <c r="F62" s="109"/>
      <c r="G62" s="109"/>
      <c r="H62" s="109"/>
      <c r="I62" s="106"/>
    </row>
    <row r="63" spans="1:20">
      <c r="A63" s="106"/>
      <c r="B63" s="106"/>
      <c r="C63" s="106"/>
      <c r="D63" s="106"/>
      <c r="E63" s="106"/>
      <c r="F63" s="106"/>
      <c r="G63" s="106"/>
      <c r="H63" s="106"/>
      <c r="I63" s="106"/>
    </row>
    <row r="64" spans="1:20">
      <c r="B64" s="106"/>
      <c r="C64" s="106"/>
      <c r="D64" s="106"/>
      <c r="E64" s="106"/>
      <c r="F64" s="106"/>
      <c r="G64" s="106"/>
      <c r="H64" s="106"/>
      <c r="I64" s="106"/>
    </row>
    <row r="65" spans="2:15">
      <c r="B65" s="105" t="s">
        <v>120</v>
      </c>
    </row>
    <row r="66" spans="2:15">
      <c r="I66" s="106"/>
      <c r="J66" s="108" t="s">
        <v>114</v>
      </c>
      <c r="K66" s="105" t="s">
        <v>115</v>
      </c>
    </row>
    <row r="67" spans="2:15" ht="15.5">
      <c r="I67" s="106"/>
      <c r="J67" s="107" t="s">
        <v>112</v>
      </c>
      <c r="K67" s="105">
        <v>2766458.3485523001</v>
      </c>
      <c r="O67" s="105" t="s">
        <v>117</v>
      </c>
    </row>
    <row r="68" spans="2:15">
      <c r="I68" s="106"/>
      <c r="K68" s="105">
        <v>-87708.962</v>
      </c>
      <c r="M68" s="105" t="s">
        <v>118</v>
      </c>
    </row>
    <row r="69" spans="2:15">
      <c r="I69" s="106"/>
      <c r="K69" s="105">
        <v>2678749.3865523003</v>
      </c>
    </row>
  </sheetData>
  <phoneticPr fontId="47" type="noConversion"/>
  <pageMargins left="0.7" right="0.7" top="0.75" bottom="0.75" header="0.3" footer="0.3"/>
  <pageSetup scale="52" orientation="landscape" r:id="rId1"/>
  <headerFooter>
    <oddHeader>&amp;RExh. JH-8
Dockets UE-200900-01-894
Page &amp;P of 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/>
    <pageSetUpPr fitToPage="1"/>
  </sheetPr>
  <dimension ref="A1:T46"/>
  <sheetViews>
    <sheetView topLeftCell="A13" workbookViewId="0">
      <selection activeCell="I45" sqref="A1:I45"/>
    </sheetView>
  </sheetViews>
  <sheetFormatPr defaultColWidth="8.90625" defaultRowHeight="14.5"/>
  <cols>
    <col min="1" max="1" width="19.08984375" style="50" customWidth="1"/>
    <col min="2" max="2" width="10.54296875" style="50" bestFit="1" customWidth="1"/>
    <col min="3" max="3" width="9.1796875" style="50" bestFit="1" customWidth="1"/>
    <col min="4" max="4" width="16" style="50" customWidth="1"/>
    <col min="5" max="5" width="18.08984375" style="50" customWidth="1"/>
    <col min="6" max="6" width="24.1796875" style="50" customWidth="1"/>
    <col min="7" max="7" width="15.6328125" style="50" bestFit="1" customWidth="1"/>
    <col min="8" max="8" width="19.54296875" style="50" customWidth="1"/>
    <col min="9" max="9" width="29.81640625" style="50" customWidth="1"/>
    <col min="10" max="10" width="50.08984375" style="50" bestFit="1" customWidth="1"/>
    <col min="11" max="11" width="12" style="50" bestFit="1" customWidth="1"/>
    <col min="12" max="14" width="11.453125" style="50" bestFit="1" customWidth="1"/>
    <col min="15" max="16384" width="8.90625" style="50"/>
  </cols>
  <sheetData>
    <row r="1" spans="1:14" ht="18.5">
      <c r="A1" s="49" t="s">
        <v>100</v>
      </c>
    </row>
    <row r="2" spans="1:14" ht="18.5">
      <c r="A2" s="49"/>
      <c r="E2" s="3"/>
    </row>
    <row r="3" spans="1:14">
      <c r="A3" s="3" t="s">
        <v>0</v>
      </c>
      <c r="E3" s="3"/>
    </row>
    <row r="4" spans="1:14">
      <c r="A4" s="3" t="s">
        <v>125</v>
      </c>
      <c r="E4" s="3"/>
    </row>
    <row r="5" spans="1:14">
      <c r="A5" s="3" t="s">
        <v>2</v>
      </c>
    </row>
    <row r="6" spans="1:14">
      <c r="A6" s="3" t="s">
        <v>3</v>
      </c>
      <c r="B6" s="51">
        <v>40178</v>
      </c>
      <c r="C6" s="51"/>
    </row>
    <row r="7" spans="1:14">
      <c r="B7" s="51"/>
      <c r="C7" s="51"/>
    </row>
    <row r="8" spans="1:14">
      <c r="B8" s="51"/>
      <c r="C8" s="51"/>
    </row>
    <row r="9" spans="1:14">
      <c r="A9" s="50" t="s">
        <v>101</v>
      </c>
      <c r="B9" s="51">
        <v>40543</v>
      </c>
      <c r="C9" s="51"/>
      <c r="D9" s="50" t="s">
        <v>102</v>
      </c>
    </row>
    <row r="10" spans="1:14">
      <c r="B10" s="51"/>
      <c r="C10" s="51"/>
    </row>
    <row r="11" spans="1:14">
      <c r="B11" s="51"/>
      <c r="C11" s="51"/>
    </row>
    <row r="12" spans="1:14">
      <c r="A12" s="50" t="s">
        <v>103</v>
      </c>
      <c r="B12" s="51">
        <v>40908</v>
      </c>
      <c r="C12" s="51"/>
      <c r="D12" s="50" t="s">
        <v>102</v>
      </c>
      <c r="K12" s="52"/>
      <c r="L12" s="52"/>
      <c r="M12" s="52"/>
      <c r="N12" s="52"/>
    </row>
    <row r="13" spans="1:14">
      <c r="B13" s="51"/>
      <c r="C13" s="51"/>
      <c r="K13" s="52"/>
      <c r="L13" s="52"/>
      <c r="M13" s="52"/>
      <c r="N13" s="52"/>
    </row>
    <row r="14" spans="1:14">
      <c r="B14" s="51"/>
      <c r="C14" s="51"/>
      <c r="D14" s="53" t="s">
        <v>104</v>
      </c>
      <c r="E14" s="53"/>
      <c r="F14" s="221" t="s">
        <v>4</v>
      </c>
      <c r="K14" s="54"/>
      <c r="L14" s="54"/>
      <c r="M14" s="54"/>
      <c r="N14" s="54"/>
    </row>
    <row r="15" spans="1:14">
      <c r="B15" s="51"/>
      <c r="C15" s="51"/>
      <c r="D15" s="53" t="s">
        <v>122</v>
      </c>
      <c r="E15" s="53">
        <v>2014</v>
      </c>
      <c r="F15" s="53">
        <v>2015</v>
      </c>
      <c r="G15" s="53">
        <v>2016</v>
      </c>
      <c r="K15" s="54"/>
      <c r="L15" s="54"/>
      <c r="M15" s="54"/>
      <c r="N15" s="54"/>
    </row>
    <row r="16" spans="1:14">
      <c r="A16" s="50" t="s">
        <v>105</v>
      </c>
      <c r="B16" s="51">
        <v>41455</v>
      </c>
      <c r="C16" s="51"/>
      <c r="D16" s="55">
        <v>88583.8</v>
      </c>
      <c r="E16" s="56">
        <v>1693445.2465666665</v>
      </c>
      <c r="F16" s="55">
        <v>2173625.7605260005</v>
      </c>
      <c r="G16" s="56">
        <v>2328086.5985523006</v>
      </c>
      <c r="H16" s="57"/>
      <c r="K16" s="54"/>
      <c r="L16" s="54"/>
      <c r="M16" s="54"/>
      <c r="N16" s="54"/>
    </row>
    <row r="17" spans="1:20">
      <c r="B17" s="51"/>
      <c r="C17" s="51"/>
      <c r="D17" s="57"/>
      <c r="E17" s="57"/>
      <c r="F17" s="57"/>
      <c r="G17" s="57"/>
      <c r="H17" s="57"/>
      <c r="K17" s="54"/>
      <c r="L17" s="54"/>
      <c r="M17" s="54"/>
      <c r="N17" s="54"/>
    </row>
    <row r="18" spans="1:20">
      <c r="B18" s="51"/>
      <c r="C18" s="58"/>
      <c r="D18" s="59"/>
      <c r="E18" s="59"/>
      <c r="F18" s="59"/>
      <c r="G18" s="59"/>
      <c r="H18" s="57"/>
      <c r="K18" s="54"/>
      <c r="L18" s="54"/>
      <c r="M18" s="54"/>
      <c r="N18" s="54"/>
    </row>
    <row r="19" spans="1:20">
      <c r="B19" s="51"/>
      <c r="C19" s="51"/>
      <c r="D19" s="60"/>
      <c r="E19" s="60"/>
      <c r="F19" s="60"/>
      <c r="G19" s="60"/>
      <c r="H19" s="57"/>
      <c r="K19" s="54"/>
      <c r="L19" s="54"/>
      <c r="M19" s="54"/>
      <c r="N19" s="54"/>
    </row>
    <row r="20" spans="1:20">
      <c r="B20" s="51"/>
      <c r="C20" s="51"/>
      <c r="E20" s="61" t="s">
        <v>104</v>
      </c>
      <c r="F20" s="61"/>
      <c r="G20" s="61" t="s">
        <v>4</v>
      </c>
      <c r="H20" s="57"/>
      <c r="K20" s="54"/>
      <c r="L20" s="54"/>
      <c r="M20" s="54"/>
      <c r="N20" s="54"/>
    </row>
    <row r="21" spans="1:20">
      <c r="B21" s="51"/>
      <c r="C21" s="51"/>
      <c r="E21" s="61" t="s">
        <v>121</v>
      </c>
      <c r="F21" s="61">
        <v>2015</v>
      </c>
      <c r="G21" s="61">
        <v>2016</v>
      </c>
      <c r="H21" s="61">
        <v>2017</v>
      </c>
      <c r="K21" s="54"/>
      <c r="L21" s="54"/>
      <c r="M21" s="54"/>
      <c r="N21" s="54"/>
    </row>
    <row r="22" spans="1:20">
      <c r="A22" s="50" t="s">
        <v>106</v>
      </c>
      <c r="B22" s="51">
        <v>41912</v>
      </c>
      <c r="C22" s="51" t="s">
        <v>107</v>
      </c>
      <c r="E22" s="55">
        <v>832346</v>
      </c>
      <c r="F22" s="56">
        <v>1937039.7605260005</v>
      </c>
      <c r="G22" s="55">
        <v>3598804.3485523001</v>
      </c>
      <c r="H22" s="56">
        <v>4154063.9659799151</v>
      </c>
      <c r="K22" s="54"/>
      <c r="L22" s="54"/>
      <c r="M22" s="54"/>
      <c r="N22" s="54"/>
    </row>
    <row r="23" spans="1:20">
      <c r="B23" s="51"/>
      <c r="C23" s="58"/>
      <c r="E23" s="62"/>
      <c r="F23" s="62"/>
      <c r="G23" s="62"/>
      <c r="H23" s="57"/>
      <c r="K23" s="54"/>
      <c r="L23" s="54"/>
      <c r="M23" s="54"/>
      <c r="N23" s="54"/>
    </row>
    <row r="24" spans="1:20">
      <c r="B24" s="51"/>
      <c r="C24" s="58"/>
      <c r="D24" s="62"/>
      <c r="E24" s="62"/>
      <c r="F24" s="62"/>
      <c r="G24" s="57"/>
      <c r="H24" s="57"/>
      <c r="K24" s="63"/>
      <c r="L24" s="63"/>
      <c r="M24" s="63"/>
      <c r="N24" s="63"/>
    </row>
    <row r="25" spans="1:20">
      <c r="B25" s="51"/>
      <c r="C25" s="51"/>
      <c r="D25" s="57"/>
      <c r="E25" s="57"/>
      <c r="F25" s="57"/>
      <c r="G25" s="57"/>
      <c r="H25" s="57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</row>
    <row r="26" spans="1:20">
      <c r="A26" s="50" t="s">
        <v>108</v>
      </c>
      <c r="B26" s="51">
        <v>42277</v>
      </c>
      <c r="C26" s="51"/>
      <c r="D26" s="71" t="s">
        <v>109</v>
      </c>
      <c r="E26" s="57"/>
      <c r="F26" s="57"/>
      <c r="G26" s="57"/>
      <c r="H26" s="57"/>
      <c r="J26" s="222"/>
      <c r="K26" s="222"/>
      <c r="L26" s="64"/>
      <c r="M26" s="70"/>
      <c r="N26" s="70"/>
      <c r="O26" s="70"/>
      <c r="P26" s="70"/>
      <c r="Q26" s="70"/>
      <c r="R26" s="70"/>
      <c r="S26" s="70"/>
      <c r="T26" s="70"/>
    </row>
    <row r="27" spans="1:20">
      <c r="B27" s="51"/>
      <c r="C27" s="51"/>
      <c r="D27" s="57"/>
      <c r="E27" s="57"/>
      <c r="F27" s="57"/>
      <c r="G27" s="57"/>
      <c r="H27" s="57"/>
      <c r="J27" s="219"/>
      <c r="K27" s="219"/>
      <c r="L27" s="219"/>
      <c r="M27" s="70"/>
      <c r="N27" s="70"/>
      <c r="O27" s="70"/>
      <c r="P27" s="70"/>
      <c r="Q27" s="70"/>
      <c r="R27" s="70"/>
      <c r="S27" s="70"/>
      <c r="T27" s="70"/>
    </row>
    <row r="28" spans="1:20">
      <c r="B28" s="51"/>
      <c r="C28" s="51"/>
      <c r="D28" s="57"/>
      <c r="E28" s="57"/>
      <c r="F28" s="57"/>
      <c r="G28" s="57"/>
      <c r="H28" s="57"/>
      <c r="J28" s="219"/>
      <c r="K28" s="219"/>
      <c r="L28" s="219"/>
      <c r="M28" s="70"/>
      <c r="N28" s="70"/>
      <c r="O28" s="70"/>
      <c r="P28" s="70"/>
      <c r="Q28" s="70"/>
      <c r="R28" s="70"/>
      <c r="S28" s="70"/>
      <c r="T28" s="70"/>
    </row>
    <row r="29" spans="1:20">
      <c r="B29" s="51"/>
      <c r="C29" s="51"/>
      <c r="D29" s="57"/>
      <c r="E29" s="57"/>
      <c r="F29" s="57"/>
      <c r="G29" s="57"/>
      <c r="H29" s="57"/>
      <c r="J29" s="219"/>
      <c r="K29" s="219"/>
      <c r="L29" s="219"/>
      <c r="M29" s="70"/>
      <c r="N29" s="70"/>
      <c r="O29" s="70"/>
      <c r="P29" s="70"/>
      <c r="Q29" s="70"/>
      <c r="R29" s="70"/>
      <c r="S29" s="70"/>
      <c r="T29" s="70"/>
    </row>
    <row r="30" spans="1:20">
      <c r="B30" s="51"/>
      <c r="C30" s="51"/>
      <c r="D30" s="61" t="str">
        <f>+E20</f>
        <v>Test Year Actual</v>
      </c>
      <c r="E30" s="220" t="s">
        <v>210</v>
      </c>
      <c r="F30" s="61" t="s">
        <v>211</v>
      </c>
      <c r="G30" s="57"/>
      <c r="H30" s="57"/>
      <c r="J30" s="54"/>
      <c r="K30" s="54"/>
      <c r="L30" s="54"/>
      <c r="M30" s="70"/>
      <c r="N30" s="70"/>
      <c r="O30" s="70"/>
      <c r="P30" s="70"/>
      <c r="Q30" s="70"/>
      <c r="R30" s="70"/>
      <c r="S30" s="70"/>
      <c r="T30" s="70"/>
    </row>
    <row r="31" spans="1:20">
      <c r="A31" s="50" t="s">
        <v>110</v>
      </c>
      <c r="B31" s="51" t="s">
        <v>111</v>
      </c>
      <c r="C31" s="51"/>
      <c r="D31" s="61" t="s">
        <v>123</v>
      </c>
      <c r="E31" s="61">
        <v>2017</v>
      </c>
      <c r="F31" s="61">
        <v>2018</v>
      </c>
      <c r="G31" s="61">
        <v>2019</v>
      </c>
      <c r="H31" s="57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>
      <c r="B32" s="51">
        <v>42735</v>
      </c>
      <c r="C32" s="51" t="s">
        <v>107</v>
      </c>
      <c r="D32" s="55">
        <v>17243320.600000001</v>
      </c>
      <c r="E32" s="55">
        <v>18586181.136101566</v>
      </c>
      <c r="F32" s="56">
        <v>19445410.106547717</v>
      </c>
      <c r="G32" s="56">
        <v>20213435.846490402</v>
      </c>
      <c r="H32" s="57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</row>
    <row r="33" spans="1:20">
      <c r="B33" s="51"/>
      <c r="C33" s="51" t="s">
        <v>113</v>
      </c>
      <c r="D33" s="57"/>
      <c r="E33" s="65">
        <v>97069.92849554398</v>
      </c>
      <c r="F33" s="65">
        <v>196205.11199999999</v>
      </c>
      <c r="G33" s="65">
        <v>202091.26536000002</v>
      </c>
      <c r="H33" s="57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ht="15" thickBot="1">
      <c r="B34" s="51"/>
      <c r="C34" s="51"/>
      <c r="D34" s="66">
        <f>SUM(D31:D33)</f>
        <v>17243320.600000001</v>
      </c>
      <c r="E34" s="66">
        <f t="shared" ref="E34:G34" si="0">SUM(E31:E33)</f>
        <v>18685268.064597111</v>
      </c>
      <c r="F34" s="66">
        <f t="shared" si="0"/>
        <v>19643633.218547717</v>
      </c>
      <c r="G34" s="66">
        <f t="shared" si="0"/>
        <v>20417546.111850403</v>
      </c>
      <c r="H34" s="57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</row>
    <row r="35" spans="1:20" ht="15" thickTop="1">
      <c r="B35" s="51"/>
      <c r="C35" s="51"/>
      <c r="D35" s="67"/>
      <c r="E35" s="67"/>
      <c r="F35" s="67"/>
      <c r="G35" s="67"/>
      <c r="H35" s="57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0">
      <c r="B36" s="51"/>
      <c r="C36" s="51"/>
      <c r="D36" s="57"/>
      <c r="E36" s="57"/>
      <c r="F36" s="61" t="str">
        <f>+D30</f>
        <v>Test Year Actual</v>
      </c>
      <c r="G36" s="61"/>
      <c r="H36" s="220" t="str">
        <f>+E30</f>
        <v>Pro forma (Adj. 3.07)</v>
      </c>
      <c r="J36" s="223"/>
      <c r="K36" s="70"/>
      <c r="L36" s="70"/>
      <c r="M36" s="224"/>
      <c r="N36" s="70"/>
      <c r="O36" s="70"/>
      <c r="P36" s="70"/>
      <c r="Q36" s="70"/>
      <c r="R36" s="70"/>
      <c r="S36" s="70"/>
      <c r="T36" s="70"/>
    </row>
    <row r="37" spans="1:20" ht="15.5">
      <c r="A37" s="50" t="s">
        <v>116</v>
      </c>
      <c r="B37" s="51" t="s">
        <v>111</v>
      </c>
      <c r="C37" s="51"/>
      <c r="D37" s="57"/>
      <c r="E37" s="57"/>
      <c r="F37" s="61" t="s">
        <v>124</v>
      </c>
      <c r="G37" s="61">
        <v>2019</v>
      </c>
      <c r="H37" s="61">
        <v>2020</v>
      </c>
      <c r="J37" s="225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>
      <c r="B38" s="68">
        <v>43465</v>
      </c>
      <c r="C38" s="68" t="str">
        <f>+C32</f>
        <v>Non-labor</v>
      </c>
      <c r="D38" s="57"/>
      <c r="E38" s="57"/>
      <c r="F38" s="55">
        <v>10974541.820660118</v>
      </c>
      <c r="G38" s="56">
        <v>12555343.970638977</v>
      </c>
      <c r="H38" s="55">
        <v>14832549.651278852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1:20">
      <c r="B39" s="68"/>
      <c r="C39" s="68"/>
      <c r="D39" s="57"/>
      <c r="E39" s="57"/>
      <c r="F39" s="55"/>
      <c r="G39" s="61"/>
      <c r="H39" s="22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</row>
    <row r="40" spans="1:20">
      <c r="A40" s="385" t="s">
        <v>372</v>
      </c>
      <c r="B40" s="51" t="s">
        <v>111</v>
      </c>
      <c r="C40" s="68"/>
      <c r="D40" s="57"/>
      <c r="E40" s="57"/>
      <c r="F40" s="55"/>
      <c r="G40" s="61">
        <v>2019</v>
      </c>
      <c r="H40" s="61">
        <v>2020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1:20">
      <c r="B41" s="68">
        <v>43830</v>
      </c>
      <c r="C41" s="68"/>
      <c r="D41" s="57"/>
      <c r="E41" s="57"/>
      <c r="F41" s="55"/>
      <c r="G41" s="56">
        <v>12555343.970638977</v>
      </c>
      <c r="H41" s="55">
        <v>14832549.651278852</v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>
      <c r="C42" s="70"/>
      <c r="D42" s="70"/>
      <c r="E42" s="70"/>
      <c r="F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>
      <c r="C43" s="70"/>
      <c r="D43" s="70"/>
      <c r="E43" s="70"/>
      <c r="F43" s="70"/>
      <c r="G43" s="70"/>
      <c r="H43" s="70"/>
    </row>
    <row r="44" spans="1:20">
      <c r="G44" s="50">
        <v>12962722.302767856</v>
      </c>
      <c r="H44" s="50">
        <v>14925727.313421903</v>
      </c>
      <c r="I44" s="50">
        <v>16838554.105793353</v>
      </c>
    </row>
    <row r="45" spans="1:20" ht="18.5">
      <c r="A45" s="69" t="s">
        <v>119</v>
      </c>
    </row>
    <row r="46" spans="1:20">
      <c r="B46" s="50" t="s">
        <v>120</v>
      </c>
    </row>
  </sheetData>
  <pageMargins left="0.7" right="0.45" top="0.75" bottom="0.75" header="0.3" footer="0.3"/>
  <pageSetup scale="79" fitToHeight="0" orientation="landscape" r:id="rId1"/>
  <headerFooter>
    <oddHeader>&amp;RExhibit No. JH-2
Dockets UE-190334/UG-190335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6"/>
  <sheetViews>
    <sheetView view="pageLayout" zoomScaleNormal="100" workbookViewId="0">
      <selection activeCell="I36" sqref="I36"/>
    </sheetView>
  </sheetViews>
  <sheetFormatPr defaultColWidth="9.1796875" defaultRowHeight="14.5"/>
  <cols>
    <col min="1" max="1" width="37.7265625" style="240" customWidth="1"/>
    <col min="2" max="2" width="8.26953125" style="240" customWidth="1"/>
    <col min="3" max="3" width="15.7265625" style="240" customWidth="1"/>
    <col min="4" max="4" width="6.7265625" style="332" bestFit="1" customWidth="1"/>
    <col min="5" max="5" width="11.54296875" style="317" customWidth="1"/>
    <col min="6" max="6" width="5.81640625" style="318" customWidth="1"/>
    <col min="7" max="7" width="11.54296875" style="317" customWidth="1"/>
    <col min="8" max="8" width="1.81640625" style="351" customWidth="1"/>
    <col min="9" max="9" width="14.26953125" style="317" bestFit="1" customWidth="1"/>
    <col min="10" max="16384" width="9.1796875" style="240"/>
  </cols>
  <sheetData>
    <row r="1" spans="1:17" s="291" customFormat="1">
      <c r="A1" s="460" t="s">
        <v>277</v>
      </c>
      <c r="B1" s="460"/>
      <c r="C1" s="460"/>
      <c r="D1" s="461"/>
      <c r="E1" s="460"/>
      <c r="F1" s="461"/>
      <c r="G1" s="460"/>
      <c r="H1" s="460"/>
      <c r="I1" s="460"/>
      <c r="J1" s="290"/>
      <c r="K1" s="290"/>
      <c r="L1" s="290"/>
      <c r="M1" s="290"/>
      <c r="N1" s="290"/>
      <c r="O1" s="290"/>
      <c r="P1" s="290"/>
      <c r="Q1" s="290"/>
    </row>
    <row r="2" spans="1:17" s="291" customFormat="1">
      <c r="A2" s="460" t="s">
        <v>278</v>
      </c>
      <c r="B2" s="460"/>
      <c r="C2" s="460"/>
      <c r="D2" s="461"/>
      <c r="E2" s="460"/>
      <c r="F2" s="461"/>
      <c r="G2" s="460"/>
      <c r="H2" s="460"/>
      <c r="I2" s="460"/>
      <c r="J2" s="290"/>
      <c r="K2" s="290"/>
      <c r="L2" s="290"/>
      <c r="M2" s="290"/>
      <c r="N2" s="290"/>
      <c r="O2" s="290"/>
      <c r="P2" s="290"/>
      <c r="Q2" s="290"/>
    </row>
    <row r="3" spans="1:17" s="291" customFormat="1">
      <c r="A3" s="460" t="s">
        <v>279</v>
      </c>
      <c r="B3" s="460"/>
      <c r="C3" s="460"/>
      <c r="D3" s="461"/>
      <c r="E3" s="460"/>
      <c r="F3" s="461"/>
      <c r="G3" s="460"/>
      <c r="H3" s="460"/>
      <c r="I3" s="460"/>
      <c r="J3" s="290"/>
      <c r="K3" s="290"/>
      <c r="L3" s="290"/>
      <c r="M3" s="290"/>
      <c r="N3" s="290"/>
      <c r="O3" s="290"/>
      <c r="P3" s="290"/>
      <c r="Q3" s="290"/>
    </row>
    <row r="4" spans="1:17" s="291" customFormat="1">
      <c r="A4" s="460" t="s">
        <v>280</v>
      </c>
      <c r="B4" s="460"/>
      <c r="C4" s="460"/>
      <c r="D4" s="461"/>
      <c r="E4" s="460"/>
      <c r="F4" s="461"/>
      <c r="G4" s="460"/>
      <c r="H4" s="460"/>
      <c r="I4" s="460"/>
      <c r="J4" s="290"/>
      <c r="K4" s="290"/>
      <c r="L4" s="290"/>
      <c r="M4" s="290"/>
      <c r="N4" s="290"/>
      <c r="O4" s="290"/>
      <c r="P4" s="290"/>
      <c r="Q4" s="290"/>
    </row>
    <row r="5" spans="1:17" s="291" customFormat="1">
      <c r="A5" s="292"/>
      <c r="B5" s="292"/>
      <c r="C5" s="292"/>
      <c r="D5" s="293"/>
      <c r="E5" s="294"/>
      <c r="F5" s="295"/>
      <c r="G5" s="294"/>
      <c r="H5" s="296"/>
      <c r="I5" s="294"/>
      <c r="J5" s="290"/>
      <c r="K5" s="290"/>
      <c r="L5" s="290"/>
      <c r="M5" s="290"/>
      <c r="N5" s="290"/>
      <c r="O5" s="290"/>
      <c r="P5" s="290"/>
      <c r="Q5" s="290"/>
    </row>
    <row r="6" spans="1:17">
      <c r="C6" s="297" t="s">
        <v>115</v>
      </c>
      <c r="D6" s="298"/>
      <c r="E6" s="299" t="s">
        <v>281</v>
      </c>
      <c r="F6" s="300"/>
      <c r="G6" s="299" t="s">
        <v>282</v>
      </c>
      <c r="H6" s="301"/>
      <c r="I6" s="299" t="s">
        <v>283</v>
      </c>
    </row>
    <row r="7" spans="1:17">
      <c r="A7" s="240" t="s">
        <v>284</v>
      </c>
      <c r="B7" s="302" t="s">
        <v>117</v>
      </c>
      <c r="C7" s="303">
        <f>'ISIT-2'!I39</f>
        <v>2766458.3485523001</v>
      </c>
      <c r="D7" s="304"/>
      <c r="E7" s="305"/>
      <c r="F7" s="302" t="s">
        <v>117</v>
      </c>
      <c r="G7" s="305">
        <f>'ISIT-2'!I47</f>
        <v>287755.65000000002</v>
      </c>
      <c r="H7" s="306"/>
      <c r="I7" s="305">
        <f>SUM(C7:G7)</f>
        <v>3054213.9985523</v>
      </c>
    </row>
    <row r="8" spans="1:17">
      <c r="A8" s="240" t="s">
        <v>285</v>
      </c>
      <c r="B8" s="302" t="s">
        <v>118</v>
      </c>
      <c r="C8" s="307">
        <f>'UE-150205 ISIT-3'!I36</f>
        <v>-87708.962</v>
      </c>
      <c r="D8" s="302" t="s">
        <v>118</v>
      </c>
      <c r="E8" s="308">
        <f>'UE-150205 ISIT-3'!I10</f>
        <v>186472.23</v>
      </c>
      <c r="F8" s="309"/>
      <c r="G8" s="310"/>
      <c r="H8" s="311"/>
      <c r="I8" s="310">
        <f>SUM(C8:G8)</f>
        <v>98763.268000000011</v>
      </c>
    </row>
    <row r="9" spans="1:17">
      <c r="A9" s="312" t="s">
        <v>286</v>
      </c>
      <c r="B9" s="313"/>
      <c r="C9" s="314">
        <f>SUM(C7:C8)</f>
        <v>2678749.3865523003</v>
      </c>
      <c r="D9" s="315"/>
      <c r="E9" s="314">
        <f>SUM(E7:E8)</f>
        <v>186472.23</v>
      </c>
      <c r="F9" s="315"/>
      <c r="G9" s="314">
        <f t="shared" ref="G9:I9" si="0">SUM(G7:G8)</f>
        <v>287755.65000000002</v>
      </c>
      <c r="H9" s="316"/>
      <c r="I9" s="314">
        <f t="shared" si="0"/>
        <v>3152977.2665523002</v>
      </c>
    </row>
    <row r="10" spans="1:17">
      <c r="C10" s="317"/>
      <c r="D10" s="318"/>
      <c r="E10" s="319"/>
      <c r="F10" s="320"/>
      <c r="H10" s="321"/>
    </row>
    <row r="11" spans="1:17">
      <c r="A11" s="322"/>
      <c r="B11" s="322"/>
      <c r="C11" s="323"/>
      <c r="D11" s="324"/>
      <c r="E11" s="325"/>
      <c r="F11" s="326"/>
      <c r="G11" s="323"/>
      <c r="H11" s="327"/>
    </row>
    <row r="12" spans="1:17">
      <c r="A12" s="328" t="s">
        <v>287</v>
      </c>
      <c r="B12" s="322"/>
      <c r="C12" s="323"/>
      <c r="D12" s="324"/>
      <c r="E12" s="325"/>
      <c r="F12" s="326"/>
      <c r="G12" s="323"/>
      <c r="H12" s="327"/>
      <c r="L12" s="329"/>
    </row>
    <row r="13" spans="1:17">
      <c r="A13" s="330" t="s">
        <v>288</v>
      </c>
      <c r="B13" s="331">
        <v>0.78641000000000005</v>
      </c>
      <c r="C13" s="323"/>
      <c r="E13" s="325"/>
      <c r="F13" s="326"/>
      <c r="G13" s="323"/>
      <c r="H13" s="327"/>
      <c r="L13" s="329"/>
      <c r="N13" s="333"/>
    </row>
    <row r="14" spans="1:17">
      <c r="A14" s="330" t="s">
        <v>289</v>
      </c>
      <c r="B14" s="331">
        <v>0.71289999999999998</v>
      </c>
      <c r="C14" s="323"/>
      <c r="D14" s="334"/>
      <c r="E14" s="325"/>
      <c r="F14" s="326"/>
      <c r="G14" s="323"/>
      <c r="H14" s="327"/>
    </row>
    <row r="15" spans="1:17" ht="15" thickBot="1">
      <c r="A15" s="330" t="s">
        <v>290</v>
      </c>
      <c r="B15" s="331">
        <v>0.67676999999999998</v>
      </c>
      <c r="C15" s="335">
        <f>ROUND((C9)*$B$14*$B$15,0)</f>
        <v>1292414</v>
      </c>
      <c r="D15" s="334"/>
      <c r="E15" s="335">
        <f>ROUND((E9)*$B$15*$B$13,0)</f>
        <v>99244</v>
      </c>
      <c r="F15" s="336"/>
      <c r="G15" s="335">
        <f>G9</f>
        <v>287755.65000000002</v>
      </c>
      <c r="H15" s="337"/>
      <c r="I15" s="338">
        <f>SUM(C15,E15,G15)</f>
        <v>1679413.65</v>
      </c>
    </row>
    <row r="16" spans="1:17" ht="15" thickTop="1">
      <c r="A16" s="339"/>
      <c r="B16" s="340"/>
      <c r="C16" s="323"/>
      <c r="D16" s="341"/>
      <c r="E16" s="323"/>
      <c r="F16" s="326"/>
      <c r="G16" s="323"/>
      <c r="H16" s="327"/>
      <c r="I16" s="323"/>
      <c r="L16" s="329"/>
    </row>
    <row r="17" spans="1:14">
      <c r="A17" s="328" t="s">
        <v>291</v>
      </c>
      <c r="B17" s="340"/>
      <c r="C17" s="323"/>
      <c r="D17" s="341"/>
      <c r="E17" s="323"/>
      <c r="F17" s="326"/>
      <c r="G17" s="323"/>
      <c r="H17" s="327"/>
      <c r="I17" s="323"/>
      <c r="L17" s="329"/>
      <c r="N17" s="333"/>
    </row>
    <row r="18" spans="1:14">
      <c r="A18" s="330" t="s">
        <v>288</v>
      </c>
      <c r="B18" s="331">
        <v>0.21359</v>
      </c>
      <c r="C18" s="323"/>
      <c r="E18" s="323"/>
      <c r="F18" s="326"/>
      <c r="G18" s="323"/>
      <c r="H18" s="327"/>
      <c r="I18" s="323"/>
    </row>
    <row r="19" spans="1:14">
      <c r="A19" s="330" t="s">
        <v>289</v>
      </c>
      <c r="B19" s="331">
        <v>0.19822000000000001</v>
      </c>
      <c r="C19" s="323"/>
      <c r="D19" s="334"/>
      <c r="E19" s="323"/>
      <c r="F19" s="326"/>
      <c r="G19" s="323"/>
      <c r="H19" s="327"/>
      <c r="I19" s="323"/>
    </row>
    <row r="20" spans="1:14" ht="15" thickBot="1">
      <c r="A20" s="330" t="s">
        <v>290</v>
      </c>
      <c r="B20" s="331">
        <v>0.72184999999999999</v>
      </c>
      <c r="C20" s="335">
        <f>ROUND((C9)*$B$19*$B$20,0)</f>
        <v>383289</v>
      </c>
      <c r="D20" s="334"/>
      <c r="E20" s="335">
        <f>ROUND((E9)*$B$20*$B$18,0)</f>
        <v>28750</v>
      </c>
      <c r="F20" s="336"/>
      <c r="G20" s="335">
        <v>0</v>
      </c>
      <c r="H20" s="337"/>
      <c r="I20" s="338">
        <f>SUM(C20,E20,G20)</f>
        <v>412039</v>
      </c>
      <c r="L20" s="329"/>
    </row>
    <row r="21" spans="1:14" ht="15" thickTop="1">
      <c r="A21" s="339"/>
      <c r="B21" s="340"/>
      <c r="C21" s="323"/>
      <c r="D21" s="341"/>
      <c r="E21" s="323"/>
      <c r="F21" s="326"/>
      <c r="G21" s="323"/>
      <c r="H21" s="327"/>
      <c r="I21" s="323"/>
      <c r="L21" s="329"/>
      <c r="N21" s="333"/>
    </row>
    <row r="22" spans="1:14">
      <c r="A22" s="328" t="s">
        <v>292</v>
      </c>
      <c r="B22" s="340"/>
      <c r="C22" s="323"/>
      <c r="D22" s="341"/>
      <c r="E22" s="323"/>
      <c r="F22" s="326"/>
      <c r="G22" s="323"/>
      <c r="H22" s="327"/>
      <c r="I22" s="323"/>
    </row>
    <row r="23" spans="1:14">
      <c r="A23" s="330" t="s">
        <v>288</v>
      </c>
      <c r="B23" s="331">
        <v>0.78641000000000005</v>
      </c>
      <c r="C23" s="323"/>
      <c r="E23" s="323"/>
      <c r="F23" s="326"/>
      <c r="G23" s="323"/>
      <c r="H23" s="327"/>
      <c r="I23" s="323"/>
    </row>
    <row r="24" spans="1:14">
      <c r="A24" s="330" t="s">
        <v>289</v>
      </c>
      <c r="B24" s="331">
        <f>B14</f>
        <v>0.71289999999999998</v>
      </c>
      <c r="C24" s="323"/>
      <c r="D24" s="334"/>
      <c r="E24" s="323"/>
      <c r="F24" s="326"/>
      <c r="G24" s="323"/>
      <c r="H24" s="327"/>
      <c r="I24" s="323"/>
      <c r="L24" s="329"/>
    </row>
    <row r="25" spans="1:14" ht="15" thickBot="1">
      <c r="A25" s="330" t="s">
        <v>290</v>
      </c>
      <c r="B25" s="331">
        <v>0.32323000000000002</v>
      </c>
      <c r="C25" s="335">
        <f>ROUND((C9)*$B$24*$B$25,0)</f>
        <v>617266</v>
      </c>
      <c r="D25" s="334"/>
      <c r="E25" s="335">
        <f>ROUND((E9)*$B$25*$B$23,0)</f>
        <v>47400</v>
      </c>
      <c r="F25" s="336"/>
      <c r="G25" s="335">
        <v>0</v>
      </c>
      <c r="H25" s="337"/>
      <c r="I25" s="338">
        <f>SUM(C25,E25,G25)</f>
        <v>664666</v>
      </c>
      <c r="L25" s="329"/>
      <c r="N25" s="333"/>
    </row>
    <row r="26" spans="1:14" ht="15" thickTop="1">
      <c r="A26" s="339"/>
      <c r="B26" s="340"/>
      <c r="C26" s="323"/>
      <c r="D26" s="341"/>
      <c r="E26" s="323"/>
      <c r="F26" s="326"/>
      <c r="G26" s="323"/>
      <c r="H26" s="327"/>
      <c r="I26" s="323"/>
    </row>
    <row r="27" spans="1:14">
      <c r="A27" s="328" t="s">
        <v>293</v>
      </c>
      <c r="B27" s="340"/>
      <c r="C27" s="323"/>
      <c r="D27" s="341"/>
      <c r="E27" s="323"/>
      <c r="F27" s="326"/>
      <c r="G27" s="323"/>
      <c r="H27" s="327"/>
      <c r="I27" s="323"/>
    </row>
    <row r="28" spans="1:14">
      <c r="A28" s="330" t="s">
        <v>288</v>
      </c>
      <c r="B28" s="331">
        <f>B18</f>
        <v>0.21359</v>
      </c>
      <c r="C28" s="323"/>
      <c r="E28" s="323"/>
      <c r="F28" s="326"/>
      <c r="G28" s="323"/>
      <c r="H28" s="327"/>
      <c r="I28" s="323"/>
      <c r="L28" s="329"/>
      <c r="N28" s="333"/>
    </row>
    <row r="29" spans="1:14">
      <c r="A29" s="330" t="s">
        <v>289</v>
      </c>
      <c r="B29" s="331">
        <f>B19</f>
        <v>0.19822000000000001</v>
      </c>
      <c r="C29" s="323"/>
      <c r="D29" s="334"/>
      <c r="E29" s="323"/>
      <c r="F29" s="326"/>
      <c r="G29" s="323"/>
      <c r="H29" s="327"/>
      <c r="I29" s="323"/>
    </row>
    <row r="30" spans="1:14" ht="15" thickBot="1">
      <c r="A30" s="330" t="s">
        <v>290</v>
      </c>
      <c r="B30" s="331">
        <v>0.27815000000000001</v>
      </c>
      <c r="C30" s="335">
        <f>ROUND((C9)*$B$29*$B$30,0)</f>
        <v>147693</v>
      </c>
      <c r="D30" s="334"/>
      <c r="E30" s="335">
        <f>ROUND((E9)*$B$30*$B$28,0)</f>
        <v>11078</v>
      </c>
      <c r="F30" s="336"/>
      <c r="G30" s="335">
        <v>0</v>
      </c>
      <c r="H30" s="337"/>
      <c r="I30" s="338">
        <f>SUM(C30,E30,G30)</f>
        <v>158771</v>
      </c>
      <c r="N30" s="333"/>
    </row>
    <row r="31" spans="1:14" ht="15" thickTop="1">
      <c r="A31" s="339"/>
      <c r="B31" s="342"/>
      <c r="C31" s="343"/>
      <c r="D31" s="344"/>
      <c r="E31" s="343"/>
      <c r="F31" s="336"/>
      <c r="G31" s="343"/>
      <c r="H31" s="337"/>
      <c r="I31" s="343"/>
    </row>
    <row r="32" spans="1:14">
      <c r="A32" s="345" t="s">
        <v>294</v>
      </c>
      <c r="B32" s="342"/>
      <c r="C32" s="343"/>
      <c r="D32" s="344"/>
      <c r="E32" s="343"/>
      <c r="F32" s="336"/>
      <c r="G32" s="343"/>
      <c r="H32" s="337"/>
      <c r="I32" s="343"/>
    </row>
    <row r="33" spans="1:9" ht="15" thickBot="1">
      <c r="A33" s="330" t="s">
        <v>289</v>
      </c>
      <c r="B33" s="346">
        <v>8.8880000000000001E-2</v>
      </c>
      <c r="C33" s="335">
        <f>ROUND((C9)*$B$33,0)</f>
        <v>238087</v>
      </c>
      <c r="D33" s="347"/>
      <c r="E33" s="335">
        <v>0</v>
      </c>
      <c r="F33" s="336"/>
      <c r="G33" s="335">
        <v>0</v>
      </c>
      <c r="H33" s="337"/>
      <c r="I33" s="338">
        <f>SUM(C33,E33,G33)</f>
        <v>238087</v>
      </c>
    </row>
    <row r="34" spans="1:9" ht="15" thickTop="1">
      <c r="C34" s="317"/>
      <c r="D34" s="348"/>
      <c r="E34" s="319"/>
      <c r="F34" s="320"/>
      <c r="H34" s="321"/>
    </row>
    <row r="35" spans="1:9">
      <c r="C35" s="349">
        <f>SUM(C15:C33)-C9</f>
        <v>-0.38655230030417442</v>
      </c>
      <c r="D35" s="350"/>
      <c r="E35" s="319">
        <f>SUM(E15:E33)-E9</f>
        <v>-0.23000000001047738</v>
      </c>
      <c r="F35" s="320"/>
      <c r="G35" s="319">
        <f>SUM(G15:G33)-G9</f>
        <v>0</v>
      </c>
      <c r="H35" s="321"/>
    </row>
    <row r="36" spans="1:9">
      <c r="C36" s="317"/>
      <c r="D36" s="318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8" orientation="portrait" r:id="rId1"/>
  <headerFooter>
    <oddHeader>&amp;RAdjustment No. &amp;U        3.04&amp;U
Workpaper Ref. &amp;U&amp;A</oddHeader>
    <oddFooter>&amp;L&amp;F
Page &amp;P of &amp;N&amp;RPrep by: ____________
          Date:  &amp;U&amp;D&amp;U           Mgr. Review:__________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9"/>
  <sheetViews>
    <sheetView zoomScale="85" zoomScaleNormal="85" workbookViewId="0">
      <pane ySplit="2" topLeftCell="A30" activePane="bottomLeft" state="frozen"/>
      <selection activeCell="I36" sqref="I36"/>
      <selection pane="bottomLeft" activeCell="I36" sqref="I36"/>
    </sheetView>
  </sheetViews>
  <sheetFormatPr defaultRowHeight="14.5"/>
  <cols>
    <col min="1" max="1" width="26.81640625" style="312" customWidth="1"/>
    <col min="2" max="2" width="4.1796875" style="312" bestFit="1" customWidth="1"/>
    <col min="3" max="3" width="10.1796875" style="312" bestFit="1" customWidth="1"/>
    <col min="4" max="4" width="52.26953125" style="312" customWidth="1"/>
    <col min="5" max="5" width="9" style="312" bestFit="1" customWidth="1"/>
    <col min="6" max="6" width="7" style="312" bestFit="1" customWidth="1"/>
    <col min="7" max="7" width="8" style="312" bestFit="1" customWidth="1"/>
    <col min="8" max="8" width="26.54296875" style="312" hidden="1" customWidth="1"/>
    <col min="9" max="9" width="19.1796875" style="312" customWidth="1"/>
    <col min="10" max="12" width="14" style="312" bestFit="1" customWidth="1"/>
    <col min="13" max="16384" width="8.7265625" style="312"/>
  </cols>
  <sheetData>
    <row r="1" spans="1:12">
      <c r="A1" s="462" t="s">
        <v>295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 ht="29">
      <c r="A2" s="352" t="s">
        <v>217</v>
      </c>
      <c r="B2" s="352" t="s">
        <v>218</v>
      </c>
      <c r="C2" s="352" t="s">
        <v>221</v>
      </c>
      <c r="D2" s="352" t="s">
        <v>222</v>
      </c>
      <c r="E2" s="352" t="s">
        <v>219</v>
      </c>
      <c r="F2" s="352" t="s">
        <v>192</v>
      </c>
      <c r="G2" s="352" t="s">
        <v>220</v>
      </c>
      <c r="H2" s="352" t="s">
        <v>223</v>
      </c>
      <c r="I2" s="352" t="s">
        <v>296</v>
      </c>
      <c r="J2" s="352" t="s">
        <v>297</v>
      </c>
      <c r="K2" s="352" t="s">
        <v>298</v>
      </c>
      <c r="L2" s="352" t="s">
        <v>299</v>
      </c>
    </row>
    <row r="3" spans="1:12">
      <c r="A3" s="353" t="s">
        <v>228</v>
      </c>
      <c r="B3" s="353" t="s">
        <v>229</v>
      </c>
      <c r="C3" s="353" t="s">
        <v>232</v>
      </c>
      <c r="D3" s="353" t="s">
        <v>233</v>
      </c>
      <c r="E3" s="353" t="s">
        <v>230</v>
      </c>
      <c r="F3" s="353">
        <v>935000</v>
      </c>
      <c r="G3" s="353" t="s">
        <v>231</v>
      </c>
      <c r="H3" s="353" t="s">
        <v>234</v>
      </c>
      <c r="I3" s="354">
        <v>0</v>
      </c>
      <c r="J3" s="354">
        <v>57884.4</v>
      </c>
      <c r="K3" s="354">
        <v>60778.62</v>
      </c>
      <c r="L3" s="354">
        <v>63817.551000000007</v>
      </c>
    </row>
    <row r="4" spans="1:12">
      <c r="A4" s="353" t="s">
        <v>228</v>
      </c>
      <c r="B4" s="353" t="s">
        <v>229</v>
      </c>
      <c r="C4" s="353" t="s">
        <v>232</v>
      </c>
      <c r="D4" s="353" t="s">
        <v>236</v>
      </c>
      <c r="E4" s="353" t="s">
        <v>235</v>
      </c>
      <c r="F4" s="353">
        <v>923000</v>
      </c>
      <c r="G4" s="353" t="s">
        <v>231</v>
      </c>
      <c r="H4" s="353" t="s">
        <v>237</v>
      </c>
      <c r="I4" s="354">
        <v>0</v>
      </c>
      <c r="J4" s="354">
        <v>106543.18949400001</v>
      </c>
      <c r="K4" s="354">
        <v>111870.34896870001</v>
      </c>
      <c r="L4" s="354">
        <v>117463.86641713501</v>
      </c>
    </row>
    <row r="5" spans="1:12">
      <c r="A5" s="353" t="s">
        <v>228</v>
      </c>
      <c r="B5" s="353" t="s">
        <v>229</v>
      </c>
      <c r="C5" s="353" t="s">
        <v>238</v>
      </c>
      <c r="D5" s="353" t="s">
        <v>239</v>
      </c>
      <c r="E5" s="353" t="s">
        <v>230</v>
      </c>
      <c r="F5" s="353">
        <v>935000</v>
      </c>
      <c r="G5" s="353" t="s">
        <v>231</v>
      </c>
      <c r="H5" s="353" t="s">
        <v>234</v>
      </c>
      <c r="I5" s="354">
        <v>110412</v>
      </c>
      <c r="J5" s="354">
        <v>331216.2</v>
      </c>
      <c r="K5" s="354">
        <v>347777.01</v>
      </c>
      <c r="L5" s="354">
        <v>365165.86050000001</v>
      </c>
    </row>
    <row r="6" spans="1:12">
      <c r="A6" s="353" t="s">
        <v>228</v>
      </c>
      <c r="B6" s="353" t="s">
        <v>229</v>
      </c>
      <c r="C6" s="353" t="s">
        <v>238</v>
      </c>
      <c r="D6" s="353" t="s">
        <v>240</v>
      </c>
      <c r="E6" s="353" t="s">
        <v>230</v>
      </c>
      <c r="F6" s="353">
        <v>935000</v>
      </c>
      <c r="G6" s="353" t="s">
        <v>231</v>
      </c>
      <c r="H6" s="353" t="s">
        <v>234</v>
      </c>
      <c r="I6" s="354">
        <v>0</v>
      </c>
      <c r="J6" s="354">
        <v>3677.1000000000004</v>
      </c>
      <c r="K6" s="354">
        <v>3860.9550000000004</v>
      </c>
      <c r="L6" s="354">
        <v>4054.0027500000006</v>
      </c>
    </row>
    <row r="7" spans="1:12">
      <c r="A7" s="353" t="s">
        <v>228</v>
      </c>
      <c r="B7" s="353" t="s">
        <v>229</v>
      </c>
      <c r="C7" s="353" t="s">
        <v>238</v>
      </c>
      <c r="D7" s="353" t="s">
        <v>241</v>
      </c>
      <c r="E7" s="353" t="s">
        <v>235</v>
      </c>
      <c r="F7" s="353">
        <v>923000</v>
      </c>
      <c r="G7" s="353" t="s">
        <v>231</v>
      </c>
      <c r="H7" s="353" t="s">
        <v>237</v>
      </c>
      <c r="I7" s="354">
        <v>199956</v>
      </c>
      <c r="J7" s="354">
        <v>1000000</v>
      </c>
      <c r="K7" s="354">
        <v>1529000</v>
      </c>
      <c r="L7" s="354">
        <v>1529000</v>
      </c>
    </row>
    <row r="8" spans="1:12">
      <c r="A8" s="353" t="s">
        <v>228</v>
      </c>
      <c r="B8" s="353" t="s">
        <v>229</v>
      </c>
      <c r="C8" s="353" t="s">
        <v>242</v>
      </c>
      <c r="D8" s="353" t="s">
        <v>243</v>
      </c>
      <c r="E8" s="353" t="s">
        <v>230</v>
      </c>
      <c r="F8" s="353">
        <v>935000</v>
      </c>
      <c r="G8" s="353" t="s">
        <v>231</v>
      </c>
      <c r="H8" s="353" t="s">
        <v>234</v>
      </c>
      <c r="I8" s="354">
        <v>0</v>
      </c>
      <c r="J8" s="354">
        <v>14276.371032000001</v>
      </c>
      <c r="K8" s="354">
        <v>14990.189583600002</v>
      </c>
      <c r="L8" s="354">
        <v>15739.699062780002</v>
      </c>
    </row>
    <row r="9" spans="1:12">
      <c r="A9" s="353" t="s">
        <v>228</v>
      </c>
      <c r="B9" s="353" t="s">
        <v>229</v>
      </c>
      <c r="C9" s="353" t="s">
        <v>242</v>
      </c>
      <c r="D9" s="353" t="s">
        <v>244</v>
      </c>
      <c r="E9" s="353" t="s">
        <v>230</v>
      </c>
      <c r="F9" s="353">
        <v>935000</v>
      </c>
      <c r="G9" s="353" t="s">
        <v>231</v>
      </c>
      <c r="H9" s="353" t="s">
        <v>234</v>
      </c>
      <c r="I9" s="354">
        <v>0</v>
      </c>
      <c r="J9" s="354">
        <v>674326.8</v>
      </c>
      <c r="K9" s="354">
        <v>708043.14000000013</v>
      </c>
      <c r="L9" s="354">
        <v>743445.29700000014</v>
      </c>
    </row>
    <row r="10" spans="1:12">
      <c r="A10" s="353" t="s">
        <v>228</v>
      </c>
      <c r="B10" s="353" t="s">
        <v>229</v>
      </c>
      <c r="C10" s="353" t="s">
        <v>242</v>
      </c>
      <c r="D10" s="353" t="s">
        <v>245</v>
      </c>
      <c r="E10" s="353" t="s">
        <v>230</v>
      </c>
      <c r="F10" s="353">
        <v>935000</v>
      </c>
      <c r="G10" s="353" t="s">
        <v>231</v>
      </c>
      <c r="H10" s="353" t="s">
        <v>234</v>
      </c>
      <c r="I10" s="354"/>
      <c r="J10" s="354">
        <v>91564.2</v>
      </c>
      <c r="K10" s="354">
        <v>96142.41</v>
      </c>
      <c r="L10" s="354">
        <v>100949.53050000001</v>
      </c>
    </row>
    <row r="11" spans="1:12">
      <c r="A11" s="353" t="s">
        <v>228</v>
      </c>
      <c r="B11" s="353" t="s">
        <v>229</v>
      </c>
      <c r="C11" s="353" t="s">
        <v>242</v>
      </c>
      <c r="D11" s="353" t="s">
        <v>300</v>
      </c>
      <c r="E11" s="353" t="s">
        <v>230</v>
      </c>
      <c r="F11" s="353">
        <v>935000</v>
      </c>
      <c r="G11" s="353" t="s">
        <v>231</v>
      </c>
      <c r="H11" s="353" t="s">
        <v>234</v>
      </c>
      <c r="I11" s="354"/>
      <c r="J11" s="354">
        <v>11278</v>
      </c>
      <c r="K11" s="354">
        <v>11842</v>
      </c>
      <c r="L11" s="354">
        <v>12434</v>
      </c>
    </row>
    <row r="12" spans="1:12">
      <c r="A12" s="353" t="s">
        <v>228</v>
      </c>
      <c r="B12" s="353" t="s">
        <v>229</v>
      </c>
      <c r="C12" s="353" t="s">
        <v>242</v>
      </c>
      <c r="D12" s="353" t="s">
        <v>301</v>
      </c>
      <c r="E12" s="353" t="s">
        <v>230</v>
      </c>
      <c r="F12" s="353">
        <v>935000</v>
      </c>
      <c r="G12" s="353" t="s">
        <v>231</v>
      </c>
      <c r="H12" s="353" t="s">
        <v>234</v>
      </c>
      <c r="I12" s="354"/>
      <c r="J12" s="354">
        <v>18100</v>
      </c>
      <c r="K12" s="354">
        <v>19005</v>
      </c>
      <c r="L12" s="354">
        <v>19955</v>
      </c>
    </row>
    <row r="13" spans="1:12">
      <c r="A13" s="353" t="s">
        <v>228</v>
      </c>
      <c r="B13" s="353" t="s">
        <v>229</v>
      </c>
      <c r="C13" s="353" t="s">
        <v>232</v>
      </c>
      <c r="D13" s="353" t="s">
        <v>246</v>
      </c>
      <c r="E13" s="353" t="s">
        <v>235</v>
      </c>
      <c r="F13" s="353">
        <v>923000</v>
      </c>
      <c r="G13" s="353" t="s">
        <v>231</v>
      </c>
      <c r="H13" s="353" t="s">
        <v>247</v>
      </c>
      <c r="I13" s="354"/>
      <c r="J13" s="354">
        <v>-960000</v>
      </c>
      <c r="K13" s="354">
        <v>-988800</v>
      </c>
      <c r="L13" s="354">
        <v>-988800</v>
      </c>
    </row>
    <row r="14" spans="1:12">
      <c r="A14" s="353" t="s">
        <v>228</v>
      </c>
      <c r="B14" s="353" t="s">
        <v>229</v>
      </c>
      <c r="C14" s="353" t="s">
        <v>232</v>
      </c>
      <c r="D14" s="353" t="s">
        <v>248</v>
      </c>
      <c r="E14" s="353" t="s">
        <v>235</v>
      </c>
      <c r="F14" s="353">
        <v>923000</v>
      </c>
      <c r="G14" s="353" t="s">
        <v>231</v>
      </c>
      <c r="H14" s="353" t="s">
        <v>237</v>
      </c>
      <c r="I14" s="354"/>
      <c r="J14" s="354">
        <v>-1329000</v>
      </c>
      <c r="K14" s="354">
        <v>-1368870</v>
      </c>
      <c r="L14" s="354">
        <v>-1368870</v>
      </c>
    </row>
    <row r="15" spans="1:12">
      <c r="A15" s="355" t="s">
        <v>203</v>
      </c>
      <c r="B15" s="355" t="s">
        <v>249</v>
      </c>
      <c r="C15" s="355" t="s">
        <v>250</v>
      </c>
      <c r="D15" s="355" t="s">
        <v>251</v>
      </c>
      <c r="E15" s="355" t="s">
        <v>230</v>
      </c>
      <c r="F15" s="355">
        <v>935000</v>
      </c>
      <c r="G15" s="355" t="s">
        <v>231</v>
      </c>
      <c r="H15" s="355" t="s">
        <v>234</v>
      </c>
      <c r="I15" s="356">
        <v>0</v>
      </c>
      <c r="J15" s="356">
        <v>105000</v>
      </c>
      <c r="K15" s="356">
        <v>150000</v>
      </c>
      <c r="L15" s="356">
        <v>200000</v>
      </c>
    </row>
    <row r="16" spans="1:12">
      <c r="A16" s="357" t="s">
        <v>252</v>
      </c>
      <c r="B16" s="357" t="s">
        <v>253</v>
      </c>
      <c r="C16" s="357" t="s">
        <v>254</v>
      </c>
      <c r="D16" s="357" t="s">
        <v>255</v>
      </c>
      <c r="E16" s="357" t="s">
        <v>230</v>
      </c>
      <c r="F16" s="357">
        <v>935000</v>
      </c>
      <c r="G16" s="357" t="s">
        <v>231</v>
      </c>
      <c r="H16" s="357" t="s">
        <v>234</v>
      </c>
      <c r="I16" s="358">
        <v>0</v>
      </c>
      <c r="J16" s="358">
        <v>139062</v>
      </c>
      <c r="K16" s="358">
        <v>139062</v>
      </c>
      <c r="L16" s="358">
        <v>139062</v>
      </c>
    </row>
    <row r="17" spans="1:12">
      <c r="A17" s="256" t="s">
        <v>256</v>
      </c>
      <c r="B17" s="256" t="s">
        <v>253</v>
      </c>
      <c r="C17" s="256" t="s">
        <v>257</v>
      </c>
      <c r="D17" s="256" t="s">
        <v>258</v>
      </c>
      <c r="E17" s="256" t="s">
        <v>230</v>
      </c>
      <c r="F17" s="256">
        <v>935000</v>
      </c>
      <c r="G17" s="256" t="s">
        <v>231</v>
      </c>
      <c r="H17" s="256" t="s">
        <v>234</v>
      </c>
      <c r="I17" s="359">
        <v>129861</v>
      </c>
      <c r="J17" s="359">
        <v>181818</v>
      </c>
      <c r="K17" s="359">
        <v>190908.9</v>
      </c>
      <c r="L17" s="359">
        <v>200454.345</v>
      </c>
    </row>
    <row r="18" spans="1:12">
      <c r="A18" s="262" t="s">
        <v>259</v>
      </c>
      <c r="B18" s="262" t="s">
        <v>229</v>
      </c>
      <c r="C18" s="262" t="s">
        <v>302</v>
      </c>
      <c r="D18" s="262" t="s">
        <v>260</v>
      </c>
      <c r="E18" s="262" t="s">
        <v>230</v>
      </c>
      <c r="F18" s="262">
        <v>935000</v>
      </c>
      <c r="G18" s="262" t="s">
        <v>231</v>
      </c>
      <c r="H18" s="262" t="s">
        <v>234</v>
      </c>
      <c r="I18" s="360"/>
      <c r="J18" s="360">
        <v>34400</v>
      </c>
      <c r="K18" s="360">
        <v>36120</v>
      </c>
      <c r="L18" s="360">
        <v>37926</v>
      </c>
    </row>
    <row r="19" spans="1:12">
      <c r="A19" s="262" t="s">
        <v>261</v>
      </c>
      <c r="B19" s="262" t="s">
        <v>229</v>
      </c>
      <c r="C19" s="262" t="s">
        <v>302</v>
      </c>
      <c r="D19" s="262"/>
      <c r="E19" s="262" t="s">
        <v>230</v>
      </c>
      <c r="F19" s="262">
        <v>935000</v>
      </c>
      <c r="G19" s="262" t="s">
        <v>231</v>
      </c>
      <c r="H19" s="262" t="s">
        <v>234</v>
      </c>
      <c r="I19" s="360"/>
      <c r="J19" s="360">
        <v>40000</v>
      </c>
      <c r="K19" s="360">
        <v>42000</v>
      </c>
      <c r="L19" s="360">
        <v>44100</v>
      </c>
    </row>
    <row r="20" spans="1:12">
      <c r="A20" s="262" t="s">
        <v>303</v>
      </c>
      <c r="B20" s="262" t="s">
        <v>253</v>
      </c>
      <c r="C20" s="262" t="s">
        <v>304</v>
      </c>
      <c r="D20" s="262" t="s">
        <v>305</v>
      </c>
      <c r="E20" s="262" t="s">
        <v>230</v>
      </c>
      <c r="F20" s="262">
        <v>935000</v>
      </c>
      <c r="G20" s="262" t="s">
        <v>231</v>
      </c>
      <c r="H20" s="262" t="s">
        <v>234</v>
      </c>
      <c r="I20" s="360"/>
      <c r="J20" s="360">
        <v>148333</v>
      </c>
      <c r="K20" s="360">
        <v>242416.65</v>
      </c>
      <c r="L20" s="360">
        <v>254537.48250000001</v>
      </c>
    </row>
    <row r="21" spans="1:12">
      <c r="A21" s="262" t="s">
        <v>306</v>
      </c>
      <c r="B21" s="262" t="s">
        <v>229</v>
      </c>
      <c r="C21" s="262" t="s">
        <v>302</v>
      </c>
      <c r="D21" s="262" t="s">
        <v>307</v>
      </c>
      <c r="E21" s="262" t="s">
        <v>230</v>
      </c>
      <c r="F21" s="262">
        <v>935000</v>
      </c>
      <c r="G21" s="262" t="s">
        <v>231</v>
      </c>
      <c r="H21" s="262" t="s">
        <v>234</v>
      </c>
      <c r="I21" s="360"/>
      <c r="J21" s="360"/>
      <c r="K21" s="360">
        <v>150000</v>
      </c>
      <c r="L21" s="360">
        <v>157500</v>
      </c>
    </row>
    <row r="22" spans="1:12">
      <c r="A22" s="262" t="s">
        <v>308</v>
      </c>
      <c r="B22" s="262" t="s">
        <v>229</v>
      </c>
      <c r="C22" s="262" t="s">
        <v>302</v>
      </c>
      <c r="D22" s="262" t="s">
        <v>309</v>
      </c>
      <c r="E22" s="262" t="s">
        <v>230</v>
      </c>
      <c r="F22" s="262">
        <v>935000</v>
      </c>
      <c r="G22" s="262" t="s">
        <v>231</v>
      </c>
      <c r="H22" s="262" t="s">
        <v>234</v>
      </c>
      <c r="I22" s="360"/>
      <c r="J22" s="360"/>
      <c r="K22" s="360">
        <v>150000</v>
      </c>
      <c r="L22" s="360">
        <v>300000</v>
      </c>
    </row>
    <row r="23" spans="1:12">
      <c r="A23" s="262" t="s">
        <v>310</v>
      </c>
      <c r="B23" s="262" t="s">
        <v>229</v>
      </c>
      <c r="C23" s="262" t="s">
        <v>302</v>
      </c>
      <c r="D23" s="262" t="s">
        <v>311</v>
      </c>
      <c r="E23" s="262" t="s">
        <v>230</v>
      </c>
      <c r="F23" s="262">
        <v>935000</v>
      </c>
      <c r="G23" s="262" t="s">
        <v>231</v>
      </c>
      <c r="H23" s="262" t="s">
        <v>234</v>
      </c>
      <c r="I23" s="360"/>
      <c r="J23" s="360">
        <v>106500</v>
      </c>
      <c r="K23" s="360">
        <v>147325</v>
      </c>
      <c r="L23" s="360">
        <v>154691</v>
      </c>
    </row>
    <row r="24" spans="1:12">
      <c r="A24" s="262" t="s">
        <v>312</v>
      </c>
      <c r="B24" s="262" t="s">
        <v>229</v>
      </c>
      <c r="C24" s="262" t="s">
        <v>302</v>
      </c>
      <c r="D24" s="262" t="s">
        <v>313</v>
      </c>
      <c r="E24" s="262" t="s">
        <v>230</v>
      </c>
      <c r="F24" s="262">
        <v>935000</v>
      </c>
      <c r="G24" s="262" t="s">
        <v>231</v>
      </c>
      <c r="H24" s="262" t="s">
        <v>234</v>
      </c>
      <c r="I24" s="360"/>
      <c r="J24" s="360">
        <v>20000</v>
      </c>
      <c r="K24" s="360">
        <v>21000</v>
      </c>
      <c r="L24" s="360">
        <v>22050</v>
      </c>
    </row>
    <row r="25" spans="1:12">
      <c r="A25" s="262" t="s">
        <v>314</v>
      </c>
      <c r="B25" s="262" t="s">
        <v>229</v>
      </c>
      <c r="C25" s="262" t="s">
        <v>302</v>
      </c>
      <c r="D25" s="262" t="s">
        <v>315</v>
      </c>
      <c r="E25" s="262" t="s">
        <v>230</v>
      </c>
      <c r="F25" s="262">
        <v>935000</v>
      </c>
      <c r="G25" s="262" t="s">
        <v>231</v>
      </c>
      <c r="H25" s="262" t="s">
        <v>234</v>
      </c>
      <c r="I25" s="360"/>
      <c r="J25" s="360"/>
      <c r="K25" s="360">
        <v>100000</v>
      </c>
      <c r="L25" s="360">
        <v>105000</v>
      </c>
    </row>
    <row r="26" spans="1:12">
      <c r="A26" s="262" t="s">
        <v>316</v>
      </c>
      <c r="B26" s="262" t="s">
        <v>229</v>
      </c>
      <c r="C26" s="262" t="s">
        <v>238</v>
      </c>
      <c r="D26" s="262" t="s">
        <v>317</v>
      </c>
      <c r="E26" s="262" t="s">
        <v>230</v>
      </c>
      <c r="F26" s="262">
        <v>935000</v>
      </c>
      <c r="G26" s="262" t="s">
        <v>231</v>
      </c>
      <c r="H26" s="262" t="s">
        <v>234</v>
      </c>
      <c r="I26" s="360"/>
      <c r="J26" s="360">
        <v>40000</v>
      </c>
      <c r="K26" s="360">
        <v>93000</v>
      </c>
      <c r="L26" s="360">
        <v>97650</v>
      </c>
    </row>
    <row r="27" spans="1:12">
      <c r="A27" s="262" t="s">
        <v>318</v>
      </c>
      <c r="B27" s="262" t="s">
        <v>229</v>
      </c>
      <c r="C27" s="262" t="s">
        <v>302</v>
      </c>
      <c r="D27" s="262"/>
      <c r="E27" s="262" t="s">
        <v>230</v>
      </c>
      <c r="F27" s="262">
        <v>935000</v>
      </c>
      <c r="G27" s="262" t="s">
        <v>231</v>
      </c>
      <c r="H27" s="262" t="s">
        <v>234</v>
      </c>
      <c r="I27" s="360"/>
      <c r="J27" s="360"/>
      <c r="K27" s="360">
        <v>150000</v>
      </c>
      <c r="L27" s="360">
        <v>157500</v>
      </c>
    </row>
    <row r="28" spans="1:12">
      <c r="A28" s="262" t="s">
        <v>319</v>
      </c>
      <c r="B28" s="262" t="s">
        <v>229</v>
      </c>
      <c r="C28" s="262" t="s">
        <v>302</v>
      </c>
      <c r="D28" s="262"/>
      <c r="E28" s="262" t="s">
        <v>230</v>
      </c>
      <c r="F28" s="262">
        <v>935000</v>
      </c>
      <c r="G28" s="262" t="s">
        <v>231</v>
      </c>
      <c r="H28" s="262" t="s">
        <v>234</v>
      </c>
      <c r="I28" s="360"/>
      <c r="J28" s="360">
        <v>30000</v>
      </c>
      <c r="K28" s="360">
        <v>60000</v>
      </c>
      <c r="L28" s="360">
        <v>63000</v>
      </c>
    </row>
    <row r="29" spans="1:12">
      <c r="A29" s="262" t="s">
        <v>320</v>
      </c>
      <c r="B29" s="262" t="s">
        <v>229</v>
      </c>
      <c r="C29" s="262" t="s">
        <v>302</v>
      </c>
      <c r="D29" s="262" t="s">
        <v>321</v>
      </c>
      <c r="E29" s="262" t="s">
        <v>230</v>
      </c>
      <c r="F29" s="262">
        <v>935000</v>
      </c>
      <c r="G29" s="262" t="s">
        <v>231</v>
      </c>
      <c r="H29" s="262" t="s">
        <v>234</v>
      </c>
      <c r="I29" s="360"/>
      <c r="J29" s="360">
        <v>30000</v>
      </c>
      <c r="K29" s="360">
        <v>60000</v>
      </c>
      <c r="L29" s="360">
        <v>90000</v>
      </c>
    </row>
    <row r="30" spans="1:12">
      <c r="A30" s="312" t="s">
        <v>263</v>
      </c>
      <c r="E30" s="312" t="s">
        <v>264</v>
      </c>
      <c r="F30" s="312">
        <v>921000</v>
      </c>
      <c r="G30" s="312" t="s">
        <v>231</v>
      </c>
      <c r="H30" s="312" t="s">
        <v>265</v>
      </c>
      <c r="I30" s="361"/>
      <c r="J30" s="361">
        <v>200647</v>
      </c>
      <c r="K30" s="361">
        <v>317905</v>
      </c>
      <c r="L30" s="361">
        <v>427697</v>
      </c>
    </row>
    <row r="31" spans="1:12">
      <c r="A31" s="312" t="s">
        <v>242</v>
      </c>
      <c r="D31" s="312" t="s">
        <v>322</v>
      </c>
      <c r="E31" s="312" t="s">
        <v>230</v>
      </c>
      <c r="F31" s="312">
        <v>935000</v>
      </c>
      <c r="G31" s="312" t="s">
        <v>231</v>
      </c>
      <c r="H31" s="312" t="s">
        <v>234</v>
      </c>
      <c r="I31" s="361"/>
      <c r="J31" s="361">
        <v>74381</v>
      </c>
      <c r="K31" s="361">
        <v>113043</v>
      </c>
      <c r="L31" s="361">
        <v>153638</v>
      </c>
    </row>
    <row r="32" spans="1:12">
      <c r="A32" s="312" t="s">
        <v>270</v>
      </c>
      <c r="D32" s="312" t="s">
        <v>323</v>
      </c>
      <c r="E32" s="312" t="s">
        <v>230</v>
      </c>
      <c r="F32" s="312">
        <v>935000</v>
      </c>
      <c r="G32" s="312" t="s">
        <v>231</v>
      </c>
      <c r="H32" s="312" t="s">
        <v>234</v>
      </c>
      <c r="I32" s="361"/>
      <c r="J32" s="361">
        <v>287094</v>
      </c>
      <c r="K32" s="361">
        <v>301448.7</v>
      </c>
      <c r="L32" s="361">
        <v>316521.13500000001</v>
      </c>
    </row>
    <row r="33" spans="1:12">
      <c r="A33" s="312" t="s">
        <v>324</v>
      </c>
      <c r="D33" s="312" t="s">
        <v>325</v>
      </c>
      <c r="E33" s="312" t="s">
        <v>230</v>
      </c>
      <c r="F33" s="312">
        <v>935000</v>
      </c>
      <c r="G33" s="312" t="s">
        <v>231</v>
      </c>
      <c r="H33" s="312" t="s">
        <v>234</v>
      </c>
      <c r="I33" s="361">
        <v>220817</v>
      </c>
      <c r="J33" s="361">
        <v>300000</v>
      </c>
      <c r="K33" s="361">
        <v>400000</v>
      </c>
      <c r="L33" s="361">
        <v>420000</v>
      </c>
    </row>
    <row r="34" spans="1:12">
      <c r="A34" s="312" t="s">
        <v>271</v>
      </c>
      <c r="E34" s="312" t="s">
        <v>230</v>
      </c>
      <c r="F34" s="312">
        <v>935000</v>
      </c>
      <c r="G34" s="312" t="s">
        <v>231</v>
      </c>
      <c r="H34" s="312" t="s">
        <v>234</v>
      </c>
      <c r="I34" s="361">
        <v>171300</v>
      </c>
      <c r="J34" s="361">
        <v>179938.5</v>
      </c>
      <c r="K34" s="361">
        <v>188935.42500000002</v>
      </c>
      <c r="L34" s="361">
        <v>198382.19625000004</v>
      </c>
    </row>
    <row r="35" spans="1:12" s="284" customFormat="1">
      <c r="A35" s="284" t="s">
        <v>272</v>
      </c>
      <c r="I35" s="362">
        <f>SUM(I3:I34)</f>
        <v>832346</v>
      </c>
      <c r="J35" s="362">
        <f t="shared" ref="J35:L35" si="0">SUM(J3:J34)</f>
        <v>1937039.7605260005</v>
      </c>
      <c r="K35" s="362">
        <f t="shared" si="0"/>
        <v>3598804.3485523001</v>
      </c>
      <c r="L35" s="362">
        <f t="shared" si="0"/>
        <v>4154063.9659799151</v>
      </c>
    </row>
    <row r="36" spans="1:12">
      <c r="I36" s="361"/>
      <c r="J36" s="361"/>
      <c r="K36" s="361"/>
      <c r="L36" s="361"/>
    </row>
    <row r="37" spans="1:12">
      <c r="G37" s="287" t="s">
        <v>326</v>
      </c>
      <c r="I37" s="361"/>
      <c r="J37" s="363">
        <f>J35-I35</f>
        <v>1104693.7605260005</v>
      </c>
      <c r="K37" s="363">
        <f t="shared" ref="K37:L37" si="1">K35-J35</f>
        <v>1661764.5880262996</v>
      </c>
      <c r="L37" s="363">
        <f t="shared" si="1"/>
        <v>555259.61742761498</v>
      </c>
    </row>
    <row r="38" spans="1:12">
      <c r="G38" s="364"/>
      <c r="I38" s="361"/>
      <c r="J38" s="361"/>
      <c r="K38" s="361"/>
      <c r="L38" s="361"/>
    </row>
    <row r="39" spans="1:12">
      <c r="G39" s="287" t="s">
        <v>327</v>
      </c>
      <c r="I39" s="365">
        <f>SUM(J37:K37)</f>
        <v>2766458.3485523001</v>
      </c>
      <c r="J39" s="288" t="s">
        <v>276</v>
      </c>
    </row>
    <row r="40" spans="1:12">
      <c r="I40" s="361"/>
      <c r="J40" s="361"/>
      <c r="K40" s="361"/>
      <c r="L40" s="361"/>
    </row>
    <row r="41" spans="1:12">
      <c r="A41" s="312" t="s">
        <v>328</v>
      </c>
      <c r="D41" s="312" t="s">
        <v>329</v>
      </c>
      <c r="E41" s="312" t="s">
        <v>267</v>
      </c>
      <c r="F41" s="312">
        <v>935000</v>
      </c>
      <c r="G41" s="312" t="s">
        <v>268</v>
      </c>
      <c r="H41" s="312" t="s">
        <v>234</v>
      </c>
      <c r="I41" s="361">
        <v>0</v>
      </c>
      <c r="J41" s="361">
        <v>174296</v>
      </c>
      <c r="K41" s="361">
        <v>183010.80000000002</v>
      </c>
      <c r="L41" s="361">
        <v>192161.34000000003</v>
      </c>
    </row>
    <row r="42" spans="1:12">
      <c r="A42" s="312" t="s">
        <v>328</v>
      </c>
      <c r="D42" s="312" t="s">
        <v>329</v>
      </c>
      <c r="E42" s="312" t="s">
        <v>269</v>
      </c>
      <c r="F42" s="312">
        <v>935000</v>
      </c>
      <c r="G42" s="312" t="s">
        <v>268</v>
      </c>
      <c r="H42" s="312" t="s">
        <v>234</v>
      </c>
      <c r="I42" s="361">
        <v>0</v>
      </c>
      <c r="J42" s="361">
        <v>99757</v>
      </c>
      <c r="K42" s="361">
        <v>104744.85</v>
      </c>
      <c r="L42" s="361">
        <v>109982.09250000001</v>
      </c>
    </row>
    <row r="43" spans="1:12" s="284" customFormat="1">
      <c r="A43" s="284" t="s">
        <v>272</v>
      </c>
      <c r="I43" s="362">
        <f t="shared" ref="I43" si="2">SUM(I41:I42)</f>
        <v>0</v>
      </c>
      <c r="J43" s="362">
        <f>SUM(J41:J42)</f>
        <v>274053</v>
      </c>
      <c r="K43" s="362">
        <f t="shared" ref="K43:L43" si="3">SUM(K41:K42)</f>
        <v>287755.65000000002</v>
      </c>
      <c r="L43" s="362">
        <f t="shared" si="3"/>
        <v>302143.43250000005</v>
      </c>
    </row>
    <row r="44" spans="1:12">
      <c r="I44" s="361"/>
    </row>
    <row r="45" spans="1:12">
      <c r="G45" s="287" t="s">
        <v>330</v>
      </c>
      <c r="I45" s="361"/>
      <c r="J45" s="363">
        <f>J43-I43</f>
        <v>274053</v>
      </c>
      <c r="K45" s="363">
        <f t="shared" ref="K45:L45" si="4">K43-J43</f>
        <v>13702.650000000023</v>
      </c>
      <c r="L45" s="363">
        <f t="shared" si="4"/>
        <v>14387.78250000003</v>
      </c>
    </row>
    <row r="46" spans="1:12">
      <c r="G46" s="364"/>
      <c r="I46" s="361"/>
    </row>
    <row r="47" spans="1:12">
      <c r="G47" s="287" t="s">
        <v>331</v>
      </c>
      <c r="I47" s="365">
        <f>SUM(J45:K45)</f>
        <v>287755.65000000002</v>
      </c>
      <c r="J47" s="288" t="s">
        <v>276</v>
      </c>
    </row>
    <row r="48" spans="1:12">
      <c r="I48" s="361"/>
    </row>
    <row r="49" spans="9:9">
      <c r="I49" s="361"/>
    </row>
    <row r="50" spans="9:9">
      <c r="I50" s="361"/>
    </row>
    <row r="51" spans="9:9">
      <c r="I51" s="361"/>
    </row>
    <row r="52" spans="9:9">
      <c r="I52" s="361"/>
    </row>
    <row r="53" spans="9:9">
      <c r="I53" s="361"/>
    </row>
    <row r="54" spans="9:9">
      <c r="I54" s="361"/>
    </row>
    <row r="55" spans="9:9">
      <c r="I55" s="361"/>
    </row>
    <row r="56" spans="9:9">
      <c r="I56" s="361"/>
    </row>
    <row r="57" spans="9:9">
      <c r="I57" s="361"/>
    </row>
    <row r="58" spans="9:9">
      <c r="I58" s="361"/>
    </row>
    <row r="59" spans="9:9">
      <c r="I59" s="361"/>
    </row>
    <row r="60" spans="9:9">
      <c r="I60" s="361"/>
    </row>
    <row r="61" spans="9:9">
      <c r="I61" s="361"/>
    </row>
    <row r="62" spans="9:9">
      <c r="I62" s="361"/>
    </row>
    <row r="63" spans="9:9">
      <c r="I63" s="361"/>
    </row>
    <row r="64" spans="9:9">
      <c r="I64" s="361"/>
    </row>
    <row r="65" spans="9:9">
      <c r="I65" s="361"/>
    </row>
    <row r="66" spans="9:9">
      <c r="I66" s="361"/>
    </row>
    <row r="67" spans="9:9">
      <c r="I67" s="361"/>
    </row>
    <row r="68" spans="9:9">
      <c r="I68" s="361"/>
    </row>
    <row r="69" spans="9:9">
      <c r="I69" s="361"/>
    </row>
    <row r="70" spans="9:9">
      <c r="I70" s="361"/>
    </row>
    <row r="71" spans="9:9">
      <c r="I71" s="361"/>
    </row>
    <row r="72" spans="9:9">
      <c r="I72" s="361"/>
    </row>
    <row r="73" spans="9:9">
      <c r="I73" s="361"/>
    </row>
    <row r="74" spans="9:9">
      <c r="I74" s="361"/>
    </row>
    <row r="75" spans="9:9">
      <c r="I75" s="361"/>
    </row>
    <row r="76" spans="9:9">
      <c r="I76" s="361"/>
    </row>
    <row r="77" spans="9:9">
      <c r="I77" s="361"/>
    </row>
    <row r="78" spans="9:9">
      <c r="I78" s="361"/>
    </row>
    <row r="79" spans="9:9">
      <c r="I79" s="361"/>
    </row>
    <row r="80" spans="9:9">
      <c r="I80" s="361"/>
    </row>
    <row r="81" spans="9:9">
      <c r="I81" s="361"/>
    </row>
    <row r="82" spans="9:9">
      <c r="I82" s="361"/>
    </row>
    <row r="83" spans="9:9">
      <c r="I83" s="361"/>
    </row>
    <row r="84" spans="9:9">
      <c r="I84" s="361"/>
    </row>
    <row r="85" spans="9:9">
      <c r="I85" s="361"/>
    </row>
    <row r="86" spans="9:9">
      <c r="I86" s="361"/>
    </row>
    <row r="87" spans="9:9">
      <c r="I87" s="361"/>
    </row>
    <row r="88" spans="9:9">
      <c r="I88" s="361"/>
    </row>
    <row r="89" spans="9:9">
      <c r="I89" s="361"/>
    </row>
    <row r="90" spans="9:9">
      <c r="I90" s="361"/>
    </row>
    <row r="91" spans="9:9">
      <c r="I91" s="361"/>
    </row>
    <row r="92" spans="9:9">
      <c r="I92" s="361"/>
    </row>
    <row r="93" spans="9:9">
      <c r="I93" s="361"/>
    </row>
    <row r="94" spans="9:9">
      <c r="I94" s="361"/>
    </row>
    <row r="95" spans="9:9">
      <c r="I95" s="361"/>
    </row>
    <row r="96" spans="9:9">
      <c r="I96" s="361"/>
    </row>
    <row r="97" spans="9:9">
      <c r="I97" s="361"/>
    </row>
    <row r="98" spans="9:9">
      <c r="I98" s="361"/>
    </row>
    <row r="99" spans="9:9">
      <c r="I99" s="361"/>
    </row>
  </sheetData>
  <mergeCells count="1">
    <mergeCell ref="A1:L1"/>
  </mergeCells>
  <pageMargins left="0.7" right="0.7" top="0.75" bottom="0.75" header="0.3" footer="0.3"/>
  <pageSetup scale="68" fitToHeight="0" orientation="landscape" r:id="rId1"/>
  <headerFooter>
    <oddHeader>&amp;RAdjustment No. &amp;U        3.04&amp;U
Workpaper Ref. &amp;U&amp;A</oddHeader>
    <oddFooter>&amp;L&amp;F
Page &amp;P of &amp;N&amp;RPrep by: ____________
          Date:  &amp;U&amp;D&amp;U           Mgr. Review:__________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26"/>
  <sheetViews>
    <sheetView zoomScale="85" zoomScaleNormal="85" workbookViewId="0">
      <pane ySplit="2" topLeftCell="A18" activePane="bottomLeft" state="frozen"/>
      <selection activeCell="I36" sqref="I36"/>
      <selection pane="bottomLeft" activeCell="O24" sqref="O24"/>
    </sheetView>
  </sheetViews>
  <sheetFormatPr defaultColWidth="9.1796875" defaultRowHeight="14.5"/>
  <cols>
    <col min="1" max="1" width="25.54296875" style="240" bestFit="1" customWidth="1"/>
    <col min="2" max="2" width="6.1796875" style="240" customWidth="1"/>
    <col min="3" max="3" width="9.81640625" style="240" customWidth="1"/>
    <col min="4" max="4" width="44" style="240" customWidth="1"/>
    <col min="5" max="5" width="11.1796875" style="289" bestFit="1" customWidth="1"/>
    <col min="6" max="6" width="8.7265625" style="240" bestFit="1" customWidth="1"/>
    <col min="7" max="7" width="12" style="240" customWidth="1"/>
    <col min="8" max="8" width="21" style="240" hidden="1" customWidth="1"/>
    <col min="9" max="9" width="19.26953125" style="240" customWidth="1"/>
    <col min="10" max="10" width="13.81640625" style="240" bestFit="1" customWidth="1"/>
    <col min="11" max="11" width="14.26953125" style="240" bestFit="1" customWidth="1"/>
    <col min="12" max="12" width="12.26953125" style="240" customWidth="1"/>
    <col min="13" max="13" width="18.1796875" style="312" hidden="1" customWidth="1"/>
    <col min="14" max="16384" width="9.1796875" style="240"/>
  </cols>
  <sheetData>
    <row r="1" spans="1:13" s="312" customFormat="1">
      <c r="A1" s="462" t="s">
        <v>332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3" s="232" customFormat="1" ht="33.75" customHeight="1">
      <c r="A2" s="366" t="s">
        <v>217</v>
      </c>
      <c r="B2" s="366" t="s">
        <v>218</v>
      </c>
      <c r="C2" s="366" t="s">
        <v>221</v>
      </c>
      <c r="D2" s="366" t="s">
        <v>222</v>
      </c>
      <c r="E2" s="366" t="s">
        <v>219</v>
      </c>
      <c r="F2" s="366" t="s">
        <v>192</v>
      </c>
      <c r="G2" s="366" t="s">
        <v>220</v>
      </c>
      <c r="H2" s="366" t="s">
        <v>223</v>
      </c>
      <c r="I2" s="366" t="s">
        <v>296</v>
      </c>
      <c r="J2" s="366" t="s">
        <v>333</v>
      </c>
      <c r="K2" s="366" t="s">
        <v>334</v>
      </c>
      <c r="L2" s="366" t="s">
        <v>335</v>
      </c>
      <c r="M2" s="366" t="s">
        <v>336</v>
      </c>
    </row>
    <row r="3" spans="1:13">
      <c r="A3" s="357" t="s">
        <v>337</v>
      </c>
      <c r="B3" s="357" t="s">
        <v>338</v>
      </c>
      <c r="C3" s="252" t="s">
        <v>339</v>
      </c>
      <c r="D3" s="252" t="s">
        <v>340</v>
      </c>
      <c r="E3" s="251" t="s">
        <v>341</v>
      </c>
      <c r="F3" s="252">
        <v>920000</v>
      </c>
      <c r="G3" s="252" t="s">
        <v>342</v>
      </c>
      <c r="H3" s="252" t="s">
        <v>343</v>
      </c>
      <c r="I3" s="367">
        <v>0</v>
      </c>
      <c r="J3" s="255">
        <v>60347</v>
      </c>
      <c r="K3" s="255">
        <v>62157.41</v>
      </c>
      <c r="L3" s="255">
        <v>64022.132300000005</v>
      </c>
      <c r="M3" s="367" t="s">
        <v>344</v>
      </c>
    </row>
    <row r="4" spans="1:13">
      <c r="A4" s="357" t="s">
        <v>337</v>
      </c>
      <c r="B4" s="357" t="s">
        <v>338</v>
      </c>
      <c r="C4" s="253" t="s">
        <v>339</v>
      </c>
      <c r="D4" s="253" t="s">
        <v>340</v>
      </c>
      <c r="E4" s="251" t="s">
        <v>341</v>
      </c>
      <c r="F4" s="252">
        <v>920000</v>
      </c>
      <c r="G4" s="252" t="s">
        <v>342</v>
      </c>
      <c r="H4" s="252" t="s">
        <v>343</v>
      </c>
      <c r="I4" s="367">
        <v>0</v>
      </c>
      <c r="J4" s="255">
        <v>60347</v>
      </c>
      <c r="K4" s="255">
        <v>62157.41</v>
      </c>
      <c r="L4" s="255">
        <v>64022.132300000005</v>
      </c>
      <c r="M4" s="367" t="s">
        <v>344</v>
      </c>
    </row>
    <row r="5" spans="1:13">
      <c r="A5" s="357" t="s">
        <v>337</v>
      </c>
      <c r="B5" s="357" t="s">
        <v>338</v>
      </c>
      <c r="C5" s="253" t="s">
        <v>339</v>
      </c>
      <c r="D5" s="253" t="s">
        <v>340</v>
      </c>
      <c r="E5" s="251" t="s">
        <v>341</v>
      </c>
      <c r="F5" s="252">
        <v>920000</v>
      </c>
      <c r="G5" s="252" t="s">
        <v>342</v>
      </c>
      <c r="H5" s="252" t="s">
        <v>343</v>
      </c>
      <c r="I5" s="367">
        <v>0</v>
      </c>
      <c r="J5" s="255"/>
      <c r="K5" s="255">
        <v>62157.41</v>
      </c>
      <c r="L5" s="255">
        <v>64022.132300000005</v>
      </c>
      <c r="M5" s="367" t="s">
        <v>344</v>
      </c>
    </row>
    <row r="6" spans="1:13" s="284" customFormat="1">
      <c r="A6" s="284" t="s">
        <v>272</v>
      </c>
      <c r="C6" s="368"/>
      <c r="D6" s="368"/>
      <c r="E6" s="369"/>
      <c r="F6" s="369"/>
      <c r="H6" s="369"/>
      <c r="I6" s="370">
        <f>SUM(I3:I5)</f>
        <v>0</v>
      </c>
      <c r="J6" s="370">
        <f t="shared" ref="J6:L6" si="0">SUM(J3:J5)</f>
        <v>120694</v>
      </c>
      <c r="K6" s="370">
        <f t="shared" si="0"/>
        <v>186472.23</v>
      </c>
      <c r="L6" s="370">
        <f t="shared" si="0"/>
        <v>192066.39690000002</v>
      </c>
      <c r="M6" s="240"/>
    </row>
    <row r="7" spans="1:13" s="284" customFormat="1">
      <c r="C7" s="368"/>
      <c r="D7" s="368"/>
      <c r="E7" s="369"/>
      <c r="F7" s="369"/>
      <c r="G7" s="369"/>
      <c r="H7" s="369"/>
      <c r="I7" s="371"/>
      <c r="J7" s="371"/>
      <c r="K7" s="371"/>
      <c r="L7" s="371"/>
      <c r="M7" s="240"/>
    </row>
    <row r="8" spans="1:13" s="284" customFormat="1">
      <c r="C8" s="368"/>
      <c r="D8" s="368"/>
      <c r="E8" s="369"/>
      <c r="F8" s="369"/>
      <c r="G8" s="372" t="s">
        <v>345</v>
      </c>
      <c r="H8" s="369"/>
      <c r="I8" s="371"/>
      <c r="J8" s="371">
        <f>J6-I6</f>
        <v>120694</v>
      </c>
      <c r="K8" s="371">
        <f>K6-J6</f>
        <v>65778.23000000001</v>
      </c>
      <c r="L8" s="371"/>
      <c r="M8" s="240"/>
    </row>
    <row r="9" spans="1:13" s="284" customFormat="1">
      <c r="C9" s="368"/>
      <c r="D9" s="368"/>
      <c r="E9" s="369"/>
      <c r="F9" s="369"/>
      <c r="G9" s="369"/>
      <c r="H9" s="369"/>
      <c r="I9" s="371"/>
      <c r="J9" s="371"/>
      <c r="K9" s="371"/>
      <c r="L9" s="371"/>
      <c r="M9" s="240"/>
    </row>
    <row r="10" spans="1:13" s="284" customFormat="1">
      <c r="C10" s="368"/>
      <c r="D10" s="368"/>
      <c r="E10" s="369"/>
      <c r="F10" s="369"/>
      <c r="G10" s="287" t="s">
        <v>346</v>
      </c>
      <c r="H10" s="285" t="e">
        <f>SUM(#REF!)</f>
        <v>#REF!</v>
      </c>
      <c r="I10" s="365">
        <f>SUM(J8:K8)</f>
        <v>186472.23</v>
      </c>
      <c r="J10" s="288" t="s">
        <v>276</v>
      </c>
      <c r="K10" s="371"/>
      <c r="L10" s="371"/>
      <c r="M10" s="240"/>
    </row>
    <row r="11" spans="1:13" s="284" customFormat="1">
      <c r="C11" s="368"/>
      <c r="D11" s="368"/>
      <c r="E11" s="369"/>
      <c r="F11" s="369"/>
      <c r="G11" s="369"/>
      <c r="H11" s="369"/>
      <c r="I11" s="371"/>
      <c r="J11" s="371"/>
      <c r="K11" s="371"/>
      <c r="L11" s="371"/>
      <c r="M11" s="240"/>
    </row>
    <row r="12" spans="1:13">
      <c r="A12" s="256" t="s">
        <v>347</v>
      </c>
      <c r="B12" s="256" t="s">
        <v>249</v>
      </c>
      <c r="C12" s="373" t="s">
        <v>339</v>
      </c>
      <c r="D12" s="258" t="s">
        <v>348</v>
      </c>
      <c r="E12" s="257" t="s">
        <v>349</v>
      </c>
      <c r="F12" s="258">
        <v>920000</v>
      </c>
      <c r="G12" s="258" t="s">
        <v>231</v>
      </c>
      <c r="H12" s="258" t="s">
        <v>350</v>
      </c>
      <c r="I12" s="374">
        <v>0</v>
      </c>
      <c r="J12" s="261">
        <v>51500</v>
      </c>
      <c r="K12" s="261">
        <v>53045</v>
      </c>
      <c r="L12" s="261">
        <v>54636.35</v>
      </c>
      <c r="M12" s="374" t="s">
        <v>351</v>
      </c>
    </row>
    <row r="13" spans="1:13">
      <c r="A13" s="256" t="s">
        <v>347</v>
      </c>
      <c r="B13" s="256" t="s">
        <v>249</v>
      </c>
      <c r="C13" s="256" t="s">
        <v>352</v>
      </c>
      <c r="D13" s="258" t="s">
        <v>348</v>
      </c>
      <c r="E13" s="257" t="s">
        <v>349</v>
      </c>
      <c r="F13" s="258">
        <v>923000</v>
      </c>
      <c r="G13" s="258" t="s">
        <v>231</v>
      </c>
      <c r="H13" s="258" t="s">
        <v>353</v>
      </c>
      <c r="I13" s="374">
        <v>0</v>
      </c>
      <c r="J13" s="261">
        <v>-130000</v>
      </c>
      <c r="K13" s="261">
        <v>-133900</v>
      </c>
      <c r="L13" s="261">
        <v>-137917</v>
      </c>
      <c r="M13" s="374" t="s">
        <v>354</v>
      </c>
    </row>
    <row r="14" spans="1:13">
      <c r="A14" s="256" t="s">
        <v>347</v>
      </c>
      <c r="B14" s="256" t="s">
        <v>249</v>
      </c>
      <c r="C14" s="373" t="s">
        <v>352</v>
      </c>
      <c r="D14" s="258" t="s">
        <v>355</v>
      </c>
      <c r="E14" s="257" t="s">
        <v>235</v>
      </c>
      <c r="F14" s="258">
        <v>923000</v>
      </c>
      <c r="G14" s="258" t="s">
        <v>231</v>
      </c>
      <c r="H14" s="258" t="s">
        <v>353</v>
      </c>
      <c r="I14" s="375">
        <v>0</v>
      </c>
      <c r="J14" s="376"/>
      <c r="K14" s="376">
        <v>103119</v>
      </c>
      <c r="L14" s="376">
        <v>106212.57</v>
      </c>
      <c r="M14" s="375" t="s">
        <v>356</v>
      </c>
    </row>
    <row r="15" spans="1:13">
      <c r="A15" s="256" t="s">
        <v>347</v>
      </c>
      <c r="B15" s="256" t="s">
        <v>249</v>
      </c>
      <c r="C15" s="373" t="s">
        <v>352</v>
      </c>
      <c r="D15" s="258" t="s">
        <v>357</v>
      </c>
      <c r="E15" s="257" t="s">
        <v>235</v>
      </c>
      <c r="F15" s="258">
        <v>923000</v>
      </c>
      <c r="G15" s="258" t="s">
        <v>231</v>
      </c>
      <c r="H15" s="258" t="s">
        <v>353</v>
      </c>
      <c r="I15" s="375">
        <v>0</v>
      </c>
      <c r="J15" s="376"/>
      <c r="K15" s="376">
        <v>103119</v>
      </c>
      <c r="L15" s="376">
        <v>106212.57</v>
      </c>
      <c r="M15" s="375" t="s">
        <v>356</v>
      </c>
    </row>
    <row r="16" spans="1:13">
      <c r="A16" s="244" t="s">
        <v>358</v>
      </c>
      <c r="B16" s="244" t="s">
        <v>229</v>
      </c>
      <c r="C16" s="244" t="s">
        <v>339</v>
      </c>
      <c r="D16" s="244" t="s">
        <v>359</v>
      </c>
      <c r="E16" s="236" t="s">
        <v>235</v>
      </c>
      <c r="F16" s="237">
        <v>923000</v>
      </c>
      <c r="G16" s="237" t="s">
        <v>231</v>
      </c>
      <c r="H16" s="237" t="s">
        <v>350</v>
      </c>
      <c r="I16" s="377">
        <v>0</v>
      </c>
      <c r="J16" s="239">
        <v>73600</v>
      </c>
      <c r="K16" s="239">
        <v>75808</v>
      </c>
      <c r="L16" s="239">
        <v>78082.240000000005</v>
      </c>
      <c r="M16" s="377" t="s">
        <v>351</v>
      </c>
    </row>
    <row r="17" spans="1:13">
      <c r="A17" s="244" t="s">
        <v>358</v>
      </c>
      <c r="B17" s="244" t="s">
        <v>229</v>
      </c>
      <c r="C17" s="244" t="s">
        <v>352</v>
      </c>
      <c r="D17" s="244" t="s">
        <v>359</v>
      </c>
      <c r="E17" s="236" t="s">
        <v>235</v>
      </c>
      <c r="F17" s="237">
        <v>923000</v>
      </c>
      <c r="G17" s="237" t="s">
        <v>231</v>
      </c>
      <c r="H17" s="237" t="s">
        <v>353</v>
      </c>
      <c r="I17" s="377">
        <v>0</v>
      </c>
      <c r="J17" s="239">
        <v>-40028.600000000006</v>
      </c>
      <c r="K17" s="239">
        <v>-41229.458000000006</v>
      </c>
      <c r="L17" s="239">
        <v>-42466.341740000011</v>
      </c>
      <c r="M17" s="377" t="s">
        <v>354</v>
      </c>
    </row>
    <row r="18" spans="1:13">
      <c r="A18" s="244" t="s">
        <v>358</v>
      </c>
      <c r="B18" s="244" t="s">
        <v>229</v>
      </c>
      <c r="C18" s="244" t="s">
        <v>339</v>
      </c>
      <c r="D18" s="244" t="s">
        <v>360</v>
      </c>
      <c r="E18" s="236" t="s">
        <v>235</v>
      </c>
      <c r="F18" s="237">
        <v>923000</v>
      </c>
      <c r="G18" s="237" t="s">
        <v>231</v>
      </c>
      <c r="H18" s="237" t="s">
        <v>350</v>
      </c>
      <c r="I18" s="377">
        <v>0</v>
      </c>
      <c r="J18" s="239">
        <v>210000</v>
      </c>
      <c r="K18" s="239">
        <v>216300</v>
      </c>
      <c r="L18" s="239">
        <v>222789</v>
      </c>
      <c r="M18" s="377" t="s">
        <v>351</v>
      </c>
    </row>
    <row r="19" spans="1:13">
      <c r="A19" s="244" t="s">
        <v>358</v>
      </c>
      <c r="B19" s="244" t="s">
        <v>229</v>
      </c>
      <c r="C19" s="244" t="s">
        <v>352</v>
      </c>
      <c r="D19" s="244" t="s">
        <v>360</v>
      </c>
      <c r="E19" s="236" t="s">
        <v>235</v>
      </c>
      <c r="F19" s="237">
        <v>923000</v>
      </c>
      <c r="G19" s="237" t="s">
        <v>231</v>
      </c>
      <c r="H19" s="237" t="s">
        <v>353</v>
      </c>
      <c r="I19" s="377">
        <v>0</v>
      </c>
      <c r="J19" s="239">
        <v>-309962</v>
      </c>
      <c r="K19" s="239">
        <v>-319260.86</v>
      </c>
      <c r="L19" s="239">
        <v>-328838.68579999998</v>
      </c>
      <c r="M19" s="377" t="s">
        <v>354</v>
      </c>
    </row>
    <row r="20" spans="1:13">
      <c r="A20" s="244" t="s">
        <v>358</v>
      </c>
      <c r="B20" s="244" t="s">
        <v>229</v>
      </c>
      <c r="C20" s="244" t="s">
        <v>339</v>
      </c>
      <c r="D20" s="244" t="s">
        <v>361</v>
      </c>
      <c r="E20" s="236" t="s">
        <v>235</v>
      </c>
      <c r="F20" s="237">
        <v>923000</v>
      </c>
      <c r="G20" s="237" t="s">
        <v>231</v>
      </c>
      <c r="H20" s="237" t="s">
        <v>350</v>
      </c>
      <c r="I20" s="377">
        <v>0</v>
      </c>
      <c r="J20" s="239">
        <v>264000</v>
      </c>
      <c r="K20" s="239">
        <v>271920</v>
      </c>
      <c r="L20" s="239">
        <v>280077.60000000003</v>
      </c>
      <c r="M20" s="377" t="s">
        <v>351</v>
      </c>
    </row>
    <row r="21" spans="1:13">
      <c r="A21" s="244" t="s">
        <v>358</v>
      </c>
      <c r="B21" s="244" t="s">
        <v>229</v>
      </c>
      <c r="C21" s="244" t="s">
        <v>352</v>
      </c>
      <c r="D21" s="244" t="s">
        <v>361</v>
      </c>
      <c r="E21" s="236" t="s">
        <v>235</v>
      </c>
      <c r="F21" s="237">
        <v>923000</v>
      </c>
      <c r="G21" s="237" t="s">
        <v>231</v>
      </c>
      <c r="H21" s="237" t="s">
        <v>353</v>
      </c>
      <c r="I21" s="377">
        <v>0</v>
      </c>
      <c r="J21" s="239">
        <v>-411632</v>
      </c>
      <c r="K21" s="239">
        <v>-423980.96</v>
      </c>
      <c r="L21" s="239">
        <v>-436700.38880000002</v>
      </c>
      <c r="M21" s="377" t="s">
        <v>354</v>
      </c>
    </row>
    <row r="22" spans="1:13">
      <c r="A22" s="378" t="s">
        <v>362</v>
      </c>
      <c r="B22" s="378" t="s">
        <v>363</v>
      </c>
      <c r="C22" s="378" t="s">
        <v>339</v>
      </c>
      <c r="D22" s="378" t="s">
        <v>364</v>
      </c>
      <c r="E22" s="379" t="s">
        <v>365</v>
      </c>
      <c r="F22" s="380">
        <v>923000</v>
      </c>
      <c r="G22" s="380" t="s">
        <v>231</v>
      </c>
      <c r="H22" s="380" t="s">
        <v>350</v>
      </c>
      <c r="I22" s="381">
        <v>0</v>
      </c>
      <c r="J22" s="382">
        <v>14400</v>
      </c>
      <c r="K22" s="382">
        <v>14832</v>
      </c>
      <c r="L22" s="382">
        <v>15276.960000000001</v>
      </c>
      <c r="M22" s="381" t="s">
        <v>351</v>
      </c>
    </row>
    <row r="23" spans="1:13">
      <c r="A23" s="378" t="s">
        <v>362</v>
      </c>
      <c r="B23" s="378" t="s">
        <v>363</v>
      </c>
      <c r="C23" s="378" t="s">
        <v>352</v>
      </c>
      <c r="D23" s="378" t="s">
        <v>364</v>
      </c>
      <c r="E23" s="379" t="s">
        <v>365</v>
      </c>
      <c r="F23" s="380">
        <v>923000</v>
      </c>
      <c r="G23" s="380" t="s">
        <v>231</v>
      </c>
      <c r="H23" s="380" t="s">
        <v>353</v>
      </c>
      <c r="I23" s="381">
        <v>0</v>
      </c>
      <c r="J23" s="382">
        <v>-24960</v>
      </c>
      <c r="K23" s="382">
        <v>-25708.799999999999</v>
      </c>
      <c r="L23" s="382">
        <v>-26480.063999999998</v>
      </c>
      <c r="M23" s="381" t="s">
        <v>354</v>
      </c>
    </row>
    <row r="24" spans="1:13">
      <c r="A24" s="378" t="s">
        <v>362</v>
      </c>
      <c r="B24" s="378" t="s">
        <v>363</v>
      </c>
      <c r="C24" s="378" t="s">
        <v>339</v>
      </c>
      <c r="D24" s="378" t="s">
        <v>366</v>
      </c>
      <c r="E24" s="379" t="s">
        <v>365</v>
      </c>
      <c r="F24" s="380">
        <v>923000</v>
      </c>
      <c r="G24" s="380" t="s">
        <v>231</v>
      </c>
      <c r="H24" s="380" t="s">
        <v>350</v>
      </c>
      <c r="I24" s="382">
        <v>0</v>
      </c>
      <c r="J24" s="382">
        <v>18000</v>
      </c>
      <c r="K24" s="382">
        <v>18540</v>
      </c>
      <c r="L24" s="382">
        <v>19096.2</v>
      </c>
      <c r="M24" s="382" t="s">
        <v>356</v>
      </c>
    </row>
    <row r="25" spans="1:13">
      <c r="A25" s="378" t="s">
        <v>362</v>
      </c>
      <c r="B25" s="378" t="s">
        <v>363</v>
      </c>
      <c r="C25" s="378" t="s">
        <v>339</v>
      </c>
      <c r="D25" s="378" t="s">
        <v>367</v>
      </c>
      <c r="E25" s="379" t="s">
        <v>365</v>
      </c>
      <c r="F25" s="380">
        <v>923000</v>
      </c>
      <c r="G25" s="380" t="s">
        <v>231</v>
      </c>
      <c r="H25" s="380" t="s">
        <v>350</v>
      </c>
      <c r="I25" s="381">
        <v>0</v>
      </c>
      <c r="J25" s="382">
        <v>8000</v>
      </c>
      <c r="K25" s="382">
        <v>12360</v>
      </c>
      <c r="L25" s="382">
        <v>12730.800000000001</v>
      </c>
      <c r="M25" s="382" t="s">
        <v>356</v>
      </c>
    </row>
    <row r="26" spans="1:13">
      <c r="A26" s="378" t="s">
        <v>362</v>
      </c>
      <c r="B26" s="378" t="s">
        <v>363</v>
      </c>
      <c r="C26" s="378" t="s">
        <v>339</v>
      </c>
      <c r="D26" s="383" t="s">
        <v>368</v>
      </c>
      <c r="E26" s="379" t="s">
        <v>349</v>
      </c>
      <c r="F26" s="380">
        <v>923000</v>
      </c>
      <c r="G26" s="380" t="s">
        <v>231</v>
      </c>
      <c r="H26" s="380" t="s">
        <v>350</v>
      </c>
      <c r="I26" s="381">
        <v>0</v>
      </c>
      <c r="J26" s="382">
        <v>10000</v>
      </c>
      <c r="K26" s="382">
        <v>10300</v>
      </c>
      <c r="L26" s="382">
        <v>10609</v>
      </c>
      <c r="M26" s="381" t="s">
        <v>351</v>
      </c>
    </row>
    <row r="27" spans="1:13">
      <c r="A27" s="378" t="s">
        <v>362</v>
      </c>
      <c r="B27" s="378" t="s">
        <v>363</v>
      </c>
      <c r="C27" s="378" t="s">
        <v>352</v>
      </c>
      <c r="D27" s="383" t="s">
        <v>368</v>
      </c>
      <c r="E27" s="379" t="s">
        <v>349</v>
      </c>
      <c r="F27" s="380">
        <v>923000</v>
      </c>
      <c r="G27" s="380" t="s">
        <v>231</v>
      </c>
      <c r="H27" s="380" t="s">
        <v>353</v>
      </c>
      <c r="I27" s="381">
        <v>0</v>
      </c>
      <c r="J27" s="382">
        <v>-40046.400000000001</v>
      </c>
      <c r="K27" s="382">
        <v>-41247.792000000001</v>
      </c>
      <c r="L27" s="382">
        <v>-42485.225760000001</v>
      </c>
      <c r="M27" s="381" t="s">
        <v>354</v>
      </c>
    </row>
    <row r="28" spans="1:13">
      <c r="A28" s="378" t="s">
        <v>362</v>
      </c>
      <c r="B28" s="378" t="s">
        <v>363</v>
      </c>
      <c r="C28" s="378" t="s">
        <v>339</v>
      </c>
      <c r="D28" s="383" t="s">
        <v>369</v>
      </c>
      <c r="E28" s="379" t="s">
        <v>365</v>
      </c>
      <c r="F28" s="380">
        <v>923000</v>
      </c>
      <c r="G28" s="380" t="s">
        <v>231</v>
      </c>
      <c r="H28" s="380" t="s">
        <v>350</v>
      </c>
      <c r="I28" s="381">
        <v>0</v>
      </c>
      <c r="J28" s="382">
        <v>54560</v>
      </c>
      <c r="K28" s="382">
        <v>56196.800000000003</v>
      </c>
      <c r="L28" s="382">
        <v>57882.704000000005</v>
      </c>
      <c r="M28" s="381" t="s">
        <v>351</v>
      </c>
    </row>
    <row r="29" spans="1:13">
      <c r="A29" s="378" t="s">
        <v>362</v>
      </c>
      <c r="B29" s="378" t="s">
        <v>363</v>
      </c>
      <c r="C29" s="378" t="s">
        <v>352</v>
      </c>
      <c r="D29" s="383" t="s">
        <v>369</v>
      </c>
      <c r="E29" s="379" t="s">
        <v>365</v>
      </c>
      <c r="F29" s="380">
        <v>923000</v>
      </c>
      <c r="G29" s="380" t="s">
        <v>231</v>
      </c>
      <c r="H29" s="380" t="s">
        <v>353</v>
      </c>
      <c r="I29" s="381">
        <v>0</v>
      </c>
      <c r="J29" s="382">
        <v>-70816.399999999994</v>
      </c>
      <c r="K29" s="382">
        <v>-72940.891999999993</v>
      </c>
      <c r="L29" s="382">
        <v>-75129.118759999998</v>
      </c>
      <c r="M29" s="381" t="s">
        <v>354</v>
      </c>
    </row>
    <row r="30" spans="1:13">
      <c r="A30" s="378" t="s">
        <v>362</v>
      </c>
      <c r="B30" s="378" t="s">
        <v>363</v>
      </c>
      <c r="C30" s="378" t="s">
        <v>339</v>
      </c>
      <c r="D30" s="383" t="s">
        <v>370</v>
      </c>
      <c r="E30" s="379" t="s">
        <v>365</v>
      </c>
      <c r="F30" s="380">
        <v>920000</v>
      </c>
      <c r="G30" s="380" t="s">
        <v>231</v>
      </c>
      <c r="H30" s="380" t="s">
        <v>350</v>
      </c>
      <c r="I30" s="381">
        <v>0</v>
      </c>
      <c r="J30" s="382">
        <v>10000</v>
      </c>
      <c r="K30" s="382">
        <v>10300</v>
      </c>
      <c r="L30" s="382">
        <v>10609</v>
      </c>
      <c r="M30" s="381" t="s">
        <v>356</v>
      </c>
    </row>
    <row r="31" spans="1:13">
      <c r="A31" s="378" t="s">
        <v>362</v>
      </c>
      <c r="B31" s="378" t="s">
        <v>363</v>
      </c>
      <c r="C31" s="378" t="s">
        <v>339</v>
      </c>
      <c r="D31" s="383" t="s">
        <v>371</v>
      </c>
      <c r="E31" s="379" t="s">
        <v>365</v>
      </c>
      <c r="F31" s="380">
        <v>920000</v>
      </c>
      <c r="G31" s="380" t="s">
        <v>231</v>
      </c>
      <c r="H31" s="380" t="s">
        <v>350</v>
      </c>
      <c r="I31" s="381">
        <v>0</v>
      </c>
      <c r="J31" s="382">
        <v>24000</v>
      </c>
      <c r="K31" s="382">
        <v>24720</v>
      </c>
      <c r="L31" s="382">
        <v>25461.600000000002</v>
      </c>
      <c r="M31" s="381" t="s">
        <v>356</v>
      </c>
    </row>
    <row r="32" spans="1:13" s="284" customFormat="1">
      <c r="A32" s="284" t="s">
        <v>272</v>
      </c>
      <c r="C32" s="368"/>
      <c r="D32" s="368"/>
      <c r="E32" s="369"/>
      <c r="F32" s="369"/>
      <c r="H32" s="369"/>
      <c r="I32" s="370">
        <f>SUM(I12:I31)</f>
        <v>0</v>
      </c>
      <c r="J32" s="370">
        <f>SUM(J12:J31)</f>
        <v>-289385.40000000002</v>
      </c>
      <c r="K32" s="370">
        <f t="shared" ref="K32:L32" si="1">SUM(K12:K31)</f>
        <v>-87708.961999999985</v>
      </c>
      <c r="L32" s="370">
        <f t="shared" si="1"/>
        <v>-90340.230859999894</v>
      </c>
      <c r="M32" s="240"/>
    </row>
    <row r="33" spans="1:13">
      <c r="M33" s="240"/>
    </row>
    <row r="34" spans="1:13">
      <c r="G34" s="372" t="s">
        <v>326</v>
      </c>
      <c r="J34" s="365">
        <f>J32-I32</f>
        <v>-289385.40000000002</v>
      </c>
      <c r="K34" s="365">
        <f>K32-J32</f>
        <v>201676.43800000002</v>
      </c>
      <c r="L34" s="365">
        <f>L32-K32</f>
        <v>-2631.2688599999092</v>
      </c>
      <c r="M34" s="240"/>
    </row>
    <row r="35" spans="1:13">
      <c r="M35" s="240"/>
    </row>
    <row r="36" spans="1:13">
      <c r="A36" s="312"/>
      <c r="G36" s="287" t="s">
        <v>327</v>
      </c>
      <c r="H36" s="285" t="e">
        <f>SUM(#REF!)</f>
        <v>#REF!</v>
      </c>
      <c r="I36" s="365">
        <f>SUM(J34:K34)</f>
        <v>-87708.962</v>
      </c>
      <c r="J36" s="288" t="s">
        <v>276</v>
      </c>
      <c r="K36" s="284"/>
      <c r="L36" s="312"/>
      <c r="M36" s="240"/>
    </row>
    <row r="37" spans="1:13">
      <c r="A37" s="312"/>
      <c r="G37" s="284"/>
      <c r="H37" s="284"/>
      <c r="L37" s="312"/>
      <c r="M37" s="240"/>
    </row>
    <row r="38" spans="1:13">
      <c r="A38" s="312"/>
      <c r="H38" s="312"/>
      <c r="I38" s="312"/>
      <c r="J38" s="312"/>
      <c r="K38" s="312"/>
      <c r="L38" s="312"/>
      <c r="M38" s="240"/>
    </row>
    <row r="39" spans="1:13">
      <c r="A39" s="312"/>
      <c r="H39" s="312"/>
      <c r="I39" s="312"/>
      <c r="J39" s="312"/>
      <c r="K39" s="312"/>
      <c r="L39" s="312"/>
      <c r="M39" s="384"/>
    </row>
    <row r="40" spans="1:13">
      <c r="A40" s="312"/>
      <c r="H40" s="312"/>
      <c r="I40" s="312"/>
      <c r="J40" s="312"/>
      <c r="K40" s="312"/>
      <c r="L40" s="312"/>
      <c r="M40" s="384"/>
    </row>
    <row r="41" spans="1:13">
      <c r="A41" s="312"/>
      <c r="H41" s="312"/>
      <c r="I41" s="312"/>
      <c r="J41" s="312"/>
      <c r="K41" s="312"/>
      <c r="L41" s="312"/>
      <c r="M41" s="365"/>
    </row>
    <row r="42" spans="1:13">
      <c r="A42" s="312"/>
      <c r="H42" s="312"/>
      <c r="I42" s="312"/>
      <c r="J42" s="312"/>
      <c r="K42" s="312"/>
      <c r="L42" s="312"/>
      <c r="M42" s="240"/>
    </row>
    <row r="43" spans="1:13">
      <c r="A43" s="312"/>
      <c r="H43" s="312"/>
      <c r="I43" s="312"/>
      <c r="J43" s="312"/>
      <c r="K43" s="312"/>
      <c r="L43" s="312"/>
      <c r="M43" s="240"/>
    </row>
    <row r="44" spans="1:13">
      <c r="A44" s="312"/>
      <c r="H44" s="312"/>
      <c r="I44" s="312"/>
      <c r="J44" s="312"/>
      <c r="K44" s="312"/>
      <c r="L44" s="312"/>
      <c r="M44" s="240"/>
    </row>
    <row r="45" spans="1:13">
      <c r="A45" s="312"/>
      <c r="H45" s="312"/>
      <c r="I45" s="312"/>
      <c r="J45" s="312"/>
      <c r="K45" s="312"/>
      <c r="L45" s="312"/>
      <c r="M45" s="240"/>
    </row>
    <row r="46" spans="1:13">
      <c r="A46" s="312"/>
      <c r="H46" s="312"/>
      <c r="I46" s="312"/>
      <c r="J46" s="312"/>
      <c r="K46" s="312"/>
      <c r="L46" s="312"/>
      <c r="M46" s="240"/>
    </row>
    <row r="47" spans="1:13">
      <c r="A47" s="312"/>
      <c r="H47" s="312"/>
      <c r="I47" s="312"/>
      <c r="J47" s="312"/>
      <c r="K47" s="312"/>
      <c r="L47" s="312"/>
      <c r="M47" s="240"/>
    </row>
    <row r="48" spans="1:13">
      <c r="A48" s="312"/>
      <c r="H48" s="312"/>
      <c r="I48" s="312"/>
      <c r="J48" s="312"/>
      <c r="K48" s="312"/>
      <c r="L48" s="312"/>
      <c r="M48" s="240"/>
    </row>
    <row r="49" spans="1:13">
      <c r="A49" s="312"/>
      <c r="H49" s="312"/>
      <c r="I49" s="312"/>
      <c r="J49" s="312"/>
      <c r="K49" s="312"/>
      <c r="L49" s="312"/>
      <c r="M49" s="240"/>
    </row>
    <row r="50" spans="1:13">
      <c r="A50" s="312"/>
      <c r="H50" s="312"/>
      <c r="I50" s="312"/>
      <c r="J50" s="312"/>
      <c r="K50" s="312"/>
      <c r="L50" s="312"/>
      <c r="M50" s="240"/>
    </row>
    <row r="51" spans="1:13">
      <c r="A51" s="312"/>
      <c r="H51" s="312"/>
      <c r="I51" s="312"/>
      <c r="J51" s="312"/>
      <c r="K51" s="312"/>
      <c r="L51" s="312"/>
      <c r="M51" s="240"/>
    </row>
    <row r="52" spans="1:13">
      <c r="A52" s="312"/>
      <c r="H52" s="312"/>
      <c r="I52" s="312"/>
      <c r="J52" s="312"/>
      <c r="K52" s="312"/>
      <c r="L52" s="312"/>
      <c r="M52" s="240"/>
    </row>
    <row r="53" spans="1:13">
      <c r="A53" s="312"/>
      <c r="H53" s="312"/>
      <c r="I53" s="312"/>
      <c r="J53" s="312"/>
      <c r="K53" s="312"/>
      <c r="L53" s="312"/>
      <c r="M53" s="240"/>
    </row>
    <row r="54" spans="1:13">
      <c r="A54" s="312"/>
      <c r="H54" s="312"/>
      <c r="I54" s="312"/>
      <c r="J54" s="312"/>
      <c r="K54" s="312"/>
      <c r="L54" s="312"/>
      <c r="M54" s="240"/>
    </row>
    <row r="55" spans="1:13">
      <c r="A55" s="312"/>
      <c r="H55" s="312"/>
      <c r="I55" s="312"/>
      <c r="J55" s="312"/>
      <c r="K55" s="312"/>
      <c r="L55" s="312"/>
      <c r="M55" s="240"/>
    </row>
    <row r="56" spans="1:13">
      <c r="A56" s="312"/>
      <c r="H56" s="312"/>
      <c r="I56" s="312"/>
      <c r="J56" s="312"/>
      <c r="K56" s="312"/>
      <c r="L56" s="312"/>
      <c r="M56" s="240"/>
    </row>
    <row r="57" spans="1:13">
      <c r="A57" s="312"/>
      <c r="H57" s="312"/>
      <c r="I57" s="312"/>
      <c r="J57" s="312"/>
      <c r="K57" s="312"/>
      <c r="L57" s="312"/>
      <c r="M57" s="240"/>
    </row>
    <row r="58" spans="1:13">
      <c r="A58" s="312"/>
      <c r="H58" s="312"/>
      <c r="I58" s="312"/>
      <c r="J58" s="312"/>
      <c r="K58" s="312"/>
      <c r="L58" s="312"/>
      <c r="M58" s="240"/>
    </row>
    <row r="59" spans="1:13">
      <c r="A59" s="312"/>
      <c r="H59" s="312"/>
      <c r="I59" s="312"/>
      <c r="J59" s="312"/>
      <c r="K59" s="312"/>
      <c r="L59" s="312"/>
      <c r="M59" s="240"/>
    </row>
    <row r="60" spans="1:13">
      <c r="A60" s="312"/>
      <c r="H60" s="312"/>
      <c r="I60" s="312"/>
      <c r="J60" s="312"/>
      <c r="K60" s="312"/>
      <c r="L60" s="312"/>
      <c r="M60" s="240"/>
    </row>
    <row r="61" spans="1:13">
      <c r="A61" s="312"/>
      <c r="H61" s="312"/>
      <c r="I61" s="312"/>
      <c r="J61" s="312"/>
      <c r="K61" s="312"/>
      <c r="L61" s="312"/>
      <c r="M61" s="240"/>
    </row>
    <row r="62" spans="1:13">
      <c r="A62" s="312"/>
      <c r="H62" s="312"/>
      <c r="I62" s="312"/>
      <c r="J62" s="312"/>
      <c r="K62" s="312"/>
      <c r="L62" s="312"/>
      <c r="M62" s="240"/>
    </row>
    <row r="63" spans="1:13">
      <c r="A63" s="312"/>
      <c r="H63" s="312"/>
      <c r="I63" s="312"/>
      <c r="J63" s="312"/>
      <c r="K63" s="312"/>
      <c r="L63" s="312"/>
      <c r="M63" s="240"/>
    </row>
    <row r="64" spans="1:13">
      <c r="A64" s="312"/>
      <c r="H64" s="312"/>
      <c r="I64" s="312"/>
      <c r="J64" s="312"/>
      <c r="K64" s="312"/>
      <c r="L64" s="312"/>
      <c r="M64" s="240"/>
    </row>
    <row r="65" spans="1:13">
      <c r="A65" s="312"/>
      <c r="H65" s="312"/>
      <c r="I65" s="312"/>
      <c r="J65" s="312"/>
      <c r="K65" s="312"/>
      <c r="L65" s="312"/>
      <c r="M65" s="240"/>
    </row>
    <row r="66" spans="1:13">
      <c r="A66" s="312"/>
      <c r="H66" s="312"/>
      <c r="I66" s="312"/>
      <c r="J66" s="312"/>
      <c r="K66" s="312"/>
      <c r="L66" s="312"/>
      <c r="M66" s="240"/>
    </row>
    <row r="67" spans="1:13">
      <c r="A67" s="312"/>
      <c r="H67" s="312"/>
      <c r="I67" s="312"/>
      <c r="J67" s="312"/>
      <c r="K67" s="312"/>
      <c r="L67" s="312"/>
      <c r="M67" s="240"/>
    </row>
    <row r="68" spans="1:13">
      <c r="A68" s="312"/>
      <c r="H68" s="312"/>
      <c r="I68" s="312"/>
      <c r="J68" s="312"/>
      <c r="K68" s="312"/>
      <c r="L68" s="312"/>
      <c r="M68" s="240"/>
    </row>
    <row r="69" spans="1:13">
      <c r="A69" s="312"/>
      <c r="H69" s="312"/>
      <c r="I69" s="312"/>
      <c r="J69" s="312"/>
      <c r="K69" s="312"/>
      <c r="L69" s="312"/>
      <c r="M69" s="240"/>
    </row>
    <row r="70" spans="1:13">
      <c r="A70" s="312"/>
      <c r="H70" s="312"/>
      <c r="I70" s="312"/>
      <c r="J70" s="312"/>
      <c r="K70" s="312"/>
      <c r="L70" s="312"/>
      <c r="M70" s="240"/>
    </row>
    <row r="71" spans="1:13">
      <c r="A71" s="312"/>
      <c r="H71" s="312"/>
      <c r="I71" s="312"/>
      <c r="J71" s="312"/>
      <c r="K71" s="312"/>
      <c r="L71" s="312"/>
      <c r="M71" s="240"/>
    </row>
    <row r="72" spans="1:13">
      <c r="A72" s="312"/>
      <c r="H72" s="312"/>
      <c r="I72" s="312"/>
      <c r="J72" s="312"/>
      <c r="K72" s="312"/>
      <c r="L72" s="312"/>
      <c r="M72" s="240"/>
    </row>
    <row r="73" spans="1:13">
      <c r="A73" s="312"/>
      <c r="H73" s="312"/>
      <c r="I73" s="312"/>
      <c r="J73" s="312"/>
      <c r="K73" s="312"/>
      <c r="L73" s="312"/>
      <c r="M73" s="240"/>
    </row>
    <row r="74" spans="1:13">
      <c r="A74" s="312"/>
      <c r="H74" s="312"/>
      <c r="I74" s="312"/>
      <c r="J74" s="312"/>
      <c r="K74" s="312"/>
      <c r="L74" s="312"/>
      <c r="M74" s="240"/>
    </row>
    <row r="75" spans="1:13">
      <c r="A75" s="312"/>
      <c r="H75" s="312"/>
      <c r="I75" s="312"/>
      <c r="J75" s="312"/>
      <c r="K75" s="312"/>
      <c r="L75" s="312"/>
      <c r="M75" s="240"/>
    </row>
    <row r="76" spans="1:13">
      <c r="A76" s="312"/>
      <c r="H76" s="312"/>
      <c r="I76" s="312"/>
      <c r="J76" s="312"/>
      <c r="K76" s="312"/>
      <c r="L76" s="312"/>
      <c r="M76" s="240"/>
    </row>
    <row r="77" spans="1:13">
      <c r="A77" s="312"/>
      <c r="H77" s="312"/>
      <c r="I77" s="312"/>
      <c r="J77" s="312"/>
      <c r="K77" s="312"/>
      <c r="L77" s="312"/>
      <c r="M77" s="240"/>
    </row>
    <row r="78" spans="1:13">
      <c r="A78" s="312"/>
      <c r="H78" s="312"/>
      <c r="I78" s="312"/>
      <c r="J78" s="312"/>
      <c r="K78" s="312"/>
      <c r="L78" s="312"/>
      <c r="M78" s="240"/>
    </row>
    <row r="79" spans="1:13">
      <c r="A79" s="312"/>
      <c r="H79" s="312"/>
      <c r="I79" s="312"/>
      <c r="J79" s="312"/>
      <c r="K79" s="312"/>
      <c r="L79" s="312"/>
      <c r="M79" s="240"/>
    </row>
    <row r="80" spans="1:13">
      <c r="A80" s="312"/>
      <c r="H80" s="312"/>
      <c r="I80" s="312"/>
      <c r="J80" s="312"/>
      <c r="K80" s="312"/>
      <c r="L80" s="312"/>
      <c r="M80" s="240"/>
    </row>
    <row r="81" spans="1:13">
      <c r="A81" s="312"/>
      <c r="H81" s="312"/>
      <c r="I81" s="312"/>
      <c r="J81" s="312"/>
      <c r="K81" s="312"/>
      <c r="L81" s="312"/>
      <c r="M81" s="240"/>
    </row>
    <row r="82" spans="1:13">
      <c r="A82" s="312"/>
      <c r="H82" s="312"/>
      <c r="I82" s="312"/>
      <c r="J82" s="312"/>
      <c r="K82" s="312"/>
      <c r="L82" s="312"/>
      <c r="M82" s="240"/>
    </row>
    <row r="83" spans="1:13">
      <c r="A83" s="312"/>
      <c r="H83" s="312"/>
      <c r="I83" s="312"/>
      <c r="J83" s="312"/>
      <c r="K83" s="312"/>
      <c r="L83" s="312"/>
      <c r="M83" s="240"/>
    </row>
    <row r="84" spans="1:13">
      <c r="A84" s="312"/>
      <c r="H84" s="312"/>
      <c r="I84" s="312"/>
      <c r="J84" s="312"/>
      <c r="K84" s="312"/>
      <c r="L84" s="312"/>
      <c r="M84" s="240"/>
    </row>
    <row r="85" spans="1:13">
      <c r="A85" s="312"/>
      <c r="H85" s="312"/>
      <c r="I85" s="312"/>
      <c r="J85" s="312"/>
      <c r="K85" s="312"/>
      <c r="L85" s="312"/>
      <c r="M85" s="240"/>
    </row>
    <row r="86" spans="1:13">
      <c r="A86" s="312"/>
      <c r="H86" s="312"/>
      <c r="I86" s="312"/>
      <c r="J86" s="312"/>
      <c r="K86" s="312"/>
      <c r="L86" s="312"/>
      <c r="M86" s="240"/>
    </row>
    <row r="87" spans="1:13">
      <c r="A87" s="312"/>
      <c r="H87" s="312"/>
      <c r="I87" s="312"/>
      <c r="J87" s="312"/>
      <c r="K87" s="312"/>
      <c r="L87" s="312"/>
      <c r="M87" s="240"/>
    </row>
    <row r="88" spans="1:13">
      <c r="A88" s="312"/>
      <c r="H88" s="312"/>
      <c r="I88" s="312"/>
      <c r="J88" s="312"/>
      <c r="K88" s="312"/>
      <c r="L88" s="312"/>
      <c r="M88" s="240"/>
    </row>
    <row r="89" spans="1:13">
      <c r="A89" s="312"/>
      <c r="H89" s="312"/>
      <c r="I89" s="312"/>
      <c r="J89" s="312"/>
      <c r="K89" s="312"/>
      <c r="L89" s="312"/>
      <c r="M89" s="240"/>
    </row>
    <row r="90" spans="1:13">
      <c r="A90" s="312"/>
      <c r="H90" s="312"/>
      <c r="I90" s="312"/>
      <c r="J90" s="312"/>
      <c r="K90" s="312"/>
      <c r="L90" s="312"/>
      <c r="M90" s="240"/>
    </row>
    <row r="91" spans="1:13">
      <c r="A91" s="312"/>
      <c r="H91" s="312"/>
      <c r="I91" s="312"/>
      <c r="J91" s="312"/>
      <c r="K91" s="312"/>
      <c r="L91" s="312"/>
      <c r="M91" s="240"/>
    </row>
    <row r="92" spans="1:13">
      <c r="A92" s="312"/>
      <c r="H92" s="312"/>
      <c r="I92" s="312"/>
      <c r="J92" s="312"/>
      <c r="K92" s="312"/>
      <c r="L92" s="312"/>
      <c r="M92" s="240"/>
    </row>
    <row r="93" spans="1:13">
      <c r="H93" s="312"/>
      <c r="I93" s="312"/>
      <c r="J93" s="312"/>
      <c r="K93" s="312"/>
      <c r="L93" s="312"/>
      <c r="M93" s="240"/>
    </row>
    <row r="94" spans="1:13">
      <c r="H94" s="312"/>
      <c r="I94" s="312"/>
      <c r="J94" s="312"/>
      <c r="K94" s="312"/>
      <c r="L94" s="312"/>
      <c r="M94" s="240"/>
    </row>
    <row r="95" spans="1:13">
      <c r="H95" s="312"/>
      <c r="I95" s="312"/>
      <c r="J95" s="312"/>
      <c r="K95" s="312"/>
      <c r="L95" s="312"/>
      <c r="M95" s="240"/>
    </row>
    <row r="96" spans="1:13">
      <c r="H96" s="312"/>
      <c r="I96" s="312"/>
      <c r="J96" s="312"/>
      <c r="K96" s="312"/>
      <c r="L96" s="312"/>
      <c r="M96" s="240"/>
    </row>
    <row r="97" spans="8:13">
      <c r="H97" s="312"/>
      <c r="I97" s="312"/>
      <c r="J97" s="312"/>
      <c r="K97" s="312"/>
      <c r="L97" s="312"/>
      <c r="M97" s="240"/>
    </row>
    <row r="98" spans="8:13">
      <c r="H98" s="312"/>
      <c r="I98" s="312"/>
      <c r="J98" s="312"/>
      <c r="K98" s="312"/>
      <c r="L98" s="312"/>
      <c r="M98" s="240"/>
    </row>
    <row r="99" spans="8:13">
      <c r="H99" s="312"/>
      <c r="I99" s="312"/>
      <c r="J99" s="312"/>
      <c r="K99" s="312"/>
      <c r="L99" s="312"/>
      <c r="M99" s="240"/>
    </row>
    <row r="100" spans="8:13">
      <c r="H100" s="312"/>
      <c r="I100" s="312"/>
      <c r="J100" s="312"/>
      <c r="K100" s="312"/>
      <c r="L100" s="312"/>
      <c r="M100" s="240"/>
    </row>
    <row r="101" spans="8:13">
      <c r="J101" s="312"/>
      <c r="K101" s="312"/>
      <c r="L101" s="312"/>
      <c r="M101" s="240"/>
    </row>
    <row r="102" spans="8:13">
      <c r="J102" s="312"/>
      <c r="K102" s="312"/>
      <c r="L102" s="312"/>
      <c r="M102" s="240"/>
    </row>
    <row r="103" spans="8:13">
      <c r="J103" s="312"/>
      <c r="K103" s="312"/>
      <c r="L103" s="312"/>
      <c r="M103" s="240"/>
    </row>
    <row r="104" spans="8:13">
      <c r="J104" s="312"/>
      <c r="K104" s="312"/>
      <c r="L104" s="312"/>
      <c r="M104" s="240"/>
    </row>
    <row r="105" spans="8:13">
      <c r="J105" s="312"/>
      <c r="K105" s="312"/>
      <c r="L105" s="312"/>
      <c r="M105" s="240"/>
    </row>
    <row r="106" spans="8:13">
      <c r="J106" s="312"/>
      <c r="K106" s="312"/>
      <c r="L106" s="312"/>
      <c r="M106" s="240"/>
    </row>
    <row r="107" spans="8:13">
      <c r="J107" s="312"/>
      <c r="K107" s="312"/>
      <c r="L107" s="312"/>
      <c r="M107" s="240"/>
    </row>
    <row r="108" spans="8:13">
      <c r="J108" s="312"/>
      <c r="K108" s="312"/>
      <c r="L108" s="312"/>
      <c r="M108" s="240"/>
    </row>
    <row r="109" spans="8:13">
      <c r="J109" s="312"/>
      <c r="K109" s="312"/>
      <c r="L109" s="312"/>
      <c r="M109" s="240"/>
    </row>
    <row r="110" spans="8:13">
      <c r="J110" s="312"/>
      <c r="K110" s="312"/>
      <c r="L110" s="312"/>
      <c r="M110" s="240"/>
    </row>
    <row r="111" spans="8:13">
      <c r="J111" s="312"/>
      <c r="K111" s="312"/>
      <c r="L111" s="312"/>
      <c r="M111" s="240"/>
    </row>
    <row r="112" spans="8:13">
      <c r="M112" s="240"/>
    </row>
    <row r="113" spans="13:13">
      <c r="M113" s="240"/>
    </row>
    <row r="114" spans="13:13">
      <c r="M114" s="240"/>
    </row>
    <row r="115" spans="13:13">
      <c r="M115" s="240"/>
    </row>
    <row r="116" spans="13:13">
      <c r="M116" s="240"/>
    </row>
    <row r="117" spans="13:13">
      <c r="M117" s="240"/>
    </row>
    <row r="118" spans="13:13">
      <c r="M118" s="240"/>
    </row>
    <row r="119" spans="13:13">
      <c r="M119" s="240"/>
    </row>
    <row r="120" spans="13:13">
      <c r="M120" s="240"/>
    </row>
    <row r="121" spans="13:13">
      <c r="M121" s="240"/>
    </row>
    <row r="122" spans="13:13">
      <c r="M122" s="240"/>
    </row>
    <row r="123" spans="13:13">
      <c r="M123" s="240"/>
    </row>
    <row r="124" spans="13:13">
      <c r="M124" s="240"/>
    </row>
    <row r="125" spans="13:13">
      <c r="M125" s="240"/>
    </row>
    <row r="126" spans="13:13">
      <c r="M126" s="240"/>
    </row>
  </sheetData>
  <mergeCells count="1">
    <mergeCell ref="A1:L1"/>
  </mergeCells>
  <pageMargins left="0.7" right="0.7" top="0.75" bottom="0.75" header="0.3" footer="0.3"/>
  <pageSetup scale="68" fitToHeight="0" orientation="landscape" r:id="rId1"/>
  <headerFooter>
    <oddHeader>&amp;RAdjustment No. &amp;U        3.04&amp;U
Workpaper Ref. &amp;U&amp;A</oddHeader>
    <oddFooter>&amp;L&amp;F
Page &amp;P of &amp;N&amp;RPrep by: ____________
          Date:  &amp;U&amp;D&amp;U           Mgr. Review:__________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8"/>
  <sheetViews>
    <sheetView view="pageLayout" topLeftCell="C16" zoomScaleNormal="100" workbookViewId="0">
      <selection activeCell="E32" sqref="E32"/>
    </sheetView>
  </sheetViews>
  <sheetFormatPr defaultColWidth="9.1796875" defaultRowHeight="14.5"/>
  <cols>
    <col min="1" max="1" width="10.26953125" style="240" customWidth="1"/>
    <col min="2" max="2" width="6.1796875" style="240" customWidth="1"/>
    <col min="3" max="6" width="9.1796875" style="240"/>
    <col min="7" max="7" width="35.1796875" style="240" customWidth="1"/>
    <col min="8" max="8" width="20" style="240" bestFit="1" customWidth="1"/>
    <col min="9" max="9" width="15.7265625" style="289" bestFit="1" customWidth="1"/>
    <col min="10" max="10" width="20" style="240" bestFit="1" customWidth="1"/>
    <col min="11" max="11" width="15.453125" style="240" customWidth="1"/>
    <col min="12" max="12" width="14.26953125" style="240" bestFit="1" customWidth="1"/>
    <col min="13" max="13" width="5.54296875" style="240" customWidth="1"/>
    <col min="14" max="14" width="13.54296875" style="240" customWidth="1"/>
    <col min="15" max="15" width="9.81640625" style="240" customWidth="1"/>
    <col min="16" max="16" width="37.54296875" style="240" customWidth="1"/>
    <col min="17" max="16384" width="9.1796875" style="240"/>
  </cols>
  <sheetData>
    <row r="1" spans="1:12" s="232" customFormat="1" ht="46.5" customHeight="1">
      <c r="A1" s="232" t="s">
        <v>217</v>
      </c>
      <c r="B1" s="232" t="s">
        <v>218</v>
      </c>
      <c r="C1" s="233" t="s">
        <v>219</v>
      </c>
      <c r="D1" s="233" t="s">
        <v>192</v>
      </c>
      <c r="E1" s="233" t="s">
        <v>220</v>
      </c>
      <c r="F1" s="232" t="s">
        <v>221</v>
      </c>
      <c r="G1" s="232" t="s">
        <v>222</v>
      </c>
      <c r="H1" s="233" t="s">
        <v>223</v>
      </c>
      <c r="I1" s="232" t="s">
        <v>224</v>
      </c>
      <c r="J1" s="234" t="s">
        <v>225</v>
      </c>
      <c r="K1" s="234" t="s">
        <v>226</v>
      </c>
      <c r="L1" s="234" t="s">
        <v>227</v>
      </c>
    </row>
    <row r="2" spans="1:12">
      <c r="A2" s="235" t="s">
        <v>228</v>
      </c>
      <c r="B2" s="235" t="s">
        <v>229</v>
      </c>
      <c r="C2" s="236" t="s">
        <v>230</v>
      </c>
      <c r="D2" s="237">
        <v>935000</v>
      </c>
      <c r="E2" s="237" t="s">
        <v>231</v>
      </c>
      <c r="F2" s="237" t="s">
        <v>232</v>
      </c>
      <c r="G2" s="237" t="s">
        <v>233</v>
      </c>
      <c r="H2" s="237" t="s">
        <v>234</v>
      </c>
      <c r="I2" s="238">
        <v>3216</v>
      </c>
      <c r="J2" s="238">
        <v>37209.375</v>
      </c>
      <c r="K2" s="239">
        <v>57884.4</v>
      </c>
      <c r="L2" s="239">
        <v>60778.62</v>
      </c>
    </row>
    <row r="3" spans="1:12">
      <c r="A3" s="235" t="s">
        <v>228</v>
      </c>
      <c r="B3" s="235" t="s">
        <v>229</v>
      </c>
      <c r="C3" s="241" t="s">
        <v>235</v>
      </c>
      <c r="D3" s="242">
        <v>923000</v>
      </c>
      <c r="E3" s="237" t="s">
        <v>231</v>
      </c>
      <c r="F3" s="242" t="s">
        <v>232</v>
      </c>
      <c r="G3" s="242" t="s">
        <v>236</v>
      </c>
      <c r="H3" s="237" t="s">
        <v>237</v>
      </c>
      <c r="I3" s="238">
        <v>0</v>
      </c>
      <c r="J3" s="238">
        <v>101469.70428000001</v>
      </c>
      <c r="K3" s="239">
        <v>106543.18949400001</v>
      </c>
      <c r="L3" s="239">
        <v>111870.34896870001</v>
      </c>
    </row>
    <row r="4" spans="1:12">
      <c r="A4" s="235" t="s">
        <v>228</v>
      </c>
      <c r="B4" s="235" t="s">
        <v>229</v>
      </c>
      <c r="C4" s="236" t="s">
        <v>230</v>
      </c>
      <c r="D4" s="237">
        <v>935000</v>
      </c>
      <c r="E4" s="237" t="s">
        <v>231</v>
      </c>
      <c r="F4" s="243" t="s">
        <v>238</v>
      </c>
      <c r="G4" s="237" t="s">
        <v>239</v>
      </c>
      <c r="H4" s="237" t="s">
        <v>234</v>
      </c>
      <c r="I4" s="238">
        <v>36802</v>
      </c>
      <c r="J4" s="238">
        <v>212928.46244999999</v>
      </c>
      <c r="K4" s="239">
        <v>331216.2</v>
      </c>
      <c r="L4" s="239">
        <v>347777.01</v>
      </c>
    </row>
    <row r="5" spans="1:12">
      <c r="A5" s="235" t="s">
        <v>228</v>
      </c>
      <c r="B5" s="235" t="s">
        <v>229</v>
      </c>
      <c r="C5" s="236" t="s">
        <v>230</v>
      </c>
      <c r="D5" s="237">
        <v>935000</v>
      </c>
      <c r="E5" s="237" t="s">
        <v>231</v>
      </c>
      <c r="F5" s="244" t="s">
        <v>238</v>
      </c>
      <c r="G5" s="244" t="s">
        <v>240</v>
      </c>
      <c r="H5" s="237" t="s">
        <v>234</v>
      </c>
      <c r="I5" s="238">
        <v>0</v>
      </c>
      <c r="J5" s="238">
        <v>3502</v>
      </c>
      <c r="K5" s="239">
        <v>3677.1000000000004</v>
      </c>
      <c r="L5" s="239">
        <v>3860.9550000000004</v>
      </c>
    </row>
    <row r="6" spans="1:12">
      <c r="A6" s="235" t="s">
        <v>228</v>
      </c>
      <c r="B6" s="235" t="s">
        <v>229</v>
      </c>
      <c r="C6" s="236" t="s">
        <v>235</v>
      </c>
      <c r="D6" s="237">
        <v>923000</v>
      </c>
      <c r="E6" s="237" t="s">
        <v>231</v>
      </c>
      <c r="F6" s="244" t="s">
        <v>238</v>
      </c>
      <c r="G6" s="244" t="s">
        <v>241</v>
      </c>
      <c r="H6" s="237" t="s">
        <v>237</v>
      </c>
      <c r="I6" s="238">
        <v>39552.800000000003</v>
      </c>
      <c r="J6" s="238">
        <v>857604.5</v>
      </c>
      <c r="K6" s="239">
        <v>1585748</v>
      </c>
      <c r="L6" s="239">
        <v>1665035</v>
      </c>
    </row>
    <row r="7" spans="1:12">
      <c r="A7" s="235" t="s">
        <v>228</v>
      </c>
      <c r="B7" s="235" t="s">
        <v>229</v>
      </c>
      <c r="C7" s="236" t="s">
        <v>230</v>
      </c>
      <c r="D7" s="237">
        <v>935000</v>
      </c>
      <c r="E7" s="237" t="s">
        <v>231</v>
      </c>
      <c r="F7" s="244" t="s">
        <v>242</v>
      </c>
      <c r="G7" s="244" t="s">
        <v>243</v>
      </c>
      <c r="H7" s="237" t="s">
        <v>234</v>
      </c>
      <c r="I7" s="238">
        <v>0</v>
      </c>
      <c r="J7" s="238">
        <v>6798.2719199999992</v>
      </c>
      <c r="K7" s="239">
        <v>14276.371032000001</v>
      </c>
      <c r="L7" s="239">
        <v>14990.189583600002</v>
      </c>
    </row>
    <row r="8" spans="1:12">
      <c r="A8" s="235" t="s">
        <v>228</v>
      </c>
      <c r="B8" s="235" t="s">
        <v>229</v>
      </c>
      <c r="C8" s="236" t="s">
        <v>230</v>
      </c>
      <c r="D8" s="237">
        <v>935000</v>
      </c>
      <c r="E8" s="237" t="s">
        <v>231</v>
      </c>
      <c r="F8" s="244" t="s">
        <v>242</v>
      </c>
      <c r="G8" s="244" t="s">
        <v>244</v>
      </c>
      <c r="H8" s="237" t="s">
        <v>234</v>
      </c>
      <c r="I8" s="238">
        <v>0</v>
      </c>
      <c r="J8" s="238">
        <v>321109.03950000001</v>
      </c>
      <c r="K8" s="239">
        <v>674326.8</v>
      </c>
      <c r="L8" s="239">
        <v>708043.14000000013</v>
      </c>
    </row>
    <row r="9" spans="1:12">
      <c r="A9" s="235" t="s">
        <v>228</v>
      </c>
      <c r="B9" s="235" t="s">
        <v>229</v>
      </c>
      <c r="C9" s="236" t="s">
        <v>230</v>
      </c>
      <c r="D9" s="237">
        <v>935000</v>
      </c>
      <c r="E9" s="237" t="s">
        <v>231</v>
      </c>
      <c r="F9" s="244" t="s">
        <v>242</v>
      </c>
      <c r="G9" s="244" t="s">
        <v>245</v>
      </c>
      <c r="H9" s="237" t="s">
        <v>234</v>
      </c>
      <c r="I9" s="238">
        <v>9013</v>
      </c>
      <c r="J9" s="238">
        <v>45104.143416666666</v>
      </c>
      <c r="K9" s="239">
        <v>91564.2</v>
      </c>
      <c r="L9" s="239">
        <v>96142.41</v>
      </c>
    </row>
    <row r="10" spans="1:12">
      <c r="A10" s="244" t="s">
        <v>228</v>
      </c>
      <c r="B10" s="244" t="s">
        <v>229</v>
      </c>
      <c r="C10" s="236" t="s">
        <v>235</v>
      </c>
      <c r="D10" s="237">
        <v>923000</v>
      </c>
      <c r="E10" s="237" t="s">
        <v>231</v>
      </c>
      <c r="F10" s="244" t="s">
        <v>232</v>
      </c>
      <c r="G10" s="244" t="s">
        <v>246</v>
      </c>
      <c r="H10" s="237" t="s">
        <v>247</v>
      </c>
      <c r="I10" s="238"/>
      <c r="J10" s="238">
        <v>-160000</v>
      </c>
      <c r="K10" s="239">
        <v>-960000</v>
      </c>
      <c r="L10" s="239">
        <v>-988800</v>
      </c>
    </row>
    <row r="11" spans="1:12">
      <c r="A11" s="244" t="s">
        <v>228</v>
      </c>
      <c r="B11" s="244" t="s">
        <v>229</v>
      </c>
      <c r="C11" s="236" t="s">
        <v>235</v>
      </c>
      <c r="D11" s="237">
        <v>923000</v>
      </c>
      <c r="E11" s="237" t="s">
        <v>231</v>
      </c>
      <c r="F11" s="244" t="s">
        <v>232</v>
      </c>
      <c r="G11" s="244" t="s">
        <v>248</v>
      </c>
      <c r="H11" s="237" t="s">
        <v>237</v>
      </c>
      <c r="I11" s="238"/>
      <c r="J11" s="238">
        <v>-527341.25</v>
      </c>
      <c r="K11" s="239">
        <v>-1329000</v>
      </c>
      <c r="L11" s="239">
        <v>-1368870</v>
      </c>
    </row>
    <row r="12" spans="1:12">
      <c r="A12" s="245" t="s">
        <v>203</v>
      </c>
      <c r="B12" s="245" t="s">
        <v>249</v>
      </c>
      <c r="C12" s="246" t="s">
        <v>230</v>
      </c>
      <c r="D12" s="247">
        <v>935000</v>
      </c>
      <c r="E12" s="247" t="s">
        <v>231</v>
      </c>
      <c r="F12" s="245" t="s">
        <v>250</v>
      </c>
      <c r="G12" s="245" t="s">
        <v>251</v>
      </c>
      <c r="H12" s="247" t="s">
        <v>234</v>
      </c>
      <c r="I12" s="248">
        <v>0</v>
      </c>
      <c r="J12" s="248">
        <v>0</v>
      </c>
      <c r="K12" s="249">
        <v>105000</v>
      </c>
      <c r="L12" s="249">
        <v>110250</v>
      </c>
    </row>
    <row r="13" spans="1:12">
      <c r="A13" s="250" t="s">
        <v>252</v>
      </c>
      <c r="B13" s="250" t="s">
        <v>253</v>
      </c>
      <c r="C13" s="251" t="s">
        <v>230</v>
      </c>
      <c r="D13" s="252">
        <v>935000</v>
      </c>
      <c r="E13" s="252" t="s">
        <v>231</v>
      </c>
      <c r="F13" s="253" t="s">
        <v>254</v>
      </c>
      <c r="G13" s="253" t="s">
        <v>255</v>
      </c>
      <c r="H13" s="252" t="s">
        <v>234</v>
      </c>
      <c r="I13" s="254">
        <v>0</v>
      </c>
      <c r="J13" s="254">
        <v>120896</v>
      </c>
      <c r="K13" s="255">
        <v>126941</v>
      </c>
      <c r="L13" s="255">
        <v>133288</v>
      </c>
    </row>
    <row r="14" spans="1:12" ht="29">
      <c r="A14" s="256" t="s">
        <v>256</v>
      </c>
      <c r="B14" s="256" t="s">
        <v>253</v>
      </c>
      <c r="C14" s="257" t="s">
        <v>230</v>
      </c>
      <c r="D14" s="258">
        <v>935000</v>
      </c>
      <c r="E14" s="258" t="s">
        <v>231</v>
      </c>
      <c r="F14" s="259" t="s">
        <v>257</v>
      </c>
      <c r="G14" s="259" t="s">
        <v>258</v>
      </c>
      <c r="H14" s="258" t="s">
        <v>234</v>
      </c>
      <c r="I14" s="260">
        <v>0</v>
      </c>
      <c r="J14" s="260">
        <v>130440</v>
      </c>
      <c r="K14" s="261">
        <v>136962</v>
      </c>
      <c r="L14" s="261">
        <v>143810.1</v>
      </c>
    </row>
    <row r="15" spans="1:12">
      <c r="A15" s="262" t="s">
        <v>259</v>
      </c>
      <c r="B15" s="262"/>
      <c r="C15" s="263" t="s">
        <v>230</v>
      </c>
      <c r="D15" s="264">
        <v>935000</v>
      </c>
      <c r="E15" s="264" t="s">
        <v>231</v>
      </c>
      <c r="F15" s="265"/>
      <c r="G15" s="265" t="s">
        <v>260</v>
      </c>
      <c r="H15" s="264" t="s">
        <v>234</v>
      </c>
      <c r="I15" s="266"/>
      <c r="J15" s="266">
        <v>0</v>
      </c>
      <c r="K15" s="267">
        <v>34400</v>
      </c>
      <c r="L15" s="267">
        <v>36120</v>
      </c>
    </row>
    <row r="16" spans="1:12">
      <c r="A16" s="262" t="s">
        <v>261</v>
      </c>
      <c r="B16" s="262"/>
      <c r="C16" s="263" t="s">
        <v>230</v>
      </c>
      <c r="D16" s="264">
        <v>935000</v>
      </c>
      <c r="E16" s="264" t="s">
        <v>231</v>
      </c>
      <c r="F16" s="265"/>
      <c r="G16" s="265"/>
      <c r="H16" s="264" t="s">
        <v>234</v>
      </c>
      <c r="I16" s="266"/>
      <c r="J16" s="266">
        <v>0</v>
      </c>
      <c r="K16" s="267">
        <v>40000</v>
      </c>
      <c r="L16" s="267">
        <v>42000</v>
      </c>
    </row>
    <row r="17" spans="1:12">
      <c r="A17" s="262" t="s">
        <v>262</v>
      </c>
      <c r="B17" s="262"/>
      <c r="C17" s="263" t="s">
        <v>230</v>
      </c>
      <c r="D17" s="264">
        <v>935000</v>
      </c>
      <c r="E17" s="264" t="s">
        <v>231</v>
      </c>
      <c r="F17" s="265"/>
      <c r="G17" s="265"/>
      <c r="H17" s="264" t="s">
        <v>234</v>
      </c>
      <c r="I17" s="266"/>
      <c r="J17" s="266">
        <v>0</v>
      </c>
      <c r="K17" s="267">
        <v>105000</v>
      </c>
      <c r="L17" s="267">
        <v>110250</v>
      </c>
    </row>
    <row r="18" spans="1:12">
      <c r="A18" s="268" t="s">
        <v>263</v>
      </c>
      <c r="B18" s="268"/>
      <c r="C18" s="269" t="s">
        <v>264</v>
      </c>
      <c r="D18" s="270">
        <v>921000</v>
      </c>
      <c r="E18" s="270" t="s">
        <v>231</v>
      </c>
      <c r="F18" s="271"/>
      <c r="G18" s="271"/>
      <c r="H18" s="270" t="s">
        <v>265</v>
      </c>
      <c r="I18" s="272"/>
      <c r="J18" s="272">
        <v>178000</v>
      </c>
      <c r="K18" s="273">
        <v>336000</v>
      </c>
      <c r="L18" s="273">
        <v>352800</v>
      </c>
    </row>
    <row r="19" spans="1:12">
      <c r="A19" s="268" t="s">
        <v>266</v>
      </c>
      <c r="B19" s="268"/>
      <c r="C19" s="269" t="s">
        <v>267</v>
      </c>
      <c r="D19" s="270">
        <v>935000</v>
      </c>
      <c r="E19" s="270" t="s">
        <v>268</v>
      </c>
      <c r="F19" s="271"/>
      <c r="G19" s="271"/>
      <c r="H19" s="270" t="s">
        <v>234</v>
      </c>
      <c r="I19" s="272"/>
      <c r="J19" s="272">
        <v>0</v>
      </c>
      <c r="K19" s="273">
        <v>174296</v>
      </c>
      <c r="L19" s="273">
        <v>183010.80000000002</v>
      </c>
    </row>
    <row r="20" spans="1:12">
      <c r="A20" s="268" t="s">
        <v>266</v>
      </c>
      <c r="B20" s="268"/>
      <c r="C20" s="269" t="s">
        <v>269</v>
      </c>
      <c r="D20" s="270">
        <v>935000</v>
      </c>
      <c r="E20" s="270" t="s">
        <v>268</v>
      </c>
      <c r="F20" s="271"/>
      <c r="G20" s="271"/>
      <c r="H20" s="270" t="s">
        <v>234</v>
      </c>
      <c r="I20" s="272"/>
      <c r="J20" s="272">
        <v>0</v>
      </c>
      <c r="K20" s="273">
        <v>99757</v>
      </c>
      <c r="L20" s="273">
        <v>104744.85</v>
      </c>
    </row>
    <row r="21" spans="1:12">
      <c r="A21" s="268" t="s">
        <v>242</v>
      </c>
      <c r="B21" s="268"/>
      <c r="C21" s="269" t="s">
        <v>230</v>
      </c>
      <c r="D21" s="270">
        <v>935000</v>
      </c>
      <c r="E21" s="270" t="s">
        <v>231</v>
      </c>
      <c r="F21" s="271"/>
      <c r="G21" s="271"/>
      <c r="H21" s="270" t="s">
        <v>234</v>
      </c>
      <c r="I21" s="272"/>
      <c r="J21" s="272">
        <v>125684</v>
      </c>
      <c r="K21" s="273">
        <v>172001</v>
      </c>
      <c r="L21" s="273">
        <v>180601.05000000002</v>
      </c>
    </row>
    <row r="22" spans="1:12">
      <c r="A22" s="268" t="s">
        <v>270</v>
      </c>
      <c r="B22" s="268"/>
      <c r="C22" s="269" t="s">
        <v>230</v>
      </c>
      <c r="D22" s="270">
        <v>935000</v>
      </c>
      <c r="E22" s="270" t="s">
        <v>231</v>
      </c>
      <c r="F22" s="271"/>
      <c r="G22" s="271"/>
      <c r="H22" s="270" t="s">
        <v>234</v>
      </c>
      <c r="I22" s="272"/>
      <c r="J22" s="272">
        <v>68671</v>
      </c>
      <c r="K22" s="273">
        <v>87094</v>
      </c>
      <c r="L22" s="273">
        <v>91448.7</v>
      </c>
    </row>
    <row r="23" spans="1:12">
      <c r="A23" s="268" t="s">
        <v>271</v>
      </c>
      <c r="B23" s="268"/>
      <c r="C23" s="269" t="s">
        <v>230</v>
      </c>
      <c r="D23" s="270">
        <v>935000</v>
      </c>
      <c r="E23" s="270" t="s">
        <v>231</v>
      </c>
      <c r="F23" s="271"/>
      <c r="G23" s="271"/>
      <c r="H23" s="270" t="s">
        <v>234</v>
      </c>
      <c r="I23" s="272"/>
      <c r="J23" s="272">
        <v>171370</v>
      </c>
      <c r="K23" s="273">
        <v>179938.5</v>
      </c>
      <c r="L23" s="273">
        <v>188935.42500000002</v>
      </c>
    </row>
    <row r="24" spans="1:12">
      <c r="A24" s="274"/>
      <c r="B24" s="274"/>
      <c r="C24" s="275"/>
      <c r="D24" s="276"/>
      <c r="E24" s="276"/>
      <c r="F24" s="277"/>
      <c r="G24" s="277"/>
      <c r="H24" s="276"/>
      <c r="I24" s="278"/>
      <c r="J24" s="279"/>
      <c r="K24" s="280"/>
      <c r="L24" s="280"/>
    </row>
    <row r="25" spans="1:12">
      <c r="A25" s="281" t="s">
        <v>272</v>
      </c>
      <c r="B25" s="281"/>
      <c r="C25" s="282"/>
      <c r="D25" s="282"/>
      <c r="E25" s="282"/>
      <c r="F25" s="282"/>
      <c r="G25" s="282"/>
      <c r="H25" s="282"/>
      <c r="I25" s="283">
        <f>SUBTOTAL(109,Table2[July 2012 to
June 2013
Actuals])</f>
        <v>88583.8</v>
      </c>
      <c r="J25" s="283">
        <f>SUBTOTAL(109,Table2[2014 Proforma])</f>
        <v>1693445.2465666665</v>
      </c>
      <c r="K25" s="283">
        <f>SUBTOTAL(109,Table2[2015 Proforma])</f>
        <v>2173625.7605260005</v>
      </c>
      <c r="L25" s="283">
        <f>SUBTOTAL(109,Table2[2016 Proforma])</f>
        <v>2328086.5985523006</v>
      </c>
    </row>
    <row r="26" spans="1:12" s="284" customFormat="1">
      <c r="H26" s="284" t="s">
        <v>273</v>
      </c>
      <c r="J26" s="285">
        <f>Table2[[#Totals],[2014 Proforma]]-Table2[[#Totals],[July 2012 to
June 2013
Actuals]]</f>
        <v>1604861.4465666665</v>
      </c>
      <c r="K26" s="285">
        <f>+Table2[[#Totals],[2015 Proforma]]-Table2[[#Totals],[2014 Proforma]]</f>
        <v>480180.513959334</v>
      </c>
      <c r="L26" s="285">
        <f>+Table2[[#Totals],[2016 Proforma]]-Table2[[#Totals],[2015 Proforma]]</f>
        <v>154460.83802630007</v>
      </c>
    </row>
    <row r="27" spans="1:12" s="284" customFormat="1">
      <c r="I27" s="286"/>
    </row>
    <row r="28" spans="1:12" s="284" customFormat="1">
      <c r="A28" s="284" t="s">
        <v>274</v>
      </c>
      <c r="J28" s="287" t="s">
        <v>275</v>
      </c>
      <c r="K28" s="285">
        <f>SUM(J26:K26)</f>
        <v>2085041.9605260005</v>
      </c>
      <c r="L28" s="288" t="s">
        <v>276</v>
      </c>
    </row>
  </sheetData>
  <pageMargins left="0.7" right="0.7" top="0.75" bottom="0.75" header="0.3" footer="0.3"/>
  <pageSetup scale="68" orientation="landscape" r:id="rId1"/>
  <headerFooter>
    <oddHeader>&amp;RAdjustment No. &amp;U        3.04&amp;U
Workpaper Ref. &amp;U&amp;A</oddHeader>
    <oddFooter>&amp;L&amp;F
Page &amp;P of &amp;N&amp;RPrep by: ____________
          Date:  &amp;U&amp;D &amp;U          Mgr. Review:__________</oddFooter>
  </headerFooter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H327"/>
  <sheetViews>
    <sheetView topLeftCell="A55" zoomScaleNormal="100" workbookViewId="0">
      <selection activeCell="E77" sqref="E77:H77"/>
    </sheetView>
  </sheetViews>
  <sheetFormatPr defaultColWidth="8.90625" defaultRowHeight="12.5"/>
  <cols>
    <col min="1" max="1" width="5.453125" style="165" customWidth="1"/>
    <col min="2" max="2" width="7" style="165" customWidth="1"/>
    <col min="3" max="3" width="17.90625" style="165" customWidth="1"/>
    <col min="4" max="4" width="7.36328125" style="165" customWidth="1"/>
    <col min="5" max="7" width="19.08984375" style="165" customWidth="1"/>
    <col min="8" max="8" width="19" style="165" customWidth="1"/>
    <col min="9" max="9" width="12" style="165" bestFit="1" customWidth="1"/>
    <col min="10" max="30" width="9" style="165" customWidth="1"/>
    <col min="31" max="31" width="10.08984375" style="165" bestFit="1" customWidth="1"/>
    <col min="32" max="60" width="9" style="165" customWidth="1"/>
    <col min="61" max="61" width="10.08984375" style="165" bestFit="1" customWidth="1"/>
    <col min="62" max="90" width="9" style="165" customWidth="1"/>
    <col min="91" max="91" width="10.08984375" style="165" bestFit="1" customWidth="1"/>
    <col min="92" max="92" width="9.90625" style="165" bestFit="1" customWidth="1"/>
    <col min="93" max="153" width="9" style="165" customWidth="1"/>
    <col min="154" max="154" width="13.08984375" style="165" bestFit="1" customWidth="1"/>
    <col min="155" max="155" width="11.6328125" style="165" bestFit="1" customWidth="1"/>
    <col min="156" max="16384" width="8.90625" style="165"/>
  </cols>
  <sheetData>
    <row r="1" spans="1:8">
      <c r="A1" s="194" t="s">
        <v>192</v>
      </c>
      <c r="B1" s="194" t="s">
        <v>191</v>
      </c>
      <c r="E1" s="170"/>
      <c r="F1" s="170"/>
      <c r="G1" s="170"/>
    </row>
    <row r="3" spans="1:8" s="168" customFormat="1" ht="13">
      <c r="A3" s="183" t="s">
        <v>190</v>
      </c>
      <c r="B3" s="185"/>
      <c r="C3" s="185"/>
      <c r="D3" s="185"/>
      <c r="E3" s="193" t="s">
        <v>189</v>
      </c>
      <c r="F3" s="193"/>
      <c r="G3" s="193"/>
      <c r="H3" s="193"/>
    </row>
    <row r="4" spans="1:8" s="168" customFormat="1" ht="13">
      <c r="A4" s="183" t="s">
        <v>188</v>
      </c>
      <c r="B4" s="183" t="s">
        <v>187</v>
      </c>
      <c r="C4" s="183" t="s">
        <v>186</v>
      </c>
      <c r="D4" s="182"/>
      <c r="E4" s="192" t="s">
        <v>185</v>
      </c>
      <c r="F4" s="192">
        <v>2017</v>
      </c>
      <c r="G4" s="192">
        <v>2018</v>
      </c>
      <c r="H4" s="192">
        <v>2019</v>
      </c>
    </row>
    <row r="5" spans="1:8">
      <c r="A5" s="179" t="s">
        <v>184</v>
      </c>
      <c r="B5" s="179" t="s">
        <v>160</v>
      </c>
      <c r="C5" s="179" t="s">
        <v>168</v>
      </c>
      <c r="D5" s="177"/>
      <c r="E5" s="176">
        <v>6648715.7699999996</v>
      </c>
      <c r="F5" s="176">
        <v>7986408.6041116603</v>
      </c>
      <c r="G5" s="176">
        <v>8283166.6597268302</v>
      </c>
      <c r="H5" s="176">
        <v>9015799.2050280944</v>
      </c>
    </row>
    <row r="6" spans="1:8">
      <c r="A6" s="180"/>
      <c r="B6" s="180"/>
      <c r="C6" s="188" t="s">
        <v>167</v>
      </c>
      <c r="D6" s="187"/>
      <c r="E6" s="186">
        <v>269693.88</v>
      </c>
      <c r="F6" s="186">
        <v>705424.2923600002</v>
      </c>
      <c r="G6" s="186">
        <v>705433.45495999977</v>
      </c>
      <c r="H6" s="186">
        <v>703632.9133333331</v>
      </c>
    </row>
    <row r="7" spans="1:8">
      <c r="A7" s="180"/>
      <c r="B7" s="180"/>
      <c r="C7" s="188" t="s">
        <v>182</v>
      </c>
      <c r="D7" s="187"/>
      <c r="E7" s="186">
        <v>1911952.4100000004</v>
      </c>
      <c r="F7" s="186">
        <v>1913337.5993785025</v>
      </c>
      <c r="G7" s="186">
        <v>2169021.3184060967</v>
      </c>
      <c r="H7" s="186">
        <v>2200669.0725114751</v>
      </c>
    </row>
    <row r="8" spans="1:8">
      <c r="A8" s="180"/>
      <c r="B8" s="180"/>
      <c r="C8" s="188" t="s">
        <v>159</v>
      </c>
      <c r="D8" s="187"/>
      <c r="E8" s="186">
        <v>350448.01999999996</v>
      </c>
      <c r="F8" s="186">
        <v>106688.19999999998</v>
      </c>
      <c r="G8" s="186">
        <v>106688.19999999998</v>
      </c>
      <c r="H8" s="186">
        <v>106688.19999999998</v>
      </c>
    </row>
    <row r="9" spans="1:8">
      <c r="A9" s="180"/>
      <c r="B9" s="180"/>
      <c r="C9" s="188" t="s">
        <v>166</v>
      </c>
      <c r="D9" s="187"/>
      <c r="E9" s="186">
        <v>576493.48</v>
      </c>
      <c r="F9" s="186">
        <v>534611.73253333149</v>
      </c>
      <c r="G9" s="186">
        <v>516518.23199999798</v>
      </c>
      <c r="H9" s="186">
        <v>519209.23199999804</v>
      </c>
    </row>
    <row r="10" spans="1:8">
      <c r="A10" s="180"/>
      <c r="B10" s="180"/>
      <c r="C10" s="188" t="s">
        <v>165</v>
      </c>
      <c r="D10" s="187"/>
      <c r="E10" s="186">
        <v>2356947.4700000002</v>
      </c>
      <c r="F10" s="186">
        <v>2273455.9127333323</v>
      </c>
      <c r="G10" s="186">
        <v>2260177.7461000001</v>
      </c>
      <c r="H10" s="186">
        <v>2262415.3261000002</v>
      </c>
    </row>
    <row r="11" spans="1:8">
      <c r="A11" s="180"/>
      <c r="B11" s="180"/>
      <c r="C11" s="188" t="s">
        <v>173</v>
      </c>
      <c r="D11" s="187"/>
      <c r="E11" s="186">
        <v>380029.18</v>
      </c>
      <c r="F11" s="186">
        <v>423790.04833974037</v>
      </c>
      <c r="G11" s="186">
        <v>392152.7709995003</v>
      </c>
      <c r="H11" s="186">
        <v>386686.08720000042</v>
      </c>
    </row>
    <row r="12" spans="1:8">
      <c r="A12" s="180"/>
      <c r="B12" s="180"/>
      <c r="C12" s="188" t="s">
        <v>172</v>
      </c>
      <c r="D12" s="187"/>
      <c r="E12" s="186">
        <v>3925353.3899999997</v>
      </c>
      <c r="F12" s="186">
        <v>3699844.3931699982</v>
      </c>
      <c r="G12" s="186">
        <v>3719291.6461199978</v>
      </c>
      <c r="H12" s="186">
        <v>3720142.0821174989</v>
      </c>
    </row>
    <row r="13" spans="1:8">
      <c r="A13" s="180"/>
      <c r="B13" s="180"/>
      <c r="C13" s="188" t="s">
        <v>164</v>
      </c>
      <c r="D13" s="187"/>
      <c r="E13" s="186">
        <v>823687</v>
      </c>
      <c r="F13" s="186">
        <v>942620.35347500083</v>
      </c>
      <c r="G13" s="186">
        <v>1292960.0782352951</v>
      </c>
      <c r="H13" s="186">
        <v>1298193.7282000002</v>
      </c>
    </row>
    <row r="14" spans="1:8" s="168" customFormat="1" ht="13">
      <c r="A14" s="184"/>
      <c r="B14" s="183" t="s">
        <v>158</v>
      </c>
      <c r="C14" s="185"/>
      <c r="D14" s="182"/>
      <c r="E14" s="181">
        <f>SUM(E5:E13)</f>
        <v>17243320.600000001</v>
      </c>
      <c r="F14" s="181">
        <f>SUM(F5:F13)</f>
        <v>18586181.136101566</v>
      </c>
      <c r="G14" s="181">
        <f>SUM(G5:G13)</f>
        <v>19445410.106547717</v>
      </c>
      <c r="H14" s="181">
        <f>SUM(H5:H13)</f>
        <v>20213435.846490402</v>
      </c>
    </row>
    <row r="15" spans="1:8" s="168" customFormat="1" ht="13">
      <c r="A15" s="184"/>
      <c r="B15" s="183" t="s">
        <v>154</v>
      </c>
      <c r="C15" s="185"/>
      <c r="D15" s="182"/>
      <c r="E15" s="181"/>
      <c r="F15" s="181">
        <f>F14-E14</f>
        <v>1342860.5361015648</v>
      </c>
      <c r="G15" s="181">
        <f>G14-F14</f>
        <v>859228.97044615075</v>
      </c>
      <c r="H15" s="181">
        <f>H14-G14</f>
        <v>768025.73994268477</v>
      </c>
    </row>
    <row r="16" spans="1:8" s="168" customFormat="1" ht="13">
      <c r="A16" s="184"/>
      <c r="B16" s="183" t="s">
        <v>183</v>
      </c>
      <c r="C16" s="182"/>
      <c r="D16" s="182"/>
      <c r="E16" s="181"/>
      <c r="F16" s="181">
        <f>SUM(F15:F15)</f>
        <v>1342860.5361015648</v>
      </c>
      <c r="G16" s="181">
        <f>G15</f>
        <v>859228.97044615075</v>
      </c>
      <c r="H16" s="181">
        <f>H15</f>
        <v>768025.73994268477</v>
      </c>
    </row>
    <row r="17" spans="1:8">
      <c r="A17" s="180"/>
      <c r="B17" s="179"/>
      <c r="C17" s="177"/>
      <c r="D17" s="177"/>
      <c r="E17" s="176"/>
      <c r="F17" s="176"/>
      <c r="G17" s="176"/>
      <c r="H17" s="176"/>
    </row>
    <row r="18" spans="1:8">
      <c r="A18" s="180"/>
      <c r="B18" s="179" t="s">
        <v>174</v>
      </c>
      <c r="C18" s="179" t="s">
        <v>182</v>
      </c>
      <c r="D18" s="177"/>
      <c r="E18" s="176">
        <v>430.8</v>
      </c>
      <c r="F18" s="176">
        <v>0</v>
      </c>
      <c r="G18" s="176">
        <v>0</v>
      </c>
      <c r="H18" s="176">
        <v>0</v>
      </c>
    </row>
    <row r="19" spans="1:8">
      <c r="A19" s="180"/>
      <c r="B19" s="180"/>
      <c r="C19" s="188" t="s">
        <v>166</v>
      </c>
      <c r="D19" s="187"/>
      <c r="E19" s="186">
        <v>142.15000000000009</v>
      </c>
      <c r="F19" s="186">
        <v>0</v>
      </c>
      <c r="G19" s="186">
        <v>0</v>
      </c>
      <c r="H19" s="186">
        <v>0</v>
      </c>
    </row>
    <row r="20" spans="1:8">
      <c r="A20" s="180"/>
      <c r="B20" s="180"/>
      <c r="C20" s="188" t="s">
        <v>165</v>
      </c>
      <c r="D20" s="187"/>
      <c r="E20" s="186">
        <v>413934.76999999996</v>
      </c>
      <c r="F20" s="186">
        <v>426629.57912500005</v>
      </c>
      <c r="G20" s="186">
        <v>427148.80117375008</v>
      </c>
      <c r="H20" s="186">
        <v>427684.34238396253</v>
      </c>
    </row>
    <row r="21" spans="1:8">
      <c r="A21" s="180"/>
      <c r="B21" s="180"/>
      <c r="C21" s="188" t="s">
        <v>173</v>
      </c>
      <c r="D21" s="187"/>
      <c r="E21" s="186">
        <v>35909.68</v>
      </c>
      <c r="F21" s="186">
        <v>53040</v>
      </c>
      <c r="G21" s="186">
        <v>53040</v>
      </c>
      <c r="H21" s="186">
        <v>53040</v>
      </c>
    </row>
    <row r="22" spans="1:8">
      <c r="A22" s="180"/>
      <c r="B22" s="180"/>
      <c r="C22" s="188" t="s">
        <v>172</v>
      </c>
      <c r="D22" s="187"/>
      <c r="E22" s="186">
        <v>431.54</v>
      </c>
      <c r="F22" s="186">
        <v>0</v>
      </c>
      <c r="G22" s="186">
        <v>0</v>
      </c>
      <c r="H22" s="186">
        <v>0</v>
      </c>
    </row>
    <row r="23" spans="1:8">
      <c r="A23" s="180"/>
      <c r="B23" s="180"/>
      <c r="C23" s="188" t="s">
        <v>164</v>
      </c>
      <c r="D23" s="187"/>
      <c r="E23" s="186">
        <v>6181.9999999999991</v>
      </c>
      <c r="F23" s="186">
        <v>0</v>
      </c>
      <c r="G23" s="186">
        <v>0</v>
      </c>
      <c r="H23" s="186">
        <v>0</v>
      </c>
    </row>
    <row r="24" spans="1:8">
      <c r="A24" s="180"/>
      <c r="B24" s="180"/>
      <c r="C24" s="188"/>
      <c r="D24" s="187"/>
      <c r="E24" s="186"/>
      <c r="F24" s="186"/>
      <c r="G24" s="186"/>
      <c r="H24" s="186"/>
    </row>
    <row r="25" spans="1:8" s="168" customFormat="1" ht="13">
      <c r="A25" s="184"/>
      <c r="B25" s="183" t="s">
        <v>171</v>
      </c>
      <c r="C25" s="185"/>
      <c r="D25" s="182"/>
      <c r="E25" s="181">
        <f>SUM(E18:E24)</f>
        <v>457030.93999999994</v>
      </c>
      <c r="F25" s="181">
        <f>SUM(F18:F24)</f>
        <v>479669.57912500005</v>
      </c>
      <c r="G25" s="181">
        <f>SUM(G18:G24)</f>
        <v>480188.80117375008</v>
      </c>
      <c r="H25" s="181">
        <f>SUM(H18:H24)</f>
        <v>480724.34238396253</v>
      </c>
    </row>
    <row r="26" spans="1:8" s="168" customFormat="1" ht="13">
      <c r="A26" s="184"/>
      <c r="B26" s="183" t="s">
        <v>154</v>
      </c>
      <c r="C26" s="185"/>
      <c r="D26" s="182"/>
      <c r="E26" s="181"/>
      <c r="F26" s="181">
        <f>F25-E25</f>
        <v>22638.639125000103</v>
      </c>
      <c r="G26" s="181">
        <f>G25-F25</f>
        <v>519.22204875003081</v>
      </c>
      <c r="H26" s="181">
        <f>H25-G25</f>
        <v>535.54121021245373</v>
      </c>
    </row>
    <row r="27" spans="1:8" s="168" customFormat="1" ht="13">
      <c r="A27" s="184"/>
      <c r="B27" s="183" t="s">
        <v>181</v>
      </c>
      <c r="C27" s="182"/>
      <c r="D27" s="182"/>
      <c r="E27" s="181"/>
      <c r="F27" s="181">
        <f>SUM(F26:F26)</f>
        <v>22638.639125000103</v>
      </c>
      <c r="G27" s="181">
        <f>G26</f>
        <v>519.22204875003081</v>
      </c>
      <c r="H27" s="181">
        <f>H26</f>
        <v>535.54121021245373</v>
      </c>
    </row>
    <row r="28" spans="1:8">
      <c r="A28" s="180"/>
      <c r="B28" s="179"/>
      <c r="C28" s="178"/>
      <c r="D28" s="177"/>
      <c r="E28" s="190"/>
      <c r="F28" s="190"/>
      <c r="G28" s="190"/>
      <c r="H28" s="190"/>
    </row>
    <row r="29" spans="1:8">
      <c r="A29" s="180"/>
      <c r="B29" s="179" t="s">
        <v>180</v>
      </c>
      <c r="C29" s="179" t="s">
        <v>166</v>
      </c>
      <c r="D29" s="177"/>
      <c r="E29" s="186">
        <v>1449.18</v>
      </c>
      <c r="F29" s="191">
        <v>0</v>
      </c>
      <c r="G29" s="191">
        <v>0</v>
      </c>
      <c r="H29" s="191">
        <v>0</v>
      </c>
    </row>
    <row r="30" spans="1:8">
      <c r="A30" s="180"/>
      <c r="B30" s="180"/>
      <c r="C30" s="188" t="s">
        <v>165</v>
      </c>
      <c r="D30" s="187"/>
      <c r="E30" s="186">
        <v>41511.51</v>
      </c>
      <c r="F30" s="186">
        <v>48000</v>
      </c>
      <c r="G30" s="186">
        <v>48000</v>
      </c>
      <c r="H30" s="186">
        <v>48000</v>
      </c>
    </row>
    <row r="31" spans="1:8">
      <c r="A31" s="180"/>
      <c r="B31" s="180"/>
      <c r="C31" s="188"/>
      <c r="D31" s="187"/>
      <c r="E31" s="186"/>
      <c r="F31" s="186"/>
      <c r="G31" s="186"/>
      <c r="H31" s="186"/>
    </row>
    <row r="32" spans="1:8" s="168" customFormat="1" ht="13">
      <c r="A32" s="184"/>
      <c r="B32" s="183" t="s">
        <v>179</v>
      </c>
      <c r="C32" s="185"/>
      <c r="D32" s="182"/>
      <c r="E32" s="181">
        <f>SUM(E29:E31)</f>
        <v>42960.69</v>
      </c>
      <c r="F32" s="181">
        <f>SUM(F29:F31)</f>
        <v>48000</v>
      </c>
      <c r="G32" s="181">
        <f>SUM(G29:G31)</f>
        <v>48000</v>
      </c>
      <c r="H32" s="181">
        <f>SUM(H29:H31)</f>
        <v>48000</v>
      </c>
    </row>
    <row r="33" spans="1:8" s="168" customFormat="1" ht="13">
      <c r="A33" s="184"/>
      <c r="B33" s="183" t="s">
        <v>154</v>
      </c>
      <c r="C33" s="185"/>
      <c r="D33" s="182"/>
      <c r="E33" s="181"/>
      <c r="F33" s="181">
        <f>F32-E32</f>
        <v>5039.3099999999977</v>
      </c>
      <c r="G33" s="181">
        <f>G32-F32</f>
        <v>0</v>
      </c>
      <c r="H33" s="181">
        <f>H32-G32</f>
        <v>0</v>
      </c>
    </row>
    <row r="34" spans="1:8" s="168" customFormat="1" ht="13">
      <c r="A34" s="184"/>
      <c r="B34" s="183" t="s">
        <v>178</v>
      </c>
      <c r="C34" s="182"/>
      <c r="D34" s="182"/>
      <c r="E34" s="181"/>
      <c r="F34" s="181">
        <f>SUM(F33:F33)</f>
        <v>5039.3099999999977</v>
      </c>
      <c r="G34" s="181">
        <f>G33</f>
        <v>0</v>
      </c>
      <c r="H34" s="181">
        <f>H33</f>
        <v>0</v>
      </c>
    </row>
    <row r="35" spans="1:8">
      <c r="A35" s="180"/>
      <c r="B35" s="179"/>
      <c r="C35" s="177"/>
      <c r="D35" s="177"/>
      <c r="E35" s="176"/>
      <c r="F35" s="176"/>
      <c r="G35" s="176"/>
      <c r="H35" s="176"/>
    </row>
    <row r="36" spans="1:8">
      <c r="A36" s="180"/>
      <c r="B36" s="179" t="s">
        <v>169</v>
      </c>
      <c r="C36" s="179" t="s">
        <v>166</v>
      </c>
      <c r="D36" s="177"/>
      <c r="E36" s="176">
        <v>3037</v>
      </c>
      <c r="F36" s="176"/>
      <c r="G36" s="176"/>
      <c r="H36" s="176"/>
    </row>
    <row r="37" spans="1:8">
      <c r="A37" s="180"/>
      <c r="B37" s="180"/>
      <c r="C37" s="188"/>
      <c r="D37" s="187"/>
      <c r="E37" s="186"/>
      <c r="F37" s="186"/>
      <c r="G37" s="186"/>
      <c r="H37" s="186"/>
    </row>
    <row r="38" spans="1:8" ht="13">
      <c r="A38" s="180"/>
      <c r="B38" s="183" t="s">
        <v>163</v>
      </c>
      <c r="C38" s="185"/>
      <c r="D38" s="182"/>
      <c r="E38" s="181">
        <f>SUM(E36:E37)</f>
        <v>3037</v>
      </c>
      <c r="F38" s="181">
        <f>SUM(F36:F37)</f>
        <v>0</v>
      </c>
      <c r="G38" s="181">
        <f>SUM(G36:G37)</f>
        <v>0</v>
      </c>
      <c r="H38" s="181">
        <f>SUM(H36:H37)</f>
        <v>0</v>
      </c>
    </row>
    <row r="39" spans="1:8" ht="13">
      <c r="A39" s="180"/>
      <c r="B39" s="183" t="s">
        <v>154</v>
      </c>
      <c r="C39" s="185"/>
      <c r="D39" s="182"/>
      <c r="E39" s="181"/>
      <c r="F39" s="181">
        <f>F38-E38</f>
        <v>-3037</v>
      </c>
      <c r="G39" s="181">
        <f>G38-F38</f>
        <v>0</v>
      </c>
      <c r="H39" s="181">
        <f>H38-G38</f>
        <v>0</v>
      </c>
    </row>
    <row r="40" spans="1:8" ht="13">
      <c r="A40" s="180"/>
      <c r="B40" s="183" t="s">
        <v>177</v>
      </c>
      <c r="C40" s="182"/>
      <c r="D40" s="182"/>
      <c r="E40" s="181"/>
      <c r="F40" s="181">
        <f>SUM(F39:F39)</f>
        <v>-3037</v>
      </c>
      <c r="G40" s="181">
        <f>G39</f>
        <v>0</v>
      </c>
      <c r="H40" s="181">
        <f>H39</f>
        <v>0</v>
      </c>
    </row>
    <row r="41" spans="1:8">
      <c r="A41" s="180"/>
      <c r="B41" s="179" t="s">
        <v>176</v>
      </c>
      <c r="C41" s="177"/>
      <c r="D41" s="177"/>
      <c r="E41" s="176"/>
      <c r="F41" s="176"/>
      <c r="G41" s="176"/>
      <c r="H41" s="176"/>
    </row>
    <row r="42" spans="1:8">
      <c r="A42" s="179" t="s">
        <v>175</v>
      </c>
      <c r="B42" s="179" t="s">
        <v>174</v>
      </c>
      <c r="C42" s="179" t="s">
        <v>168</v>
      </c>
      <c r="D42" s="177"/>
      <c r="E42" s="176">
        <v>325416.49000000017</v>
      </c>
      <c r="F42" s="176">
        <v>333132.67260000011</v>
      </c>
      <c r="G42" s="176">
        <v>349789.30622999999</v>
      </c>
      <c r="H42" s="176">
        <v>367278.77154150017</v>
      </c>
    </row>
    <row r="43" spans="1:8">
      <c r="A43" s="180"/>
      <c r="B43" s="180"/>
      <c r="C43" s="188" t="s">
        <v>167</v>
      </c>
      <c r="D43" s="187"/>
      <c r="E43" s="186">
        <v>1884</v>
      </c>
      <c r="F43" s="186">
        <v>0</v>
      </c>
      <c r="G43" s="186">
        <v>0</v>
      </c>
      <c r="H43" s="186">
        <v>0</v>
      </c>
    </row>
    <row r="44" spans="1:8">
      <c r="A44" s="180"/>
      <c r="B44" s="180"/>
      <c r="C44" s="188" t="s">
        <v>159</v>
      </c>
      <c r="D44" s="187"/>
      <c r="E44" s="186">
        <v>4997.5</v>
      </c>
      <c r="F44" s="186">
        <v>0</v>
      </c>
      <c r="G44" s="186">
        <v>0</v>
      </c>
      <c r="H44" s="186">
        <v>0</v>
      </c>
    </row>
    <row r="45" spans="1:8">
      <c r="A45" s="180"/>
      <c r="B45" s="180"/>
      <c r="C45" s="188" t="s">
        <v>166</v>
      </c>
      <c r="D45" s="187"/>
      <c r="E45" s="186">
        <v>9592.11</v>
      </c>
      <c r="F45" s="186">
        <v>0</v>
      </c>
      <c r="G45" s="186">
        <v>0</v>
      </c>
      <c r="H45" s="186">
        <v>0</v>
      </c>
    </row>
    <row r="46" spans="1:8">
      <c r="A46" s="180"/>
      <c r="B46" s="180"/>
      <c r="C46" s="188" t="s">
        <v>165</v>
      </c>
      <c r="D46" s="187"/>
      <c r="E46" s="186">
        <v>40624.639999999999</v>
      </c>
      <c r="F46" s="186">
        <v>34979.279999999999</v>
      </c>
      <c r="G46" s="186">
        <v>7187.2800000000025</v>
      </c>
      <c r="H46" s="186">
        <v>7187.2800000000025</v>
      </c>
    </row>
    <row r="47" spans="1:8">
      <c r="A47" s="180"/>
      <c r="B47" s="180"/>
      <c r="C47" s="188" t="s">
        <v>173</v>
      </c>
      <c r="D47" s="187"/>
      <c r="E47" s="186">
        <v>10.220000000000001</v>
      </c>
      <c r="F47" s="186">
        <v>0</v>
      </c>
      <c r="G47" s="186">
        <v>0</v>
      </c>
      <c r="H47" s="186">
        <v>0</v>
      </c>
    </row>
    <row r="48" spans="1:8">
      <c r="A48" s="180"/>
      <c r="B48" s="180"/>
      <c r="C48" s="188" t="s">
        <v>172</v>
      </c>
      <c r="D48" s="187"/>
      <c r="E48" s="186">
        <v>4784.8900000000003</v>
      </c>
      <c r="F48" s="186">
        <v>0</v>
      </c>
      <c r="G48" s="186">
        <v>0</v>
      </c>
      <c r="H48" s="186">
        <v>0</v>
      </c>
    </row>
    <row r="49" spans="1:8">
      <c r="A49" s="180"/>
      <c r="B49" s="180"/>
      <c r="C49" s="188" t="s">
        <v>164</v>
      </c>
      <c r="D49" s="187"/>
      <c r="E49" s="186">
        <v>271.60000000000002</v>
      </c>
      <c r="F49" s="186">
        <v>0</v>
      </c>
      <c r="G49" s="186">
        <v>0</v>
      </c>
      <c r="H49" s="186">
        <v>0</v>
      </c>
    </row>
    <row r="50" spans="1:8">
      <c r="A50" s="180"/>
      <c r="B50" s="180"/>
      <c r="C50" s="188"/>
      <c r="D50" s="187"/>
      <c r="E50" s="186"/>
      <c r="F50" s="186"/>
      <c r="G50" s="186"/>
      <c r="H50" s="186"/>
    </row>
    <row r="51" spans="1:8" s="168" customFormat="1" ht="13">
      <c r="A51" s="184"/>
      <c r="B51" s="183" t="s">
        <v>171</v>
      </c>
      <c r="C51" s="185"/>
      <c r="D51" s="182"/>
      <c r="E51" s="181">
        <f>SUM(E42:E50)</f>
        <v>387581.45000000013</v>
      </c>
      <c r="F51" s="181">
        <f>SUM(F42:F50)</f>
        <v>368111.95260000008</v>
      </c>
      <c r="G51" s="181">
        <f>SUM(G42:G50)</f>
        <v>356976.58623000002</v>
      </c>
      <c r="H51" s="181">
        <f>SUM(H42:H50)</f>
        <v>374466.0515415002</v>
      </c>
    </row>
    <row r="52" spans="1:8" s="168" customFormat="1" ht="13">
      <c r="A52" s="184"/>
      <c r="B52" s="183" t="s">
        <v>154</v>
      </c>
      <c r="C52" s="185"/>
      <c r="D52" s="182"/>
      <c r="E52" s="181"/>
      <c r="F52" s="181">
        <f>F51-E51</f>
        <v>-19469.497400000051</v>
      </c>
      <c r="G52" s="181">
        <f>G51-F51</f>
        <v>-11135.366370000062</v>
      </c>
      <c r="H52" s="181">
        <f>H51-G51</f>
        <v>17489.465311500186</v>
      </c>
    </row>
    <row r="53" spans="1:8" s="168" customFormat="1" ht="13">
      <c r="A53" s="184"/>
      <c r="B53" s="183" t="s">
        <v>170</v>
      </c>
      <c r="C53" s="182"/>
      <c r="D53" s="182"/>
      <c r="E53" s="181"/>
      <c r="F53" s="181">
        <f>SUM(F52:F52)</f>
        <v>-19469.497400000051</v>
      </c>
      <c r="G53" s="181">
        <f>G52</f>
        <v>-11135.366370000062</v>
      </c>
      <c r="H53" s="181">
        <f>H52</f>
        <v>17489.465311500186</v>
      </c>
    </row>
    <row r="54" spans="1:8">
      <c r="A54" s="180"/>
      <c r="B54" s="179"/>
      <c r="C54" s="177"/>
      <c r="D54" s="177"/>
      <c r="E54" s="176"/>
      <c r="F54" s="176"/>
      <c r="G54" s="176"/>
      <c r="H54" s="176"/>
    </row>
    <row r="55" spans="1:8">
      <c r="A55" s="180"/>
      <c r="B55" s="179" t="s">
        <v>169</v>
      </c>
      <c r="C55" s="179" t="s">
        <v>168</v>
      </c>
      <c r="D55" s="177"/>
      <c r="E55" s="176">
        <v>346042.70000000007</v>
      </c>
      <c r="F55" s="176">
        <v>130551.99689750004</v>
      </c>
      <c r="G55" s="176">
        <v>138182.04762499995</v>
      </c>
      <c r="H55" s="176">
        <v>144195.73375624992</v>
      </c>
    </row>
    <row r="56" spans="1:8">
      <c r="A56" s="180"/>
      <c r="B56" s="180"/>
      <c r="C56" s="188" t="s">
        <v>167</v>
      </c>
      <c r="D56" s="187"/>
      <c r="E56" s="186">
        <v>0</v>
      </c>
      <c r="F56" s="186">
        <v>0</v>
      </c>
      <c r="G56" s="186">
        <v>0</v>
      </c>
      <c r="H56" s="186">
        <v>0</v>
      </c>
    </row>
    <row r="57" spans="1:8">
      <c r="A57" s="180"/>
      <c r="B57" s="180"/>
      <c r="C57" s="188" t="s">
        <v>159</v>
      </c>
      <c r="D57" s="187"/>
      <c r="E57" s="186">
        <v>1570.9799999999998</v>
      </c>
      <c r="F57" s="186">
        <v>0</v>
      </c>
      <c r="G57" s="186">
        <v>0</v>
      </c>
      <c r="H57" s="186">
        <v>0</v>
      </c>
    </row>
    <row r="58" spans="1:8">
      <c r="A58" s="180"/>
      <c r="B58" s="180"/>
      <c r="C58" s="188" t="s">
        <v>166</v>
      </c>
      <c r="D58" s="187"/>
      <c r="E58" s="186">
        <v>3165.36</v>
      </c>
      <c r="F58" s="186">
        <v>0</v>
      </c>
      <c r="G58" s="186">
        <v>0</v>
      </c>
      <c r="H58" s="186">
        <v>0</v>
      </c>
    </row>
    <row r="59" spans="1:8">
      <c r="A59" s="180"/>
      <c r="B59" s="180"/>
      <c r="C59" s="188" t="s">
        <v>165</v>
      </c>
      <c r="D59" s="187"/>
      <c r="E59" s="186">
        <v>68438.540000000008</v>
      </c>
      <c r="F59" s="186">
        <v>250273.28000000009</v>
      </c>
      <c r="G59" s="186">
        <v>0</v>
      </c>
      <c r="H59" s="186">
        <v>0</v>
      </c>
    </row>
    <row r="60" spans="1:8">
      <c r="A60" s="180"/>
      <c r="B60" s="180"/>
      <c r="C60" s="188" t="s">
        <v>164</v>
      </c>
      <c r="D60" s="187"/>
      <c r="E60" s="186">
        <v>0</v>
      </c>
      <c r="F60" s="186">
        <v>34334.177660000001</v>
      </c>
      <c r="G60" s="186">
        <v>34334.177660000001</v>
      </c>
      <c r="H60" s="186">
        <v>34334.177660000001</v>
      </c>
    </row>
    <row r="61" spans="1:8" s="168" customFormat="1" ht="13">
      <c r="A61" s="184"/>
      <c r="B61" s="183" t="s">
        <v>163</v>
      </c>
      <c r="C61" s="185"/>
      <c r="D61" s="182"/>
      <c r="E61" s="181">
        <f>SUM(E55:E60)</f>
        <v>419217.58000000007</v>
      </c>
      <c r="F61" s="181">
        <f>SUM(F55:F60)</f>
        <v>415159.45455750014</v>
      </c>
      <c r="G61" s="181">
        <f>SUM(G55:G60)</f>
        <v>172516.22528499993</v>
      </c>
      <c r="H61" s="181">
        <f>SUM(H55:H60)</f>
        <v>178529.91141624993</v>
      </c>
    </row>
    <row r="62" spans="1:8" s="168" customFormat="1" ht="13">
      <c r="A62" s="184"/>
      <c r="B62" s="183" t="s">
        <v>154</v>
      </c>
      <c r="C62" s="185"/>
      <c r="D62" s="182"/>
      <c r="E62" s="181"/>
      <c r="F62" s="181">
        <f>F61-E61</f>
        <v>-4058.1254424999352</v>
      </c>
      <c r="G62" s="181">
        <f>G61-F61</f>
        <v>-242643.2292725002</v>
      </c>
      <c r="H62" s="181">
        <f>H61-G61</f>
        <v>6013.6861312499968</v>
      </c>
    </row>
    <row r="63" spans="1:8" s="168" customFormat="1" ht="13">
      <c r="A63" s="184"/>
      <c r="B63" s="183" t="s">
        <v>162</v>
      </c>
      <c r="C63" s="182"/>
      <c r="D63" s="182"/>
      <c r="E63" s="181"/>
      <c r="F63" s="181">
        <f>SUM(F62:F62)</f>
        <v>-4058.1254424999352</v>
      </c>
      <c r="G63" s="181">
        <f>G62</f>
        <v>-242643.2292725002</v>
      </c>
      <c r="H63" s="181">
        <f>H62</f>
        <v>6013.6861312499968</v>
      </c>
    </row>
    <row r="64" spans="1:8">
      <c r="A64" s="180"/>
      <c r="B64" s="179"/>
      <c r="C64" s="177"/>
      <c r="D64" s="177"/>
      <c r="E64" s="190"/>
      <c r="F64" s="176"/>
      <c r="G64" s="176"/>
      <c r="H64" s="176"/>
    </row>
    <row r="65" spans="1:8">
      <c r="A65" s="179" t="s">
        <v>161</v>
      </c>
      <c r="B65" s="179" t="s">
        <v>160</v>
      </c>
      <c r="C65" s="179" t="s">
        <v>159</v>
      </c>
      <c r="D65" s="177"/>
      <c r="E65" s="189">
        <v>4997.5</v>
      </c>
      <c r="F65" s="176"/>
      <c r="G65" s="176"/>
      <c r="H65" s="176"/>
    </row>
    <row r="66" spans="1:8">
      <c r="A66" s="180"/>
      <c r="B66" s="180"/>
      <c r="C66" s="188"/>
      <c r="D66" s="187"/>
      <c r="E66" s="186"/>
      <c r="F66" s="186"/>
      <c r="G66" s="186"/>
      <c r="H66" s="186"/>
    </row>
    <row r="67" spans="1:8" s="168" customFormat="1" ht="13">
      <c r="A67" s="184"/>
      <c r="B67" s="183" t="s">
        <v>158</v>
      </c>
      <c r="C67" s="185"/>
      <c r="D67" s="182"/>
      <c r="E67" s="181">
        <f>SUM(E65:E66)</f>
        <v>4997.5</v>
      </c>
      <c r="F67" s="181">
        <f>SUM(F65:F66)</f>
        <v>0</v>
      </c>
      <c r="G67" s="181">
        <f>SUM(G65:G66)</f>
        <v>0</v>
      </c>
      <c r="H67" s="181">
        <f>SUM(H65:H66)</f>
        <v>0</v>
      </c>
    </row>
    <row r="68" spans="1:8" s="168" customFormat="1" ht="13">
      <c r="A68" s="184"/>
      <c r="B68" s="183" t="s">
        <v>154</v>
      </c>
      <c r="C68" s="185"/>
      <c r="D68" s="182"/>
      <c r="E68" s="181"/>
      <c r="F68" s="181">
        <f>F67-E67</f>
        <v>-4997.5</v>
      </c>
      <c r="G68" s="181">
        <f>G67-F67</f>
        <v>0</v>
      </c>
      <c r="H68" s="181">
        <f>H67-G67</f>
        <v>0</v>
      </c>
    </row>
    <row r="69" spans="1:8" s="168" customFormat="1" ht="13">
      <c r="A69" s="184"/>
      <c r="B69" s="183" t="s">
        <v>157</v>
      </c>
      <c r="C69" s="182"/>
      <c r="D69" s="182"/>
      <c r="E69" s="181"/>
      <c r="F69" s="181">
        <f>SUM(F68:F68)</f>
        <v>-4997.5</v>
      </c>
      <c r="G69" s="181">
        <f>G68</f>
        <v>0</v>
      </c>
      <c r="H69" s="181">
        <f>H68</f>
        <v>0</v>
      </c>
    </row>
    <row r="70" spans="1:8">
      <c r="A70" s="180"/>
      <c r="B70" s="179"/>
      <c r="C70" s="177"/>
      <c r="D70" s="177"/>
      <c r="E70" s="176"/>
      <c r="F70" s="176"/>
      <c r="G70" s="176"/>
      <c r="H70" s="176"/>
    </row>
    <row r="71" spans="1:8">
      <c r="A71" s="180"/>
      <c r="B71" s="179" t="s">
        <v>156</v>
      </c>
      <c r="C71" s="179"/>
      <c r="D71" s="177"/>
      <c r="E71" s="176">
        <v>0</v>
      </c>
      <c r="F71" s="176"/>
      <c r="G71" s="176"/>
      <c r="H71" s="176"/>
    </row>
    <row r="72" spans="1:8">
      <c r="A72" s="180"/>
      <c r="B72" s="180"/>
      <c r="C72" s="188"/>
      <c r="D72" s="187"/>
      <c r="E72" s="186">
        <v>0</v>
      </c>
      <c r="F72" s="186"/>
      <c r="G72" s="186"/>
      <c r="H72" s="186"/>
    </row>
    <row r="73" spans="1:8" s="168" customFormat="1" ht="13">
      <c r="A73" s="184"/>
      <c r="B73" s="183" t="s">
        <v>155</v>
      </c>
      <c r="C73" s="185"/>
      <c r="D73" s="182"/>
      <c r="E73" s="181">
        <f>SUM(E71:E72)</f>
        <v>0</v>
      </c>
      <c r="F73" s="181">
        <f>SUM(F71:F72)</f>
        <v>0</v>
      </c>
      <c r="G73" s="181">
        <f>SUM(G71:G72)</f>
        <v>0</v>
      </c>
      <c r="H73" s="181">
        <f>SUM(H71:H72)</f>
        <v>0</v>
      </c>
    </row>
    <row r="74" spans="1:8" s="168" customFormat="1" ht="13">
      <c r="A74" s="184"/>
      <c r="B74" s="183" t="s">
        <v>154</v>
      </c>
      <c r="C74" s="185"/>
      <c r="D74" s="182"/>
      <c r="E74" s="181"/>
      <c r="F74" s="181">
        <f>F73-E73</f>
        <v>0</v>
      </c>
      <c r="G74" s="181">
        <f>G73-F73</f>
        <v>0</v>
      </c>
      <c r="H74" s="181">
        <f>H73-G73</f>
        <v>0</v>
      </c>
    </row>
    <row r="75" spans="1:8" s="168" customFormat="1" ht="13">
      <c r="A75" s="184"/>
      <c r="B75" s="183" t="s">
        <v>153</v>
      </c>
      <c r="C75" s="182"/>
      <c r="D75" s="182"/>
      <c r="E75" s="181"/>
      <c r="F75" s="181">
        <f>SUM(F74:F74)</f>
        <v>0</v>
      </c>
      <c r="G75" s="181">
        <f>G74</f>
        <v>0</v>
      </c>
      <c r="H75" s="181">
        <f>H74</f>
        <v>0</v>
      </c>
    </row>
    <row r="76" spans="1:8">
      <c r="A76" s="180"/>
      <c r="B76" s="179"/>
      <c r="C76" s="178"/>
      <c r="D76" s="177"/>
      <c r="E76" s="176"/>
      <c r="F76" s="176"/>
      <c r="G76" s="176"/>
      <c r="H76" s="176"/>
    </row>
    <row r="77" spans="1:8" s="168" customFormat="1" ht="13">
      <c r="A77" s="175" t="s">
        <v>152</v>
      </c>
      <c r="B77" s="174"/>
      <c r="C77" s="174"/>
      <c r="D77" s="173"/>
      <c r="E77" s="172">
        <f>SUM(E73,E67,E61,E51,E38,E32,E25,E14)</f>
        <v>18558145.760000002</v>
      </c>
      <c r="F77" s="172">
        <f>SUM(F73,F67,F61,F51,F38,F32,F25,F14)</f>
        <v>19897122.122384068</v>
      </c>
      <c r="G77" s="172">
        <f>SUM(G73,G67,G61,G51,G38,G32,G25,G14)</f>
        <v>20503091.719236467</v>
      </c>
      <c r="H77" s="172">
        <f>SUM(H73,H67,H61,H51,H38,H32,H25,H14)</f>
        <v>21295156.151832115</v>
      </c>
    </row>
    <row r="79" spans="1:8" ht="13">
      <c r="A79" s="171"/>
      <c r="B79" s="168" t="s">
        <v>151</v>
      </c>
      <c r="E79" s="167">
        <f>F77-E77</f>
        <v>1338976.362384066</v>
      </c>
    </row>
    <row r="80" spans="1:8" ht="13">
      <c r="A80" s="170"/>
      <c r="B80" s="168" t="s">
        <v>150</v>
      </c>
      <c r="E80" s="167">
        <f>G77-F77</f>
        <v>605969.59685239941</v>
      </c>
    </row>
    <row r="81" spans="1:5" ht="13">
      <c r="A81" s="169"/>
      <c r="B81" s="168"/>
      <c r="E81" s="167"/>
    </row>
    <row r="100" spans="5:8">
      <c r="E100" s="166"/>
      <c r="F100" s="166"/>
      <c r="G100" s="166"/>
      <c r="H100" s="166"/>
    </row>
    <row r="101" spans="5:8">
      <c r="E101" s="166"/>
      <c r="F101" s="166"/>
      <c r="G101" s="166"/>
      <c r="H101" s="166"/>
    </row>
    <row r="102" spans="5:8">
      <c r="E102" s="166"/>
      <c r="F102" s="166"/>
      <c r="G102" s="166"/>
      <c r="H102" s="166"/>
    </row>
    <row r="103" spans="5:8">
      <c r="E103" s="166"/>
      <c r="F103" s="166"/>
      <c r="G103" s="166"/>
      <c r="H103" s="166"/>
    </row>
    <row r="104" spans="5:8">
      <c r="E104" s="166"/>
      <c r="F104" s="166"/>
      <c r="G104" s="166"/>
      <c r="H104" s="166"/>
    </row>
    <row r="105" spans="5:8">
      <c r="E105" s="166"/>
      <c r="F105" s="166"/>
      <c r="G105" s="166"/>
      <c r="H105" s="166"/>
    </row>
    <row r="106" spans="5:8">
      <c r="E106" s="166"/>
      <c r="F106" s="166"/>
      <c r="G106" s="166"/>
      <c r="H106" s="166"/>
    </row>
    <row r="107" spans="5:8">
      <c r="E107" s="166"/>
      <c r="F107" s="166"/>
      <c r="G107" s="166"/>
      <c r="H107" s="166"/>
    </row>
    <row r="108" spans="5:8">
      <c r="E108" s="166"/>
      <c r="F108" s="166"/>
      <c r="G108" s="166"/>
      <c r="H108" s="166"/>
    </row>
    <row r="109" spans="5:8">
      <c r="E109" s="166"/>
      <c r="F109" s="166"/>
      <c r="G109" s="166"/>
      <c r="H109" s="166"/>
    </row>
    <row r="110" spans="5:8">
      <c r="E110" s="166"/>
      <c r="F110" s="166"/>
      <c r="G110" s="166"/>
      <c r="H110" s="166"/>
    </row>
    <row r="111" spans="5:8">
      <c r="E111" s="166"/>
      <c r="F111" s="166"/>
      <c r="G111" s="166"/>
      <c r="H111" s="166"/>
    </row>
    <row r="112" spans="5:8">
      <c r="E112" s="166"/>
      <c r="F112" s="166"/>
      <c r="G112" s="166"/>
      <c r="H112" s="166"/>
    </row>
    <row r="113" spans="5:8">
      <c r="E113" s="166"/>
      <c r="F113" s="166"/>
      <c r="G113" s="166"/>
      <c r="H113" s="166"/>
    </row>
    <row r="114" spans="5:8">
      <c r="E114" s="166"/>
      <c r="F114" s="166"/>
      <c r="G114" s="166"/>
      <c r="H114" s="166"/>
    </row>
    <row r="115" spans="5:8">
      <c r="E115" s="166"/>
      <c r="F115" s="166"/>
      <c r="G115" s="166"/>
      <c r="H115" s="166"/>
    </row>
    <row r="116" spans="5:8">
      <c r="E116" s="166"/>
      <c r="F116" s="166"/>
      <c r="G116" s="166"/>
      <c r="H116" s="166"/>
    </row>
    <row r="117" spans="5:8">
      <c r="E117" s="166"/>
      <c r="F117" s="166"/>
      <c r="G117" s="166"/>
      <c r="H117" s="166"/>
    </row>
    <row r="118" spans="5:8">
      <c r="E118" s="166"/>
      <c r="F118" s="166"/>
      <c r="G118" s="166"/>
      <c r="H118" s="166"/>
    </row>
    <row r="119" spans="5:8">
      <c r="E119" s="166"/>
      <c r="F119" s="166"/>
      <c r="G119" s="166"/>
      <c r="H119" s="166"/>
    </row>
    <row r="120" spans="5:8">
      <c r="E120" s="166"/>
      <c r="F120" s="166"/>
      <c r="G120" s="166"/>
      <c r="H120" s="166"/>
    </row>
    <row r="121" spans="5:8">
      <c r="E121" s="166"/>
      <c r="F121" s="166"/>
      <c r="G121" s="166"/>
      <c r="H121" s="166"/>
    </row>
    <row r="122" spans="5:8">
      <c r="E122" s="166"/>
      <c r="F122" s="166"/>
      <c r="G122" s="166"/>
      <c r="H122" s="166"/>
    </row>
    <row r="123" spans="5:8">
      <c r="E123" s="166"/>
      <c r="F123" s="166"/>
      <c r="G123" s="166"/>
      <c r="H123" s="166"/>
    </row>
    <row r="124" spans="5:8">
      <c r="E124" s="166"/>
      <c r="F124" s="166"/>
      <c r="G124" s="166"/>
      <c r="H124" s="166"/>
    </row>
    <row r="125" spans="5:8">
      <c r="E125" s="166"/>
      <c r="F125" s="166"/>
      <c r="G125" s="166"/>
      <c r="H125" s="166"/>
    </row>
    <row r="126" spans="5:8">
      <c r="E126" s="166"/>
      <c r="F126" s="166"/>
      <c r="G126" s="166"/>
      <c r="H126" s="166"/>
    </row>
    <row r="127" spans="5:8">
      <c r="E127" s="166"/>
      <c r="F127" s="166"/>
      <c r="G127" s="166"/>
      <c r="H127" s="166"/>
    </row>
    <row r="128" spans="5:8">
      <c r="E128" s="166"/>
      <c r="F128" s="166"/>
      <c r="G128" s="166"/>
      <c r="H128" s="166"/>
    </row>
    <row r="129" spans="5:8">
      <c r="E129" s="166"/>
      <c r="F129" s="166"/>
      <c r="G129" s="166"/>
      <c r="H129" s="166"/>
    </row>
    <row r="130" spans="5:8">
      <c r="E130" s="166"/>
      <c r="F130" s="166"/>
      <c r="G130" s="166"/>
      <c r="H130" s="166"/>
    </row>
    <row r="131" spans="5:8">
      <c r="E131" s="166"/>
      <c r="F131" s="166"/>
      <c r="G131" s="166"/>
      <c r="H131" s="166"/>
    </row>
    <row r="132" spans="5:8">
      <c r="E132" s="166"/>
      <c r="F132" s="166"/>
      <c r="G132" s="166"/>
      <c r="H132" s="166"/>
    </row>
    <row r="133" spans="5:8">
      <c r="E133" s="166"/>
      <c r="F133" s="166"/>
      <c r="G133" s="166"/>
      <c r="H133" s="166"/>
    </row>
    <row r="134" spans="5:8">
      <c r="E134" s="166"/>
      <c r="F134" s="166"/>
      <c r="G134" s="166"/>
      <c r="H134" s="166"/>
    </row>
    <row r="135" spans="5:8">
      <c r="E135" s="166"/>
      <c r="F135" s="166"/>
      <c r="G135" s="166"/>
      <c r="H135" s="166"/>
    </row>
    <row r="136" spans="5:8">
      <c r="E136" s="166"/>
      <c r="F136" s="166"/>
      <c r="G136" s="166"/>
      <c r="H136" s="166"/>
    </row>
    <row r="137" spans="5:8">
      <c r="E137" s="166"/>
      <c r="F137" s="166"/>
      <c r="G137" s="166"/>
      <c r="H137" s="166"/>
    </row>
    <row r="138" spans="5:8">
      <c r="E138" s="166"/>
      <c r="F138" s="166"/>
      <c r="G138" s="166"/>
      <c r="H138" s="166"/>
    </row>
    <row r="139" spans="5:8">
      <c r="E139" s="166"/>
      <c r="F139" s="166"/>
      <c r="G139" s="166"/>
      <c r="H139" s="166"/>
    </row>
    <row r="140" spans="5:8">
      <c r="E140" s="166"/>
      <c r="F140" s="166"/>
      <c r="G140" s="166"/>
      <c r="H140" s="166"/>
    </row>
    <row r="141" spans="5:8">
      <c r="E141" s="166"/>
      <c r="F141" s="166"/>
      <c r="G141" s="166"/>
      <c r="H141" s="166"/>
    </row>
    <row r="142" spans="5:8">
      <c r="E142" s="166"/>
      <c r="F142" s="166"/>
      <c r="G142" s="166"/>
      <c r="H142" s="166"/>
    </row>
    <row r="143" spans="5:8">
      <c r="E143" s="166"/>
      <c r="F143" s="166"/>
      <c r="G143" s="166"/>
      <c r="H143" s="166"/>
    </row>
    <row r="144" spans="5:8">
      <c r="E144" s="166"/>
      <c r="F144" s="166"/>
      <c r="G144" s="166"/>
      <c r="H144" s="166"/>
    </row>
    <row r="145" spans="5:8">
      <c r="E145" s="166"/>
      <c r="F145" s="166"/>
      <c r="G145" s="166"/>
      <c r="H145" s="166"/>
    </row>
    <row r="146" spans="5:8">
      <c r="E146" s="166"/>
      <c r="F146" s="166"/>
      <c r="G146" s="166"/>
      <c r="H146" s="166"/>
    </row>
    <row r="147" spans="5:8">
      <c r="E147" s="166"/>
      <c r="F147" s="166"/>
      <c r="G147" s="166"/>
      <c r="H147" s="166"/>
    </row>
    <row r="148" spans="5:8">
      <c r="E148" s="166"/>
      <c r="F148" s="166"/>
      <c r="G148" s="166"/>
      <c r="H148" s="166"/>
    </row>
    <row r="149" spans="5:8">
      <c r="E149" s="166"/>
      <c r="F149" s="166"/>
      <c r="G149" s="166"/>
      <c r="H149" s="166"/>
    </row>
    <row r="150" spans="5:8">
      <c r="E150" s="166"/>
      <c r="F150" s="166"/>
      <c r="G150" s="166"/>
      <c r="H150" s="166"/>
    </row>
    <row r="151" spans="5:8">
      <c r="E151" s="166"/>
      <c r="F151" s="166"/>
      <c r="G151" s="166"/>
      <c r="H151" s="166"/>
    </row>
    <row r="152" spans="5:8">
      <c r="E152" s="166"/>
      <c r="F152" s="166"/>
      <c r="G152" s="166"/>
      <c r="H152" s="166"/>
    </row>
    <row r="153" spans="5:8">
      <c r="E153" s="166"/>
      <c r="F153" s="166"/>
      <c r="G153" s="166"/>
      <c r="H153" s="166"/>
    </row>
    <row r="154" spans="5:8">
      <c r="E154" s="166"/>
      <c r="F154" s="166"/>
      <c r="G154" s="166"/>
      <c r="H154" s="166"/>
    </row>
    <row r="155" spans="5:8">
      <c r="E155" s="166"/>
      <c r="F155" s="166"/>
      <c r="G155" s="166"/>
      <c r="H155" s="166"/>
    </row>
    <row r="156" spans="5:8">
      <c r="E156" s="166"/>
      <c r="F156" s="166"/>
      <c r="G156" s="166"/>
      <c r="H156" s="166"/>
    </row>
    <row r="157" spans="5:8">
      <c r="E157" s="166"/>
      <c r="F157" s="166"/>
      <c r="G157" s="166"/>
      <c r="H157" s="166"/>
    </row>
    <row r="158" spans="5:8">
      <c r="E158" s="166"/>
      <c r="F158" s="166"/>
      <c r="G158" s="166"/>
      <c r="H158" s="166"/>
    </row>
    <row r="159" spans="5:8">
      <c r="E159" s="166"/>
      <c r="F159" s="166"/>
      <c r="G159" s="166"/>
      <c r="H159" s="166"/>
    </row>
    <row r="160" spans="5:8">
      <c r="E160" s="166"/>
      <c r="F160" s="166"/>
      <c r="G160" s="166"/>
      <c r="H160" s="166"/>
    </row>
    <row r="161" spans="5:8">
      <c r="E161" s="166"/>
      <c r="F161" s="166"/>
      <c r="G161" s="166"/>
      <c r="H161" s="166"/>
    </row>
    <row r="162" spans="5:8">
      <c r="E162" s="166"/>
      <c r="F162" s="166"/>
      <c r="G162" s="166"/>
      <c r="H162" s="166"/>
    </row>
    <row r="163" spans="5:8">
      <c r="E163" s="166"/>
      <c r="F163" s="166"/>
      <c r="G163" s="166"/>
      <c r="H163" s="166"/>
    </row>
    <row r="164" spans="5:8">
      <c r="E164" s="166"/>
      <c r="F164" s="166"/>
      <c r="G164" s="166"/>
      <c r="H164" s="166"/>
    </row>
    <row r="165" spans="5:8">
      <c r="E165" s="166"/>
      <c r="F165" s="166"/>
      <c r="G165" s="166"/>
      <c r="H165" s="166"/>
    </row>
    <row r="166" spans="5:8">
      <c r="E166" s="166"/>
      <c r="F166" s="166"/>
      <c r="G166" s="166"/>
      <c r="H166" s="166"/>
    </row>
    <row r="167" spans="5:8">
      <c r="E167" s="166"/>
      <c r="F167" s="166"/>
      <c r="G167" s="166"/>
      <c r="H167" s="166"/>
    </row>
    <row r="168" spans="5:8">
      <c r="E168" s="166"/>
      <c r="F168" s="166"/>
      <c r="G168" s="166"/>
      <c r="H168" s="166"/>
    </row>
    <row r="169" spans="5:8">
      <c r="E169" s="166"/>
      <c r="F169" s="166"/>
      <c r="G169" s="166"/>
      <c r="H169" s="166"/>
    </row>
    <row r="170" spans="5:8">
      <c r="E170" s="166"/>
      <c r="F170" s="166"/>
      <c r="G170" s="166"/>
      <c r="H170" s="166"/>
    </row>
    <row r="171" spans="5:8">
      <c r="E171" s="166"/>
      <c r="F171" s="166"/>
      <c r="G171" s="166"/>
      <c r="H171" s="166"/>
    </row>
    <row r="172" spans="5:8">
      <c r="E172" s="166"/>
      <c r="F172" s="166"/>
      <c r="G172" s="166"/>
      <c r="H172" s="166"/>
    </row>
    <row r="173" spans="5:8">
      <c r="E173" s="166"/>
      <c r="F173" s="166"/>
      <c r="G173" s="166"/>
      <c r="H173" s="166"/>
    </row>
    <row r="174" spans="5:8">
      <c r="E174" s="166"/>
      <c r="F174" s="166"/>
      <c r="G174" s="166"/>
      <c r="H174" s="166"/>
    </row>
    <row r="175" spans="5:8">
      <c r="E175" s="166"/>
      <c r="F175" s="166"/>
      <c r="G175" s="166"/>
      <c r="H175" s="166"/>
    </row>
    <row r="176" spans="5:8">
      <c r="E176" s="166"/>
      <c r="F176" s="166"/>
      <c r="G176" s="166"/>
      <c r="H176" s="166"/>
    </row>
    <row r="177" spans="5:8">
      <c r="E177" s="166"/>
      <c r="F177" s="166"/>
      <c r="G177" s="166"/>
      <c r="H177" s="166"/>
    </row>
    <row r="178" spans="5:8">
      <c r="E178" s="166"/>
      <c r="F178" s="166"/>
      <c r="G178" s="166"/>
      <c r="H178" s="166"/>
    </row>
    <row r="179" spans="5:8">
      <c r="E179" s="166"/>
      <c r="F179" s="166"/>
      <c r="G179" s="166"/>
      <c r="H179" s="166"/>
    </row>
    <row r="180" spans="5:8">
      <c r="E180" s="166"/>
      <c r="F180" s="166"/>
      <c r="G180" s="166"/>
      <c r="H180" s="166"/>
    </row>
    <row r="181" spans="5:8">
      <c r="E181" s="166"/>
      <c r="F181" s="166"/>
      <c r="G181" s="166"/>
      <c r="H181" s="166"/>
    </row>
    <row r="182" spans="5:8">
      <c r="E182" s="166"/>
      <c r="F182" s="166"/>
      <c r="G182" s="166"/>
      <c r="H182" s="166"/>
    </row>
    <row r="183" spans="5:8">
      <c r="E183" s="166"/>
      <c r="F183" s="166"/>
      <c r="G183" s="166"/>
      <c r="H183" s="166"/>
    </row>
    <row r="184" spans="5:8">
      <c r="E184" s="166"/>
      <c r="F184" s="166"/>
      <c r="G184" s="166"/>
      <c r="H184" s="166"/>
    </row>
    <row r="185" spans="5:8">
      <c r="E185" s="166"/>
      <c r="F185" s="166"/>
      <c r="G185" s="166"/>
      <c r="H185" s="166"/>
    </row>
    <row r="186" spans="5:8">
      <c r="E186" s="166"/>
      <c r="F186" s="166"/>
      <c r="G186" s="166"/>
      <c r="H186" s="166"/>
    </row>
    <row r="187" spans="5:8">
      <c r="E187" s="166"/>
      <c r="F187" s="166"/>
      <c r="G187" s="166"/>
      <c r="H187" s="166"/>
    </row>
    <row r="188" spans="5:8">
      <c r="E188" s="166"/>
      <c r="F188" s="166"/>
      <c r="G188" s="166"/>
      <c r="H188" s="166"/>
    </row>
    <row r="189" spans="5:8">
      <c r="E189" s="166"/>
      <c r="F189" s="166"/>
      <c r="G189" s="166"/>
      <c r="H189" s="166"/>
    </row>
    <row r="190" spans="5:8">
      <c r="E190" s="166"/>
      <c r="F190" s="166"/>
      <c r="G190" s="166"/>
      <c r="H190" s="166"/>
    </row>
    <row r="191" spans="5:8">
      <c r="E191" s="166"/>
      <c r="F191" s="166"/>
      <c r="G191" s="166"/>
      <c r="H191" s="166"/>
    </row>
    <row r="192" spans="5:8">
      <c r="E192" s="166"/>
      <c r="F192" s="166"/>
      <c r="G192" s="166"/>
      <c r="H192" s="166"/>
    </row>
    <row r="193" spans="5:8">
      <c r="E193" s="166"/>
      <c r="F193" s="166"/>
      <c r="G193" s="166"/>
      <c r="H193" s="166"/>
    </row>
    <row r="194" spans="5:8">
      <c r="E194" s="166"/>
      <c r="F194" s="166"/>
      <c r="G194" s="166"/>
      <c r="H194" s="166"/>
    </row>
    <row r="195" spans="5:8">
      <c r="E195" s="166"/>
      <c r="F195" s="166"/>
      <c r="G195" s="166"/>
      <c r="H195" s="166"/>
    </row>
    <row r="196" spans="5:8">
      <c r="E196" s="166"/>
      <c r="F196" s="166"/>
      <c r="G196" s="166"/>
      <c r="H196" s="166"/>
    </row>
    <row r="197" spans="5:8">
      <c r="E197" s="166"/>
      <c r="F197" s="166"/>
      <c r="G197" s="166"/>
      <c r="H197" s="166"/>
    </row>
    <row r="198" spans="5:8">
      <c r="E198" s="166"/>
      <c r="F198" s="166"/>
      <c r="G198" s="166"/>
      <c r="H198" s="166"/>
    </row>
    <row r="199" spans="5:8">
      <c r="E199" s="166"/>
      <c r="F199" s="166"/>
      <c r="G199" s="166"/>
      <c r="H199" s="166"/>
    </row>
    <row r="200" spans="5:8">
      <c r="E200" s="166"/>
      <c r="F200" s="166"/>
      <c r="G200" s="166"/>
      <c r="H200" s="166"/>
    </row>
    <row r="201" spans="5:8">
      <c r="E201" s="166"/>
      <c r="F201" s="166"/>
      <c r="G201" s="166"/>
      <c r="H201" s="166"/>
    </row>
    <row r="202" spans="5:8">
      <c r="E202" s="166"/>
      <c r="F202" s="166"/>
      <c r="G202" s="166"/>
      <c r="H202" s="166"/>
    </row>
    <row r="203" spans="5:8">
      <c r="E203" s="166"/>
      <c r="F203" s="166"/>
      <c r="G203" s="166"/>
      <c r="H203" s="166"/>
    </row>
    <row r="204" spans="5:8">
      <c r="E204" s="166"/>
      <c r="F204" s="166"/>
      <c r="G204" s="166"/>
      <c r="H204" s="166"/>
    </row>
    <row r="205" spans="5:8">
      <c r="E205" s="166"/>
      <c r="F205" s="166"/>
      <c r="G205" s="166"/>
      <c r="H205" s="166"/>
    </row>
    <row r="206" spans="5:8">
      <c r="E206" s="166"/>
      <c r="F206" s="166"/>
      <c r="G206" s="166"/>
      <c r="H206" s="166"/>
    </row>
    <row r="207" spans="5:8">
      <c r="E207" s="166"/>
      <c r="F207" s="166"/>
      <c r="G207" s="166"/>
      <c r="H207" s="166"/>
    </row>
    <row r="208" spans="5:8">
      <c r="E208" s="166"/>
      <c r="F208" s="166"/>
      <c r="G208" s="166"/>
      <c r="H208" s="166"/>
    </row>
    <row r="209" spans="5:8">
      <c r="E209" s="166"/>
      <c r="F209" s="166"/>
      <c r="G209" s="166"/>
      <c r="H209" s="166"/>
    </row>
    <row r="210" spans="5:8">
      <c r="E210" s="166"/>
      <c r="F210" s="166"/>
      <c r="G210" s="166"/>
      <c r="H210" s="166"/>
    </row>
    <row r="211" spans="5:8">
      <c r="E211" s="166"/>
      <c r="F211" s="166"/>
      <c r="G211" s="166"/>
      <c r="H211" s="166"/>
    </row>
    <row r="212" spans="5:8">
      <c r="E212" s="166"/>
      <c r="F212" s="166"/>
      <c r="G212" s="166"/>
      <c r="H212" s="166"/>
    </row>
    <row r="213" spans="5:8">
      <c r="E213" s="166"/>
      <c r="F213" s="166"/>
      <c r="G213" s="166"/>
      <c r="H213" s="166"/>
    </row>
    <row r="214" spans="5:8">
      <c r="E214" s="166"/>
      <c r="F214" s="166"/>
      <c r="G214" s="166"/>
      <c r="H214" s="166"/>
    </row>
    <row r="215" spans="5:8">
      <c r="E215" s="166"/>
      <c r="F215" s="166"/>
      <c r="G215" s="166"/>
      <c r="H215" s="166"/>
    </row>
    <row r="216" spans="5:8">
      <c r="E216" s="166"/>
      <c r="F216" s="166"/>
      <c r="G216" s="166"/>
      <c r="H216" s="166"/>
    </row>
    <row r="217" spans="5:8">
      <c r="E217" s="166"/>
      <c r="F217" s="166"/>
      <c r="G217" s="166"/>
      <c r="H217" s="166"/>
    </row>
    <row r="218" spans="5:8">
      <c r="E218" s="166"/>
      <c r="F218" s="166"/>
      <c r="G218" s="166"/>
      <c r="H218" s="166"/>
    </row>
    <row r="219" spans="5:8">
      <c r="E219" s="166"/>
      <c r="F219" s="166"/>
      <c r="G219" s="166"/>
      <c r="H219" s="166"/>
    </row>
    <row r="220" spans="5:8">
      <c r="E220" s="166"/>
      <c r="F220" s="166"/>
      <c r="G220" s="166"/>
      <c r="H220" s="166"/>
    </row>
    <row r="221" spans="5:8">
      <c r="E221" s="166"/>
      <c r="F221" s="166"/>
      <c r="G221" s="166"/>
      <c r="H221" s="166"/>
    </row>
    <row r="222" spans="5:8">
      <c r="E222" s="166"/>
      <c r="F222" s="166"/>
      <c r="G222" s="166"/>
      <c r="H222" s="166"/>
    </row>
    <row r="223" spans="5:8">
      <c r="E223" s="166"/>
      <c r="F223" s="166"/>
      <c r="G223" s="166"/>
      <c r="H223" s="166"/>
    </row>
    <row r="224" spans="5:8">
      <c r="E224" s="166"/>
      <c r="F224" s="166"/>
      <c r="G224" s="166"/>
      <c r="H224" s="166"/>
    </row>
    <row r="225" spans="5:8">
      <c r="E225" s="166"/>
      <c r="F225" s="166"/>
      <c r="G225" s="166"/>
      <c r="H225" s="166"/>
    </row>
    <row r="226" spans="5:8">
      <c r="E226" s="166"/>
      <c r="F226" s="166"/>
      <c r="G226" s="166"/>
      <c r="H226" s="166"/>
    </row>
    <row r="227" spans="5:8">
      <c r="E227" s="166"/>
      <c r="F227" s="166"/>
      <c r="G227" s="166"/>
      <c r="H227" s="166"/>
    </row>
    <row r="228" spans="5:8">
      <c r="E228" s="166"/>
      <c r="F228" s="166"/>
      <c r="G228" s="166"/>
      <c r="H228" s="166"/>
    </row>
    <row r="229" spans="5:8">
      <c r="E229" s="166"/>
      <c r="F229" s="166"/>
      <c r="G229" s="166"/>
      <c r="H229" s="166"/>
    </row>
    <row r="230" spans="5:8">
      <c r="E230" s="166"/>
      <c r="F230" s="166"/>
      <c r="G230" s="166"/>
      <c r="H230" s="166"/>
    </row>
    <row r="231" spans="5:8">
      <c r="E231" s="166"/>
      <c r="F231" s="166"/>
      <c r="G231" s="166"/>
      <c r="H231" s="166"/>
    </row>
    <row r="232" spans="5:8">
      <c r="E232" s="166"/>
      <c r="F232" s="166"/>
      <c r="G232" s="166"/>
      <c r="H232" s="166"/>
    </row>
    <row r="233" spans="5:8">
      <c r="E233" s="166"/>
      <c r="F233" s="166"/>
      <c r="G233" s="166"/>
      <c r="H233" s="166"/>
    </row>
    <row r="234" spans="5:8">
      <c r="E234" s="166"/>
      <c r="F234" s="166"/>
      <c r="G234" s="166"/>
      <c r="H234" s="166"/>
    </row>
    <row r="235" spans="5:8">
      <c r="E235" s="166"/>
      <c r="F235" s="166"/>
      <c r="G235" s="166"/>
      <c r="H235" s="166"/>
    </row>
    <row r="236" spans="5:8">
      <c r="E236" s="166"/>
      <c r="F236" s="166"/>
      <c r="G236" s="166"/>
      <c r="H236" s="166"/>
    </row>
    <row r="237" spans="5:8">
      <c r="E237" s="166"/>
      <c r="F237" s="166"/>
      <c r="G237" s="166"/>
      <c r="H237" s="166"/>
    </row>
    <row r="238" spans="5:8">
      <c r="E238" s="166"/>
      <c r="F238" s="166"/>
      <c r="G238" s="166"/>
      <c r="H238" s="166"/>
    </row>
    <row r="239" spans="5:8">
      <c r="E239" s="166"/>
      <c r="F239" s="166"/>
      <c r="G239" s="166"/>
      <c r="H239" s="166"/>
    </row>
    <row r="240" spans="5:8">
      <c r="E240" s="166"/>
      <c r="F240" s="166"/>
      <c r="G240" s="166"/>
      <c r="H240" s="166"/>
    </row>
    <row r="241" spans="5:8">
      <c r="E241" s="166"/>
      <c r="F241" s="166"/>
      <c r="G241" s="166"/>
      <c r="H241" s="166"/>
    </row>
    <row r="242" spans="5:8">
      <c r="E242" s="166"/>
      <c r="F242" s="166"/>
      <c r="G242" s="166"/>
      <c r="H242" s="166"/>
    </row>
    <row r="243" spans="5:8">
      <c r="E243" s="166"/>
      <c r="F243" s="166"/>
      <c r="G243" s="166"/>
      <c r="H243" s="166"/>
    </row>
    <row r="244" spans="5:8">
      <c r="E244" s="166"/>
      <c r="F244" s="166"/>
      <c r="G244" s="166"/>
      <c r="H244" s="166"/>
    </row>
    <row r="245" spans="5:8">
      <c r="E245" s="166"/>
      <c r="F245" s="166"/>
      <c r="G245" s="166"/>
      <c r="H245" s="166"/>
    </row>
    <row r="246" spans="5:8">
      <c r="E246" s="166"/>
      <c r="F246" s="166"/>
      <c r="G246" s="166"/>
      <c r="H246" s="166"/>
    </row>
    <row r="247" spans="5:8">
      <c r="E247" s="166"/>
      <c r="F247" s="166"/>
      <c r="G247" s="166"/>
      <c r="H247" s="166"/>
    </row>
    <row r="248" spans="5:8">
      <c r="E248" s="166"/>
      <c r="F248" s="166"/>
      <c r="G248" s="166"/>
      <c r="H248" s="166"/>
    </row>
    <row r="249" spans="5:8">
      <c r="E249" s="166"/>
      <c r="F249" s="166"/>
      <c r="G249" s="166"/>
      <c r="H249" s="166"/>
    </row>
    <row r="250" spans="5:8">
      <c r="E250" s="166"/>
      <c r="F250" s="166"/>
      <c r="G250" s="166"/>
      <c r="H250" s="166"/>
    </row>
    <row r="251" spans="5:8">
      <c r="E251" s="166"/>
      <c r="F251" s="166"/>
      <c r="G251" s="166"/>
      <c r="H251" s="166"/>
    </row>
    <row r="252" spans="5:8">
      <c r="E252" s="166"/>
      <c r="F252" s="166"/>
      <c r="G252" s="166"/>
      <c r="H252" s="166"/>
    </row>
    <row r="253" spans="5:8">
      <c r="E253" s="166"/>
      <c r="F253" s="166"/>
      <c r="G253" s="166"/>
      <c r="H253" s="166"/>
    </row>
    <row r="254" spans="5:8">
      <c r="E254" s="166"/>
      <c r="F254" s="166"/>
      <c r="G254" s="166"/>
      <c r="H254" s="166"/>
    </row>
    <row r="255" spans="5:8">
      <c r="E255" s="166"/>
      <c r="F255" s="166"/>
      <c r="G255" s="166"/>
      <c r="H255" s="166"/>
    </row>
    <row r="256" spans="5:8">
      <c r="E256" s="166"/>
      <c r="F256" s="166"/>
      <c r="G256" s="166"/>
      <c r="H256" s="166"/>
    </row>
    <row r="257" spans="5:8">
      <c r="E257" s="166"/>
      <c r="F257" s="166"/>
      <c r="G257" s="166"/>
      <c r="H257" s="166"/>
    </row>
    <row r="258" spans="5:8">
      <c r="E258" s="166"/>
      <c r="F258" s="166"/>
      <c r="G258" s="166"/>
      <c r="H258" s="166"/>
    </row>
    <row r="259" spans="5:8">
      <c r="E259" s="166"/>
      <c r="F259" s="166"/>
      <c r="G259" s="166"/>
      <c r="H259" s="166"/>
    </row>
    <row r="260" spans="5:8">
      <c r="E260" s="166"/>
      <c r="F260" s="166"/>
      <c r="G260" s="166"/>
      <c r="H260" s="166"/>
    </row>
    <row r="261" spans="5:8">
      <c r="E261" s="166"/>
      <c r="F261" s="166"/>
      <c r="G261" s="166"/>
      <c r="H261" s="166"/>
    </row>
    <row r="262" spans="5:8">
      <c r="E262" s="166"/>
      <c r="F262" s="166"/>
      <c r="G262" s="166"/>
      <c r="H262" s="166"/>
    </row>
    <row r="263" spans="5:8">
      <c r="E263" s="166"/>
      <c r="F263" s="166"/>
      <c r="G263" s="166"/>
      <c r="H263" s="166"/>
    </row>
    <row r="264" spans="5:8">
      <c r="E264" s="166"/>
      <c r="F264" s="166"/>
      <c r="G264" s="166"/>
      <c r="H264" s="166"/>
    </row>
    <row r="265" spans="5:8">
      <c r="E265" s="166"/>
      <c r="F265" s="166"/>
      <c r="G265" s="166"/>
      <c r="H265" s="166"/>
    </row>
    <row r="266" spans="5:8">
      <c r="E266" s="166"/>
      <c r="F266" s="166"/>
      <c r="G266" s="166"/>
      <c r="H266" s="166"/>
    </row>
    <row r="267" spans="5:8">
      <c r="E267" s="166"/>
      <c r="F267" s="166"/>
      <c r="G267" s="166"/>
      <c r="H267" s="166"/>
    </row>
    <row r="268" spans="5:8">
      <c r="E268" s="166"/>
      <c r="F268" s="166"/>
      <c r="G268" s="166"/>
      <c r="H268" s="166"/>
    </row>
    <row r="269" spans="5:8">
      <c r="E269" s="166"/>
      <c r="F269" s="166"/>
      <c r="G269" s="166"/>
      <c r="H269" s="166"/>
    </row>
    <row r="270" spans="5:8">
      <c r="E270" s="166"/>
      <c r="F270" s="166"/>
      <c r="G270" s="166"/>
      <c r="H270" s="166"/>
    </row>
    <row r="271" spans="5:8">
      <c r="E271" s="166"/>
      <c r="F271" s="166"/>
      <c r="G271" s="166"/>
      <c r="H271" s="166"/>
    </row>
    <row r="272" spans="5:8">
      <c r="E272" s="166"/>
      <c r="F272" s="166"/>
      <c r="G272" s="166"/>
      <c r="H272" s="166"/>
    </row>
    <row r="273" spans="5:8">
      <c r="E273" s="166"/>
      <c r="F273" s="166"/>
      <c r="G273" s="166"/>
      <c r="H273" s="166"/>
    </row>
    <row r="274" spans="5:8">
      <c r="E274" s="166"/>
      <c r="F274" s="166"/>
      <c r="G274" s="166"/>
      <c r="H274" s="166"/>
    </row>
    <row r="275" spans="5:8">
      <c r="E275" s="166"/>
      <c r="F275" s="166"/>
      <c r="G275" s="166"/>
      <c r="H275" s="166"/>
    </row>
    <row r="276" spans="5:8">
      <c r="E276" s="166"/>
      <c r="F276" s="166"/>
      <c r="G276" s="166"/>
      <c r="H276" s="166"/>
    </row>
    <row r="277" spans="5:8">
      <c r="E277" s="166"/>
      <c r="F277" s="166"/>
      <c r="G277" s="166"/>
      <c r="H277" s="166"/>
    </row>
    <row r="278" spans="5:8">
      <c r="E278" s="166"/>
      <c r="F278" s="166"/>
      <c r="G278" s="166"/>
      <c r="H278" s="166"/>
    </row>
    <row r="279" spans="5:8">
      <c r="E279" s="166"/>
      <c r="F279" s="166"/>
      <c r="G279" s="166"/>
      <c r="H279" s="166"/>
    </row>
    <row r="280" spans="5:8">
      <c r="E280" s="166"/>
      <c r="F280" s="166"/>
      <c r="G280" s="166"/>
      <c r="H280" s="166"/>
    </row>
    <row r="281" spans="5:8">
      <c r="E281" s="166"/>
      <c r="F281" s="166"/>
      <c r="G281" s="166"/>
      <c r="H281" s="166"/>
    </row>
    <row r="282" spans="5:8">
      <c r="E282" s="166"/>
      <c r="F282" s="166"/>
      <c r="G282" s="166"/>
      <c r="H282" s="166"/>
    </row>
    <row r="283" spans="5:8">
      <c r="E283" s="166"/>
      <c r="F283" s="166"/>
      <c r="G283" s="166"/>
      <c r="H283" s="166"/>
    </row>
    <row r="284" spans="5:8">
      <c r="E284" s="166"/>
      <c r="F284" s="166"/>
      <c r="G284" s="166"/>
      <c r="H284" s="166"/>
    </row>
    <row r="285" spans="5:8">
      <c r="E285" s="166"/>
      <c r="F285" s="166"/>
      <c r="G285" s="166"/>
      <c r="H285" s="166"/>
    </row>
    <row r="286" spans="5:8">
      <c r="E286" s="166"/>
      <c r="F286" s="166"/>
      <c r="G286" s="166"/>
      <c r="H286" s="166"/>
    </row>
    <row r="287" spans="5:8">
      <c r="E287" s="166"/>
      <c r="F287" s="166"/>
      <c r="G287" s="166"/>
      <c r="H287" s="166"/>
    </row>
    <row r="288" spans="5:8">
      <c r="E288" s="166"/>
      <c r="F288" s="166"/>
      <c r="G288" s="166"/>
      <c r="H288" s="166"/>
    </row>
    <row r="289" spans="5:8">
      <c r="E289" s="166"/>
      <c r="F289" s="166"/>
      <c r="G289" s="166"/>
      <c r="H289" s="166"/>
    </row>
    <row r="290" spans="5:8">
      <c r="E290" s="166"/>
      <c r="F290" s="166"/>
      <c r="G290" s="166"/>
      <c r="H290" s="166"/>
    </row>
    <row r="291" spans="5:8">
      <c r="E291" s="166"/>
      <c r="F291" s="166"/>
      <c r="G291" s="166"/>
      <c r="H291" s="166"/>
    </row>
    <row r="292" spans="5:8">
      <c r="E292" s="166"/>
      <c r="F292" s="166"/>
      <c r="G292" s="166"/>
      <c r="H292" s="166"/>
    </row>
    <row r="293" spans="5:8">
      <c r="E293" s="166"/>
      <c r="F293" s="166"/>
      <c r="G293" s="166"/>
      <c r="H293" s="166"/>
    </row>
    <row r="294" spans="5:8">
      <c r="E294" s="166"/>
      <c r="F294" s="166"/>
      <c r="G294" s="166"/>
      <c r="H294" s="166"/>
    </row>
    <row r="295" spans="5:8">
      <c r="E295" s="166"/>
      <c r="F295" s="166"/>
      <c r="G295" s="166"/>
      <c r="H295" s="166"/>
    </row>
    <row r="296" spans="5:8">
      <c r="E296" s="166"/>
      <c r="F296" s="166"/>
      <c r="G296" s="166"/>
      <c r="H296" s="166"/>
    </row>
    <row r="297" spans="5:8">
      <c r="E297" s="166"/>
      <c r="F297" s="166"/>
      <c r="G297" s="166"/>
      <c r="H297" s="166"/>
    </row>
    <row r="298" spans="5:8">
      <c r="E298" s="166"/>
      <c r="F298" s="166"/>
      <c r="G298" s="166"/>
      <c r="H298" s="166"/>
    </row>
    <row r="299" spans="5:8">
      <c r="E299" s="166"/>
      <c r="F299" s="166"/>
      <c r="G299" s="166"/>
      <c r="H299" s="166"/>
    </row>
    <row r="300" spans="5:8">
      <c r="E300" s="166"/>
      <c r="F300" s="166"/>
      <c r="G300" s="166"/>
      <c r="H300" s="166"/>
    </row>
    <row r="301" spans="5:8">
      <c r="E301" s="166"/>
      <c r="F301" s="166"/>
      <c r="G301" s="166"/>
      <c r="H301" s="166"/>
    </row>
    <row r="302" spans="5:8">
      <c r="E302" s="166"/>
      <c r="F302" s="166"/>
      <c r="G302" s="166"/>
      <c r="H302" s="166"/>
    </row>
    <row r="303" spans="5:8">
      <c r="E303" s="166"/>
      <c r="F303" s="166"/>
      <c r="G303" s="166"/>
      <c r="H303" s="166"/>
    </row>
    <row r="304" spans="5:8">
      <c r="E304" s="166"/>
      <c r="F304" s="166"/>
      <c r="G304" s="166"/>
      <c r="H304" s="166"/>
    </row>
    <row r="305" spans="5:8">
      <c r="E305" s="166"/>
      <c r="F305" s="166"/>
      <c r="G305" s="166"/>
      <c r="H305" s="166"/>
    </row>
    <row r="306" spans="5:8">
      <c r="E306" s="166"/>
      <c r="F306" s="166"/>
      <c r="G306" s="166"/>
      <c r="H306" s="166"/>
    </row>
    <row r="307" spans="5:8">
      <c r="E307" s="166"/>
      <c r="F307" s="166"/>
      <c r="G307" s="166"/>
      <c r="H307" s="166"/>
    </row>
    <row r="308" spans="5:8">
      <c r="E308" s="166"/>
      <c r="F308" s="166"/>
      <c r="G308" s="166"/>
      <c r="H308" s="166"/>
    </row>
    <row r="309" spans="5:8">
      <c r="E309" s="166"/>
      <c r="F309" s="166"/>
      <c r="G309" s="166"/>
      <c r="H309" s="166"/>
    </row>
    <row r="310" spans="5:8">
      <c r="E310" s="166"/>
      <c r="F310" s="166"/>
      <c r="G310" s="166"/>
      <c r="H310" s="166"/>
    </row>
    <row r="311" spans="5:8">
      <c r="E311" s="166"/>
      <c r="F311" s="166"/>
      <c r="G311" s="166"/>
      <c r="H311" s="166"/>
    </row>
    <row r="312" spans="5:8">
      <c r="E312" s="166"/>
      <c r="F312" s="166"/>
      <c r="G312" s="166"/>
      <c r="H312" s="166"/>
    </row>
    <row r="313" spans="5:8">
      <c r="E313" s="166"/>
      <c r="F313" s="166"/>
      <c r="G313" s="166"/>
      <c r="H313" s="166"/>
    </row>
    <row r="314" spans="5:8">
      <c r="E314" s="166"/>
      <c r="F314" s="166"/>
      <c r="G314" s="166"/>
      <c r="H314" s="166"/>
    </row>
    <row r="315" spans="5:8">
      <c r="E315" s="166"/>
      <c r="F315" s="166"/>
      <c r="G315" s="166"/>
      <c r="H315" s="166"/>
    </row>
    <row r="316" spans="5:8">
      <c r="E316" s="166"/>
      <c r="F316" s="166"/>
      <c r="G316" s="166"/>
      <c r="H316" s="166"/>
    </row>
    <row r="317" spans="5:8">
      <c r="E317" s="166"/>
      <c r="F317" s="166"/>
      <c r="G317" s="166"/>
      <c r="H317" s="166"/>
    </row>
    <row r="318" spans="5:8">
      <c r="E318" s="166"/>
      <c r="F318" s="166"/>
      <c r="G318" s="166"/>
      <c r="H318" s="166"/>
    </row>
    <row r="319" spans="5:8">
      <c r="E319" s="166"/>
      <c r="F319" s="166"/>
      <c r="G319" s="166"/>
      <c r="H319" s="166"/>
    </row>
    <row r="320" spans="5:8">
      <c r="E320" s="166"/>
      <c r="F320" s="166"/>
      <c r="G320" s="166"/>
      <c r="H320" s="166"/>
    </row>
    <row r="321" spans="5:8">
      <c r="E321" s="166"/>
      <c r="F321" s="166"/>
      <c r="G321" s="166"/>
      <c r="H321" s="166"/>
    </row>
    <row r="322" spans="5:8">
      <c r="E322" s="166"/>
      <c r="F322" s="166"/>
      <c r="G322" s="166"/>
      <c r="H322" s="166"/>
    </row>
    <row r="323" spans="5:8">
      <c r="E323" s="166"/>
      <c r="F323" s="166"/>
      <c r="G323" s="166"/>
      <c r="H323" s="166"/>
    </row>
    <row r="324" spans="5:8">
      <c r="E324" s="166"/>
      <c r="F324" s="166"/>
      <c r="G324" s="166"/>
      <c r="H324" s="166"/>
    </row>
    <row r="325" spans="5:8">
      <c r="E325" s="166"/>
      <c r="F325" s="166"/>
      <c r="G325" s="166"/>
      <c r="H325" s="166"/>
    </row>
    <row r="326" spans="5:8">
      <c r="E326" s="166"/>
      <c r="F326" s="166"/>
      <c r="G326" s="166"/>
      <c r="H326" s="166"/>
    </row>
    <row r="327" spans="5:8">
      <c r="E327" s="166"/>
      <c r="F327" s="166"/>
      <c r="G327" s="166"/>
      <c r="H327" s="166"/>
    </row>
  </sheetData>
  <pageMargins left="0.7" right="0.7" top="0.75" bottom="0.75" header="0.3" footer="0.3"/>
  <pageSetup scale="68" orientation="portrait" r:id="rId1"/>
  <headerFooter>
    <oddHeader>&amp;RWorkpaper Ref. &amp;A</oddHeader>
    <oddFooter>&amp;L&amp;F
Page &amp;P of &amp;N&amp;RPrep by: ____________
          Date:  &amp;U&amp;D&amp;U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F4BEF5-005E-45C2-BDDE-C1D02882FA05}"/>
</file>

<file path=customXml/itemProps2.xml><?xml version="1.0" encoding="utf-8"?>
<ds:datastoreItem xmlns:ds="http://schemas.openxmlformats.org/officeDocument/2006/customXml" ds:itemID="{7AA2E6DD-3F4D-4938-8DBD-5760852B20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7102CF-372A-4A92-A52A-C843EF658B8C}"/>
</file>

<file path=customXml/itemProps4.xml><?xml version="1.0" encoding="utf-8"?>
<ds:datastoreItem xmlns:ds="http://schemas.openxmlformats.org/officeDocument/2006/customXml" ds:itemID="{A1A0616D-E0D1-4342-B921-233F1249BA6F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a0689114-bdb9-4146-803a-240f5368dce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Electric staff</vt:lpstr>
      <vt:lpstr>Gas Staff</vt:lpstr>
      <vt:lpstr>ISIT Staff</vt:lpstr>
      <vt:lpstr>ISIT</vt:lpstr>
      <vt:lpstr>ISIT-1</vt:lpstr>
      <vt:lpstr>ISIT-2</vt:lpstr>
      <vt:lpstr>UE-150205 ISIT-3</vt:lpstr>
      <vt:lpstr>UE-140188-ISIT-2</vt:lpstr>
      <vt:lpstr>UE-170485 ISIT - 2 - Non-Labor</vt:lpstr>
      <vt:lpstr>UE-170485 ISIT - 3 - Labor</vt:lpstr>
      <vt:lpstr>UE-160228 ISIT - 2 - Non-Labor</vt:lpstr>
      <vt:lpstr>UE-160228 ISIT - 3 - Labor</vt:lpstr>
      <vt:lpstr>Sheet4</vt:lpstr>
      <vt:lpstr>'Electric staff'!Print_Area</vt:lpstr>
      <vt:lpstr>'Gas Staff'!Print_Area</vt:lpstr>
      <vt:lpstr>ISIT!Print_Area</vt:lpstr>
      <vt:lpstr>'ISIT Staff'!Print_Area</vt:lpstr>
      <vt:lpstr>'ISIT-1'!Print_Area</vt:lpstr>
      <vt:lpstr>'ISIT-2'!Print_Area</vt:lpstr>
      <vt:lpstr>'UE-140188-ISIT-2'!Print_Area</vt:lpstr>
      <vt:lpstr>'UE-150205 ISIT-3'!Print_Area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Huang, Joanna (UTC)</dc:creator>
  <dc:description/>
  <cp:lastModifiedBy>Huang, Joanna (UTC)</cp:lastModifiedBy>
  <cp:lastPrinted>2021-04-15T21:52:22Z</cp:lastPrinted>
  <dcterms:created xsi:type="dcterms:W3CDTF">2019-08-29T21:30:53Z</dcterms:created>
  <dcterms:modified xsi:type="dcterms:W3CDTF">2021-04-15T21:52:27Z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