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ACTIVE\Cases\240151-Cascadia Water GRC\1_Filings\Testimony_Direct_Response\PC\Scott Sevall\"/>
    </mc:Choice>
  </mc:AlternateContent>
  <xr:revisionPtr revIDLastSave="0" documentId="8_{90F17363-B978-465E-8492-96829135F3FB}" xr6:coauthVersionLast="47" xr6:coauthVersionMax="47" xr10:uidLastSave="{00000000-0000-0000-0000-000000000000}"/>
  <bookViews>
    <workbookView xWindow="-110" yWindow="-110" windowWidth="19420" windowHeight="10420" xr2:uid="{827B9CB7-A353-47D7-8EE4-95F8FA8CE86E}"/>
  </bookViews>
  <sheets>
    <sheet name="Sch. 2.0 Summary Result" sheetId="12" r:id="rId1"/>
    <sheet name="Sch. 2.1 Formulas" sheetId="2" r:id="rId2"/>
    <sheet name="Sch. 2.2 CAPM" sheetId="11" r:id="rId3"/>
    <sheet name="Sch. 2.3 Risk Free Rate" sheetId="3" r:id="rId4"/>
    <sheet name="Sch. 2.4 Equity Risk Premium" sheetId="10" r:id="rId5"/>
    <sheet name="Sch. 2.5 Company Beta" sheetId="1" r:id="rId6"/>
    <sheet name="Sch. 2.6 Treasury Rates" sheetId="4" r:id="rId7"/>
    <sheet name="Sch. 2.7 Market Returns" sheetId="7" r:id="rId8"/>
    <sheet name="Sch 2.8 Comp Earn" sheetId="13" r:id="rId9"/>
  </sheet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2" l="1"/>
  <c r="E7" i="10"/>
  <c r="C9" i="12"/>
  <c r="I44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8" i="13"/>
  <c r="I9" i="13"/>
  <c r="I10" i="13"/>
  <c r="I7" i="13"/>
  <c r="D7" i="3"/>
  <c r="E7" i="3"/>
  <c r="F7" i="3"/>
  <c r="G7" i="3"/>
  <c r="H7" i="3"/>
  <c r="I7" i="3"/>
  <c r="J7" i="3"/>
  <c r="C7" i="3"/>
  <c r="K7" i="3" l="1"/>
  <c r="D12" i="11" s="1"/>
  <c r="E11" i="11"/>
  <c r="I11" i="11" s="1"/>
  <c r="E15" i="11"/>
  <c r="I15" i="11" s="1"/>
  <c r="E9" i="11"/>
  <c r="I9" i="11" s="1"/>
  <c r="E13" i="11"/>
  <c r="I13" i="11" s="1"/>
  <c r="E10" i="11"/>
  <c r="I10" i="11" s="1"/>
  <c r="E8" i="11"/>
  <c r="I8" i="11" s="1"/>
  <c r="E12" i="11"/>
  <c r="I12" i="11" s="1"/>
  <c r="E16" i="11"/>
  <c r="E7" i="11"/>
  <c r="I7" i="11" s="1"/>
  <c r="E14" i="11"/>
  <c r="I14" i="11" s="1"/>
  <c r="D16" i="1"/>
  <c r="C7" i="10"/>
  <c r="D13" i="11" l="1"/>
  <c r="J13" i="11" s="1"/>
  <c r="B7" i="10"/>
  <c r="D9" i="11"/>
  <c r="J9" i="11" s="1"/>
  <c r="D8" i="11"/>
  <c r="J8" i="11" s="1"/>
  <c r="D14" i="11"/>
  <c r="J14" i="11" s="1"/>
  <c r="D10" i="11"/>
  <c r="J10" i="11" s="1"/>
  <c r="D15" i="11"/>
  <c r="J15" i="11" s="1"/>
  <c r="D16" i="11"/>
  <c r="D18" i="11" s="1"/>
  <c r="D7" i="11"/>
  <c r="J7" i="11" s="1"/>
  <c r="D11" i="11"/>
  <c r="J11" i="11" s="1"/>
  <c r="J12" i="11"/>
  <c r="E18" i="11"/>
  <c r="I18" i="11" s="1"/>
  <c r="I16" i="11"/>
  <c r="J18" i="11" l="1"/>
  <c r="J16" i="11"/>
  <c r="C8" i="12" s="1"/>
</calcChain>
</file>

<file path=xl/sharedStrings.xml><?xml version="1.0" encoding="utf-8"?>
<sst xmlns="http://schemas.openxmlformats.org/spreadsheetml/2006/main" count="375" uniqueCount="113">
  <si>
    <t>Cascadia Water, LLC Docket UW-240151</t>
  </si>
  <si>
    <t>Exhibit SS-2</t>
  </si>
  <si>
    <t>Schedule 2.0</t>
  </si>
  <si>
    <t>Summary Result</t>
  </si>
  <si>
    <t>ln.</t>
  </si>
  <si>
    <t>Method</t>
  </si>
  <si>
    <t>Result</t>
  </si>
  <si>
    <t>CAPM</t>
  </si>
  <si>
    <t>Comp Earn</t>
  </si>
  <si>
    <t>Average</t>
  </si>
  <si>
    <t>Schedule</t>
  </si>
  <si>
    <t>Formulas</t>
  </si>
  <si>
    <t>Formula</t>
  </si>
  <si>
    <t>Cost of Equity (Ke) = Rf + B (Rm - Rf)</t>
  </si>
  <si>
    <t>Where:</t>
  </si>
  <si>
    <t>Rf = risk free rate</t>
  </si>
  <si>
    <t>B = Beta</t>
  </si>
  <si>
    <t>Rm = Market Return</t>
  </si>
  <si>
    <t>(Rm-Rf) = Equity Risk Premium</t>
  </si>
  <si>
    <t>Risk Free Rate</t>
  </si>
  <si>
    <t>Rf = 90 day average of treasuries 1 to 30 years.</t>
  </si>
  <si>
    <t>Beta</t>
  </si>
  <si>
    <t>from Yahoo Finance</t>
  </si>
  <si>
    <t>Market Return</t>
  </si>
  <si>
    <t>S&amp;P Index  Returns</t>
  </si>
  <si>
    <t>Return on Equity = net income / shareholder equity</t>
  </si>
  <si>
    <t>Net Income Common Shareholder</t>
  </si>
  <si>
    <t>Shareholder Equity</t>
  </si>
  <si>
    <t>Schedule 2.2</t>
  </si>
  <si>
    <t>Name</t>
  </si>
  <si>
    <t>Ticker Symbol</t>
  </si>
  <si>
    <t>Risk Premium</t>
  </si>
  <si>
    <t>Beta X Risk Premium</t>
  </si>
  <si>
    <t>American Water Works Company, Inc.</t>
  </si>
  <si>
    <t>AWK</t>
  </si>
  <si>
    <t>X</t>
  </si>
  <si>
    <t>=</t>
  </si>
  <si>
    <t>Essential Utilities, Inc.</t>
  </si>
  <si>
    <t>WTRG</t>
  </si>
  <si>
    <t>California Water Service Group</t>
  </si>
  <si>
    <t>CWT</t>
  </si>
  <si>
    <t>American States Water Company</t>
  </si>
  <si>
    <t>AWR</t>
  </si>
  <si>
    <t>SJW Group</t>
  </si>
  <si>
    <t>SJW</t>
  </si>
  <si>
    <t>Middlesex Water Company</t>
  </si>
  <si>
    <t>MSEX</t>
  </si>
  <si>
    <t>The York Water Company</t>
  </si>
  <si>
    <t>YORW</t>
  </si>
  <si>
    <t>Artesian Resource Corp</t>
  </si>
  <si>
    <t>ARTNA</t>
  </si>
  <si>
    <t>Global Water Resources, Inc.</t>
  </si>
  <si>
    <t>GWRS</t>
  </si>
  <si>
    <t>Average Beta</t>
  </si>
  <si>
    <t>Northwest Natural Holding</t>
  </si>
  <si>
    <t>NWN</t>
  </si>
  <si>
    <t>Schedule 2.3</t>
  </si>
  <si>
    <t>Treasuries bond length</t>
  </si>
  <si>
    <t>1 Yr</t>
  </si>
  <si>
    <t>2 Yr</t>
  </si>
  <si>
    <t>3 Yr</t>
  </si>
  <si>
    <t>5 Yr</t>
  </si>
  <si>
    <t>7 Yr</t>
  </si>
  <si>
    <t>10 Yr</t>
  </si>
  <si>
    <t>20 Yr</t>
  </si>
  <si>
    <t>30 Yr</t>
  </si>
  <si>
    <t>interest</t>
  </si>
  <si>
    <t>Note: each of the above is the average percent reported by the Treasure for the time period 7/1/24 through 9/30/24</t>
  </si>
  <si>
    <t>Schedule 2.4</t>
  </si>
  <si>
    <t>Equity Risk Premium</t>
  </si>
  <si>
    <t>S&amp;P 500 Return</t>
  </si>
  <si>
    <t>14.08% - 4.07%</t>
  </si>
  <si>
    <t>Schedule 2.5</t>
  </si>
  <si>
    <t>Company Beta</t>
  </si>
  <si>
    <t>Ln.</t>
  </si>
  <si>
    <t>Source</t>
  </si>
  <si>
    <t>American Water Works Company, Inc. (AWK) Stock Price, News, Quote &amp; History - Yahoo Finance</t>
  </si>
  <si>
    <t>Essential Utilities, Inc. (WTRG) Stock Price, News, Quote &amp; History - Yahoo Finance</t>
  </si>
  <si>
    <t>California Water Service Group (CWT) Stock Price, News, Quote &amp; History - Yahoo Finance</t>
  </si>
  <si>
    <t>American States Water Company (AWR) Stock Price, News, Quote &amp; History - Yahoo Finance</t>
  </si>
  <si>
    <t>SJW Group (SJW) Stock Price, News, Quote &amp; History - Yahoo Finance</t>
  </si>
  <si>
    <t>Middlesex Water Company (MSEX) Stock Price, News, Quote &amp; History - Yahoo Finance</t>
  </si>
  <si>
    <t>The York Water Company (YORW) Stock Price, News, Quote &amp; History - Yahoo Finance</t>
  </si>
  <si>
    <t>Artesian Resources Corporation (ARTNA) Stock Price, News, Quote &amp; History - Yahoo Finance</t>
  </si>
  <si>
    <t>Global Water Resources, Inc. (GWRS) Stock Price, News, Quote &amp; History - Yahoo Finance</t>
  </si>
  <si>
    <t>Note: Ticker Symbol SJW and GWRS are additional proxy companies from what Cascadia used as proxy companies.</t>
  </si>
  <si>
    <t>Schedule 2.6</t>
  </si>
  <si>
    <t>Treasury Rates</t>
  </si>
  <si>
    <t>Date</t>
  </si>
  <si>
    <t>Resource Center | U.S. Department of the Treasury</t>
  </si>
  <si>
    <t>Schedule 2.7</t>
  </si>
  <si>
    <t>Market Returns</t>
  </si>
  <si>
    <t>Index</t>
  </si>
  <si>
    <t>Period</t>
  </si>
  <si>
    <t>Price Return %</t>
  </si>
  <si>
    <t>S&amp;P 500</t>
  </si>
  <si>
    <t>5 year</t>
  </si>
  <si>
    <t>S&amp;P 500® | S&amp;P Dow Jones Indices (spglobal.com)</t>
  </si>
  <si>
    <t>Schedule 2.8</t>
  </si>
  <si>
    <t>Comparable Earnings</t>
  </si>
  <si>
    <t>Year</t>
  </si>
  <si>
    <t>Net Income Common Stockholder</t>
  </si>
  <si>
    <t>∕</t>
  </si>
  <si>
    <t>Common Stock Equity</t>
  </si>
  <si>
    <t>Return on Equity</t>
  </si>
  <si>
    <t>American States Water Company (AWR) Balance Sheet - Yahoo Finance</t>
  </si>
  <si>
    <t>Essential Utilities, Inc. (WTRG) Balance Sheet - Yahoo Finance</t>
  </si>
  <si>
    <t>California Water Service Group (CWT) Balance Sheet - Yahoo Finance</t>
  </si>
  <si>
    <t>SJW Group (SJW) Balance Sheet - Yahoo Finance</t>
  </si>
  <si>
    <t>Middlesex Water Company (MSEX) Balance Sheet - Yahoo Finance</t>
  </si>
  <si>
    <t>The York Water Company (YORW) Balance Sheet - Yahoo Finance</t>
  </si>
  <si>
    <t>Artesian Resources Corporation (ARTNA) Balance Sheet - Yahoo Finance</t>
  </si>
  <si>
    <t>Global Water Resources, Inc. (GWRS) Balance Sheet - Yahoo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</si>
</sst>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3"/>
    <xf numFmtId="15" fontId="0" fillId="0" borderId="0" xfId="0" applyNumberFormat="1"/>
    <xf numFmtId="164" fontId="0" fillId="0" borderId="0" xfId="2" applyNumberFormat="1" applyFont="1"/>
    <xf numFmtId="43" fontId="0" fillId="0" borderId="0" xfId="1" applyFon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4" fillId="0" borderId="4" xfId="0" applyFont="1" applyBorder="1"/>
    <xf numFmtId="0" fontId="5" fillId="0" borderId="0" xfId="0" applyFont="1" applyAlignment="1">
      <alignment horizontal="center"/>
    </xf>
    <xf numFmtId="10" fontId="0" fillId="0" borderId="0" xfId="2" applyNumberFormat="1" applyFont="1"/>
    <xf numFmtId="1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0" fontId="3" fillId="0" borderId="6" xfId="0" applyNumberFormat="1" applyFont="1" applyBorder="1"/>
    <xf numFmtId="0" fontId="3" fillId="0" borderId="6" xfId="0" applyFont="1" applyBorder="1"/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m/quote/ARTNA/" TargetMode="External"/><Relationship Id="rId3" Type="http://schemas.openxmlformats.org/officeDocument/2006/relationships/hyperlink" Target="https://finance.yahoo.com/quote/CWT/" TargetMode="External"/><Relationship Id="rId7" Type="http://schemas.openxmlformats.org/officeDocument/2006/relationships/hyperlink" Target="https://finance.yahoo.com/quote/YORW/" TargetMode="External"/><Relationship Id="rId2" Type="http://schemas.openxmlformats.org/officeDocument/2006/relationships/hyperlink" Target="https://finance.yahoo.com/quote/WTRG/" TargetMode="External"/><Relationship Id="rId1" Type="http://schemas.openxmlformats.org/officeDocument/2006/relationships/hyperlink" Target="https://finance.yahoo.com/quote/AWK/" TargetMode="External"/><Relationship Id="rId6" Type="http://schemas.openxmlformats.org/officeDocument/2006/relationships/hyperlink" Target="https://finance.yahoo.com/quote/MSEX/" TargetMode="External"/><Relationship Id="rId5" Type="http://schemas.openxmlformats.org/officeDocument/2006/relationships/hyperlink" Target="https://finance.yahoo.com/quote/SJW/" TargetMode="External"/><Relationship Id="rId4" Type="http://schemas.openxmlformats.org/officeDocument/2006/relationships/hyperlink" Target="https://finance.yahoo.com/quote/AWR/" TargetMode="External"/><Relationship Id="rId9" Type="http://schemas.openxmlformats.org/officeDocument/2006/relationships/hyperlink" Target="https://finance.yahoo.com/quote/GWR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home.treasury.gov/resource-center/data-chart-center/interest-rates/TextView?type=daily_treasury_yield_curve&amp;field_tdr_date_value=202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pglobal.com/spdji/en/indices/equity/sp-500/?currency=USD&amp;returntype=P-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m/quote/AWR/balance-sheet/" TargetMode="External"/><Relationship Id="rId13" Type="http://schemas.openxmlformats.org/officeDocument/2006/relationships/hyperlink" Target="https://finance.yahoo.com/quote/YORW/balance-sheet/" TargetMode="External"/><Relationship Id="rId18" Type="http://schemas.openxmlformats.org/officeDocument/2006/relationships/hyperlink" Target="https://finance.yahoo.com/quote/GWRS/balance-sheet/" TargetMode="External"/><Relationship Id="rId3" Type="http://schemas.openxmlformats.org/officeDocument/2006/relationships/hyperlink" Target="https://finance.yahoo.com/quote/WTRG/balance-sheet/" TargetMode="External"/><Relationship Id="rId7" Type="http://schemas.openxmlformats.org/officeDocument/2006/relationships/hyperlink" Target="https://finance.yahoo.com/quote/CWT/balance-sheet/" TargetMode="External"/><Relationship Id="rId12" Type="http://schemas.openxmlformats.org/officeDocument/2006/relationships/hyperlink" Target="https://finance.yahoo.com/quote/MSEX/balance-sheet/" TargetMode="External"/><Relationship Id="rId17" Type="http://schemas.openxmlformats.org/officeDocument/2006/relationships/hyperlink" Target="https://finance.yahoo.com/quote/GWRS/balance-sheet/" TargetMode="External"/><Relationship Id="rId2" Type="http://schemas.openxmlformats.org/officeDocument/2006/relationships/hyperlink" Target="https://finance.yahoo.com/quote/AWR/balance-sheet/" TargetMode="External"/><Relationship Id="rId16" Type="http://schemas.openxmlformats.org/officeDocument/2006/relationships/hyperlink" Target="https://finance.yahoo.com/quote/ARTNA/balance-sheet/" TargetMode="External"/><Relationship Id="rId1" Type="http://schemas.openxmlformats.org/officeDocument/2006/relationships/hyperlink" Target="https://finance.yahoo.com/quote/AWR/balance-sheet/" TargetMode="External"/><Relationship Id="rId6" Type="http://schemas.openxmlformats.org/officeDocument/2006/relationships/hyperlink" Target="https://finance.yahoo.com/quote/CWT/balance-sheet/" TargetMode="External"/><Relationship Id="rId11" Type="http://schemas.openxmlformats.org/officeDocument/2006/relationships/hyperlink" Target="https://finance.yahoo.com/quote/MSEX/balance-sheet/" TargetMode="External"/><Relationship Id="rId5" Type="http://schemas.openxmlformats.org/officeDocument/2006/relationships/hyperlink" Target="https://finance.yahoo.com/quote/AWR/balance-sheet/" TargetMode="External"/><Relationship Id="rId15" Type="http://schemas.openxmlformats.org/officeDocument/2006/relationships/hyperlink" Target="https://finance.yahoo.com/quote/ARTNA/balance-sheet/" TargetMode="External"/><Relationship Id="rId10" Type="http://schemas.openxmlformats.org/officeDocument/2006/relationships/hyperlink" Target="https://finance.yahoo.com/quote/SJW/balance-sheet/" TargetMode="External"/><Relationship Id="rId4" Type="http://schemas.openxmlformats.org/officeDocument/2006/relationships/hyperlink" Target="https://finance.yahoo.com/quote/WTRG/balance-sheet/" TargetMode="External"/><Relationship Id="rId9" Type="http://schemas.openxmlformats.org/officeDocument/2006/relationships/hyperlink" Target="https://finance.yahoo.com/quote/SJW/balance-sheet/" TargetMode="External"/><Relationship Id="rId14" Type="http://schemas.openxmlformats.org/officeDocument/2006/relationships/hyperlink" Target="https://finance.yahoo.com/quote/YORW/balance-she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5D4C-BE59-4AB3-A0D1-C074C8A58E2F}">
  <dimension ref="A1:G18"/>
  <sheetViews>
    <sheetView tabSelected="1" workbookViewId="0">
      <selection activeCell="B20" sqref="B20"/>
    </sheetView>
  </sheetViews>
  <sheetFormatPr defaultRowHeight="14.5" x14ac:dyDescent="0.35"/>
  <cols>
    <col min="2" max="2" width="12.453125" customWidth="1"/>
    <col min="3" max="3" width="12.54296875" customWidth="1"/>
  </cols>
  <sheetData>
    <row r="1" spans="1:3" x14ac:dyDescent="0.35">
      <c r="A1" t="s">
        <v>0</v>
      </c>
    </row>
    <row r="2" spans="1:3" x14ac:dyDescent="0.35">
      <c r="A2" t="s">
        <v>1</v>
      </c>
    </row>
    <row r="3" spans="1:3" x14ac:dyDescent="0.35">
      <c r="A3" t="s">
        <v>2</v>
      </c>
    </row>
    <row r="4" spans="1:3" x14ac:dyDescent="0.35">
      <c r="A4" t="s">
        <v>3</v>
      </c>
    </row>
    <row r="7" spans="1:3" x14ac:dyDescent="0.35">
      <c r="A7" s="12" t="s">
        <v>4</v>
      </c>
      <c r="B7" s="12" t="s">
        <v>5</v>
      </c>
      <c r="C7" s="12" t="s">
        <v>6</v>
      </c>
    </row>
    <row r="8" spans="1:3" x14ac:dyDescent="0.35">
      <c r="A8">
        <v>1</v>
      </c>
      <c r="B8" t="s">
        <v>7</v>
      </c>
      <c r="C8" s="24">
        <f>'Sch. 2.2 CAPM'!J16</f>
        <v>0.10397100629340278</v>
      </c>
    </row>
    <row r="9" spans="1:3" x14ac:dyDescent="0.35">
      <c r="A9">
        <v>2</v>
      </c>
      <c r="B9" t="s">
        <v>8</v>
      </c>
      <c r="C9" s="5">
        <f>'Sch 2.8 Comp Earn'!I44</f>
        <v>9.958627655780819E-2</v>
      </c>
    </row>
    <row r="10" spans="1:3" ht="15" thickBot="1" x14ac:dyDescent="0.4">
      <c r="A10">
        <v>3</v>
      </c>
      <c r="B10" s="32" t="s">
        <v>9</v>
      </c>
      <c r="C10" s="31">
        <f>AVERAGE(C8:C9)</f>
        <v>0.10177864142560548</v>
      </c>
    </row>
    <row r="11" spans="1:3" ht="15" thickTop="1" x14ac:dyDescent="0.35"/>
    <row r="18" spans="7:7" x14ac:dyDescent="0.35">
      <c r="G18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3209-88BC-41C8-ACD4-53C7B8AC6BC0}">
  <dimension ref="A1:B32"/>
  <sheetViews>
    <sheetView zoomScale="120" zoomScaleNormal="120" workbookViewId="0">
      <selection activeCell="B5" sqref="B5"/>
    </sheetView>
  </sheetViews>
  <sheetFormatPr defaultRowHeight="14.5" x14ac:dyDescent="0.35"/>
  <cols>
    <col min="2" max="2" width="41.90625" customWidth="1"/>
  </cols>
  <sheetData>
    <row r="1" spans="1:2" x14ac:dyDescent="0.35">
      <c r="A1" t="s">
        <v>0</v>
      </c>
    </row>
    <row r="2" spans="1:2" x14ac:dyDescent="0.35">
      <c r="A2" t="s">
        <v>1</v>
      </c>
    </row>
    <row r="3" spans="1:2" x14ac:dyDescent="0.35">
      <c r="A3" t="s">
        <v>10</v>
      </c>
    </row>
    <row r="4" spans="1:2" x14ac:dyDescent="0.35">
      <c r="A4" t="s">
        <v>11</v>
      </c>
    </row>
    <row r="6" spans="1:2" x14ac:dyDescent="0.35">
      <c r="A6" s="12" t="s">
        <v>4</v>
      </c>
      <c r="B6" s="12" t="s">
        <v>12</v>
      </c>
    </row>
    <row r="7" spans="1:2" x14ac:dyDescent="0.35">
      <c r="A7" s="6">
        <v>1</v>
      </c>
      <c r="B7" s="18"/>
    </row>
    <row r="8" spans="1:2" x14ac:dyDescent="0.35">
      <c r="A8" s="6">
        <v>2</v>
      </c>
      <c r="B8" s="22" t="s">
        <v>13</v>
      </c>
    </row>
    <row r="9" spans="1:2" x14ac:dyDescent="0.35">
      <c r="A9" s="6">
        <v>3</v>
      </c>
      <c r="B9" s="19"/>
    </row>
    <row r="10" spans="1:2" x14ac:dyDescent="0.35">
      <c r="A10" s="6">
        <v>4</v>
      </c>
      <c r="B10" s="20" t="s">
        <v>14</v>
      </c>
    </row>
    <row r="11" spans="1:2" x14ac:dyDescent="0.35">
      <c r="A11" s="6">
        <v>5</v>
      </c>
      <c r="B11" s="19" t="s">
        <v>15</v>
      </c>
    </row>
    <row r="12" spans="1:2" x14ac:dyDescent="0.35">
      <c r="A12" s="6">
        <v>6</v>
      </c>
      <c r="B12" s="19" t="s">
        <v>16</v>
      </c>
    </row>
    <row r="13" spans="1:2" x14ac:dyDescent="0.35">
      <c r="A13" s="6">
        <v>7</v>
      </c>
      <c r="B13" s="19" t="s">
        <v>17</v>
      </c>
    </row>
    <row r="14" spans="1:2" x14ac:dyDescent="0.35">
      <c r="A14" s="6">
        <v>8</v>
      </c>
      <c r="B14" s="19" t="s">
        <v>18</v>
      </c>
    </row>
    <row r="15" spans="1:2" x14ac:dyDescent="0.35">
      <c r="A15" s="6">
        <v>9</v>
      </c>
      <c r="B15" s="19"/>
    </row>
    <row r="16" spans="1:2" x14ac:dyDescent="0.35">
      <c r="A16" s="6">
        <v>10</v>
      </c>
      <c r="B16" s="19"/>
    </row>
    <row r="17" spans="1:2" x14ac:dyDescent="0.35">
      <c r="A17" s="6">
        <v>11</v>
      </c>
      <c r="B17" s="20" t="s">
        <v>19</v>
      </c>
    </row>
    <row r="18" spans="1:2" x14ac:dyDescent="0.35">
      <c r="A18" s="6">
        <v>12</v>
      </c>
      <c r="B18" s="19" t="s">
        <v>20</v>
      </c>
    </row>
    <row r="19" spans="1:2" x14ac:dyDescent="0.35">
      <c r="A19" s="6">
        <v>13</v>
      </c>
      <c r="B19" s="19"/>
    </row>
    <row r="20" spans="1:2" x14ac:dyDescent="0.35">
      <c r="A20" s="6">
        <v>14</v>
      </c>
      <c r="B20" s="20" t="s">
        <v>21</v>
      </c>
    </row>
    <row r="21" spans="1:2" x14ac:dyDescent="0.35">
      <c r="A21" s="6">
        <v>15</v>
      </c>
      <c r="B21" s="19" t="s">
        <v>22</v>
      </c>
    </row>
    <row r="22" spans="1:2" x14ac:dyDescent="0.35">
      <c r="A22" s="6">
        <v>16</v>
      </c>
      <c r="B22" s="19"/>
    </row>
    <row r="23" spans="1:2" x14ac:dyDescent="0.35">
      <c r="A23" s="6">
        <v>17</v>
      </c>
      <c r="B23" s="20" t="s">
        <v>23</v>
      </c>
    </row>
    <row r="24" spans="1:2" x14ac:dyDescent="0.35">
      <c r="A24" s="6">
        <v>18</v>
      </c>
      <c r="B24" s="21" t="s">
        <v>24</v>
      </c>
    </row>
    <row r="25" spans="1:2" x14ac:dyDescent="0.35">
      <c r="A25" s="6">
        <v>19</v>
      </c>
      <c r="B25" s="18"/>
    </row>
    <row r="26" spans="1:2" x14ac:dyDescent="0.35">
      <c r="A26" s="6">
        <v>20</v>
      </c>
      <c r="B26" s="22" t="s">
        <v>25</v>
      </c>
    </row>
    <row r="27" spans="1:2" x14ac:dyDescent="0.35">
      <c r="A27" s="6">
        <v>21</v>
      </c>
      <c r="B27" s="19"/>
    </row>
    <row r="28" spans="1:2" x14ac:dyDescent="0.35">
      <c r="A28" s="6">
        <v>22</v>
      </c>
      <c r="B28" s="20" t="s">
        <v>26</v>
      </c>
    </row>
    <row r="29" spans="1:2" x14ac:dyDescent="0.35">
      <c r="A29" s="6">
        <v>23</v>
      </c>
      <c r="B29" s="19" t="s">
        <v>22</v>
      </c>
    </row>
    <row r="30" spans="1:2" x14ac:dyDescent="0.35">
      <c r="A30" s="6">
        <v>24</v>
      </c>
      <c r="B30" s="19"/>
    </row>
    <row r="31" spans="1:2" x14ac:dyDescent="0.35">
      <c r="A31" s="6">
        <v>25</v>
      </c>
      <c r="B31" s="20" t="s">
        <v>27</v>
      </c>
    </row>
    <row r="32" spans="1:2" x14ac:dyDescent="0.35">
      <c r="A32" s="6">
        <v>26</v>
      </c>
      <c r="B32" s="2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92B3-8DDC-4EF6-B804-0C4ECB4BEEC6}">
  <dimension ref="A1:J18"/>
  <sheetViews>
    <sheetView workbookViewId="0">
      <selection activeCell="B18" sqref="B18"/>
    </sheetView>
  </sheetViews>
  <sheetFormatPr defaultRowHeight="14.5" x14ac:dyDescent="0.35"/>
  <cols>
    <col min="2" max="2" width="31.6328125" bestFit="1" customWidth="1"/>
    <col min="3" max="3" width="18.36328125" customWidth="1"/>
    <col min="4" max="4" width="14.08984375" customWidth="1"/>
    <col min="5" max="5" width="17.6328125" customWidth="1"/>
    <col min="6" max="6" width="5.54296875" customWidth="1"/>
    <col min="9" max="9" width="18.90625" customWidth="1"/>
    <col min="10" max="10" width="11.54296875" bestFit="1" customWidth="1"/>
  </cols>
  <sheetData>
    <row r="1" spans="1:10" x14ac:dyDescent="0.35">
      <c r="A1" t="s">
        <v>0</v>
      </c>
    </row>
    <row r="2" spans="1:10" x14ac:dyDescent="0.35">
      <c r="A2" t="s">
        <v>1</v>
      </c>
    </row>
    <row r="3" spans="1:10" x14ac:dyDescent="0.35">
      <c r="A3" t="s">
        <v>28</v>
      </c>
    </row>
    <row r="4" spans="1:10" x14ac:dyDescent="0.35">
      <c r="A4" t="s">
        <v>7</v>
      </c>
    </row>
    <row r="6" spans="1:10" x14ac:dyDescent="0.35">
      <c r="A6" s="12" t="s">
        <v>4</v>
      </c>
      <c r="B6" s="12" t="s">
        <v>29</v>
      </c>
      <c r="C6" s="13" t="s">
        <v>30</v>
      </c>
      <c r="D6" s="13" t="s">
        <v>19</v>
      </c>
      <c r="E6" s="13" t="s">
        <v>31</v>
      </c>
      <c r="F6" s="13"/>
      <c r="G6" s="13" t="s">
        <v>21</v>
      </c>
      <c r="H6" s="13"/>
      <c r="I6" s="13" t="s">
        <v>32</v>
      </c>
      <c r="J6" s="13" t="s">
        <v>7</v>
      </c>
    </row>
    <row r="7" spans="1:10" x14ac:dyDescent="0.35">
      <c r="A7" s="6">
        <v>1</v>
      </c>
      <c r="B7" t="s">
        <v>33</v>
      </c>
      <c r="C7" s="6" t="s">
        <v>34</v>
      </c>
      <c r="D7" s="16">
        <f>'Sch. 2.3 Risk Free Rate'!$K$7</f>
        <v>4.0660742187500008E-2</v>
      </c>
      <c r="E7" s="16">
        <f>'Sch. 2.4 Equity Risk Premium'!$E$7</f>
        <v>0.10013925781249999</v>
      </c>
      <c r="F7" s="7" t="s">
        <v>35</v>
      </c>
      <c r="G7" s="6">
        <v>0.69</v>
      </c>
      <c r="H7" s="7" t="s">
        <v>36</v>
      </c>
      <c r="I7" s="16">
        <f>G7*E7</f>
        <v>6.9096087890624991E-2</v>
      </c>
      <c r="J7" s="16">
        <f>I7+D7</f>
        <v>0.10975683007812501</v>
      </c>
    </row>
    <row r="8" spans="1:10" x14ac:dyDescent="0.35">
      <c r="A8" s="6">
        <v>2</v>
      </c>
      <c r="B8" t="s">
        <v>37</v>
      </c>
      <c r="C8" s="6" t="s">
        <v>38</v>
      </c>
      <c r="D8" s="16">
        <f>'Sch. 2.3 Risk Free Rate'!$K$7</f>
        <v>4.0660742187500008E-2</v>
      </c>
      <c r="E8" s="16">
        <f>'Sch. 2.4 Equity Risk Premium'!$E$7</f>
        <v>0.10013925781249999</v>
      </c>
      <c r="F8" s="7" t="s">
        <v>35</v>
      </c>
      <c r="G8" s="6">
        <v>0.84</v>
      </c>
      <c r="H8" s="7" t="s">
        <v>36</v>
      </c>
      <c r="I8" s="16">
        <f t="shared" ref="I8:I16" si="0">G8*E8</f>
        <v>8.4116976562499987E-2</v>
      </c>
      <c r="J8" s="16">
        <f t="shared" ref="J8:J16" si="1">I8+D8</f>
        <v>0.12477771874999999</v>
      </c>
    </row>
    <row r="9" spans="1:10" x14ac:dyDescent="0.35">
      <c r="A9" s="6">
        <v>3</v>
      </c>
      <c r="B9" t="s">
        <v>39</v>
      </c>
      <c r="C9" s="6" t="s">
        <v>40</v>
      </c>
      <c r="D9" s="16">
        <f>'Sch. 2.3 Risk Free Rate'!$K$7</f>
        <v>4.0660742187500008E-2</v>
      </c>
      <c r="E9" s="16">
        <f>'Sch. 2.4 Equity Risk Premium'!$E$7</f>
        <v>0.10013925781249999</v>
      </c>
      <c r="F9" s="7" t="s">
        <v>35</v>
      </c>
      <c r="G9" s="6">
        <v>0.49</v>
      </c>
      <c r="H9" s="7" t="s">
        <v>36</v>
      </c>
      <c r="I9" s="16">
        <f t="shared" si="0"/>
        <v>4.9068236328124994E-2</v>
      </c>
      <c r="J9" s="16">
        <f t="shared" si="1"/>
        <v>8.9728978515625002E-2</v>
      </c>
    </row>
    <row r="10" spans="1:10" x14ac:dyDescent="0.35">
      <c r="A10" s="6">
        <v>4</v>
      </c>
      <c r="B10" t="s">
        <v>41</v>
      </c>
      <c r="C10" s="6" t="s">
        <v>42</v>
      </c>
      <c r="D10" s="16">
        <f>'Sch. 2.3 Risk Free Rate'!$K$7</f>
        <v>4.0660742187500008E-2</v>
      </c>
      <c r="E10" s="16">
        <f>'Sch. 2.4 Equity Risk Premium'!$E$7</f>
        <v>0.10013925781249999</v>
      </c>
      <c r="F10" s="7" t="s">
        <v>35</v>
      </c>
      <c r="G10" s="6">
        <v>0.49</v>
      </c>
      <c r="H10" s="7" t="s">
        <v>36</v>
      </c>
      <c r="I10" s="16">
        <f t="shared" si="0"/>
        <v>4.9068236328124994E-2</v>
      </c>
      <c r="J10" s="16">
        <f t="shared" si="1"/>
        <v>8.9728978515625002E-2</v>
      </c>
    </row>
    <row r="11" spans="1:10" x14ac:dyDescent="0.35">
      <c r="A11" s="6">
        <v>5</v>
      </c>
      <c r="B11" t="s">
        <v>43</v>
      </c>
      <c r="C11" s="6" t="s">
        <v>44</v>
      </c>
      <c r="D11" s="16">
        <f>'Sch. 2.3 Risk Free Rate'!$K$7</f>
        <v>4.0660742187500008E-2</v>
      </c>
      <c r="E11" s="16">
        <f>'Sch. 2.4 Equity Risk Premium'!$E$7</f>
        <v>0.10013925781249999</v>
      </c>
      <c r="F11" s="7" t="s">
        <v>35</v>
      </c>
      <c r="G11" s="6">
        <v>0.62</v>
      </c>
      <c r="H11" s="7" t="s">
        <v>36</v>
      </c>
      <c r="I11" s="16">
        <f t="shared" si="0"/>
        <v>6.2086339843749998E-2</v>
      </c>
      <c r="J11" s="16">
        <f t="shared" si="1"/>
        <v>0.10274708203125001</v>
      </c>
    </row>
    <row r="12" spans="1:10" x14ac:dyDescent="0.35">
      <c r="A12" s="6">
        <v>6</v>
      </c>
      <c r="B12" t="s">
        <v>45</v>
      </c>
      <c r="C12" s="6" t="s">
        <v>46</v>
      </c>
      <c r="D12" s="16">
        <f>'Sch. 2.3 Risk Free Rate'!$K$7</f>
        <v>4.0660742187500008E-2</v>
      </c>
      <c r="E12" s="16">
        <f>'Sch. 2.4 Equity Risk Premium'!$E$7</f>
        <v>0.10013925781249999</v>
      </c>
      <c r="F12" s="7" t="s">
        <v>35</v>
      </c>
      <c r="G12" s="6">
        <v>0.78</v>
      </c>
      <c r="H12" s="7" t="s">
        <v>36</v>
      </c>
      <c r="I12" s="16">
        <f t="shared" si="0"/>
        <v>7.8108621093749997E-2</v>
      </c>
      <c r="J12" s="16">
        <f t="shared" si="1"/>
        <v>0.11876936328125001</v>
      </c>
    </row>
    <row r="13" spans="1:10" x14ac:dyDescent="0.35">
      <c r="A13" s="6">
        <v>7</v>
      </c>
      <c r="B13" t="s">
        <v>47</v>
      </c>
      <c r="C13" s="6" t="s">
        <v>48</v>
      </c>
      <c r="D13" s="16">
        <f>'Sch. 2.3 Risk Free Rate'!$K$7</f>
        <v>4.0660742187500008E-2</v>
      </c>
      <c r="E13" s="16">
        <f>'Sch. 2.4 Equity Risk Premium'!$E$7</f>
        <v>0.10013925781249999</v>
      </c>
      <c r="F13" s="7" t="s">
        <v>35</v>
      </c>
      <c r="G13" s="6">
        <v>0.64</v>
      </c>
      <c r="H13" s="7" t="s">
        <v>36</v>
      </c>
      <c r="I13" s="16">
        <f t="shared" si="0"/>
        <v>6.4089124999999997E-2</v>
      </c>
      <c r="J13" s="16">
        <f t="shared" si="1"/>
        <v>0.10474986718750001</v>
      </c>
    </row>
    <row r="14" spans="1:10" x14ac:dyDescent="0.35">
      <c r="A14" s="6">
        <v>8</v>
      </c>
      <c r="B14" t="s">
        <v>49</v>
      </c>
      <c r="C14" s="6" t="s">
        <v>50</v>
      </c>
      <c r="D14" s="16">
        <f>'Sch. 2.3 Risk Free Rate'!$K$7</f>
        <v>4.0660742187500008E-2</v>
      </c>
      <c r="E14" s="16">
        <f>'Sch. 2.4 Equity Risk Premium'!$E$7</f>
        <v>0.10013925781249999</v>
      </c>
      <c r="F14" s="7" t="s">
        <v>35</v>
      </c>
      <c r="G14" s="6">
        <v>0.18</v>
      </c>
      <c r="H14" s="7" t="s">
        <v>36</v>
      </c>
      <c r="I14" s="16">
        <f t="shared" si="0"/>
        <v>1.8025066406249998E-2</v>
      </c>
      <c r="J14" s="16">
        <f t="shared" si="1"/>
        <v>5.8685808593750007E-2</v>
      </c>
    </row>
    <row r="15" spans="1:10" x14ac:dyDescent="0.35">
      <c r="A15" s="6">
        <v>9</v>
      </c>
      <c r="B15" t="s">
        <v>51</v>
      </c>
      <c r="C15" s="6" t="s">
        <v>52</v>
      </c>
      <c r="D15" s="16">
        <f>'Sch. 2.3 Risk Free Rate'!$K$7</f>
        <v>4.0660742187500008E-2</v>
      </c>
      <c r="E15" s="16">
        <f>'Sch. 2.4 Equity Risk Premium'!$E$7</f>
        <v>0.10013925781249999</v>
      </c>
      <c r="F15" s="7" t="s">
        <v>35</v>
      </c>
      <c r="G15" s="6">
        <v>0.96</v>
      </c>
      <c r="H15" s="7" t="s">
        <v>36</v>
      </c>
      <c r="I15" s="16">
        <f t="shared" si="0"/>
        <v>9.6133687499999995E-2</v>
      </c>
      <c r="J15" s="16">
        <f t="shared" si="1"/>
        <v>0.1367944296875</v>
      </c>
    </row>
    <row r="16" spans="1:10" x14ac:dyDescent="0.35">
      <c r="A16" s="6">
        <v>10</v>
      </c>
      <c r="B16" s="10" t="s">
        <v>53</v>
      </c>
      <c r="C16" s="11"/>
      <c r="D16" s="29">
        <f>'Sch. 2.3 Risk Free Rate'!$K$7</f>
        <v>4.0660742187500008E-2</v>
      </c>
      <c r="E16" s="29">
        <f>'Sch. 2.4 Equity Risk Premium'!$E$7</f>
        <v>0.10013925781249999</v>
      </c>
      <c r="F16" s="11" t="s">
        <v>35</v>
      </c>
      <c r="G16" s="15">
        <v>0.63222222222222213</v>
      </c>
      <c r="H16" s="11" t="s">
        <v>36</v>
      </c>
      <c r="I16" s="29">
        <f t="shared" si="0"/>
        <v>6.3310264105902764E-2</v>
      </c>
      <c r="J16" s="29">
        <f t="shared" si="1"/>
        <v>0.10397100629340278</v>
      </c>
    </row>
    <row r="17" spans="1:10" x14ac:dyDescent="0.35">
      <c r="A17" s="6">
        <v>11</v>
      </c>
      <c r="C17" s="6"/>
      <c r="D17" s="16"/>
      <c r="E17" s="16"/>
      <c r="F17" s="6"/>
      <c r="G17" s="6"/>
      <c r="H17" s="6"/>
      <c r="I17" s="16"/>
      <c r="J17" s="16"/>
    </row>
    <row r="18" spans="1:10" x14ac:dyDescent="0.35">
      <c r="A18" s="6">
        <v>12</v>
      </c>
      <c r="B18" s="8" t="s">
        <v>54</v>
      </c>
      <c r="C18" s="9" t="s">
        <v>55</v>
      </c>
      <c r="D18" s="30">
        <f>D16</f>
        <v>4.0660742187500008E-2</v>
      </c>
      <c r="E18" s="30">
        <f>E16</f>
        <v>0.10013925781249999</v>
      </c>
      <c r="F18" s="9" t="s">
        <v>35</v>
      </c>
      <c r="G18" s="9">
        <v>0.56999999999999995</v>
      </c>
      <c r="H18" s="9" t="s">
        <v>36</v>
      </c>
      <c r="I18" s="30">
        <f>G18*E18</f>
        <v>5.707937695312499E-2</v>
      </c>
      <c r="J18" s="30">
        <f>I18+D18</f>
        <v>9.7740119140624998E-2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5AB3-16E8-477E-8B6D-7B7B988FDADC}">
  <dimension ref="A1:K11"/>
  <sheetViews>
    <sheetView workbookViewId="0">
      <selection activeCell="K7" sqref="K7"/>
    </sheetView>
  </sheetViews>
  <sheetFormatPr defaultRowHeight="14.5" x14ac:dyDescent="0.35"/>
  <cols>
    <col min="2" max="2" width="20.6328125" customWidth="1"/>
    <col min="3" max="11" width="8.36328125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56</v>
      </c>
    </row>
    <row r="4" spans="1:11" x14ac:dyDescent="0.35">
      <c r="A4" t="s">
        <v>19</v>
      </c>
    </row>
    <row r="6" spans="1:11" x14ac:dyDescent="0.35">
      <c r="A6" s="13" t="s">
        <v>4</v>
      </c>
      <c r="B6" s="13" t="s">
        <v>57</v>
      </c>
      <c r="C6" s="17" t="s">
        <v>58</v>
      </c>
      <c r="D6" s="17" t="s">
        <v>59</v>
      </c>
      <c r="E6" s="13" t="s">
        <v>60</v>
      </c>
      <c r="F6" s="13" t="s">
        <v>61</v>
      </c>
      <c r="G6" s="13" t="s">
        <v>62</v>
      </c>
      <c r="H6" s="13" t="s">
        <v>63</v>
      </c>
      <c r="I6" s="13" t="s">
        <v>64</v>
      </c>
      <c r="J6" s="13" t="s">
        <v>65</v>
      </c>
      <c r="K6" s="13" t="s">
        <v>9</v>
      </c>
    </row>
    <row r="7" spans="1:11" x14ac:dyDescent="0.35">
      <c r="A7" s="6">
        <v>1</v>
      </c>
      <c r="B7" t="s">
        <v>66</v>
      </c>
      <c r="C7" s="16">
        <f>AVERAGE('Sch. 2.6 Treasury Rates'!C7:C70)</f>
        <v>4.4637500000000011E-2</v>
      </c>
      <c r="D7" s="16">
        <f>AVERAGE('Sch. 2.6 Treasury Rates'!D7:D70)</f>
        <v>4.0406249999999991E-2</v>
      </c>
      <c r="E7" s="16">
        <f>AVERAGE('Sch. 2.6 Treasury Rates'!E7:E70)</f>
        <v>3.8753124999999992E-2</v>
      </c>
      <c r="F7" s="16">
        <f>AVERAGE('Sch. 2.6 Treasury Rates'!F7:F70)</f>
        <v>3.7995312500000003E-2</v>
      </c>
      <c r="G7" s="16">
        <f>AVERAGE('Sch. 2.6 Treasury Rates'!G7:G70)</f>
        <v>3.8592187500000014E-2</v>
      </c>
      <c r="H7" s="16">
        <f>AVERAGE('Sch. 2.6 Treasury Rates'!H7:H70)</f>
        <v>3.9546875000000002E-2</v>
      </c>
      <c r="I7" s="16">
        <f>AVERAGE('Sch. 2.6 Treasury Rates'!I7:I70)</f>
        <v>4.3101562500000003E-2</v>
      </c>
      <c r="J7" s="16">
        <f>AVERAGE('Sch. 2.6 Treasury Rates'!J7:J70)</f>
        <v>4.2253125000000002E-2</v>
      </c>
      <c r="K7" s="16">
        <f>AVERAGE(C7:J7)</f>
        <v>4.0660742187500008E-2</v>
      </c>
    </row>
    <row r="8" spans="1:11" x14ac:dyDescent="0.35">
      <c r="A8" s="6">
        <v>2</v>
      </c>
    </row>
    <row r="9" spans="1:11" x14ac:dyDescent="0.35">
      <c r="A9" s="6">
        <v>3</v>
      </c>
    </row>
    <row r="10" spans="1:11" x14ac:dyDescent="0.35">
      <c r="A10" s="6">
        <v>4</v>
      </c>
      <c r="B10" t="s">
        <v>67</v>
      </c>
    </row>
    <row r="11" spans="1:11" x14ac:dyDescent="0.35">
      <c r="A11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ABE6-963A-4E54-918D-7F32E0BF4B0B}">
  <dimension ref="A1:E11"/>
  <sheetViews>
    <sheetView workbookViewId="0">
      <selection activeCell="B19" sqref="B19"/>
    </sheetView>
  </sheetViews>
  <sheetFormatPr defaultRowHeight="14.5" x14ac:dyDescent="0.35"/>
  <cols>
    <col min="2" max="2" width="16.6328125" customWidth="1"/>
    <col min="3" max="3" width="15.36328125" customWidth="1"/>
    <col min="4" max="4" width="24.54296875" customWidth="1"/>
    <col min="5" max="5" width="19.5429687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3" spans="1:5" x14ac:dyDescent="0.35">
      <c r="A3" t="s">
        <v>68</v>
      </c>
    </row>
    <row r="4" spans="1:5" x14ac:dyDescent="0.35">
      <c r="A4" t="s">
        <v>69</v>
      </c>
    </row>
    <row r="6" spans="1:5" x14ac:dyDescent="0.35">
      <c r="A6" s="12" t="s">
        <v>4</v>
      </c>
      <c r="B6" s="13" t="s">
        <v>19</v>
      </c>
      <c r="C6" s="13" t="s">
        <v>70</v>
      </c>
      <c r="D6" s="13" t="s">
        <v>12</v>
      </c>
      <c r="E6" s="13" t="s">
        <v>69</v>
      </c>
    </row>
    <row r="7" spans="1:5" x14ac:dyDescent="0.35">
      <c r="A7" s="6">
        <v>1</v>
      </c>
      <c r="B7" s="16">
        <f>'Sch. 2.3 Risk Free Rate'!K7</f>
        <v>4.0660742187500008E-2</v>
      </c>
      <c r="C7" s="16">
        <f>'Sch. 2.7 Market Returns'!D7</f>
        <v>0.14080000000000001</v>
      </c>
      <c r="D7" s="6" t="s">
        <v>71</v>
      </c>
      <c r="E7" s="26">
        <f>C7-B7</f>
        <v>0.10013925781249999</v>
      </c>
    </row>
    <row r="8" spans="1:5" x14ac:dyDescent="0.35">
      <c r="A8" s="6"/>
    </row>
    <row r="9" spans="1:5" x14ac:dyDescent="0.35">
      <c r="A9" s="6"/>
    </row>
    <row r="10" spans="1:5" x14ac:dyDescent="0.35">
      <c r="A10" s="6"/>
    </row>
    <row r="11" spans="1:5" x14ac:dyDescent="0.35">
      <c r="A11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9143-8550-4C1B-8957-898084EB03AF}">
  <dimension ref="A1:E18"/>
  <sheetViews>
    <sheetView workbookViewId="0">
      <selection activeCell="D7" sqref="D7"/>
    </sheetView>
  </sheetViews>
  <sheetFormatPr defaultRowHeight="14.5" x14ac:dyDescent="0.35"/>
  <cols>
    <col min="2" max="2" width="31.6328125" bestFit="1" customWidth="1"/>
    <col min="3" max="3" width="16.36328125" customWidth="1"/>
    <col min="5" max="5" width="79.54296875" bestFit="1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3" spans="1:5" x14ac:dyDescent="0.35">
      <c r="A3" t="s">
        <v>72</v>
      </c>
    </row>
    <row r="4" spans="1:5" x14ac:dyDescent="0.35">
      <c r="A4" t="s">
        <v>73</v>
      </c>
    </row>
    <row r="6" spans="1:5" x14ac:dyDescent="0.35">
      <c r="A6" s="13" t="s">
        <v>74</v>
      </c>
      <c r="B6" s="13" t="s">
        <v>29</v>
      </c>
      <c r="C6" s="13" t="s">
        <v>30</v>
      </c>
      <c r="D6" s="13" t="s">
        <v>21</v>
      </c>
      <c r="E6" s="13" t="s">
        <v>75</v>
      </c>
    </row>
    <row r="7" spans="1:5" x14ac:dyDescent="0.35">
      <c r="A7" s="6">
        <v>1</v>
      </c>
      <c r="B7" t="s">
        <v>33</v>
      </c>
      <c r="C7" s="6" t="s">
        <v>34</v>
      </c>
      <c r="D7" s="6">
        <v>0.69</v>
      </c>
      <c r="E7" s="1" t="s">
        <v>76</v>
      </c>
    </row>
    <row r="8" spans="1:5" x14ac:dyDescent="0.35">
      <c r="A8" s="6">
        <v>2</v>
      </c>
      <c r="B8" t="s">
        <v>37</v>
      </c>
      <c r="C8" s="6" t="s">
        <v>38</v>
      </c>
      <c r="D8" s="6">
        <v>0.84</v>
      </c>
      <c r="E8" s="1" t="s">
        <v>77</v>
      </c>
    </row>
    <row r="9" spans="1:5" x14ac:dyDescent="0.35">
      <c r="A9" s="6">
        <v>3</v>
      </c>
      <c r="B9" t="s">
        <v>39</v>
      </c>
      <c r="C9" s="6" t="s">
        <v>40</v>
      </c>
      <c r="D9" s="6">
        <v>0.49</v>
      </c>
      <c r="E9" s="1" t="s">
        <v>78</v>
      </c>
    </row>
    <row r="10" spans="1:5" x14ac:dyDescent="0.35">
      <c r="A10" s="6">
        <v>4</v>
      </c>
      <c r="B10" t="s">
        <v>41</v>
      </c>
      <c r="C10" s="6" t="s">
        <v>42</v>
      </c>
      <c r="D10" s="6">
        <v>0.49</v>
      </c>
      <c r="E10" s="1" t="s">
        <v>79</v>
      </c>
    </row>
    <row r="11" spans="1:5" x14ac:dyDescent="0.35">
      <c r="A11" s="6">
        <v>5</v>
      </c>
      <c r="B11" t="s">
        <v>43</v>
      </c>
      <c r="C11" s="6" t="s">
        <v>44</v>
      </c>
      <c r="D11" s="6">
        <v>0.62</v>
      </c>
      <c r="E11" s="1" t="s">
        <v>80</v>
      </c>
    </row>
    <row r="12" spans="1:5" x14ac:dyDescent="0.35">
      <c r="A12" s="6">
        <v>6</v>
      </c>
      <c r="B12" t="s">
        <v>45</v>
      </c>
      <c r="C12" s="6" t="s">
        <v>46</v>
      </c>
      <c r="D12" s="6">
        <v>0.78</v>
      </c>
      <c r="E12" s="1" t="s">
        <v>81</v>
      </c>
    </row>
    <row r="13" spans="1:5" x14ac:dyDescent="0.35">
      <c r="A13" s="6">
        <v>7</v>
      </c>
      <c r="B13" t="s">
        <v>47</v>
      </c>
      <c r="C13" s="6" t="s">
        <v>48</v>
      </c>
      <c r="D13" s="6">
        <v>0.64</v>
      </c>
      <c r="E13" s="1" t="s">
        <v>82</v>
      </c>
    </row>
    <row r="14" spans="1:5" x14ac:dyDescent="0.35">
      <c r="A14" s="6">
        <v>8</v>
      </c>
      <c r="B14" t="s">
        <v>49</v>
      </c>
      <c r="C14" s="6" t="s">
        <v>50</v>
      </c>
      <c r="D14" s="6">
        <v>0.18</v>
      </c>
      <c r="E14" s="1" t="s">
        <v>83</v>
      </c>
    </row>
    <row r="15" spans="1:5" x14ac:dyDescent="0.35">
      <c r="A15" s="6">
        <v>9</v>
      </c>
      <c r="B15" t="s">
        <v>51</v>
      </c>
      <c r="C15" s="6" t="s">
        <v>52</v>
      </c>
      <c r="D15" s="6">
        <v>0.96</v>
      </c>
      <c r="E15" s="1" t="s">
        <v>84</v>
      </c>
    </row>
    <row r="16" spans="1:5" x14ac:dyDescent="0.35">
      <c r="A16" s="6">
        <v>10</v>
      </c>
      <c r="B16" t="s">
        <v>53</v>
      </c>
      <c r="C16" s="6"/>
      <c r="D16" s="14">
        <f>AVERAGE(D7:D15)</f>
        <v>0.63222222222222213</v>
      </c>
    </row>
    <row r="17" spans="1:2" x14ac:dyDescent="0.35">
      <c r="A17" s="6">
        <v>11</v>
      </c>
    </row>
    <row r="18" spans="1:2" x14ac:dyDescent="0.35">
      <c r="A18" s="6">
        <v>12</v>
      </c>
      <c r="B18" t="s">
        <v>85</v>
      </c>
    </row>
  </sheetData>
  <hyperlinks>
    <hyperlink ref="E7" r:id="rId1" display="https://finance.yahoo.com/quote/AWK/" xr:uid="{2A3A7C21-A74E-4B8C-8FE9-22BD6ECC93B1}"/>
    <hyperlink ref="E8" r:id="rId2" display="https://finance.yahoo.com/quote/WTRG/" xr:uid="{4522F027-05C3-47A5-BD2B-37CF3AC04E0A}"/>
    <hyperlink ref="E9" r:id="rId3" display="https://finance.yahoo.com/quote/CWT/" xr:uid="{864ED2AF-0D63-440D-8900-4E8482627020}"/>
    <hyperlink ref="E10" r:id="rId4" display="https://finance.yahoo.com/quote/AWR/" xr:uid="{FC2B560D-7EC8-4F9B-AAC7-4811C280FAD5}"/>
    <hyperlink ref="E11" r:id="rId5" display="https://finance.yahoo.com/quote/SJW/" xr:uid="{3DF858AC-9946-4061-9097-02E27D365369}"/>
    <hyperlink ref="E12" r:id="rId6" display="https://finance.yahoo.com/quote/MSEX/" xr:uid="{8A513EE0-7B33-4B52-A1EC-BE05F8453683}"/>
    <hyperlink ref="E13" r:id="rId7" display="https://finance.yahoo.com/quote/YORW/" xr:uid="{F62B86FB-EF99-447C-BF8C-CC3389F28D30}"/>
    <hyperlink ref="E14" r:id="rId8" display="https://finance.yahoo.com/quote/ARTNA/" xr:uid="{90866C56-B058-4D94-9AB9-8619D43701D5}"/>
    <hyperlink ref="E15" r:id="rId9" display="https://finance.yahoo.com/quote/GWRS/" xr:uid="{B4AF5761-DF6A-4514-9C55-786D1804A69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C013-886D-4C7D-A9A7-DC4FB6048A4C}">
  <dimension ref="A1:J72"/>
  <sheetViews>
    <sheetView workbookViewId="0">
      <selection activeCell="K59" sqref="K59"/>
    </sheetView>
  </sheetViews>
  <sheetFormatPr defaultRowHeight="14.5" x14ac:dyDescent="0.35"/>
  <cols>
    <col min="2" max="2" width="9.36328125" bestFit="1" customWidth="1"/>
  </cols>
  <sheetData>
    <row r="1" spans="1:10" x14ac:dyDescent="0.35">
      <c r="A1" t="s">
        <v>0</v>
      </c>
    </row>
    <row r="2" spans="1:10" x14ac:dyDescent="0.35">
      <c r="A2" t="s">
        <v>1</v>
      </c>
    </row>
    <row r="3" spans="1:10" x14ac:dyDescent="0.35">
      <c r="A3" t="s">
        <v>86</v>
      </c>
    </row>
    <row r="4" spans="1:10" x14ac:dyDescent="0.35">
      <c r="A4" t="s">
        <v>87</v>
      </c>
    </row>
    <row r="6" spans="1:10" x14ac:dyDescent="0.35">
      <c r="A6" s="13" t="s">
        <v>4</v>
      </c>
      <c r="B6" s="13" t="s">
        <v>88</v>
      </c>
      <c r="C6" s="13" t="s">
        <v>58</v>
      </c>
      <c r="D6" s="13" t="s">
        <v>59</v>
      </c>
      <c r="E6" s="13" t="s">
        <v>60</v>
      </c>
      <c r="F6" s="13" t="s">
        <v>61</v>
      </c>
      <c r="G6" s="13" t="s">
        <v>62</v>
      </c>
      <c r="H6" s="13" t="s">
        <v>63</v>
      </c>
      <c r="I6" s="13" t="s">
        <v>64</v>
      </c>
      <c r="J6" s="13" t="s">
        <v>65</v>
      </c>
    </row>
    <row r="7" spans="1:10" x14ac:dyDescent="0.35">
      <c r="A7" s="6">
        <v>1</v>
      </c>
      <c r="B7" s="25">
        <v>45565</v>
      </c>
      <c r="C7" s="16">
        <v>3.9800000000000002E-2</v>
      </c>
      <c r="D7" s="16">
        <v>3.6600000000000001E-2</v>
      </c>
      <c r="E7" s="16">
        <v>3.5799999999999998E-2</v>
      </c>
      <c r="F7" s="16">
        <v>3.5799999999999998E-2</v>
      </c>
      <c r="G7" s="16">
        <v>3.6700000000000003E-2</v>
      </c>
      <c r="H7" s="16">
        <v>3.8100000000000002E-2</v>
      </c>
      <c r="I7" s="16">
        <v>4.19E-2</v>
      </c>
      <c r="J7" s="16">
        <v>4.1399999999999999E-2</v>
      </c>
    </row>
    <row r="8" spans="1:10" x14ac:dyDescent="0.35">
      <c r="A8" s="6">
        <v>2</v>
      </c>
      <c r="B8" s="25">
        <v>45562</v>
      </c>
      <c r="C8" s="16">
        <v>3.9E-2</v>
      </c>
      <c r="D8" s="16">
        <v>3.5499999999999997E-2</v>
      </c>
      <c r="E8" s="16">
        <v>3.49E-2</v>
      </c>
      <c r="F8" s="16">
        <v>3.5000000000000003E-2</v>
      </c>
      <c r="G8" s="16">
        <v>3.5999999999999997E-2</v>
      </c>
      <c r="H8" s="16">
        <v>3.7499999999999999E-2</v>
      </c>
      <c r="I8" s="16">
        <v>4.1500000000000002E-2</v>
      </c>
      <c r="J8" s="16">
        <v>4.1000000000000002E-2</v>
      </c>
    </row>
    <row r="9" spans="1:10" x14ac:dyDescent="0.35">
      <c r="A9" s="6">
        <v>3</v>
      </c>
      <c r="B9" s="25">
        <v>45561</v>
      </c>
      <c r="C9" s="16">
        <v>3.9600000000000003E-2</v>
      </c>
      <c r="D9" s="16">
        <v>3.5999999999999997E-2</v>
      </c>
      <c r="E9" s="16">
        <v>3.5400000000000001E-2</v>
      </c>
      <c r="F9" s="16">
        <v>3.5499999999999997E-2</v>
      </c>
      <c r="G9" s="16">
        <v>3.6499999999999998E-2</v>
      </c>
      <c r="H9" s="16">
        <v>3.7900000000000003E-2</v>
      </c>
      <c r="I9" s="16">
        <v>4.1700000000000001E-2</v>
      </c>
      <c r="J9" s="16">
        <v>4.1200000000000001E-2</v>
      </c>
    </row>
    <row r="10" spans="1:10" x14ac:dyDescent="0.35">
      <c r="A10" s="6">
        <v>4</v>
      </c>
      <c r="B10" s="25">
        <v>45560</v>
      </c>
      <c r="C10" s="16">
        <v>3.8899999999999997E-2</v>
      </c>
      <c r="D10" s="16">
        <v>3.5299999999999998E-2</v>
      </c>
      <c r="E10" s="16">
        <v>3.49E-2</v>
      </c>
      <c r="F10" s="16">
        <v>3.5200000000000002E-2</v>
      </c>
      <c r="G10" s="16">
        <v>3.6499999999999998E-2</v>
      </c>
      <c r="H10" s="16">
        <v>3.7900000000000003E-2</v>
      </c>
      <c r="I10" s="16">
        <v>4.1799999999999997E-2</v>
      </c>
      <c r="J10" s="16">
        <v>4.1399999999999999E-2</v>
      </c>
    </row>
    <row r="11" spans="1:10" x14ac:dyDescent="0.35">
      <c r="A11" s="6">
        <v>5</v>
      </c>
      <c r="B11" s="25">
        <v>45559</v>
      </c>
      <c r="C11" s="16">
        <v>3.8800000000000001E-2</v>
      </c>
      <c r="D11" s="16">
        <v>3.49E-2</v>
      </c>
      <c r="E11" s="16">
        <v>3.44E-2</v>
      </c>
      <c r="F11" s="16">
        <v>3.4700000000000002E-2</v>
      </c>
      <c r="G11" s="16">
        <v>3.5999999999999997E-2</v>
      </c>
      <c r="H11" s="16">
        <v>3.7400000000000003E-2</v>
      </c>
      <c r="I11" s="16">
        <v>4.1300000000000003E-2</v>
      </c>
      <c r="J11" s="16">
        <v>4.0899999999999999E-2</v>
      </c>
    </row>
    <row r="12" spans="1:10" x14ac:dyDescent="0.35">
      <c r="A12" s="6">
        <v>6</v>
      </c>
      <c r="B12" s="25">
        <v>45558</v>
      </c>
      <c r="C12" s="16">
        <v>3.9100000000000003E-2</v>
      </c>
      <c r="D12" s="16">
        <v>3.5700000000000003E-2</v>
      </c>
      <c r="E12" s="16">
        <v>3.4700000000000002E-2</v>
      </c>
      <c r="F12" s="16">
        <v>3.5099999999999999E-2</v>
      </c>
      <c r="G12" s="16">
        <v>3.6200000000000003E-2</v>
      </c>
      <c r="H12" s="16">
        <v>3.7499999999999999E-2</v>
      </c>
      <c r="I12" s="16">
        <v>4.1200000000000001E-2</v>
      </c>
      <c r="J12" s="16">
        <v>4.0899999999999999E-2</v>
      </c>
    </row>
    <row r="13" spans="1:10" x14ac:dyDescent="0.35">
      <c r="A13" s="6">
        <v>7</v>
      </c>
      <c r="B13" s="25">
        <v>45555</v>
      </c>
      <c r="C13" s="16">
        <v>3.9199999999999999E-2</v>
      </c>
      <c r="D13" s="16">
        <v>3.5499999999999997E-2</v>
      </c>
      <c r="E13" s="16">
        <v>3.4599999999999999E-2</v>
      </c>
      <c r="F13" s="16">
        <v>3.4799999999999998E-2</v>
      </c>
      <c r="G13" s="16">
        <v>3.5900000000000001E-2</v>
      </c>
      <c r="H13" s="16">
        <v>3.73E-2</v>
      </c>
      <c r="I13" s="16">
        <v>4.1000000000000002E-2</v>
      </c>
      <c r="J13" s="16">
        <v>4.07E-2</v>
      </c>
    </row>
    <row r="14" spans="1:10" x14ac:dyDescent="0.35">
      <c r="A14" s="6">
        <v>8</v>
      </c>
      <c r="B14" s="25">
        <v>45554</v>
      </c>
      <c r="C14" s="16">
        <v>3.9300000000000002E-2</v>
      </c>
      <c r="D14" s="16">
        <v>3.5900000000000001E-2</v>
      </c>
      <c r="E14" s="16">
        <v>3.4700000000000002E-2</v>
      </c>
      <c r="F14" s="16">
        <v>3.49E-2</v>
      </c>
      <c r="G14" s="16">
        <v>3.5999999999999997E-2</v>
      </c>
      <c r="H14" s="16">
        <v>3.73E-2</v>
      </c>
      <c r="I14" s="16">
        <v>4.1099999999999998E-2</v>
      </c>
      <c r="J14" s="16">
        <v>4.0599999999999997E-2</v>
      </c>
    </row>
    <row r="15" spans="1:10" x14ac:dyDescent="0.35">
      <c r="A15" s="6">
        <v>9</v>
      </c>
      <c r="B15" s="25">
        <v>45553</v>
      </c>
      <c r="C15" s="16">
        <v>3.95E-2</v>
      </c>
      <c r="D15" s="16">
        <v>3.61E-2</v>
      </c>
      <c r="E15" s="16">
        <v>3.49E-2</v>
      </c>
      <c r="F15" s="16">
        <v>3.4700000000000002E-2</v>
      </c>
      <c r="G15" s="16">
        <v>3.5799999999999998E-2</v>
      </c>
      <c r="H15" s="16">
        <v>3.6999999999999998E-2</v>
      </c>
      <c r="I15" s="16">
        <v>4.0800000000000003E-2</v>
      </c>
      <c r="J15" s="16">
        <v>4.0300000000000002E-2</v>
      </c>
    </row>
    <row r="16" spans="1:10" x14ac:dyDescent="0.35">
      <c r="A16" s="6">
        <v>10</v>
      </c>
      <c r="B16" s="25">
        <v>45552</v>
      </c>
      <c r="C16" s="16">
        <v>3.9899999999999998E-2</v>
      </c>
      <c r="D16" s="16">
        <v>3.5900000000000001E-2</v>
      </c>
      <c r="E16" s="16">
        <v>3.4500000000000003E-2</v>
      </c>
      <c r="F16" s="16">
        <v>3.44E-2</v>
      </c>
      <c r="G16" s="16">
        <v>3.5299999999999998E-2</v>
      </c>
      <c r="H16" s="16">
        <v>3.6499999999999998E-2</v>
      </c>
      <c r="I16" s="16">
        <v>4.02E-2</v>
      </c>
      <c r="J16" s="16">
        <v>3.9600000000000003E-2</v>
      </c>
    </row>
    <row r="17" spans="1:10" x14ac:dyDescent="0.35">
      <c r="A17" s="6">
        <v>11</v>
      </c>
      <c r="B17" s="25">
        <v>45551</v>
      </c>
      <c r="C17" s="16">
        <v>3.9600000000000003E-2</v>
      </c>
      <c r="D17" s="16">
        <v>3.56E-2</v>
      </c>
      <c r="E17" s="16">
        <v>3.4200000000000001E-2</v>
      </c>
      <c r="F17" s="16">
        <v>3.4099999999999998E-2</v>
      </c>
      <c r="G17" s="16">
        <v>3.5099999999999999E-2</v>
      </c>
      <c r="H17" s="16">
        <v>3.6299999999999999E-2</v>
      </c>
      <c r="I17" s="16">
        <v>4.0099999999999997E-2</v>
      </c>
      <c r="J17" s="16">
        <v>3.9399999999999998E-2</v>
      </c>
    </row>
    <row r="18" spans="1:10" x14ac:dyDescent="0.35">
      <c r="A18" s="6">
        <v>12</v>
      </c>
      <c r="B18" s="25">
        <v>45548</v>
      </c>
      <c r="C18" s="16">
        <v>0.04</v>
      </c>
      <c r="D18" s="16">
        <v>3.5700000000000003E-2</v>
      </c>
      <c r="E18" s="16">
        <v>3.4200000000000001E-2</v>
      </c>
      <c r="F18" s="16">
        <v>3.4299999999999997E-2</v>
      </c>
      <c r="G18" s="16">
        <v>3.5299999999999998E-2</v>
      </c>
      <c r="H18" s="16">
        <v>3.6600000000000001E-2</v>
      </c>
      <c r="I18" s="16">
        <v>4.0500000000000001E-2</v>
      </c>
      <c r="J18" s="16">
        <v>3.9800000000000002E-2</v>
      </c>
    </row>
    <row r="19" spans="1:10" x14ac:dyDescent="0.35">
      <c r="A19" s="6">
        <v>13</v>
      </c>
      <c r="B19" s="25">
        <v>45547</v>
      </c>
      <c r="C19" s="16">
        <v>4.0899999999999999E-2</v>
      </c>
      <c r="D19" s="16">
        <v>3.6400000000000002E-2</v>
      </c>
      <c r="E19" s="16">
        <v>3.4700000000000002E-2</v>
      </c>
      <c r="F19" s="16">
        <v>3.4700000000000002E-2</v>
      </c>
      <c r="G19" s="16">
        <v>3.5700000000000003E-2</v>
      </c>
      <c r="H19" s="16">
        <v>3.6799999999999999E-2</v>
      </c>
      <c r="I19" s="16">
        <v>4.07E-2</v>
      </c>
      <c r="J19" s="16">
        <v>0.04</v>
      </c>
    </row>
    <row r="20" spans="1:10" x14ac:dyDescent="0.35">
      <c r="A20" s="6">
        <v>14</v>
      </c>
      <c r="B20" s="25">
        <v>45546</v>
      </c>
      <c r="C20" s="16">
        <v>4.1200000000000001E-2</v>
      </c>
      <c r="D20" s="16">
        <v>3.6200000000000003E-2</v>
      </c>
      <c r="E20" s="16">
        <v>3.4500000000000003E-2</v>
      </c>
      <c r="F20" s="16">
        <v>3.4500000000000003E-2</v>
      </c>
      <c r="G20" s="16">
        <v>3.5400000000000001E-2</v>
      </c>
      <c r="H20" s="16">
        <v>3.6499999999999998E-2</v>
      </c>
      <c r="I20" s="16">
        <v>4.0300000000000002E-2</v>
      </c>
      <c r="J20" s="16">
        <v>3.9600000000000003E-2</v>
      </c>
    </row>
    <row r="21" spans="1:10" x14ac:dyDescent="0.35">
      <c r="A21" s="6">
        <v>15</v>
      </c>
      <c r="B21" s="25">
        <v>45545</v>
      </c>
      <c r="C21" s="16">
        <v>4.07E-2</v>
      </c>
      <c r="D21" s="16">
        <v>3.5900000000000001E-2</v>
      </c>
      <c r="E21" s="16">
        <v>3.4200000000000001E-2</v>
      </c>
      <c r="F21" s="16">
        <v>3.4299999999999997E-2</v>
      </c>
      <c r="G21" s="16">
        <v>3.5299999999999998E-2</v>
      </c>
      <c r="H21" s="16">
        <v>3.6499999999999998E-2</v>
      </c>
      <c r="I21" s="16">
        <v>4.0399999999999998E-2</v>
      </c>
      <c r="J21" s="16">
        <v>3.9699999999999999E-2</v>
      </c>
    </row>
    <row r="22" spans="1:10" x14ac:dyDescent="0.35">
      <c r="A22" s="6">
        <v>16</v>
      </c>
      <c r="B22" s="25">
        <v>45544</v>
      </c>
      <c r="C22" s="16">
        <v>4.1200000000000001E-2</v>
      </c>
      <c r="D22" s="16">
        <v>3.6799999999999999E-2</v>
      </c>
      <c r="E22" s="16">
        <v>3.5400000000000001E-2</v>
      </c>
      <c r="F22" s="16">
        <v>3.49E-2</v>
      </c>
      <c r="G22" s="16">
        <v>3.5799999999999998E-2</v>
      </c>
      <c r="H22" s="16">
        <v>3.6999999999999998E-2</v>
      </c>
      <c r="I22" s="16">
        <v>4.0800000000000003E-2</v>
      </c>
      <c r="J22" s="16">
        <v>0.04</v>
      </c>
    </row>
    <row r="23" spans="1:10" x14ac:dyDescent="0.35">
      <c r="A23" s="6">
        <v>17</v>
      </c>
      <c r="B23" s="25">
        <v>45541</v>
      </c>
      <c r="C23" s="16">
        <v>4.1000000000000002E-2</v>
      </c>
      <c r="D23" s="16">
        <v>3.6600000000000001E-2</v>
      </c>
      <c r="E23" s="16">
        <v>3.5400000000000001E-2</v>
      </c>
      <c r="F23" s="16">
        <v>3.5000000000000003E-2</v>
      </c>
      <c r="G23" s="16">
        <v>3.5999999999999997E-2</v>
      </c>
      <c r="H23" s="16">
        <v>3.7199999999999997E-2</v>
      </c>
      <c r="I23" s="16">
        <v>4.1000000000000002E-2</v>
      </c>
      <c r="J23" s="16">
        <v>4.0300000000000002E-2</v>
      </c>
    </row>
    <row r="24" spans="1:10" x14ac:dyDescent="0.35">
      <c r="A24" s="6">
        <v>18</v>
      </c>
      <c r="B24" s="25">
        <v>45540</v>
      </c>
      <c r="C24" s="16">
        <v>4.2099999999999999E-2</v>
      </c>
      <c r="D24" s="16">
        <v>3.7499999999999999E-2</v>
      </c>
      <c r="E24" s="16">
        <v>3.61E-2</v>
      </c>
      <c r="F24" s="16">
        <v>3.5400000000000001E-2</v>
      </c>
      <c r="G24" s="16">
        <v>3.6299999999999999E-2</v>
      </c>
      <c r="H24" s="16">
        <v>3.73E-2</v>
      </c>
      <c r="I24" s="16">
        <v>4.1099999999999998E-2</v>
      </c>
      <c r="J24" s="16">
        <v>4.02E-2</v>
      </c>
    </row>
    <row r="25" spans="1:10" x14ac:dyDescent="0.35">
      <c r="A25" s="6">
        <v>19</v>
      </c>
      <c r="B25" s="25">
        <v>45539</v>
      </c>
      <c r="C25" s="16">
        <v>4.2299999999999997E-2</v>
      </c>
      <c r="D25" s="16">
        <v>3.7600000000000001E-2</v>
      </c>
      <c r="E25" s="16">
        <v>3.6299999999999999E-2</v>
      </c>
      <c r="F25" s="16">
        <v>3.56E-2</v>
      </c>
      <c r="G25" s="16">
        <v>3.6499999999999998E-2</v>
      </c>
      <c r="H25" s="16">
        <v>3.7699999999999997E-2</v>
      </c>
      <c r="I25" s="16">
        <v>4.1399999999999999E-2</v>
      </c>
      <c r="J25" s="16">
        <v>4.0599999999999997E-2</v>
      </c>
    </row>
    <row r="26" spans="1:10" x14ac:dyDescent="0.35">
      <c r="A26" s="6">
        <v>20</v>
      </c>
      <c r="B26" s="25">
        <v>45538</v>
      </c>
      <c r="C26" s="16">
        <v>4.3499999999999997E-2</v>
      </c>
      <c r="D26" s="16">
        <v>3.8800000000000001E-2</v>
      </c>
      <c r="E26" s="16">
        <v>3.73E-2</v>
      </c>
      <c r="F26" s="16">
        <v>3.6499999999999998E-2</v>
      </c>
      <c r="G26" s="16">
        <v>3.73E-2</v>
      </c>
      <c r="H26" s="16">
        <v>3.8399999999999997E-2</v>
      </c>
      <c r="I26" s="16">
        <v>4.2099999999999999E-2</v>
      </c>
      <c r="J26" s="16">
        <v>4.1300000000000003E-2</v>
      </c>
    </row>
    <row r="27" spans="1:10" x14ac:dyDescent="0.35">
      <c r="A27" s="6">
        <v>21</v>
      </c>
      <c r="B27" s="25">
        <v>45534</v>
      </c>
      <c r="C27" s="16">
        <v>4.3799999999999999E-2</v>
      </c>
      <c r="D27" s="16">
        <v>3.9100000000000003E-2</v>
      </c>
      <c r="E27" s="16">
        <v>3.7900000000000003E-2</v>
      </c>
      <c r="F27" s="16">
        <v>3.7100000000000001E-2</v>
      </c>
      <c r="G27" s="16">
        <v>3.7999999999999999E-2</v>
      </c>
      <c r="H27" s="16">
        <v>3.9100000000000003E-2</v>
      </c>
      <c r="I27" s="16">
        <v>4.2799999999999998E-2</v>
      </c>
      <c r="J27" s="16">
        <v>4.2000000000000003E-2</v>
      </c>
    </row>
    <row r="28" spans="1:10" x14ac:dyDescent="0.35">
      <c r="A28" s="6">
        <v>22</v>
      </c>
      <c r="B28" s="25">
        <v>45533</v>
      </c>
      <c r="C28" s="16">
        <v>4.3799999999999999E-2</v>
      </c>
      <c r="D28" s="16">
        <v>3.8699999999999998E-2</v>
      </c>
      <c r="E28" s="16">
        <v>3.7600000000000001E-2</v>
      </c>
      <c r="F28" s="16">
        <v>3.6600000000000001E-2</v>
      </c>
      <c r="G28" s="16">
        <v>3.7600000000000001E-2</v>
      </c>
      <c r="H28" s="16">
        <v>3.8699999999999998E-2</v>
      </c>
      <c r="I28" s="16">
        <v>4.24E-2</v>
      </c>
      <c r="J28" s="16">
        <v>4.1500000000000002E-2</v>
      </c>
    </row>
    <row r="29" spans="1:10" x14ac:dyDescent="0.35">
      <c r="A29" s="6">
        <v>23</v>
      </c>
      <c r="B29" s="25">
        <v>45532</v>
      </c>
      <c r="C29" s="16">
        <v>4.36E-2</v>
      </c>
      <c r="D29" s="16">
        <v>3.8300000000000001E-2</v>
      </c>
      <c r="E29" s="16">
        <v>3.7199999999999997E-2</v>
      </c>
      <c r="F29" s="16">
        <v>3.6299999999999999E-2</v>
      </c>
      <c r="G29" s="16">
        <v>3.7400000000000003E-2</v>
      </c>
      <c r="H29" s="16">
        <v>3.8399999999999997E-2</v>
      </c>
      <c r="I29" s="16">
        <v>4.2200000000000001E-2</v>
      </c>
      <c r="J29" s="16">
        <v>4.1300000000000003E-2</v>
      </c>
    </row>
    <row r="30" spans="1:10" x14ac:dyDescent="0.35">
      <c r="A30" s="6">
        <v>24</v>
      </c>
      <c r="B30" s="25">
        <v>45531</v>
      </c>
      <c r="C30" s="16">
        <v>4.3400000000000001E-2</v>
      </c>
      <c r="D30" s="16">
        <v>3.8300000000000001E-2</v>
      </c>
      <c r="E30" s="16">
        <v>3.7199999999999997E-2</v>
      </c>
      <c r="F30" s="16">
        <v>3.6600000000000001E-2</v>
      </c>
      <c r="G30" s="16">
        <v>3.73E-2</v>
      </c>
      <c r="H30" s="16">
        <v>3.8300000000000001E-2</v>
      </c>
      <c r="I30" s="16">
        <v>4.2099999999999999E-2</v>
      </c>
      <c r="J30" s="16">
        <v>4.1300000000000003E-2</v>
      </c>
    </row>
    <row r="31" spans="1:10" x14ac:dyDescent="0.35">
      <c r="A31" s="6">
        <v>25</v>
      </c>
      <c r="B31" s="25">
        <v>45530</v>
      </c>
      <c r="C31" s="16">
        <v>4.3799999999999999E-2</v>
      </c>
      <c r="D31" s="16">
        <v>3.9100000000000003E-2</v>
      </c>
      <c r="E31" s="16">
        <v>3.7400000000000003E-2</v>
      </c>
      <c r="F31" s="16">
        <v>3.6600000000000001E-2</v>
      </c>
      <c r="G31" s="16">
        <v>3.7199999999999997E-2</v>
      </c>
      <c r="H31" s="16">
        <v>3.8199999999999998E-2</v>
      </c>
      <c r="I31" s="16">
        <v>4.19E-2</v>
      </c>
      <c r="J31" s="16">
        <v>4.1099999999999998E-2</v>
      </c>
    </row>
    <row r="32" spans="1:10" x14ac:dyDescent="0.35">
      <c r="A32" s="6">
        <v>26</v>
      </c>
      <c r="B32" s="25">
        <v>45527</v>
      </c>
      <c r="C32" s="16">
        <v>4.36E-2</v>
      </c>
      <c r="D32" s="16">
        <v>3.9E-2</v>
      </c>
      <c r="E32" s="16">
        <v>3.73E-2</v>
      </c>
      <c r="F32" s="16">
        <v>3.6499999999999998E-2</v>
      </c>
      <c r="G32" s="16">
        <v>3.7100000000000001E-2</v>
      </c>
      <c r="H32" s="16">
        <v>3.8100000000000002E-2</v>
      </c>
      <c r="I32" s="16">
        <v>4.1799999999999997E-2</v>
      </c>
      <c r="J32" s="16">
        <v>4.1000000000000002E-2</v>
      </c>
    </row>
    <row r="33" spans="1:10" x14ac:dyDescent="0.35">
      <c r="A33" s="6">
        <v>27</v>
      </c>
      <c r="B33" s="25">
        <v>45526</v>
      </c>
      <c r="C33" s="16">
        <v>4.4299999999999999E-2</v>
      </c>
      <c r="D33" s="16">
        <v>3.9899999999999998E-2</v>
      </c>
      <c r="E33" s="16">
        <v>3.8199999999999998E-2</v>
      </c>
      <c r="F33" s="16">
        <v>3.7199999999999997E-2</v>
      </c>
      <c r="G33" s="16">
        <v>3.7699999999999997E-2</v>
      </c>
      <c r="H33" s="16">
        <v>3.8600000000000002E-2</v>
      </c>
      <c r="I33" s="16">
        <v>4.2099999999999999E-2</v>
      </c>
      <c r="J33" s="16">
        <v>4.1300000000000003E-2</v>
      </c>
    </row>
    <row r="34" spans="1:10" x14ac:dyDescent="0.35">
      <c r="A34" s="6">
        <v>28</v>
      </c>
      <c r="B34" s="25">
        <v>45525</v>
      </c>
      <c r="C34" s="16">
        <v>4.36E-2</v>
      </c>
      <c r="D34" s="16">
        <v>3.9199999999999999E-2</v>
      </c>
      <c r="E34" s="16">
        <v>3.7400000000000003E-2</v>
      </c>
      <c r="F34" s="16">
        <v>3.6400000000000002E-2</v>
      </c>
      <c r="G34" s="16">
        <v>3.6900000000000002E-2</v>
      </c>
      <c r="H34" s="16">
        <v>3.7900000000000003E-2</v>
      </c>
      <c r="I34" s="16">
        <v>4.1500000000000002E-2</v>
      </c>
      <c r="J34" s="16">
        <v>4.0599999999999997E-2</v>
      </c>
    </row>
    <row r="35" spans="1:10" x14ac:dyDescent="0.35">
      <c r="A35" s="6">
        <v>29</v>
      </c>
      <c r="B35" s="25">
        <v>45524</v>
      </c>
      <c r="C35" s="16">
        <v>4.4299999999999999E-2</v>
      </c>
      <c r="D35" s="16">
        <v>3.9899999999999998E-2</v>
      </c>
      <c r="E35" s="16">
        <v>3.7999999999999999E-2</v>
      </c>
      <c r="F35" s="16">
        <v>3.6999999999999998E-2</v>
      </c>
      <c r="G35" s="16">
        <v>3.73E-2</v>
      </c>
      <c r="H35" s="16">
        <v>3.8199999999999998E-2</v>
      </c>
      <c r="I35" s="16">
        <v>4.19E-2</v>
      </c>
      <c r="J35" s="16">
        <v>4.07E-2</v>
      </c>
    </row>
    <row r="36" spans="1:10" x14ac:dyDescent="0.35">
      <c r="A36" s="6">
        <v>30</v>
      </c>
      <c r="B36" s="25">
        <v>45523</v>
      </c>
      <c r="C36" s="16">
        <v>4.48E-2</v>
      </c>
      <c r="D36" s="16">
        <v>4.0599999999999997E-2</v>
      </c>
      <c r="E36" s="16">
        <v>3.8600000000000002E-2</v>
      </c>
      <c r="F36" s="16">
        <v>3.7499999999999999E-2</v>
      </c>
      <c r="G36" s="16">
        <v>3.78E-2</v>
      </c>
      <c r="H36" s="16">
        <v>3.8600000000000002E-2</v>
      </c>
      <c r="I36" s="16">
        <v>4.2299999999999997E-2</v>
      </c>
      <c r="J36" s="16">
        <v>4.1099999999999998E-2</v>
      </c>
    </row>
    <row r="37" spans="1:10" x14ac:dyDescent="0.35">
      <c r="A37" s="6">
        <v>31</v>
      </c>
      <c r="B37" s="25">
        <v>45520</v>
      </c>
      <c r="C37" s="16">
        <v>4.4900000000000002E-2</v>
      </c>
      <c r="D37" s="16">
        <v>4.0599999999999997E-2</v>
      </c>
      <c r="E37" s="16">
        <v>3.8699999999999998E-2</v>
      </c>
      <c r="F37" s="16">
        <v>3.7699999999999997E-2</v>
      </c>
      <c r="G37" s="16">
        <v>3.8100000000000002E-2</v>
      </c>
      <c r="H37" s="16">
        <v>3.8899999999999997E-2</v>
      </c>
      <c r="I37" s="16">
        <v>4.2599999999999999E-2</v>
      </c>
      <c r="J37" s="16">
        <v>4.1500000000000002E-2</v>
      </c>
    </row>
    <row r="38" spans="1:10" x14ac:dyDescent="0.35">
      <c r="A38" s="6">
        <v>32</v>
      </c>
      <c r="B38" s="25">
        <v>45519</v>
      </c>
      <c r="C38" s="16">
        <v>4.5199999999999997E-2</v>
      </c>
      <c r="D38" s="16">
        <v>4.0800000000000003E-2</v>
      </c>
      <c r="E38" s="16">
        <v>3.9E-2</v>
      </c>
      <c r="F38" s="16">
        <v>3.7900000000000003E-2</v>
      </c>
      <c r="G38" s="16">
        <v>3.8300000000000001E-2</v>
      </c>
      <c r="H38" s="16">
        <v>3.9199999999999999E-2</v>
      </c>
      <c r="I38" s="16">
        <v>4.2799999999999998E-2</v>
      </c>
      <c r="J38" s="16">
        <v>4.1799999999999997E-2</v>
      </c>
    </row>
    <row r="39" spans="1:10" x14ac:dyDescent="0.35">
      <c r="A39" s="6">
        <v>33</v>
      </c>
      <c r="B39" s="25">
        <v>45518</v>
      </c>
      <c r="C39" s="16">
        <v>4.4200000000000003E-2</v>
      </c>
      <c r="D39" s="16">
        <v>3.9399999999999998E-2</v>
      </c>
      <c r="E39" s="16">
        <v>3.7600000000000001E-2</v>
      </c>
      <c r="F39" s="16">
        <v>3.6700000000000003E-2</v>
      </c>
      <c r="G39" s="16">
        <v>3.7199999999999997E-2</v>
      </c>
      <c r="H39" s="16">
        <v>3.8300000000000001E-2</v>
      </c>
      <c r="I39" s="16">
        <v>4.2200000000000001E-2</v>
      </c>
      <c r="J39" s="16">
        <v>4.1200000000000001E-2</v>
      </c>
    </row>
    <row r="40" spans="1:10" x14ac:dyDescent="0.35">
      <c r="A40" s="6">
        <v>34</v>
      </c>
      <c r="B40" s="25">
        <v>45517</v>
      </c>
      <c r="C40" s="16">
        <v>4.3999999999999997E-2</v>
      </c>
      <c r="D40" s="16">
        <v>3.9300000000000002E-2</v>
      </c>
      <c r="E40" s="16">
        <v>3.7499999999999999E-2</v>
      </c>
      <c r="F40" s="16">
        <v>3.6799999999999999E-2</v>
      </c>
      <c r="G40" s="16">
        <v>3.7400000000000003E-2</v>
      </c>
      <c r="H40" s="16">
        <v>3.85E-2</v>
      </c>
      <c r="I40" s="16">
        <v>4.2500000000000003E-2</v>
      </c>
      <c r="J40" s="16">
        <v>4.1599999999999998E-2</v>
      </c>
    </row>
    <row r="41" spans="1:10" x14ac:dyDescent="0.35">
      <c r="A41" s="6">
        <v>35</v>
      </c>
      <c r="B41" s="25">
        <v>45516</v>
      </c>
      <c r="C41" s="16">
        <v>4.4699999999999997E-2</v>
      </c>
      <c r="D41" s="16">
        <v>4.0099999999999997E-2</v>
      </c>
      <c r="E41" s="16">
        <v>3.8199999999999998E-2</v>
      </c>
      <c r="F41" s="16">
        <v>3.7499999999999999E-2</v>
      </c>
      <c r="G41" s="16">
        <v>3.7999999999999999E-2</v>
      </c>
      <c r="H41" s="16">
        <v>3.9E-2</v>
      </c>
      <c r="I41" s="16">
        <v>4.2999999999999997E-2</v>
      </c>
      <c r="J41" s="16">
        <v>4.19E-2</v>
      </c>
    </row>
    <row r="42" spans="1:10" x14ac:dyDescent="0.35">
      <c r="A42" s="6">
        <v>36</v>
      </c>
      <c r="B42" s="25">
        <v>45513</v>
      </c>
      <c r="C42" s="16">
        <v>4.4999999999999998E-2</v>
      </c>
      <c r="D42" s="16">
        <v>4.0500000000000001E-2</v>
      </c>
      <c r="E42" s="16">
        <v>3.8600000000000002E-2</v>
      </c>
      <c r="F42" s="16">
        <v>3.7999999999999999E-2</v>
      </c>
      <c r="G42" s="16">
        <v>3.85E-2</v>
      </c>
      <c r="H42" s="16">
        <v>3.9399999999999998E-2</v>
      </c>
      <c r="I42" s="16">
        <v>4.3299999999999998E-2</v>
      </c>
      <c r="J42" s="16">
        <v>4.2299999999999997E-2</v>
      </c>
    </row>
    <row r="43" spans="1:10" x14ac:dyDescent="0.35">
      <c r="A43" s="6">
        <v>37</v>
      </c>
      <c r="B43" s="25">
        <v>45512</v>
      </c>
      <c r="C43" s="16">
        <v>4.48E-2</v>
      </c>
      <c r="D43" s="16">
        <v>4.0399999999999998E-2</v>
      </c>
      <c r="E43" s="16">
        <v>3.8600000000000002E-2</v>
      </c>
      <c r="F43" s="16">
        <v>3.8300000000000001E-2</v>
      </c>
      <c r="G43" s="16">
        <v>3.8899999999999997E-2</v>
      </c>
      <c r="H43" s="16">
        <v>3.9899999999999998E-2</v>
      </c>
      <c r="I43" s="16">
        <v>4.3799999999999999E-2</v>
      </c>
      <c r="J43" s="16">
        <v>4.2799999999999998E-2</v>
      </c>
    </row>
    <row r="44" spans="1:10" x14ac:dyDescent="0.35">
      <c r="A44" s="6">
        <v>38</v>
      </c>
      <c r="B44" s="25">
        <v>45511</v>
      </c>
      <c r="C44" s="16">
        <v>4.4499999999999998E-2</v>
      </c>
      <c r="D44" s="16">
        <v>0.04</v>
      </c>
      <c r="E44" s="16">
        <v>3.8100000000000002E-2</v>
      </c>
      <c r="F44" s="16">
        <v>3.7900000000000003E-2</v>
      </c>
      <c r="G44" s="16">
        <v>3.85E-2</v>
      </c>
      <c r="H44" s="16">
        <v>3.9600000000000003E-2</v>
      </c>
      <c r="I44" s="16">
        <v>4.3499999999999997E-2</v>
      </c>
      <c r="J44" s="16">
        <v>4.2599999999999999E-2</v>
      </c>
    </row>
    <row r="45" spans="1:10" x14ac:dyDescent="0.35">
      <c r="A45" s="6">
        <v>39</v>
      </c>
      <c r="B45" s="25">
        <v>45510</v>
      </c>
      <c r="C45" s="16">
        <v>4.4600000000000001E-2</v>
      </c>
      <c r="D45" s="16">
        <v>3.9899999999999998E-2</v>
      </c>
      <c r="E45" s="16">
        <v>3.7600000000000001E-2</v>
      </c>
      <c r="F45" s="16">
        <v>3.73E-2</v>
      </c>
      <c r="G45" s="16">
        <v>3.7900000000000003E-2</v>
      </c>
      <c r="H45" s="16">
        <v>3.9E-2</v>
      </c>
      <c r="I45" s="16">
        <v>4.2799999999999998E-2</v>
      </c>
      <c r="J45" s="16">
        <v>4.1799999999999997E-2</v>
      </c>
    </row>
    <row r="46" spans="1:10" x14ac:dyDescent="0.35">
      <c r="A46" s="6">
        <v>40</v>
      </c>
      <c r="B46" s="25">
        <v>45509</v>
      </c>
      <c r="C46" s="16">
        <v>4.3400000000000001E-2</v>
      </c>
      <c r="D46" s="16">
        <v>3.8899999999999997E-2</v>
      </c>
      <c r="E46" s="16">
        <v>3.7100000000000001E-2</v>
      </c>
      <c r="F46" s="16">
        <v>3.6200000000000003E-2</v>
      </c>
      <c r="G46" s="16">
        <v>3.6600000000000001E-2</v>
      </c>
      <c r="H46" s="16">
        <v>3.78E-2</v>
      </c>
      <c r="I46" s="16">
        <v>4.1599999999999998E-2</v>
      </c>
      <c r="J46" s="16">
        <v>4.0599999999999997E-2</v>
      </c>
    </row>
    <row r="47" spans="1:10" x14ac:dyDescent="0.35">
      <c r="A47" s="6">
        <v>41</v>
      </c>
      <c r="B47" s="25">
        <v>45506</v>
      </c>
      <c r="C47" s="16">
        <v>4.3299999999999998E-2</v>
      </c>
      <c r="D47" s="16">
        <v>3.8800000000000001E-2</v>
      </c>
      <c r="E47" s="16">
        <v>3.6999999999999998E-2</v>
      </c>
      <c r="F47" s="16">
        <v>3.6200000000000003E-2</v>
      </c>
      <c r="G47" s="16">
        <v>3.6799999999999999E-2</v>
      </c>
      <c r="H47" s="16">
        <v>3.7999999999999999E-2</v>
      </c>
      <c r="I47" s="16">
        <v>4.19E-2</v>
      </c>
      <c r="J47" s="16">
        <v>4.1099999999999998E-2</v>
      </c>
    </row>
    <row r="48" spans="1:10" x14ac:dyDescent="0.35">
      <c r="A48" s="6">
        <v>42</v>
      </c>
      <c r="B48" s="25">
        <v>45505</v>
      </c>
      <c r="C48" s="16">
        <v>4.6199999999999998E-2</v>
      </c>
      <c r="D48" s="16">
        <v>4.1599999999999998E-2</v>
      </c>
      <c r="E48" s="16">
        <v>3.9600000000000003E-2</v>
      </c>
      <c r="F48" s="16">
        <v>3.8399999999999997E-2</v>
      </c>
      <c r="G48" s="16">
        <v>3.8899999999999997E-2</v>
      </c>
      <c r="H48" s="16">
        <v>3.9899999999999998E-2</v>
      </c>
      <c r="I48" s="16">
        <v>4.3499999999999997E-2</v>
      </c>
      <c r="J48" s="16">
        <v>4.2700000000000002E-2</v>
      </c>
    </row>
    <row r="49" spans="1:10" x14ac:dyDescent="0.35">
      <c r="A49" s="6">
        <v>43</v>
      </c>
      <c r="B49" s="25">
        <v>45504</v>
      </c>
      <c r="C49" s="16">
        <v>4.7300000000000002E-2</v>
      </c>
      <c r="D49" s="16">
        <v>4.2900000000000001E-2</v>
      </c>
      <c r="E49" s="16">
        <v>4.1000000000000002E-2</v>
      </c>
      <c r="F49" s="16">
        <v>3.9699999999999999E-2</v>
      </c>
      <c r="G49" s="16">
        <v>0.04</v>
      </c>
      <c r="H49" s="16">
        <v>4.0899999999999999E-2</v>
      </c>
      <c r="I49" s="16">
        <v>4.4400000000000002E-2</v>
      </c>
      <c r="J49" s="16">
        <v>4.3499999999999997E-2</v>
      </c>
    </row>
    <row r="50" spans="1:10" x14ac:dyDescent="0.35">
      <c r="A50" s="6">
        <v>44</v>
      </c>
      <c r="B50" s="25">
        <v>45503</v>
      </c>
      <c r="C50" s="16">
        <v>4.7800000000000002E-2</v>
      </c>
      <c r="D50" s="16">
        <v>4.3499999999999997E-2</v>
      </c>
      <c r="E50" s="16">
        <v>4.1599999999999998E-2</v>
      </c>
      <c r="F50" s="16">
        <v>4.0300000000000002E-2</v>
      </c>
      <c r="G50" s="16">
        <v>4.0599999999999997E-2</v>
      </c>
      <c r="H50" s="16">
        <v>4.1500000000000002E-2</v>
      </c>
      <c r="I50" s="16">
        <v>4.4999999999999998E-2</v>
      </c>
      <c r="J50" s="16">
        <v>4.3999999999999997E-2</v>
      </c>
    </row>
    <row r="51" spans="1:10" x14ac:dyDescent="0.35">
      <c r="A51" s="6">
        <v>45</v>
      </c>
      <c r="B51" s="25">
        <v>45502</v>
      </c>
      <c r="C51" s="16">
        <v>4.7899999999999998E-2</v>
      </c>
      <c r="D51" s="16">
        <v>4.36E-2</v>
      </c>
      <c r="E51" s="16">
        <v>4.19E-2</v>
      </c>
      <c r="F51" s="16">
        <v>4.0500000000000001E-2</v>
      </c>
      <c r="G51" s="16">
        <v>4.0800000000000003E-2</v>
      </c>
      <c r="H51" s="16">
        <v>4.1700000000000001E-2</v>
      </c>
      <c r="I51" s="16">
        <v>4.5100000000000001E-2</v>
      </c>
      <c r="J51" s="16">
        <v>4.4200000000000003E-2</v>
      </c>
    </row>
    <row r="52" spans="1:10" x14ac:dyDescent="0.35">
      <c r="A52" s="6">
        <v>46</v>
      </c>
      <c r="B52" s="25">
        <v>45499</v>
      </c>
      <c r="C52" s="16">
        <v>4.7899999999999998E-2</v>
      </c>
      <c r="D52" s="16">
        <v>4.36E-2</v>
      </c>
      <c r="E52" s="16">
        <v>4.2000000000000003E-2</v>
      </c>
      <c r="F52" s="16">
        <v>4.0599999999999997E-2</v>
      </c>
      <c r="G52" s="16">
        <v>4.1000000000000002E-2</v>
      </c>
      <c r="H52" s="16">
        <v>4.2000000000000003E-2</v>
      </c>
      <c r="I52" s="16">
        <v>4.53E-2</v>
      </c>
      <c r="J52" s="16">
        <v>4.4499999999999998E-2</v>
      </c>
    </row>
    <row r="53" spans="1:10" x14ac:dyDescent="0.35">
      <c r="A53" s="6">
        <v>47</v>
      </c>
      <c r="B53" s="25">
        <v>45498</v>
      </c>
      <c r="C53" s="16">
        <v>4.8300000000000003E-2</v>
      </c>
      <c r="D53" s="16">
        <v>4.41E-2</v>
      </c>
      <c r="E53" s="16">
        <v>4.2599999999999999E-2</v>
      </c>
      <c r="F53" s="16">
        <v>4.1300000000000003E-2</v>
      </c>
      <c r="G53" s="16">
        <v>4.1799999999999997E-2</v>
      </c>
      <c r="H53" s="16">
        <v>4.2700000000000002E-2</v>
      </c>
      <c r="I53" s="16">
        <v>4.5900000000000003E-2</v>
      </c>
      <c r="J53" s="16">
        <v>4.4999999999999998E-2</v>
      </c>
    </row>
    <row r="54" spans="1:10" x14ac:dyDescent="0.35">
      <c r="A54" s="6">
        <v>48</v>
      </c>
      <c r="B54" s="25">
        <v>45497</v>
      </c>
      <c r="C54" s="16">
        <v>4.82E-2</v>
      </c>
      <c r="D54" s="16">
        <v>4.3700000000000003E-2</v>
      </c>
      <c r="E54" s="16">
        <v>4.24E-2</v>
      </c>
      <c r="F54" s="16">
        <v>4.1200000000000001E-2</v>
      </c>
      <c r="G54" s="16">
        <v>4.2000000000000003E-2</v>
      </c>
      <c r="H54" s="16">
        <v>4.2799999999999998E-2</v>
      </c>
      <c r="I54" s="16">
        <v>4.6199999999999998E-2</v>
      </c>
      <c r="J54" s="16">
        <v>4.5400000000000003E-2</v>
      </c>
    </row>
    <row r="55" spans="1:10" x14ac:dyDescent="0.35">
      <c r="A55" s="6">
        <v>49</v>
      </c>
      <c r="B55" s="25">
        <v>45496</v>
      </c>
      <c r="C55" s="16">
        <v>4.8500000000000001E-2</v>
      </c>
      <c r="D55" s="16">
        <v>4.3999999999999997E-2</v>
      </c>
      <c r="E55" s="16">
        <v>4.2599999999999999E-2</v>
      </c>
      <c r="F55" s="16">
        <v>4.1500000000000002E-2</v>
      </c>
      <c r="G55" s="16">
        <v>4.1799999999999997E-2</v>
      </c>
      <c r="H55" s="16">
        <v>4.2500000000000003E-2</v>
      </c>
      <c r="I55" s="16">
        <v>4.5600000000000002E-2</v>
      </c>
      <c r="J55" s="16">
        <v>4.48E-2</v>
      </c>
    </row>
    <row r="56" spans="1:10" x14ac:dyDescent="0.35">
      <c r="A56" s="6">
        <v>50</v>
      </c>
      <c r="B56" s="25">
        <v>45495</v>
      </c>
      <c r="C56" s="16">
        <v>4.8800000000000003E-2</v>
      </c>
      <c r="D56" s="16">
        <v>4.4999999999999998E-2</v>
      </c>
      <c r="E56" s="16">
        <v>4.2900000000000001E-2</v>
      </c>
      <c r="F56" s="16">
        <v>4.1700000000000001E-2</v>
      </c>
      <c r="G56" s="16">
        <v>4.2000000000000003E-2</v>
      </c>
      <c r="H56" s="16">
        <v>4.2599999999999999E-2</v>
      </c>
      <c r="I56" s="16">
        <v>4.5699999999999998E-2</v>
      </c>
      <c r="J56" s="16">
        <v>4.48E-2</v>
      </c>
    </row>
    <row r="57" spans="1:10" x14ac:dyDescent="0.35">
      <c r="A57" s="6">
        <v>51</v>
      </c>
      <c r="B57" s="25">
        <v>45492</v>
      </c>
      <c r="C57" s="16">
        <v>4.87E-2</v>
      </c>
      <c r="D57" s="16">
        <v>4.4900000000000002E-2</v>
      </c>
      <c r="E57" s="16">
        <v>4.2799999999999998E-2</v>
      </c>
      <c r="F57" s="16">
        <v>4.1599999999999998E-2</v>
      </c>
      <c r="G57" s="16">
        <v>4.1799999999999997E-2</v>
      </c>
      <c r="H57" s="16">
        <v>4.2500000000000003E-2</v>
      </c>
      <c r="I57" s="16">
        <v>4.5499999999999999E-2</v>
      </c>
      <c r="J57" s="16">
        <v>4.4499999999999998E-2</v>
      </c>
    </row>
    <row r="58" spans="1:10" x14ac:dyDescent="0.35">
      <c r="A58" s="6">
        <v>52</v>
      </c>
      <c r="B58" s="25">
        <v>45491</v>
      </c>
      <c r="C58" s="16">
        <v>4.8599999999999997E-2</v>
      </c>
      <c r="D58" s="16">
        <v>4.4600000000000001E-2</v>
      </c>
      <c r="E58" s="16">
        <v>4.24E-2</v>
      </c>
      <c r="F58" s="16">
        <v>4.1099999999999998E-2</v>
      </c>
      <c r="G58" s="16">
        <v>4.1399999999999999E-2</v>
      </c>
      <c r="H58" s="16">
        <v>4.2000000000000003E-2</v>
      </c>
      <c r="I58" s="16">
        <v>4.5100000000000001E-2</v>
      </c>
      <c r="J58" s="16">
        <v>4.41E-2</v>
      </c>
    </row>
    <row r="59" spans="1:10" x14ac:dyDescent="0.35">
      <c r="A59" s="6">
        <v>53</v>
      </c>
      <c r="B59" s="25">
        <v>45490</v>
      </c>
      <c r="C59" s="16">
        <v>4.8500000000000001E-2</v>
      </c>
      <c r="D59" s="16">
        <v>4.4200000000000003E-2</v>
      </c>
      <c r="E59" s="16">
        <v>4.19E-2</v>
      </c>
      <c r="F59" s="16">
        <v>4.07E-2</v>
      </c>
      <c r="G59" s="16">
        <v>4.0899999999999999E-2</v>
      </c>
      <c r="H59" s="16">
        <v>4.1599999999999998E-2</v>
      </c>
      <c r="I59" s="16">
        <v>4.4600000000000001E-2</v>
      </c>
      <c r="J59" s="16">
        <v>4.3700000000000003E-2</v>
      </c>
    </row>
    <row r="60" spans="1:10" x14ac:dyDescent="0.35">
      <c r="A60" s="6">
        <v>54</v>
      </c>
      <c r="B60" s="25">
        <v>45489</v>
      </c>
      <c r="C60" s="16">
        <v>4.8500000000000001E-2</v>
      </c>
      <c r="D60" s="16">
        <v>4.4299999999999999E-2</v>
      </c>
      <c r="E60" s="16">
        <v>4.2099999999999999E-2</v>
      </c>
      <c r="F60" s="16">
        <v>4.0899999999999999E-2</v>
      </c>
      <c r="G60" s="16">
        <v>4.1099999999999998E-2</v>
      </c>
      <c r="H60" s="16">
        <v>4.1700000000000001E-2</v>
      </c>
      <c r="I60" s="16">
        <v>4.48E-2</v>
      </c>
      <c r="J60" s="16">
        <v>4.3799999999999999E-2</v>
      </c>
    </row>
    <row r="61" spans="1:10" x14ac:dyDescent="0.35">
      <c r="A61" s="6">
        <v>55</v>
      </c>
      <c r="B61" s="25">
        <v>45488</v>
      </c>
      <c r="C61" s="16">
        <v>4.8500000000000001E-2</v>
      </c>
      <c r="D61" s="16">
        <v>4.4400000000000002E-2</v>
      </c>
      <c r="E61" s="16">
        <v>4.2299999999999997E-2</v>
      </c>
      <c r="F61" s="16">
        <v>4.1300000000000003E-2</v>
      </c>
      <c r="G61" s="16">
        <v>4.1599999999999998E-2</v>
      </c>
      <c r="H61" s="16">
        <v>4.2299999999999997E-2</v>
      </c>
      <c r="I61" s="16">
        <v>4.5600000000000002E-2</v>
      </c>
      <c r="J61" s="16">
        <v>4.4600000000000001E-2</v>
      </c>
    </row>
    <row r="62" spans="1:10" x14ac:dyDescent="0.35">
      <c r="A62" s="6">
        <v>56</v>
      </c>
      <c r="B62" s="25">
        <v>45485</v>
      </c>
      <c r="C62" s="16">
        <v>4.87E-2</v>
      </c>
      <c r="D62" s="16">
        <v>4.4499999999999998E-2</v>
      </c>
      <c r="E62" s="16">
        <v>4.2200000000000001E-2</v>
      </c>
      <c r="F62" s="16">
        <v>4.1000000000000002E-2</v>
      </c>
      <c r="G62" s="16">
        <v>4.1300000000000003E-2</v>
      </c>
      <c r="H62" s="16">
        <v>4.1799999999999997E-2</v>
      </c>
      <c r="I62" s="16">
        <v>4.4999999999999998E-2</v>
      </c>
      <c r="J62" s="16">
        <v>4.3900000000000002E-2</v>
      </c>
    </row>
    <row r="63" spans="1:10" x14ac:dyDescent="0.35">
      <c r="A63" s="6">
        <v>57</v>
      </c>
      <c r="B63" s="25">
        <v>45484</v>
      </c>
      <c r="C63" s="16">
        <v>4.9099999999999998E-2</v>
      </c>
      <c r="D63" s="16">
        <v>4.4999999999999998E-2</v>
      </c>
      <c r="E63" s="16">
        <v>4.2599999999999999E-2</v>
      </c>
      <c r="F63" s="16">
        <v>4.1300000000000003E-2</v>
      </c>
      <c r="G63" s="16">
        <v>4.1500000000000002E-2</v>
      </c>
      <c r="H63" s="16">
        <v>4.2000000000000003E-2</v>
      </c>
      <c r="I63" s="16">
        <v>4.5100000000000001E-2</v>
      </c>
      <c r="J63" s="16">
        <v>4.41E-2</v>
      </c>
    </row>
    <row r="64" spans="1:10" x14ac:dyDescent="0.35">
      <c r="A64" s="6">
        <v>58</v>
      </c>
      <c r="B64" s="25">
        <v>45483</v>
      </c>
      <c r="C64" s="16">
        <v>5.0099999999999999E-2</v>
      </c>
      <c r="D64" s="16">
        <v>4.6199999999999998E-2</v>
      </c>
      <c r="E64" s="16">
        <v>4.3799999999999999E-2</v>
      </c>
      <c r="F64" s="16">
        <v>4.24E-2</v>
      </c>
      <c r="G64" s="16">
        <v>4.24E-2</v>
      </c>
      <c r="H64" s="16">
        <v>4.2799999999999998E-2</v>
      </c>
      <c r="I64" s="16">
        <v>4.58E-2</v>
      </c>
      <c r="J64" s="16">
        <v>4.4699999999999997E-2</v>
      </c>
    </row>
    <row r="65" spans="1:10" x14ac:dyDescent="0.35">
      <c r="A65" s="6">
        <v>59</v>
      </c>
      <c r="B65" s="25">
        <v>45482</v>
      </c>
      <c r="C65" s="16">
        <v>5.0200000000000002E-2</v>
      </c>
      <c r="D65" s="16">
        <v>4.6199999999999998E-2</v>
      </c>
      <c r="E65" s="16">
        <v>4.3700000000000003E-2</v>
      </c>
      <c r="F65" s="16">
        <v>4.24E-2</v>
      </c>
      <c r="G65" s="16">
        <v>4.2500000000000003E-2</v>
      </c>
      <c r="H65" s="16">
        <v>4.2999999999999997E-2</v>
      </c>
      <c r="I65" s="16">
        <v>4.5900000000000003E-2</v>
      </c>
      <c r="J65" s="16">
        <v>4.4900000000000002E-2</v>
      </c>
    </row>
    <row r="66" spans="1:10" x14ac:dyDescent="0.35">
      <c r="A66" s="6">
        <v>60</v>
      </c>
      <c r="B66" s="25">
        <v>45481</v>
      </c>
      <c r="C66" s="16">
        <v>4.99E-2</v>
      </c>
      <c r="D66" s="16">
        <v>4.6199999999999998E-2</v>
      </c>
      <c r="E66" s="16">
        <v>4.3999999999999997E-2</v>
      </c>
      <c r="F66" s="16">
        <v>4.2299999999999997E-2</v>
      </c>
      <c r="G66" s="16">
        <v>4.2299999999999997E-2</v>
      </c>
      <c r="H66" s="16">
        <v>4.2799999999999998E-2</v>
      </c>
      <c r="I66" s="16">
        <v>4.5699999999999998E-2</v>
      </c>
      <c r="J66" s="16">
        <v>4.4600000000000001E-2</v>
      </c>
    </row>
    <row r="67" spans="1:10" x14ac:dyDescent="0.35">
      <c r="A67" s="6">
        <v>61</v>
      </c>
      <c r="B67" s="25">
        <v>45478</v>
      </c>
      <c r="C67" s="16">
        <v>4.9799999999999997E-2</v>
      </c>
      <c r="D67" s="16">
        <v>4.5999999999999999E-2</v>
      </c>
      <c r="E67" s="16">
        <v>4.3900000000000002E-2</v>
      </c>
      <c r="F67" s="16">
        <v>4.2200000000000001E-2</v>
      </c>
      <c r="G67" s="16">
        <v>4.2299999999999997E-2</v>
      </c>
      <c r="H67" s="16">
        <v>4.2799999999999998E-2</v>
      </c>
      <c r="I67" s="16">
        <v>4.5699999999999998E-2</v>
      </c>
      <c r="J67" s="16">
        <v>4.4699999999999997E-2</v>
      </c>
    </row>
    <row r="68" spans="1:10" x14ac:dyDescent="0.35">
      <c r="A68" s="6">
        <v>62</v>
      </c>
      <c r="B68" s="25">
        <v>45476</v>
      </c>
      <c r="C68" s="16">
        <v>5.04E-2</v>
      </c>
      <c r="D68" s="16">
        <v>4.7100000000000003E-2</v>
      </c>
      <c r="E68" s="16">
        <v>4.48E-2</v>
      </c>
      <c r="F68" s="16">
        <v>4.3299999999999998E-2</v>
      </c>
      <c r="G68" s="16">
        <v>4.3299999999999998E-2</v>
      </c>
      <c r="H68" s="16">
        <v>4.36E-2</v>
      </c>
      <c r="I68" s="16">
        <v>4.6399999999999997E-2</v>
      </c>
      <c r="J68" s="16">
        <v>4.53E-2</v>
      </c>
    </row>
    <row r="69" spans="1:10" x14ac:dyDescent="0.35">
      <c r="A69" s="6">
        <v>63</v>
      </c>
      <c r="B69" s="25">
        <v>45475</v>
      </c>
      <c r="C69" s="16">
        <v>5.0700000000000002E-2</v>
      </c>
      <c r="D69" s="16">
        <v>4.7399999999999998E-2</v>
      </c>
      <c r="E69" s="16">
        <v>4.5400000000000003E-2</v>
      </c>
      <c r="F69" s="16">
        <v>4.3900000000000002E-2</v>
      </c>
      <c r="G69" s="16">
        <v>4.3999999999999997E-2</v>
      </c>
      <c r="H69" s="16">
        <v>4.4299999999999999E-2</v>
      </c>
      <c r="I69" s="16">
        <v>4.7100000000000003E-2</v>
      </c>
      <c r="J69" s="16">
        <v>4.5999999999999999E-2</v>
      </c>
    </row>
    <row r="70" spans="1:10" x14ac:dyDescent="0.35">
      <c r="A70" s="6">
        <v>64</v>
      </c>
      <c r="B70" s="25">
        <v>45474</v>
      </c>
      <c r="C70" s="16">
        <v>5.0999999999999997E-2</v>
      </c>
      <c r="D70" s="16">
        <v>4.7699999999999999E-2</v>
      </c>
      <c r="E70" s="16">
        <v>4.58E-2</v>
      </c>
      <c r="F70" s="16">
        <v>4.4400000000000002E-2</v>
      </c>
      <c r="G70" s="16">
        <v>4.4499999999999998E-2</v>
      </c>
      <c r="H70" s="16">
        <v>4.48E-2</v>
      </c>
      <c r="I70" s="16">
        <v>4.7600000000000003E-2</v>
      </c>
      <c r="J70" s="16">
        <v>4.6399999999999997E-2</v>
      </c>
    </row>
    <row r="71" spans="1:10" x14ac:dyDescent="0.35">
      <c r="A71" s="6">
        <v>65</v>
      </c>
    </row>
    <row r="72" spans="1:10" x14ac:dyDescent="0.35">
      <c r="A72" s="6">
        <v>66</v>
      </c>
      <c r="B72" s="1" t="s">
        <v>89</v>
      </c>
    </row>
  </sheetData>
  <hyperlinks>
    <hyperlink ref="B72" r:id="rId1" display="https://home.treasury.gov/resource-center/data-chart-center/interest-rates/TextView?type=daily_treasury_yield_curve&amp;field_tdr_date_value=2024" xr:uid="{9CFB72F2-6979-4566-B8D9-54C0CD1321A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0805-DE1F-43E1-A3A2-14266A0F20C5}">
  <dimension ref="A1:F9"/>
  <sheetViews>
    <sheetView workbookViewId="0">
      <selection activeCell="E18" sqref="E18"/>
    </sheetView>
  </sheetViews>
  <sheetFormatPr defaultRowHeight="14.5" x14ac:dyDescent="0.35"/>
  <cols>
    <col min="2" max="2" width="9.36328125" bestFit="1" customWidth="1"/>
    <col min="4" max="4" width="15.36328125" customWidth="1"/>
    <col min="5" max="5" width="50.36328125" customWidth="1"/>
  </cols>
  <sheetData>
    <row r="1" spans="1:6" x14ac:dyDescent="0.35">
      <c r="A1" t="s">
        <v>0</v>
      </c>
    </row>
    <row r="2" spans="1:6" x14ac:dyDescent="0.35">
      <c r="A2" t="s">
        <v>1</v>
      </c>
    </row>
    <row r="3" spans="1:6" x14ac:dyDescent="0.35">
      <c r="A3" t="s">
        <v>90</v>
      </c>
    </row>
    <row r="4" spans="1:6" x14ac:dyDescent="0.35">
      <c r="A4" t="s">
        <v>91</v>
      </c>
    </row>
    <row r="6" spans="1:6" x14ac:dyDescent="0.35">
      <c r="A6" s="13" t="s">
        <v>4</v>
      </c>
      <c r="B6" s="13" t="s">
        <v>92</v>
      </c>
      <c r="C6" s="13" t="s">
        <v>93</v>
      </c>
      <c r="D6" s="13" t="s">
        <v>94</v>
      </c>
      <c r="E6" s="13" t="s">
        <v>75</v>
      </c>
    </row>
    <row r="7" spans="1:6" x14ac:dyDescent="0.35">
      <c r="A7" s="6">
        <v>1</v>
      </c>
      <c r="B7" s="2" t="s">
        <v>95</v>
      </c>
      <c r="C7" s="6" t="s">
        <v>96</v>
      </c>
      <c r="D7" s="26">
        <v>0.14080000000000001</v>
      </c>
      <c r="E7" s="1" t="s">
        <v>97</v>
      </c>
      <c r="F7" s="3"/>
    </row>
    <row r="8" spans="1:6" x14ac:dyDescent="0.35">
      <c r="B8" s="2"/>
      <c r="D8" s="5"/>
      <c r="E8" s="1"/>
      <c r="F8" s="3"/>
    </row>
    <row r="9" spans="1:6" x14ac:dyDescent="0.35">
      <c r="B9" s="2"/>
      <c r="E9" s="4"/>
      <c r="F9" s="3"/>
    </row>
  </sheetData>
  <hyperlinks>
    <hyperlink ref="E7" r:id="rId1" location="overview" display="https://www.spglobal.com/spdji/en/indices/equity/sp-500/?currency=USD&amp;returntype=P- - overview" xr:uid="{979D8D7F-3813-4A14-93AC-96F182C30EE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2512-BE4E-45A6-ACF0-5ECD4745E16E}">
  <dimension ref="A1:J45"/>
  <sheetViews>
    <sheetView workbookViewId="0">
      <selection activeCell="B8" sqref="B8"/>
    </sheetView>
  </sheetViews>
  <sheetFormatPr defaultRowHeight="14.5" x14ac:dyDescent="0.35"/>
  <cols>
    <col min="2" max="2" width="31.6328125" customWidth="1"/>
    <col min="3" max="3" width="16.08984375" customWidth="1"/>
    <col min="4" max="4" width="9.54296875" customWidth="1"/>
    <col min="5" max="5" width="30.36328125" customWidth="1"/>
    <col min="6" max="6" width="5" customWidth="1"/>
    <col min="7" max="7" width="22.6328125" customWidth="1"/>
    <col min="8" max="8" width="5.36328125" customWidth="1"/>
    <col min="9" max="9" width="17" customWidth="1"/>
    <col min="10" max="10" width="58.6328125" customWidth="1"/>
  </cols>
  <sheetData>
    <row r="1" spans="1:10" x14ac:dyDescent="0.35">
      <c r="A1" t="s">
        <v>0</v>
      </c>
    </row>
    <row r="2" spans="1:10" x14ac:dyDescent="0.35">
      <c r="A2" t="s">
        <v>1</v>
      </c>
    </row>
    <row r="3" spans="1:10" x14ac:dyDescent="0.35">
      <c r="A3" t="s">
        <v>98</v>
      </c>
    </row>
    <row r="4" spans="1:10" x14ac:dyDescent="0.35">
      <c r="A4" t="s">
        <v>99</v>
      </c>
    </row>
    <row r="6" spans="1:10" x14ac:dyDescent="0.35">
      <c r="A6" s="13" t="s">
        <v>74</v>
      </c>
      <c r="B6" s="13" t="s">
        <v>29</v>
      </c>
      <c r="C6" s="13" t="s">
        <v>30</v>
      </c>
      <c r="D6" s="13" t="s">
        <v>100</v>
      </c>
      <c r="E6" s="13" t="s">
        <v>101</v>
      </c>
      <c r="F6" s="28" t="s">
        <v>102</v>
      </c>
      <c r="G6" s="13" t="s">
        <v>103</v>
      </c>
      <c r="H6" s="13" t="s">
        <v>36</v>
      </c>
      <c r="I6" s="13" t="s">
        <v>104</v>
      </c>
      <c r="J6" s="13" t="s">
        <v>75</v>
      </c>
    </row>
    <row r="7" spans="1:10" x14ac:dyDescent="0.35">
      <c r="A7">
        <v>1</v>
      </c>
      <c r="B7" t="s">
        <v>33</v>
      </c>
      <c r="C7" s="6" t="s">
        <v>34</v>
      </c>
      <c r="D7" s="6">
        <v>2020</v>
      </c>
      <c r="E7" s="27">
        <v>86136</v>
      </c>
      <c r="F7" s="23" t="s">
        <v>102</v>
      </c>
      <c r="G7" s="27">
        <v>641673</v>
      </c>
      <c r="H7" s="7" t="s">
        <v>36</v>
      </c>
      <c r="I7" s="16">
        <f>E7/G7</f>
        <v>0.13423659714527492</v>
      </c>
      <c r="J7" s="1" t="s">
        <v>105</v>
      </c>
    </row>
    <row r="8" spans="1:10" x14ac:dyDescent="0.35">
      <c r="A8">
        <v>2</v>
      </c>
      <c r="B8" t="s">
        <v>33</v>
      </c>
      <c r="C8" s="6" t="s">
        <v>34</v>
      </c>
      <c r="D8" s="6">
        <v>2021</v>
      </c>
      <c r="E8" s="27">
        <v>94103</v>
      </c>
      <c r="F8" s="23" t="s">
        <v>102</v>
      </c>
      <c r="G8" s="27">
        <v>685947</v>
      </c>
      <c r="H8" s="7" t="s">
        <v>36</v>
      </c>
      <c r="I8" s="16">
        <f t="shared" ref="I8:I42" si="0">E8/G8</f>
        <v>0.137186983834028</v>
      </c>
      <c r="J8" s="1" t="s">
        <v>105</v>
      </c>
    </row>
    <row r="9" spans="1:10" x14ac:dyDescent="0.35">
      <c r="A9">
        <v>3</v>
      </c>
      <c r="B9" t="s">
        <v>33</v>
      </c>
      <c r="C9" s="6" t="s">
        <v>34</v>
      </c>
      <c r="D9" s="6">
        <v>2022</v>
      </c>
      <c r="E9" s="27">
        <v>78199</v>
      </c>
      <c r="F9" s="23" t="s">
        <v>102</v>
      </c>
      <c r="G9" s="27">
        <v>709549</v>
      </c>
      <c r="H9" s="7" t="s">
        <v>36</v>
      </c>
      <c r="I9" s="16">
        <f t="shared" si="0"/>
        <v>0.11020944289964471</v>
      </c>
      <c r="J9" s="1" t="s">
        <v>105</v>
      </c>
    </row>
    <row r="10" spans="1:10" x14ac:dyDescent="0.35">
      <c r="A10">
        <v>4</v>
      </c>
      <c r="B10" t="s">
        <v>33</v>
      </c>
      <c r="C10" s="6" t="s">
        <v>34</v>
      </c>
      <c r="D10" s="6">
        <v>2023</v>
      </c>
      <c r="E10" s="27">
        <v>124921</v>
      </c>
      <c r="F10" s="23" t="s">
        <v>102</v>
      </c>
      <c r="G10" s="27">
        <v>776109</v>
      </c>
      <c r="H10" s="7" t="s">
        <v>36</v>
      </c>
      <c r="I10" s="16">
        <f t="shared" si="0"/>
        <v>0.16095806130324478</v>
      </c>
      <c r="J10" s="1" t="s">
        <v>105</v>
      </c>
    </row>
    <row r="11" spans="1:10" x14ac:dyDescent="0.35">
      <c r="A11">
        <v>5</v>
      </c>
      <c r="B11" t="s">
        <v>37</v>
      </c>
      <c r="C11" s="6" t="s">
        <v>38</v>
      </c>
      <c r="D11" s="6">
        <v>2020</v>
      </c>
      <c r="E11" s="27">
        <v>284849</v>
      </c>
      <c r="F11" s="23" t="s">
        <v>102</v>
      </c>
      <c r="G11" s="27">
        <v>4683877</v>
      </c>
      <c r="H11" s="7" t="s">
        <v>36</v>
      </c>
      <c r="I11" s="16">
        <f t="shared" si="0"/>
        <v>6.0814790823926421E-2</v>
      </c>
      <c r="J11" s="1" t="s">
        <v>106</v>
      </c>
    </row>
    <row r="12" spans="1:10" x14ac:dyDescent="0.35">
      <c r="A12">
        <v>6</v>
      </c>
      <c r="B12" t="s">
        <v>37</v>
      </c>
      <c r="C12" s="6" t="s">
        <v>38</v>
      </c>
      <c r="D12" s="6">
        <v>2021</v>
      </c>
      <c r="E12" s="27">
        <v>431612</v>
      </c>
      <c r="F12" s="23" t="s">
        <v>102</v>
      </c>
      <c r="G12" s="27">
        <v>5184450</v>
      </c>
      <c r="H12" s="7" t="s">
        <v>36</v>
      </c>
      <c r="I12" s="16">
        <f t="shared" si="0"/>
        <v>8.3251260982360714E-2</v>
      </c>
      <c r="J12" s="1" t="s">
        <v>106</v>
      </c>
    </row>
    <row r="13" spans="1:10" x14ac:dyDescent="0.35">
      <c r="A13">
        <v>7</v>
      </c>
      <c r="B13" t="s">
        <v>37</v>
      </c>
      <c r="C13" s="6" t="s">
        <v>38</v>
      </c>
      <c r="D13" s="6">
        <v>2022</v>
      </c>
      <c r="E13" s="27">
        <v>465237</v>
      </c>
      <c r="F13" s="23" t="s">
        <v>102</v>
      </c>
      <c r="G13" s="27">
        <v>5377386</v>
      </c>
      <c r="H13" s="7" t="s">
        <v>36</v>
      </c>
      <c r="I13" s="16">
        <f t="shared" si="0"/>
        <v>8.6517315290365993E-2</v>
      </c>
      <c r="J13" s="1" t="s">
        <v>106</v>
      </c>
    </row>
    <row r="14" spans="1:10" x14ac:dyDescent="0.35">
      <c r="A14">
        <v>8</v>
      </c>
      <c r="B14" t="s">
        <v>37</v>
      </c>
      <c r="C14" s="6" t="s">
        <v>38</v>
      </c>
      <c r="D14" s="6">
        <v>2023</v>
      </c>
      <c r="E14" s="27">
        <v>498226</v>
      </c>
      <c r="F14" s="23" t="s">
        <v>102</v>
      </c>
      <c r="G14" s="27">
        <v>5896183</v>
      </c>
      <c r="H14" s="7" t="s">
        <v>36</v>
      </c>
      <c r="I14" s="16">
        <f t="shared" si="0"/>
        <v>8.4499751788572372E-2</v>
      </c>
      <c r="J14" s="1" t="s">
        <v>106</v>
      </c>
    </row>
    <row r="15" spans="1:10" x14ac:dyDescent="0.35">
      <c r="A15">
        <v>9</v>
      </c>
      <c r="B15" t="s">
        <v>39</v>
      </c>
      <c r="C15" s="6" t="s">
        <v>40</v>
      </c>
      <c r="D15" s="6">
        <v>2020</v>
      </c>
      <c r="E15" s="27">
        <v>96831</v>
      </c>
      <c r="F15" s="23" t="s">
        <v>102</v>
      </c>
      <c r="G15" s="27">
        <v>921344</v>
      </c>
      <c r="H15" s="7" t="s">
        <v>36</v>
      </c>
      <c r="I15" s="16">
        <f t="shared" si="0"/>
        <v>0.10509755313976105</v>
      </c>
      <c r="J15" s="1" t="s">
        <v>107</v>
      </c>
    </row>
    <row r="16" spans="1:10" x14ac:dyDescent="0.35">
      <c r="A16">
        <v>10</v>
      </c>
      <c r="B16" t="s">
        <v>39</v>
      </c>
      <c r="C16" s="6" t="s">
        <v>40</v>
      </c>
      <c r="D16" s="6">
        <v>2021</v>
      </c>
      <c r="E16" s="27">
        <v>101125</v>
      </c>
      <c r="F16" s="23" t="s">
        <v>102</v>
      </c>
      <c r="G16" s="27">
        <v>1166531</v>
      </c>
      <c r="H16" s="7" t="s">
        <v>36</v>
      </c>
      <c r="I16" s="16">
        <f t="shared" si="0"/>
        <v>8.6688652080399067E-2</v>
      </c>
      <c r="J16" s="1" t="s">
        <v>107</v>
      </c>
    </row>
    <row r="17" spans="1:10" x14ac:dyDescent="0.35">
      <c r="A17">
        <v>11</v>
      </c>
      <c r="B17" t="s">
        <v>39</v>
      </c>
      <c r="C17" s="6" t="s">
        <v>40</v>
      </c>
      <c r="D17" s="6">
        <v>2022</v>
      </c>
      <c r="E17" s="27">
        <v>96011</v>
      </c>
      <c r="F17" s="23" t="s">
        <v>102</v>
      </c>
      <c r="G17" s="27">
        <v>1317590</v>
      </c>
      <c r="H17" s="7" t="s">
        <v>36</v>
      </c>
      <c r="I17" s="16">
        <f t="shared" si="0"/>
        <v>7.2868646544069091E-2</v>
      </c>
      <c r="J17" s="1" t="s">
        <v>107</v>
      </c>
    </row>
    <row r="18" spans="1:10" x14ac:dyDescent="0.35">
      <c r="A18">
        <v>12</v>
      </c>
      <c r="B18" t="s">
        <v>39</v>
      </c>
      <c r="C18" s="6" t="s">
        <v>40</v>
      </c>
      <c r="D18" s="6">
        <v>2023</v>
      </c>
      <c r="E18" s="27">
        <v>51911</v>
      </c>
      <c r="F18" s="23" t="s">
        <v>102</v>
      </c>
      <c r="G18" s="27">
        <v>1426733</v>
      </c>
      <c r="H18" s="7" t="s">
        <v>36</v>
      </c>
      <c r="I18" s="16">
        <f t="shared" si="0"/>
        <v>3.6384523242961368E-2</v>
      </c>
      <c r="J18" s="1" t="s">
        <v>107</v>
      </c>
    </row>
    <row r="19" spans="1:10" x14ac:dyDescent="0.35">
      <c r="A19">
        <v>13</v>
      </c>
      <c r="B19" t="s">
        <v>41</v>
      </c>
      <c r="C19" s="6" t="s">
        <v>42</v>
      </c>
      <c r="D19" s="6">
        <v>2020</v>
      </c>
      <c r="E19" s="27">
        <v>86136</v>
      </c>
      <c r="F19" s="23" t="s">
        <v>102</v>
      </c>
      <c r="G19" s="27">
        <v>641673</v>
      </c>
      <c r="H19" s="7" t="s">
        <v>36</v>
      </c>
      <c r="I19" s="16">
        <f t="shared" si="0"/>
        <v>0.13423659714527492</v>
      </c>
      <c r="J19" s="1" t="s">
        <v>105</v>
      </c>
    </row>
    <row r="20" spans="1:10" x14ac:dyDescent="0.35">
      <c r="A20">
        <v>14</v>
      </c>
      <c r="B20" t="s">
        <v>41</v>
      </c>
      <c r="C20" s="6" t="s">
        <v>42</v>
      </c>
      <c r="D20" s="6">
        <v>2021</v>
      </c>
      <c r="E20" s="27">
        <v>94103</v>
      </c>
      <c r="F20" s="23" t="s">
        <v>102</v>
      </c>
      <c r="G20" s="27">
        <v>684831</v>
      </c>
      <c r="H20" s="7" t="s">
        <v>36</v>
      </c>
      <c r="I20" s="16">
        <f t="shared" si="0"/>
        <v>0.13741054362317126</v>
      </c>
      <c r="J20" s="1" t="s">
        <v>105</v>
      </c>
    </row>
    <row r="21" spans="1:10" x14ac:dyDescent="0.35">
      <c r="A21">
        <v>15</v>
      </c>
      <c r="B21" t="s">
        <v>41</v>
      </c>
      <c r="C21" s="6" t="s">
        <v>42</v>
      </c>
      <c r="D21" s="6">
        <v>2022</v>
      </c>
      <c r="E21" s="27">
        <v>78199</v>
      </c>
      <c r="F21" s="23" t="s">
        <v>102</v>
      </c>
      <c r="G21" s="27">
        <v>708433</v>
      </c>
      <c r="H21" s="7" t="s">
        <v>36</v>
      </c>
      <c r="I21" s="16">
        <f t="shared" si="0"/>
        <v>0.11038305668990575</v>
      </c>
      <c r="J21" s="1" t="s">
        <v>105</v>
      </c>
    </row>
    <row r="22" spans="1:10" x14ac:dyDescent="0.35">
      <c r="A22">
        <v>16</v>
      </c>
      <c r="B22" t="s">
        <v>41</v>
      </c>
      <c r="C22" s="6" t="s">
        <v>42</v>
      </c>
      <c r="D22" s="6">
        <v>2023</v>
      </c>
      <c r="E22" s="27">
        <v>124549</v>
      </c>
      <c r="F22" s="23" t="s">
        <v>102</v>
      </c>
      <c r="G22" s="27">
        <v>774993</v>
      </c>
      <c r="H22" s="7" t="s">
        <v>36</v>
      </c>
      <c r="I22" s="16">
        <f t="shared" si="0"/>
        <v>0.16070983866951055</v>
      </c>
      <c r="J22" s="1" t="s">
        <v>105</v>
      </c>
    </row>
    <row r="23" spans="1:10" x14ac:dyDescent="0.35">
      <c r="A23">
        <v>17</v>
      </c>
      <c r="B23" t="s">
        <v>43</v>
      </c>
      <c r="C23" s="6" t="s">
        <v>44</v>
      </c>
      <c r="D23" s="6">
        <v>2020</v>
      </c>
      <c r="E23" s="27">
        <v>61515</v>
      </c>
      <c r="F23" s="23" t="s">
        <v>102</v>
      </c>
      <c r="G23" s="27">
        <v>917160</v>
      </c>
      <c r="H23" s="7" t="s">
        <v>36</v>
      </c>
      <c r="I23" s="16">
        <f t="shared" si="0"/>
        <v>6.7071176239696453E-2</v>
      </c>
      <c r="J23" s="1" t="s">
        <v>108</v>
      </c>
    </row>
    <row r="24" spans="1:10" x14ac:dyDescent="0.35">
      <c r="A24">
        <v>18</v>
      </c>
      <c r="B24" t="s">
        <v>43</v>
      </c>
      <c r="C24" s="6" t="s">
        <v>44</v>
      </c>
      <c r="D24" s="6">
        <v>2021</v>
      </c>
      <c r="E24" s="27">
        <v>60479</v>
      </c>
      <c r="F24" s="23" t="s">
        <v>102</v>
      </c>
      <c r="G24" s="27">
        <v>1034519</v>
      </c>
      <c r="H24" s="7" t="s">
        <v>36</v>
      </c>
      <c r="I24" s="16">
        <f t="shared" si="0"/>
        <v>5.8460985250150067E-2</v>
      </c>
      <c r="J24" s="1" t="s">
        <v>108</v>
      </c>
    </row>
    <row r="25" spans="1:10" x14ac:dyDescent="0.35">
      <c r="A25">
        <v>19</v>
      </c>
      <c r="B25" t="s">
        <v>43</v>
      </c>
      <c r="C25" s="6" t="s">
        <v>44</v>
      </c>
      <c r="D25" s="6">
        <v>2022</v>
      </c>
      <c r="E25" s="27">
        <v>73828</v>
      </c>
      <c r="F25" s="23" t="s">
        <v>102</v>
      </c>
      <c r="G25" s="27">
        <v>1110868</v>
      </c>
      <c r="H25" s="7" t="s">
        <v>36</v>
      </c>
      <c r="I25" s="16">
        <f t="shared" si="0"/>
        <v>6.6459741391416444E-2</v>
      </c>
      <c r="J25" s="1" t="s">
        <v>108</v>
      </c>
    </row>
    <row r="26" spans="1:10" x14ac:dyDescent="0.35">
      <c r="A26">
        <v>20</v>
      </c>
      <c r="B26" t="s">
        <v>43</v>
      </c>
      <c r="C26" s="6" t="s">
        <v>44</v>
      </c>
      <c r="D26" s="6">
        <v>2023</v>
      </c>
      <c r="E26" s="27">
        <v>84987</v>
      </c>
      <c r="F26" s="23" t="s">
        <v>102</v>
      </c>
      <c r="G26" s="27">
        <v>1233397</v>
      </c>
      <c r="H26" s="7" t="s">
        <v>36</v>
      </c>
      <c r="I26" s="16">
        <f t="shared" si="0"/>
        <v>6.8904821399760174E-2</v>
      </c>
      <c r="J26" s="1" t="s">
        <v>108</v>
      </c>
    </row>
    <row r="27" spans="1:10" x14ac:dyDescent="0.35">
      <c r="A27">
        <v>21</v>
      </c>
      <c r="B27" t="s">
        <v>45</v>
      </c>
      <c r="C27" s="6" t="s">
        <v>46</v>
      </c>
      <c r="D27" s="6">
        <v>2020</v>
      </c>
      <c r="E27" s="27">
        <v>38305</v>
      </c>
      <c r="F27" s="23" t="s">
        <v>102</v>
      </c>
      <c r="G27" s="27">
        <v>348292</v>
      </c>
      <c r="H27" s="7" t="s">
        <v>36</v>
      </c>
      <c r="I27" s="16">
        <f t="shared" si="0"/>
        <v>0.10997955738288563</v>
      </c>
      <c r="J27" s="1" t="s">
        <v>109</v>
      </c>
    </row>
    <row r="28" spans="1:10" x14ac:dyDescent="0.35">
      <c r="A28">
        <v>22</v>
      </c>
      <c r="B28" t="s">
        <v>45</v>
      </c>
      <c r="C28" s="6" t="s">
        <v>46</v>
      </c>
      <c r="D28" s="6">
        <v>2021</v>
      </c>
      <c r="E28" s="27">
        <v>36423</v>
      </c>
      <c r="F28" s="23" t="s">
        <v>102</v>
      </c>
      <c r="G28" s="27">
        <v>367726</v>
      </c>
      <c r="H28" s="7" t="s">
        <v>36</v>
      </c>
      <c r="I28" s="16">
        <f t="shared" si="0"/>
        <v>9.9049292135992562E-2</v>
      </c>
      <c r="J28" s="1" t="s">
        <v>109</v>
      </c>
    </row>
    <row r="29" spans="1:10" x14ac:dyDescent="0.35">
      <c r="A29">
        <v>23</v>
      </c>
      <c r="B29" t="s">
        <v>45</v>
      </c>
      <c r="C29" s="6" t="s">
        <v>46</v>
      </c>
      <c r="D29" s="6">
        <v>2022</v>
      </c>
      <c r="E29" s="27">
        <v>42309</v>
      </c>
      <c r="F29" s="23" t="s">
        <v>102</v>
      </c>
      <c r="G29" s="27">
        <v>400328</v>
      </c>
      <c r="H29" s="7" t="s">
        <v>36</v>
      </c>
      <c r="I29" s="16">
        <f t="shared" si="0"/>
        <v>0.10568583761315721</v>
      </c>
      <c r="J29" s="1" t="s">
        <v>109</v>
      </c>
    </row>
    <row r="30" spans="1:10" x14ac:dyDescent="0.35">
      <c r="A30">
        <v>24</v>
      </c>
      <c r="B30" t="s">
        <v>45</v>
      </c>
      <c r="C30" s="6" t="s">
        <v>46</v>
      </c>
      <c r="D30" s="6">
        <v>2023</v>
      </c>
      <c r="E30" s="27">
        <v>31404</v>
      </c>
      <c r="F30" s="23" t="s">
        <v>102</v>
      </c>
      <c r="G30" s="27">
        <v>422991</v>
      </c>
      <c r="H30" s="7" t="s">
        <v>36</v>
      </c>
      <c r="I30" s="16">
        <f t="shared" si="0"/>
        <v>7.4242714383993991E-2</v>
      </c>
      <c r="J30" s="1" t="s">
        <v>109</v>
      </c>
    </row>
    <row r="31" spans="1:10" x14ac:dyDescent="0.35">
      <c r="A31">
        <v>25</v>
      </c>
      <c r="B31" t="s">
        <v>47</v>
      </c>
      <c r="C31" s="6" t="s">
        <v>48</v>
      </c>
      <c r="D31" s="6">
        <v>2020</v>
      </c>
      <c r="E31" s="27">
        <v>16598</v>
      </c>
      <c r="F31" s="23" t="s">
        <v>102</v>
      </c>
      <c r="G31" s="27">
        <v>143252</v>
      </c>
      <c r="H31" s="7" t="s">
        <v>36</v>
      </c>
      <c r="I31" s="16">
        <f t="shared" si="0"/>
        <v>0.11586574707508447</v>
      </c>
      <c r="J31" s="1" t="s">
        <v>110</v>
      </c>
    </row>
    <row r="32" spans="1:10" x14ac:dyDescent="0.35">
      <c r="A32">
        <v>26</v>
      </c>
      <c r="B32" t="s">
        <v>47</v>
      </c>
      <c r="C32" s="6" t="s">
        <v>48</v>
      </c>
      <c r="D32" s="6">
        <v>2021</v>
      </c>
      <c r="E32" s="27">
        <v>16984</v>
      </c>
      <c r="F32" s="23" t="s">
        <v>102</v>
      </c>
      <c r="G32" s="27">
        <v>152622</v>
      </c>
      <c r="H32" s="7" t="s">
        <v>36</v>
      </c>
      <c r="I32" s="16">
        <f t="shared" si="0"/>
        <v>0.11128146662997471</v>
      </c>
      <c r="J32" s="1" t="s">
        <v>110</v>
      </c>
    </row>
    <row r="33" spans="1:10" x14ac:dyDescent="0.35">
      <c r="A33">
        <v>27</v>
      </c>
      <c r="B33" t="s">
        <v>47</v>
      </c>
      <c r="C33" s="6" t="s">
        <v>48</v>
      </c>
      <c r="D33" s="6">
        <v>2022</v>
      </c>
      <c r="E33" s="27">
        <v>19580</v>
      </c>
      <c r="F33" s="23" t="s">
        <v>102</v>
      </c>
      <c r="G33" s="27">
        <v>207183</v>
      </c>
      <c r="H33" s="7" t="s">
        <v>36</v>
      </c>
      <c r="I33" s="16">
        <f t="shared" si="0"/>
        <v>9.4505823354232729E-2</v>
      </c>
      <c r="J33" s="1" t="s">
        <v>110</v>
      </c>
    </row>
    <row r="34" spans="1:10" x14ac:dyDescent="0.35">
      <c r="A34">
        <v>28</v>
      </c>
      <c r="B34" t="s">
        <v>47</v>
      </c>
      <c r="C34" s="6" t="s">
        <v>48</v>
      </c>
      <c r="D34" s="6">
        <v>2023</v>
      </c>
      <c r="E34" s="27">
        <v>23757</v>
      </c>
      <c r="F34" s="23" t="s">
        <v>102</v>
      </c>
      <c r="G34" s="27">
        <v>221178</v>
      </c>
      <c r="H34" s="7" t="s">
        <v>36</v>
      </c>
      <c r="I34" s="16">
        <f t="shared" si="0"/>
        <v>0.10741122534790983</v>
      </c>
      <c r="J34" s="1" t="s">
        <v>110</v>
      </c>
    </row>
    <row r="35" spans="1:10" x14ac:dyDescent="0.35">
      <c r="A35">
        <v>29</v>
      </c>
      <c r="B35" t="s">
        <v>49</v>
      </c>
      <c r="C35" s="6" t="s">
        <v>50</v>
      </c>
      <c r="D35" s="6">
        <v>2020</v>
      </c>
      <c r="E35" s="27">
        <v>16817</v>
      </c>
      <c r="F35" s="23" t="s">
        <v>102</v>
      </c>
      <c r="G35" s="27">
        <v>169426</v>
      </c>
      <c r="H35" s="7" t="s">
        <v>36</v>
      </c>
      <c r="I35" s="16">
        <f t="shared" si="0"/>
        <v>9.9258673403137654E-2</v>
      </c>
      <c r="J35" s="1" t="s">
        <v>111</v>
      </c>
    </row>
    <row r="36" spans="1:10" x14ac:dyDescent="0.35">
      <c r="A36">
        <v>30</v>
      </c>
      <c r="B36" t="s">
        <v>49</v>
      </c>
      <c r="C36" s="6" t="s">
        <v>50</v>
      </c>
      <c r="D36" s="6">
        <v>2021</v>
      </c>
      <c r="E36" s="27">
        <v>16827</v>
      </c>
      <c r="F36" s="23" t="s">
        <v>102</v>
      </c>
      <c r="G36" s="27">
        <v>178010</v>
      </c>
      <c r="H36" s="7" t="s">
        <v>36</v>
      </c>
      <c r="I36" s="16">
        <f t="shared" si="0"/>
        <v>9.4528397281051627E-2</v>
      </c>
      <c r="J36" s="1" t="s">
        <v>111</v>
      </c>
    </row>
    <row r="37" spans="1:10" x14ac:dyDescent="0.35">
      <c r="A37">
        <v>31</v>
      </c>
      <c r="B37" t="s">
        <v>49</v>
      </c>
      <c r="C37" s="6" t="s">
        <v>50</v>
      </c>
      <c r="D37" s="6">
        <v>2022</v>
      </c>
      <c r="E37" s="27">
        <v>17998</v>
      </c>
      <c r="F37" s="23" t="s">
        <v>102</v>
      </c>
      <c r="G37" s="27">
        <v>187930</v>
      </c>
      <c r="H37" s="7" t="s">
        <v>36</v>
      </c>
      <c r="I37" s="16">
        <f t="shared" si="0"/>
        <v>9.5769701484595335E-2</v>
      </c>
      <c r="J37" s="1" t="s">
        <v>111</v>
      </c>
    </row>
    <row r="38" spans="1:10" x14ac:dyDescent="0.35">
      <c r="A38">
        <v>32</v>
      </c>
      <c r="B38" t="s">
        <v>49</v>
      </c>
      <c r="C38" s="6" t="s">
        <v>50</v>
      </c>
      <c r="D38" s="6">
        <v>2023</v>
      </c>
      <c r="E38" s="27">
        <v>16699</v>
      </c>
      <c r="F38" s="23" t="s">
        <v>102</v>
      </c>
      <c r="G38" s="27">
        <v>230397</v>
      </c>
      <c r="H38" s="7" t="s">
        <v>36</v>
      </c>
      <c r="I38" s="16">
        <f t="shared" si="0"/>
        <v>7.2479242351245893E-2</v>
      </c>
      <c r="J38" s="1" t="s">
        <v>111</v>
      </c>
    </row>
    <row r="39" spans="1:10" x14ac:dyDescent="0.35">
      <c r="A39">
        <v>33</v>
      </c>
      <c r="B39" t="s">
        <v>51</v>
      </c>
      <c r="C39" s="6" t="s">
        <v>52</v>
      </c>
      <c r="D39" s="6">
        <v>2020</v>
      </c>
      <c r="E39" s="27">
        <v>1105</v>
      </c>
      <c r="F39" s="23" t="s">
        <v>102</v>
      </c>
      <c r="G39" s="27">
        <v>32188</v>
      </c>
      <c r="H39" s="7" t="s">
        <v>36</v>
      </c>
      <c r="I39" s="16">
        <f t="shared" si="0"/>
        <v>3.4329563812600966E-2</v>
      </c>
      <c r="J39" s="1" t="s">
        <v>112</v>
      </c>
    </row>
    <row r="40" spans="1:10" x14ac:dyDescent="0.35">
      <c r="A40">
        <v>34</v>
      </c>
      <c r="B40" t="s">
        <v>51</v>
      </c>
      <c r="C40" s="6" t="s">
        <v>52</v>
      </c>
      <c r="D40" s="6">
        <v>2021</v>
      </c>
      <c r="E40" s="27">
        <v>3609</v>
      </c>
      <c r="F40" s="23" t="s">
        <v>102</v>
      </c>
      <c r="G40" s="27">
        <v>30029</v>
      </c>
      <c r="H40" s="7" t="s">
        <v>36</v>
      </c>
      <c r="I40" s="16">
        <f t="shared" si="0"/>
        <v>0.12018382230510506</v>
      </c>
      <c r="J40" s="1" t="s">
        <v>112</v>
      </c>
    </row>
    <row r="41" spans="1:10" x14ac:dyDescent="0.35">
      <c r="A41">
        <v>35</v>
      </c>
      <c r="B41" t="s">
        <v>51</v>
      </c>
      <c r="C41" s="6" t="s">
        <v>52</v>
      </c>
      <c r="D41" s="6">
        <v>2022</v>
      </c>
      <c r="E41" s="27">
        <v>5506</v>
      </c>
      <c r="F41" s="23" t="s">
        <v>102</v>
      </c>
      <c r="G41" s="27">
        <v>44396</v>
      </c>
      <c r="H41" s="7" t="s">
        <v>36</v>
      </c>
      <c r="I41" s="16">
        <f t="shared" si="0"/>
        <v>0.12402018199837823</v>
      </c>
      <c r="J41" s="1" t="s">
        <v>112</v>
      </c>
    </row>
    <row r="42" spans="1:10" x14ac:dyDescent="0.35">
      <c r="A42">
        <v>36</v>
      </c>
      <c r="B42" t="s">
        <v>51</v>
      </c>
      <c r="C42" s="6" t="s">
        <v>52</v>
      </c>
      <c r="D42" s="6">
        <v>2023</v>
      </c>
      <c r="E42" s="27">
        <v>7982</v>
      </c>
      <c r="F42" s="23" t="s">
        <v>102</v>
      </c>
      <c r="G42" s="27">
        <v>48622</v>
      </c>
      <c r="H42" s="7" t="s">
        <v>36</v>
      </c>
      <c r="I42" s="16">
        <f t="shared" si="0"/>
        <v>0.16416437003825429</v>
      </c>
      <c r="J42" s="1" t="s">
        <v>112</v>
      </c>
    </row>
    <row r="43" spans="1:10" x14ac:dyDescent="0.35">
      <c r="A43">
        <v>37</v>
      </c>
    </row>
    <row r="44" spans="1:10" x14ac:dyDescent="0.35">
      <c r="A44">
        <v>38</v>
      </c>
      <c r="B44" t="s">
        <v>9</v>
      </c>
      <c r="I44" s="26">
        <f>AVERAGE(I7:I42)</f>
        <v>9.958627655780819E-2</v>
      </c>
    </row>
    <row r="45" spans="1:10" x14ac:dyDescent="0.35">
      <c r="A45">
        <v>39</v>
      </c>
    </row>
  </sheetData>
  <hyperlinks>
    <hyperlink ref="J7" r:id="rId1" display="https://finance.yahoo.com/quote/AWR/balance-sheet/" xr:uid="{50FD6426-ED10-47FE-B08F-02A9B2E575D8}"/>
    <hyperlink ref="J8:J10" r:id="rId2" display="https://finance.yahoo.com/quote/AWR/balance-sheet/" xr:uid="{1991C199-6EC0-465F-951C-9807A793C873}"/>
    <hyperlink ref="J11" r:id="rId3" display="https://finance.yahoo.com/quote/WTRG/balance-sheet/" xr:uid="{820A138C-25C1-406E-B4D1-7D9BB9DDF8A6}"/>
    <hyperlink ref="J12:J14" r:id="rId4" display="https://finance.yahoo.com/quote/WTRG/balance-sheet/" xr:uid="{41E03DA0-4015-4879-A475-621DC6A6C26F}"/>
    <hyperlink ref="J19" r:id="rId5" display="https://finance.yahoo.com/quote/AWR/balance-sheet/" xr:uid="{4BB44D00-3516-45B8-821C-1D687C47F1EB}"/>
    <hyperlink ref="J15" r:id="rId6" display="https://finance.yahoo.com/quote/CWT/balance-sheet/" xr:uid="{9627828D-6457-4891-949C-A239DCD071CE}"/>
    <hyperlink ref="J16:J18" r:id="rId7" display="https://finance.yahoo.com/quote/CWT/balance-sheet/" xr:uid="{9F29655D-83B2-466E-91F7-E3E31891BDF2}"/>
    <hyperlink ref="J20:J22" r:id="rId8" display="https://finance.yahoo.com/quote/AWR/balance-sheet/" xr:uid="{98936EED-6650-42D7-81AB-F1C0C2B48886}"/>
    <hyperlink ref="J23" r:id="rId9" display="https://finance.yahoo.com/quote/SJW/balance-sheet/" xr:uid="{0501E12E-B24C-41C5-B76D-6E3743E98FFA}"/>
    <hyperlink ref="J24:J26" r:id="rId10" display="https://finance.yahoo.com/quote/SJW/balance-sheet/" xr:uid="{901D5561-15FB-4E59-B004-0D64DFE353F8}"/>
    <hyperlink ref="J27" r:id="rId11" display="https://finance.yahoo.com/quote/MSEX/balance-sheet/" xr:uid="{5DEB2379-0548-4B51-A1BA-AA7C4B84E43F}"/>
    <hyperlink ref="J28:J30" r:id="rId12" display="https://finance.yahoo.com/quote/MSEX/balance-sheet/" xr:uid="{CB316B9A-99A8-41D8-AF57-AD550E2555AD}"/>
    <hyperlink ref="J31" r:id="rId13" display="https://finance.yahoo.com/quote/YORW/balance-sheet/" xr:uid="{6A13FFC5-D747-498E-8DD5-9004F2AF425C}"/>
    <hyperlink ref="J32:J34" r:id="rId14" display="https://finance.yahoo.com/quote/YORW/balance-sheet/" xr:uid="{1B0FFFD8-58E5-4AE8-98F8-5D09E9414A08}"/>
    <hyperlink ref="J35" r:id="rId15" display="https://finance.yahoo.com/quote/ARTNA/balance-sheet/" xr:uid="{5A61FF71-F697-40BC-B368-972300608A59}"/>
    <hyperlink ref="J36:J38" r:id="rId16" display="https://finance.yahoo.com/quote/ARTNA/balance-sheet/" xr:uid="{E83C1D92-C4EE-4044-BE7A-37EB22C08E95}"/>
    <hyperlink ref="J39" r:id="rId17" display="https://finance.yahoo.com/quote/GWRS/balance-sheet/" xr:uid="{37DC914B-E799-4013-A11F-79D3256EF705}"/>
    <hyperlink ref="J40:J42" r:id="rId18" display="https://finance.yahoo.com/quote/GWRS/balance-sheet/" xr:uid="{6ADCDB7B-0191-4AB6-8B14-7A368CA66FA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2024-11-20T22:35:26+00:00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F56AB8-09F3-4FF4-98CD-83391940976E}">
  <ds:schemaRefs>
    <ds:schemaRef ds:uri="http://schemas.microsoft.com/office/2006/metadata/properties"/>
    <ds:schemaRef ds:uri="4788ed70-26d6-4856-9041-d8883f52611b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D0D77B-A6DE-45AF-838F-6841E41B43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5372AA-9F6A-4463-8105-115E2328E608}"/>
</file>

<file path=customXml/itemProps4.xml><?xml version="1.0" encoding="utf-8"?>
<ds:datastoreItem xmlns:ds="http://schemas.openxmlformats.org/officeDocument/2006/customXml" ds:itemID="{1F4DFF71-A27E-40AF-A1BC-0C99EFEB5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Sch. 2.0 Summary Result</vt:lpstr>
      <vt:lpstr>Sch. 2.1 Formulas</vt:lpstr>
      <vt:lpstr>Sch. 2.2 CAPM</vt:lpstr>
      <vt:lpstr>Sch. 2.3 Risk Free Rate</vt:lpstr>
      <vt:lpstr>Sch. 2.4 Equity Risk Premium</vt:lpstr>
      <vt:lpstr>Sch. 2.5 Company Beta</vt:lpstr>
      <vt:lpstr>Sch. 2.6 Treasury Rates</vt:lpstr>
      <vt:lpstr>Sch. 2.7 Market Returns</vt:lpstr>
      <vt:lpstr>Sch 2.8 Comp Earn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Sevall, Scott (UTC)</dc:creator>
  <cp:keywords/>
  <dc:description/>
  <cp:lastModifiedBy>Gafken, Lisa (ATG)</cp:lastModifiedBy>
  <cp:revision/>
  <dcterms:created xsi:type="dcterms:W3CDTF">2024-09-24T17:09:45Z</dcterms:created>
  <dcterms:modified xsi:type="dcterms:W3CDTF">2024-11-15T16:38:21Z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