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hidePivotFieldList="1"/>
  <xr:revisionPtr revIDLastSave="0" documentId="8_{5091C743-604E-40A1-90AD-263B77B13074}" xr6:coauthVersionLast="47" xr6:coauthVersionMax="47" xr10:uidLastSave="{00000000-0000-0000-0000-000000000000}"/>
  <bookViews>
    <workbookView xWindow="1320" yWindow="-108" windowWidth="21828" windowHeight="13176" activeTab="1" xr2:uid="{00000000-000D-0000-FFFF-FFFF00000000}"/>
  </bookViews>
  <sheets>
    <sheet name="Planned DSM-EE received" sheetId="1" r:id="rId1"/>
    <sheet name="Plexos Planned DSM-EE inputs" sheetId="4" r:id="rId2"/>
  </sheets>
  <definedNames>
    <definedName name="_xlnm._FilterDatabase" localSheetId="1" hidden="1">'Plexos Planned DSM-EE inputs'!$A$1:$N$73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4" l="1"/>
  <c r="U3" i="4"/>
  <c r="U2" i="4"/>
  <c r="R6" i="4"/>
  <c r="R10" i="4"/>
  <c r="R14" i="4"/>
  <c r="R18" i="4"/>
  <c r="R22" i="4"/>
  <c r="R26" i="4"/>
  <c r="R30" i="4"/>
  <c r="R34" i="4"/>
  <c r="R38" i="4"/>
  <c r="R42" i="4"/>
  <c r="R46" i="4"/>
  <c r="R50" i="4"/>
  <c r="R54" i="4"/>
  <c r="R58" i="4"/>
  <c r="R62" i="4"/>
  <c r="R66" i="4"/>
  <c r="R70" i="4"/>
  <c r="R2" i="4"/>
  <c r="Q6" i="4"/>
  <c r="Q10" i="4"/>
  <c r="Q14" i="4"/>
  <c r="Q18" i="4"/>
  <c r="Q22" i="4"/>
  <c r="Q26" i="4"/>
  <c r="Q30" i="4"/>
  <c r="Q34" i="4"/>
  <c r="Q38" i="4"/>
  <c r="Q42" i="4"/>
  <c r="Q46" i="4"/>
  <c r="Q50" i="4"/>
  <c r="Q54" i="4"/>
  <c r="Q58" i="4"/>
  <c r="Q62" i="4"/>
  <c r="Q66" i="4"/>
  <c r="Q70" i="4"/>
  <c r="Q2" i="4"/>
  <c r="N10" i="1"/>
  <c r="E34" i="4" l="1"/>
  <c r="E14" i="4"/>
  <c r="E6" i="4"/>
  <c r="E42" i="4"/>
  <c r="E2" i="4"/>
  <c r="E58" i="4"/>
  <c r="E70" i="4"/>
  <c r="E54" i="4"/>
  <c r="K4" i="1"/>
  <c r="E30" i="4" s="1"/>
  <c r="L4" i="1"/>
  <c r="K5" i="1"/>
  <c r="L5" i="1"/>
  <c r="K6" i="1"/>
  <c r="E46" i="4" s="1"/>
  <c r="L6" i="1"/>
  <c r="K7" i="1"/>
  <c r="E38" i="4" s="1"/>
  <c r="L7" i="1"/>
  <c r="E62" i="4" s="1"/>
  <c r="K8" i="1"/>
  <c r="E26" i="4" s="1"/>
  <c r="L8" i="1"/>
  <c r="E50" i="4" s="1"/>
  <c r="K9" i="1"/>
  <c r="L9" i="1"/>
  <c r="E66" i="4" s="1"/>
  <c r="J4" i="1"/>
  <c r="J5" i="1"/>
  <c r="E10" i="4" s="1"/>
  <c r="J6" i="1"/>
  <c r="E22" i="4" s="1"/>
  <c r="J7" i="1"/>
  <c r="J8" i="1"/>
  <c r="J9" i="1"/>
  <c r="E18" i="4" s="1"/>
  <c r="I3" i="1"/>
  <c r="H3" i="1"/>
  <c r="P10" i="1" l="1"/>
  <c r="O10" i="1"/>
  <c r="C23" i="1"/>
  <c r="D23" i="1" l="1"/>
  <c r="B23" i="1"/>
  <c r="K2" i="1" l="1"/>
  <c r="O2" i="1" s="1"/>
  <c r="P2" i="1" s="1"/>
  <c r="C28" i="1"/>
  <c r="D28" i="1"/>
  <c r="C29" i="1"/>
  <c r="D29" i="1"/>
  <c r="C30" i="1"/>
  <c r="D30" i="1"/>
  <c r="C31" i="1"/>
  <c r="D31" i="1"/>
  <c r="C32" i="1"/>
  <c r="D32" i="1"/>
  <c r="C33" i="1"/>
  <c r="D33" i="1"/>
  <c r="C15" i="1"/>
  <c r="C27" i="1" s="1"/>
  <c r="D15" i="1"/>
  <c r="D27" i="1" s="1"/>
  <c r="B15" i="1"/>
  <c r="B27" i="1" s="1"/>
  <c r="L2" i="1" l="1"/>
  <c r="L10" i="1"/>
  <c r="L12" i="1" s="1"/>
  <c r="K10" i="1"/>
  <c r="K12" i="1" s="1"/>
  <c r="C71" i="4"/>
  <c r="C67" i="4"/>
  <c r="C63" i="4"/>
  <c r="C59" i="4"/>
  <c r="C55" i="4"/>
  <c r="C51" i="4"/>
  <c r="C47" i="4"/>
  <c r="C43" i="4"/>
  <c r="C39" i="4"/>
  <c r="C35" i="4"/>
  <c r="C31" i="4"/>
  <c r="C27" i="4"/>
  <c r="C23" i="4"/>
  <c r="C19" i="4"/>
  <c r="C15" i="4"/>
  <c r="C11" i="4"/>
  <c r="C7" i="4"/>
  <c r="C3" i="4"/>
  <c r="C48" i="4" l="1"/>
  <c r="R47" i="4"/>
  <c r="Q47" i="4"/>
  <c r="C60" i="4"/>
  <c r="Q59" i="4"/>
  <c r="R59" i="4"/>
  <c r="C52" i="4"/>
  <c r="R51" i="4"/>
  <c r="Q51" i="4"/>
  <c r="C56" i="4"/>
  <c r="R55" i="4"/>
  <c r="Q55" i="4"/>
  <c r="C24" i="4"/>
  <c r="Q23" i="4"/>
  <c r="R23" i="4"/>
  <c r="C72" i="4"/>
  <c r="R71" i="4"/>
  <c r="Q71" i="4"/>
  <c r="C4" i="4"/>
  <c r="R3" i="4"/>
  <c r="Q3" i="4"/>
  <c r="C8" i="4"/>
  <c r="R7" i="4"/>
  <c r="Q7" i="4"/>
  <c r="C28" i="4"/>
  <c r="R27" i="4"/>
  <c r="Q27" i="4"/>
  <c r="C12" i="4"/>
  <c r="Q11" i="4"/>
  <c r="R11" i="4"/>
  <c r="C16" i="4"/>
  <c r="R15" i="4"/>
  <c r="Q15" i="4"/>
  <c r="C32" i="4"/>
  <c r="Q31" i="4"/>
  <c r="R31" i="4"/>
  <c r="C64" i="4"/>
  <c r="R63" i="4"/>
  <c r="Q63" i="4"/>
  <c r="C20" i="4"/>
  <c r="R19" i="4"/>
  <c r="Q19" i="4"/>
  <c r="C36" i="4"/>
  <c r="Q35" i="4"/>
  <c r="R35" i="4"/>
  <c r="C68" i="4"/>
  <c r="R67" i="4"/>
  <c r="Q67" i="4"/>
  <c r="C40" i="4"/>
  <c r="R39" i="4"/>
  <c r="Q39" i="4"/>
  <c r="C44" i="4"/>
  <c r="Q43" i="4"/>
  <c r="R43" i="4"/>
  <c r="C25" i="4" l="1"/>
  <c r="R24" i="4"/>
  <c r="Q24" i="4"/>
  <c r="C57" i="4"/>
  <c r="Q56" i="4"/>
  <c r="R56" i="4"/>
  <c r="C17" i="4"/>
  <c r="R16" i="4"/>
  <c r="Q16" i="4"/>
  <c r="C13" i="4"/>
  <c r="Q12" i="4"/>
  <c r="R12" i="4"/>
  <c r="C29" i="4"/>
  <c r="Q28" i="4"/>
  <c r="R28" i="4"/>
  <c r="C73" i="4"/>
  <c r="R72" i="4"/>
  <c r="Q72" i="4"/>
  <c r="C65" i="4"/>
  <c r="Q64" i="4"/>
  <c r="R64" i="4"/>
  <c r="C45" i="4"/>
  <c r="Q44" i="4"/>
  <c r="R44" i="4"/>
  <c r="C61" i="4"/>
  <c r="Q60" i="4"/>
  <c r="R60" i="4"/>
  <c r="C69" i="4"/>
  <c r="R68" i="4"/>
  <c r="Q68" i="4"/>
  <c r="C37" i="4"/>
  <c r="R36" i="4"/>
  <c r="Q36" i="4"/>
  <c r="C21" i="4"/>
  <c r="R20" i="4"/>
  <c r="Q20" i="4"/>
  <c r="C53" i="4"/>
  <c r="R52" i="4"/>
  <c r="Q52" i="4"/>
  <c r="C9" i="4"/>
  <c r="Q8" i="4"/>
  <c r="R8" i="4"/>
  <c r="C5" i="4"/>
  <c r="R4" i="4"/>
  <c r="Q4" i="4"/>
  <c r="C33" i="4"/>
  <c r="R32" i="4"/>
  <c r="Q32" i="4"/>
  <c r="C41" i="4"/>
  <c r="Q40" i="4"/>
  <c r="R40" i="4"/>
  <c r="C49" i="4"/>
  <c r="Q48" i="4"/>
  <c r="R48" i="4"/>
  <c r="B33" i="1"/>
  <c r="B32" i="1"/>
  <c r="B31" i="1"/>
  <c r="B30" i="1"/>
  <c r="B28" i="1"/>
  <c r="B29" i="1"/>
  <c r="R37" i="4" l="1"/>
  <c r="Q37" i="4"/>
  <c r="I37" i="4" s="1"/>
  <c r="J37" i="4" s="1"/>
  <c r="Q9" i="4"/>
  <c r="I9" i="4" s="1"/>
  <c r="J9" i="4" s="1"/>
  <c r="R9" i="4"/>
  <c r="Q73" i="4"/>
  <c r="I73" i="4" s="1"/>
  <c r="J73" i="4" s="1"/>
  <c r="R73" i="4"/>
  <c r="Q13" i="4"/>
  <c r="I13" i="4" s="1"/>
  <c r="J13" i="4" s="1"/>
  <c r="R13" i="4"/>
  <c r="R53" i="4"/>
  <c r="Q53" i="4"/>
  <c r="I53" i="4" s="1"/>
  <c r="J53" i="4" s="1"/>
  <c r="R69" i="4"/>
  <c r="Q69" i="4"/>
  <c r="I69" i="4" s="1"/>
  <c r="J69" i="4" s="1"/>
  <c r="Q61" i="4"/>
  <c r="I61" i="4" s="1"/>
  <c r="J61" i="4" s="1"/>
  <c r="R61" i="4"/>
  <c r="Q33" i="4"/>
  <c r="I33" i="4" s="1"/>
  <c r="J33" i="4" s="1"/>
  <c r="R33" i="4"/>
  <c r="Q29" i="4"/>
  <c r="I29" i="4" s="1"/>
  <c r="J29" i="4" s="1"/>
  <c r="R29" i="4"/>
  <c r="R5" i="4"/>
  <c r="Q5" i="4"/>
  <c r="I5" i="4" s="1"/>
  <c r="J5" i="4" s="1"/>
  <c r="R17" i="4"/>
  <c r="Q17" i="4"/>
  <c r="I17" i="4" s="1"/>
  <c r="J17" i="4" s="1"/>
  <c r="Q45" i="4"/>
  <c r="I45" i="4" s="1"/>
  <c r="J45" i="4" s="1"/>
  <c r="R45" i="4"/>
  <c r="Q49" i="4"/>
  <c r="I49" i="4" s="1"/>
  <c r="J49" i="4" s="1"/>
  <c r="R49" i="4"/>
  <c r="R57" i="4"/>
  <c r="Q57" i="4"/>
  <c r="I57" i="4" s="1"/>
  <c r="J57" i="4" s="1"/>
  <c r="R65" i="4"/>
  <c r="Q65" i="4"/>
  <c r="I65" i="4" s="1"/>
  <c r="J65" i="4" s="1"/>
  <c r="R21" i="4"/>
  <c r="Q21" i="4"/>
  <c r="I21" i="4" s="1"/>
  <c r="J21" i="4" s="1"/>
  <c r="Q41" i="4"/>
  <c r="I41" i="4" s="1"/>
  <c r="J41" i="4" s="1"/>
  <c r="R41" i="4"/>
  <c r="R25" i="4"/>
  <c r="Q25" i="4"/>
  <c r="I25" i="4" s="1"/>
  <c r="J25" i="4" s="1"/>
  <c r="J10" i="1"/>
  <c r="J12" i="1" s="1"/>
  <c r="B10" i="1"/>
  <c r="B35" i="1" s="1"/>
  <c r="D10" i="1" l="1"/>
  <c r="D35" i="1" s="1"/>
  <c r="C10" i="1"/>
  <c r="C35" i="1" s="1"/>
</calcChain>
</file>

<file path=xl/sharedStrings.xml><?xml version="1.0" encoding="utf-8"?>
<sst xmlns="http://schemas.openxmlformats.org/spreadsheetml/2006/main" count="463" uniqueCount="77">
  <si>
    <t>CA</t>
  </si>
  <si>
    <t>ID</t>
  </si>
  <si>
    <t>OR</t>
  </si>
  <si>
    <t>UT</t>
  </si>
  <si>
    <t>WA</t>
  </si>
  <si>
    <t>WY</t>
  </si>
  <si>
    <t>MWh at Gen</t>
  </si>
  <si>
    <t>Year</t>
  </si>
  <si>
    <t>State</t>
  </si>
  <si>
    <t>Total System</t>
  </si>
  <si>
    <t>% Change from Preferred Portfolio</t>
  </si>
  <si>
    <t>MW</t>
  </si>
  <si>
    <t>Collection</t>
  </si>
  <si>
    <t>Parent Object</t>
  </si>
  <si>
    <t>Child Object</t>
  </si>
  <si>
    <t>Property</t>
  </si>
  <si>
    <t>Value</t>
  </si>
  <si>
    <t>Data File</t>
  </si>
  <si>
    <t>Units</t>
  </si>
  <si>
    <t>Band</t>
  </si>
  <si>
    <t>Date From</t>
  </si>
  <si>
    <t>Date To</t>
  </si>
  <si>
    <t>Timeslice</t>
  </si>
  <si>
    <t>Action</t>
  </si>
  <si>
    <t>Expression</t>
  </si>
  <si>
    <t>Scenario</t>
  </si>
  <si>
    <t>Generators</t>
  </si>
  <si>
    <t>System</t>
  </si>
  <si>
    <t>EE_.PL.GOE._.YR1.Idaho</t>
  </si>
  <si>
    <t>Max Capacity</t>
  </si>
  <si>
    <t>=</t>
  </si>
  <si>
    <t>Rating Factor</t>
  </si>
  <si>
    <t>Planned EE</t>
  </si>
  <si>
    <t>%</t>
  </si>
  <si>
    <t>Max Units Built</t>
  </si>
  <si>
    <t>-</t>
  </si>
  <si>
    <t>Min Units Built in Year</t>
  </si>
  <si>
    <t>EE_.PL.NCA._.YR1.California</t>
  </si>
  <si>
    <t>EE_.PL.SOR._.YR1.Oregon</t>
  </si>
  <si>
    <t>EE_.PL.UTN._.YR1.Utah</t>
  </si>
  <si>
    <t>EE_.PL.WYC._.YR1.Wyoming</t>
  </si>
  <si>
    <t>EE_.PL.YAK._.YR1.Washington</t>
  </si>
  <si>
    <t>EE_.PL.NCA._.YR2.California</t>
  </si>
  <si>
    <t>EE_.PL.SOR._.YR2.Oregon</t>
  </si>
  <si>
    <t>EE_.PL.UTN._.YR2.Utah</t>
  </si>
  <si>
    <t>EE_.PL.WYC._.YR2.Wyoming</t>
  </si>
  <si>
    <t>EE_.PL.YAK._.YR2.Washington</t>
  </si>
  <si>
    <t>EE_.PL.NCA._.YR3.California</t>
  </si>
  <si>
    <t>EE_.PL.SOR._.YR3.Oregon</t>
  </si>
  <si>
    <t>EE_.PL.UTN._.YR3.Utah</t>
  </si>
  <si>
    <t>EE_.PL.WYC._.YR3.Wyoming</t>
  </si>
  <si>
    <t>EE_.PL.YAK._.YR3.Washington</t>
  </si>
  <si>
    <t>EE_.PL.GOE._.YR2.Idaho</t>
  </si>
  <si>
    <t>EE_.PL.GOE._.YR3.Idaho</t>
  </si>
  <si>
    <t>2023 IRP Update - Planned EE</t>
  </si>
  <si>
    <t>2023 IRP</t>
  </si>
  <si>
    <t>2023 IRP MW</t>
  </si>
  <si>
    <t>Sum of Rating Factors</t>
  </si>
  <si>
    <t>Assumed Max Capacity</t>
  </si>
  <si>
    <t>YR1</t>
  </si>
  <si>
    <t>YR2</t>
  </si>
  <si>
    <t>YR3</t>
  </si>
  <si>
    <t>Lookup1</t>
  </si>
  <si>
    <t>Lookup2</t>
  </si>
  <si>
    <t>NCA</t>
  </si>
  <si>
    <t>SOR</t>
  </si>
  <si>
    <t>YAK</t>
  </si>
  <si>
    <t>UTN</t>
  </si>
  <si>
    <t>GOE</t>
  </si>
  <si>
    <t>WYC</t>
  </si>
  <si>
    <t>Notes</t>
  </si>
  <si>
    <t>2023-2024 BBAL and 2022-2026 Approved EE Application</t>
  </si>
  <si>
    <t>Energy Trust Projections provided , excluding home energy reports</t>
  </si>
  <si>
    <t xml:space="preserve">CEIP EE actions and targets includes NEEA, distribution, and production efficiency </t>
  </si>
  <si>
    <t xml:space="preserve">2023 IRP Selections </t>
  </si>
  <si>
    <t>2023 IRP Selections</t>
  </si>
  <si>
    <t>WY 2024-2026 DSM Application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</si>
</sst>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[$-409]mmm\-yy;@"/>
    <numFmt numFmtId="168" formatCode="m/d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2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/>
  </cellStyleXfs>
  <cellXfs count="27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left"/>
    </xf>
    <xf numFmtId="9" fontId="6" fillId="0" borderId="0" xfId="2" applyFont="1" applyFill="1" applyBorder="1"/>
    <xf numFmtId="165" fontId="6" fillId="0" borderId="0" xfId="0" applyNumberFormat="1" applyFont="1" applyFill="1" applyBorder="1"/>
    <xf numFmtId="4" fontId="6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64" fontId="6" fillId="0" borderId="0" xfId="1" applyNumberFormat="1" applyFont="1" applyFill="1" applyBorder="1"/>
    <xf numFmtId="164" fontId="5" fillId="0" borderId="0" xfId="1" applyNumberFormat="1" applyFont="1" applyFill="1" applyBorder="1"/>
    <xf numFmtId="43" fontId="5" fillId="0" borderId="0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164" fontId="4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5018228A-C497-45EC-BA74-21BBC4F76788}"/>
    <cellStyle name="Percent" xfId="2" builtinId="5"/>
  </cellStyles>
  <dxfs count="0"/>
  <tableStyles count="0" defaultTableStyle="TableStyleMedium2" defaultPivotStyle="Pivot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8"/>
  <sheetViews>
    <sheetView zoomScaleNormal="100" workbookViewId="0"/>
  </sheetViews>
  <sheetFormatPr defaultColWidth="9.109375" defaultRowHeight="13.8" x14ac:dyDescent="0.25"/>
  <cols>
    <col min="1" max="1" width="19.5546875" style="2" bestFit="1" customWidth="1"/>
    <col min="2" max="4" width="12.6640625" style="2" customWidth="1"/>
    <col min="5" max="5" width="74.44140625" style="2" customWidth="1"/>
    <col min="6" max="6" width="24.44140625" style="3" customWidth="1"/>
    <col min="7" max="9" width="12.6640625" style="2" customWidth="1"/>
    <col min="10" max="12" width="14.6640625" style="2" customWidth="1"/>
    <col min="13" max="13" width="22.44140625" style="2" bestFit="1" customWidth="1"/>
    <col min="14" max="16" width="9.6640625" style="2" customWidth="1"/>
    <col min="17" max="16384" width="9.109375" style="2"/>
  </cols>
  <sheetData>
    <row r="1" spans="1:16" x14ac:dyDescent="0.25">
      <c r="A1" s="1" t="s">
        <v>54</v>
      </c>
      <c r="J1" s="1" t="s">
        <v>58</v>
      </c>
      <c r="K1" s="4"/>
      <c r="N1" s="1" t="s">
        <v>56</v>
      </c>
    </row>
    <row r="2" spans="1:16" x14ac:dyDescent="0.25">
      <c r="B2" s="15" t="s">
        <v>6</v>
      </c>
      <c r="C2" s="15"/>
      <c r="D2" s="16"/>
      <c r="G2" s="5" t="s">
        <v>57</v>
      </c>
      <c r="J2" s="1">
        <v>2023</v>
      </c>
      <c r="K2" s="1">
        <f>J2+1</f>
        <v>2024</v>
      </c>
      <c r="L2" s="1">
        <f>K2+1</f>
        <v>2025</v>
      </c>
      <c r="N2" s="1">
        <v>2023</v>
      </c>
      <c r="O2" s="1">
        <f>K2</f>
        <v>2024</v>
      </c>
      <c r="P2" s="1">
        <f>O2+1</f>
        <v>2025</v>
      </c>
    </row>
    <row r="3" spans="1:16" x14ac:dyDescent="0.25">
      <c r="A3" s="1" t="s">
        <v>7</v>
      </c>
      <c r="B3" s="6">
        <v>2023</v>
      </c>
      <c r="C3" s="6">
        <v>2024</v>
      </c>
      <c r="D3" s="6">
        <v>2025</v>
      </c>
      <c r="E3" s="2" t="s">
        <v>70</v>
      </c>
      <c r="G3" s="6">
        <v>2023</v>
      </c>
      <c r="H3" s="6">
        <f>G3+1</f>
        <v>2024</v>
      </c>
      <c r="I3" s="6">
        <f>H3+1</f>
        <v>2025</v>
      </c>
      <c r="J3" s="3" t="s">
        <v>59</v>
      </c>
      <c r="K3" s="3" t="s">
        <v>60</v>
      </c>
      <c r="L3" s="3" t="s">
        <v>61</v>
      </c>
    </row>
    <row r="4" spans="1:16" x14ac:dyDescent="0.25">
      <c r="A4" s="1" t="s">
        <v>0</v>
      </c>
      <c r="B4" s="17">
        <v>2425</v>
      </c>
      <c r="C4" s="17">
        <v>1440</v>
      </c>
      <c r="D4" s="17">
        <v>3316</v>
      </c>
      <c r="E4" s="2" t="s">
        <v>71</v>
      </c>
      <c r="F4" s="7" t="s">
        <v>64</v>
      </c>
      <c r="G4" s="8">
        <v>2390.3135000000025</v>
      </c>
      <c r="H4" s="8">
        <v>2433.1975000000161</v>
      </c>
      <c r="I4" s="8">
        <v>2404.5170000000035</v>
      </c>
      <c r="J4" s="9">
        <f t="shared" ref="J4:J9" si="0">ROUND(B4/G4,3)</f>
        <v>1.0149999999999999</v>
      </c>
      <c r="K4" s="9">
        <f t="shared" ref="K4:K9" si="1">ROUND(C4/H4,3)</f>
        <v>0.59199999999999997</v>
      </c>
      <c r="L4" s="9">
        <f t="shared" ref="L4:L9" si="2">ROUND(D4/I4,3)</f>
        <v>1.379</v>
      </c>
      <c r="N4" s="10">
        <v>1.0276000000000001</v>
      </c>
      <c r="O4" s="10">
        <v>1.24</v>
      </c>
      <c r="P4" s="10">
        <v>1.4400000000000002</v>
      </c>
    </row>
    <row r="5" spans="1:16" x14ac:dyDescent="0.25">
      <c r="A5" s="1" t="s">
        <v>2</v>
      </c>
      <c r="B5" s="17">
        <v>180799.84957474601</v>
      </c>
      <c r="C5" s="17">
        <v>165756.86911530001</v>
      </c>
      <c r="D5" s="17">
        <v>180909.33735740001</v>
      </c>
      <c r="E5" s="2" t="s">
        <v>72</v>
      </c>
      <c r="F5" s="7" t="s">
        <v>65</v>
      </c>
      <c r="G5" s="8">
        <v>3195.4036999999853</v>
      </c>
      <c r="H5" s="8">
        <v>3590.2103999999881</v>
      </c>
      <c r="I5" s="8">
        <v>2830.1221000000073</v>
      </c>
      <c r="J5" s="9">
        <f t="shared" si="0"/>
        <v>56.581000000000003</v>
      </c>
      <c r="K5" s="9">
        <f t="shared" si="1"/>
        <v>46.168999999999997</v>
      </c>
      <c r="L5" s="9">
        <f t="shared" si="2"/>
        <v>63.923000000000002</v>
      </c>
      <c r="N5" s="10">
        <v>33.338200000000001</v>
      </c>
      <c r="O5" s="10">
        <v>84.24</v>
      </c>
      <c r="P5" s="10">
        <v>87.02000000000001</v>
      </c>
    </row>
    <row r="6" spans="1:16" x14ac:dyDescent="0.25">
      <c r="A6" s="1" t="s">
        <v>4</v>
      </c>
      <c r="B6" s="17">
        <v>53112</v>
      </c>
      <c r="C6" s="17">
        <v>47664.541329687854</v>
      </c>
      <c r="D6" s="17">
        <v>50300.81142374895</v>
      </c>
      <c r="E6" s="2" t="s">
        <v>73</v>
      </c>
      <c r="F6" s="7" t="s">
        <v>66</v>
      </c>
      <c r="G6" s="8">
        <v>3206.8133999999964</v>
      </c>
      <c r="H6" s="8">
        <v>3218.9367000000038</v>
      </c>
      <c r="I6" s="8">
        <v>3043.4910999999915</v>
      </c>
      <c r="J6" s="9">
        <f t="shared" si="0"/>
        <v>16.562000000000001</v>
      </c>
      <c r="K6" s="9">
        <f t="shared" si="1"/>
        <v>14.808</v>
      </c>
      <c r="L6" s="9">
        <f t="shared" si="2"/>
        <v>16.527000000000001</v>
      </c>
      <c r="N6" s="10">
        <v>15.799799999999999</v>
      </c>
      <c r="O6" s="10">
        <v>16.41</v>
      </c>
      <c r="P6" s="10">
        <v>22.63</v>
      </c>
    </row>
    <row r="7" spans="1:16" x14ac:dyDescent="0.25">
      <c r="A7" s="1" t="s">
        <v>3</v>
      </c>
      <c r="B7" s="17">
        <v>266500</v>
      </c>
      <c r="C7" s="17">
        <v>266661</v>
      </c>
      <c r="D7" s="17">
        <v>273564</v>
      </c>
      <c r="E7" s="2" t="s">
        <v>74</v>
      </c>
      <c r="F7" s="7" t="s">
        <v>67</v>
      </c>
      <c r="G7" s="8">
        <v>3389.6883999999914</v>
      </c>
      <c r="H7" s="8">
        <v>3480.7778000000162</v>
      </c>
      <c r="I7" s="8">
        <v>2450.2551000000112</v>
      </c>
      <c r="J7" s="9">
        <f t="shared" si="0"/>
        <v>78.620999999999995</v>
      </c>
      <c r="K7" s="9">
        <f t="shared" si="1"/>
        <v>76.61</v>
      </c>
      <c r="L7" s="9">
        <f t="shared" si="2"/>
        <v>111.64700000000001</v>
      </c>
      <c r="N7" s="10">
        <v>61.053899999999999</v>
      </c>
      <c r="O7" s="10">
        <v>103.49000000000001</v>
      </c>
      <c r="P7" s="10">
        <v>122.51000000000002</v>
      </c>
    </row>
    <row r="8" spans="1:16" x14ac:dyDescent="0.25">
      <c r="A8" s="1" t="s">
        <v>1</v>
      </c>
      <c r="B8" s="17">
        <v>12000</v>
      </c>
      <c r="C8" s="17">
        <v>14884</v>
      </c>
      <c r="D8" s="17">
        <v>17573</v>
      </c>
      <c r="E8" s="2" t="s">
        <v>75</v>
      </c>
      <c r="F8" s="7" t="s">
        <v>68</v>
      </c>
      <c r="G8" s="8">
        <v>4140.1826999999894</v>
      </c>
      <c r="H8" s="8">
        <v>4245.652600000004</v>
      </c>
      <c r="I8" s="8">
        <v>4077.9509999999891</v>
      </c>
      <c r="J8" s="9">
        <f t="shared" si="0"/>
        <v>2.8980000000000001</v>
      </c>
      <c r="K8" s="9">
        <f t="shared" si="1"/>
        <v>3.5059999999999998</v>
      </c>
      <c r="L8" s="9">
        <f t="shared" si="2"/>
        <v>4.3090000000000002</v>
      </c>
      <c r="N8" s="10">
        <v>4.0690999999999997</v>
      </c>
      <c r="O8" s="10">
        <v>4.6800000000000006</v>
      </c>
      <c r="P8" s="10">
        <v>5.629999999999999</v>
      </c>
    </row>
    <row r="9" spans="1:16" x14ac:dyDescent="0.25">
      <c r="A9" s="1" t="s">
        <v>5</v>
      </c>
      <c r="B9" s="17">
        <v>44204</v>
      </c>
      <c r="C9" s="17">
        <v>41000</v>
      </c>
      <c r="D9" s="17">
        <v>41500</v>
      </c>
      <c r="E9" s="2" t="s">
        <v>76</v>
      </c>
      <c r="F9" s="7" t="s">
        <v>69</v>
      </c>
      <c r="G9" s="8">
        <v>4583.2508999999882</v>
      </c>
      <c r="H9" s="8">
        <v>4433.0193999999974</v>
      </c>
      <c r="I9" s="8">
        <v>3138.0932000000043</v>
      </c>
      <c r="J9" s="9">
        <f t="shared" si="0"/>
        <v>9.6449999999999996</v>
      </c>
      <c r="K9" s="9">
        <f t="shared" si="1"/>
        <v>9.2490000000000006</v>
      </c>
      <c r="L9" s="9">
        <f t="shared" si="2"/>
        <v>13.225</v>
      </c>
      <c r="N9" s="10">
        <v>7.2545999999999999</v>
      </c>
      <c r="O9" s="10">
        <v>10.29</v>
      </c>
      <c r="P9" s="10">
        <v>19.289999999999996</v>
      </c>
    </row>
    <row r="10" spans="1:16" x14ac:dyDescent="0.25">
      <c r="B10" s="18">
        <f>SUM(B4:B9)</f>
        <v>559040.84957474598</v>
      </c>
      <c r="C10" s="18">
        <f>SUM(C4:C9)</f>
        <v>537406.41044498794</v>
      </c>
      <c r="D10" s="18">
        <f>SUM(D4:D9)</f>
        <v>567163.14878114895</v>
      </c>
      <c r="J10" s="19">
        <f t="shared" ref="J10:L10" si="3">SUM(J4:J9)</f>
        <v>165.322</v>
      </c>
      <c r="K10" s="19">
        <f t="shared" si="3"/>
        <v>150.934</v>
      </c>
      <c r="L10" s="19">
        <f t="shared" si="3"/>
        <v>211.01</v>
      </c>
      <c r="N10" s="19">
        <f t="shared" ref="N10:P10" si="4">SUM(N4:N9)</f>
        <v>122.5432</v>
      </c>
      <c r="O10" s="19">
        <f t="shared" si="4"/>
        <v>220.35</v>
      </c>
      <c r="P10" s="19">
        <f t="shared" si="4"/>
        <v>258.52000000000004</v>
      </c>
    </row>
    <row r="12" spans="1:16" x14ac:dyDescent="0.25">
      <c r="J12" s="11">
        <f>J10/N10</f>
        <v>1.34909158566122</v>
      </c>
      <c r="K12" s="11">
        <f>K10/O10</f>
        <v>0.68497390515089629</v>
      </c>
      <c r="L12" s="11">
        <f>L10/P10</f>
        <v>0.81622311619990706</v>
      </c>
    </row>
    <row r="14" spans="1:16" x14ac:dyDescent="0.25">
      <c r="A14" s="1" t="s">
        <v>55</v>
      </c>
    </row>
    <row r="15" spans="1:16" x14ac:dyDescent="0.25">
      <c r="A15" s="20" t="s">
        <v>8</v>
      </c>
      <c r="B15" s="14">
        <f>B3</f>
        <v>2023</v>
      </c>
      <c r="C15" s="14">
        <f t="shared" ref="C15:D15" si="5">C3</f>
        <v>2024</v>
      </c>
      <c r="D15" s="14">
        <f t="shared" si="5"/>
        <v>2025</v>
      </c>
    </row>
    <row r="16" spans="1:16" x14ac:dyDescent="0.25">
      <c r="A16" s="20" t="s">
        <v>0</v>
      </c>
      <c r="B16" s="21">
        <v>2425</v>
      </c>
      <c r="C16" s="21">
        <v>2704</v>
      </c>
      <c r="D16" s="21">
        <v>3033</v>
      </c>
    </row>
    <row r="17" spans="1:4" x14ac:dyDescent="0.25">
      <c r="A17" s="20" t="s">
        <v>2</v>
      </c>
      <c r="B17" s="21">
        <v>164891</v>
      </c>
      <c r="C17" s="21">
        <v>188547</v>
      </c>
      <c r="D17" s="21">
        <v>198401</v>
      </c>
    </row>
    <row r="18" spans="1:4" x14ac:dyDescent="0.25">
      <c r="A18" s="20" t="s">
        <v>4</v>
      </c>
      <c r="B18" s="21">
        <v>53112</v>
      </c>
      <c r="C18" s="21">
        <v>39612</v>
      </c>
      <c r="D18" s="21">
        <v>48328</v>
      </c>
    </row>
    <row r="19" spans="1:4" x14ac:dyDescent="0.25">
      <c r="A19" s="20" t="s">
        <v>3</v>
      </c>
      <c r="B19" s="21">
        <v>266500</v>
      </c>
      <c r="C19" s="21">
        <v>266661</v>
      </c>
      <c r="D19" s="21">
        <v>273564</v>
      </c>
    </row>
    <row r="20" spans="1:4" x14ac:dyDescent="0.25">
      <c r="A20" s="20" t="s">
        <v>1</v>
      </c>
      <c r="B20" s="21">
        <v>12000</v>
      </c>
      <c r="C20" s="21">
        <v>14884</v>
      </c>
      <c r="D20" s="21">
        <v>17573</v>
      </c>
    </row>
    <row r="21" spans="1:4" x14ac:dyDescent="0.25">
      <c r="A21" s="20" t="s">
        <v>5</v>
      </c>
      <c r="B21" s="21">
        <v>44204</v>
      </c>
      <c r="C21" s="21">
        <v>38468</v>
      </c>
      <c r="D21" s="21">
        <v>55003</v>
      </c>
    </row>
    <row r="23" spans="1:4" x14ac:dyDescent="0.25">
      <c r="A23" s="20" t="s">
        <v>9</v>
      </c>
      <c r="B23" s="22">
        <f>SUM(B16:B21)</f>
        <v>543132</v>
      </c>
      <c r="C23" s="22">
        <f t="shared" ref="C23:D23" si="6">SUM(C16:C21)</f>
        <v>550876</v>
      </c>
      <c r="D23" s="22">
        <f t="shared" si="6"/>
        <v>595902</v>
      </c>
    </row>
    <row r="26" spans="1:4" x14ac:dyDescent="0.25">
      <c r="A26" s="1" t="s">
        <v>10</v>
      </c>
    </row>
    <row r="27" spans="1:4" x14ac:dyDescent="0.25">
      <c r="A27" s="20" t="s">
        <v>8</v>
      </c>
      <c r="B27" s="14">
        <f>B15</f>
        <v>2023</v>
      </c>
      <c r="C27" s="14">
        <f t="shared" ref="C27:D27" si="7">C15</f>
        <v>2024</v>
      </c>
      <c r="D27" s="14">
        <f t="shared" si="7"/>
        <v>2025</v>
      </c>
    </row>
    <row r="28" spans="1:4" x14ac:dyDescent="0.25">
      <c r="A28" s="20" t="s">
        <v>0</v>
      </c>
      <c r="B28" s="23">
        <f t="shared" ref="B28:B33" si="8">B4/B16</f>
        <v>1</v>
      </c>
      <c r="C28" s="23">
        <f t="shared" ref="C28:D28" si="9">C4/C16</f>
        <v>0.53254437869822491</v>
      </c>
      <c r="D28" s="23">
        <f t="shared" si="9"/>
        <v>1.0933069568084406</v>
      </c>
    </row>
    <row r="29" spans="1:4" x14ac:dyDescent="0.25">
      <c r="A29" s="20" t="s">
        <v>2</v>
      </c>
      <c r="B29" s="23">
        <f t="shared" si="8"/>
        <v>1.0964810060873305</v>
      </c>
      <c r="C29" s="23">
        <f t="shared" ref="C29:D29" si="10">C5/C17</f>
        <v>0.87912758683670389</v>
      </c>
      <c r="D29" s="23">
        <f t="shared" si="10"/>
        <v>0.9118368221803318</v>
      </c>
    </row>
    <row r="30" spans="1:4" x14ac:dyDescent="0.25">
      <c r="A30" s="20" t="s">
        <v>4</v>
      </c>
      <c r="B30" s="23">
        <f t="shared" si="8"/>
        <v>1</v>
      </c>
      <c r="C30" s="23">
        <f t="shared" ref="C30:D30" si="11">C6/C18</f>
        <v>1.2032854016380858</v>
      </c>
      <c r="D30" s="23">
        <f t="shared" si="11"/>
        <v>1.0408212924960467</v>
      </c>
    </row>
    <row r="31" spans="1:4" x14ac:dyDescent="0.25">
      <c r="A31" s="20" t="s">
        <v>3</v>
      </c>
      <c r="B31" s="23">
        <f t="shared" si="8"/>
        <v>1</v>
      </c>
      <c r="C31" s="23">
        <f t="shared" ref="C31:D31" si="12">C7/C19</f>
        <v>1</v>
      </c>
      <c r="D31" s="23">
        <f t="shared" si="12"/>
        <v>1</v>
      </c>
    </row>
    <row r="32" spans="1:4" x14ac:dyDescent="0.25">
      <c r="A32" s="20" t="s">
        <v>1</v>
      </c>
      <c r="B32" s="23">
        <f t="shared" si="8"/>
        <v>1</v>
      </c>
      <c r="C32" s="23">
        <f t="shared" ref="C32:D32" si="13">C8/C20</f>
        <v>1</v>
      </c>
      <c r="D32" s="23">
        <f t="shared" si="13"/>
        <v>1</v>
      </c>
    </row>
    <row r="33" spans="1:12" x14ac:dyDescent="0.25">
      <c r="A33" s="20" t="s">
        <v>5</v>
      </c>
      <c r="B33" s="23">
        <f t="shared" si="8"/>
        <v>1</v>
      </c>
      <c r="C33" s="23">
        <f t="shared" ref="C33:D33" si="14">C9/C21</f>
        <v>1.0658209420817302</v>
      </c>
      <c r="D33" s="23">
        <f t="shared" si="14"/>
        <v>0.75450429976546729</v>
      </c>
    </row>
    <row r="34" spans="1:12" x14ac:dyDescent="0.25">
      <c r="B34" s="12"/>
      <c r="C34" s="12"/>
      <c r="D34" s="12"/>
    </row>
    <row r="35" spans="1:12" x14ac:dyDescent="0.25">
      <c r="A35" s="20" t="s">
        <v>9</v>
      </c>
      <c r="B35" s="24">
        <f>B10/B23</f>
        <v>1.0292909450644521</v>
      </c>
      <c r="C35" s="24">
        <f t="shared" ref="C35:D35" si="15">C10/C23</f>
        <v>0.97554878129558731</v>
      </c>
      <c r="D35" s="24">
        <f t="shared" si="15"/>
        <v>0.95177252095335974</v>
      </c>
    </row>
    <row r="36" spans="1:12" x14ac:dyDescent="0.25">
      <c r="L36" s="13"/>
    </row>
    <row r="37" spans="1:12" x14ac:dyDescent="0.25">
      <c r="L37" s="13"/>
    </row>
    <row r="38" spans="1:12" x14ac:dyDescent="0.25">
      <c r="L38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46BC1-8BF3-40D3-84A9-D45A2EF35345}">
  <sheetPr codeName="Sheet2"/>
  <dimension ref="A1:U73"/>
  <sheetViews>
    <sheetView tabSelected="1" zoomScaleNormal="100" workbookViewId="0"/>
  </sheetViews>
  <sheetFormatPr defaultColWidth="9.109375" defaultRowHeight="13.8" x14ac:dyDescent="0.25"/>
  <cols>
    <col min="1" max="1" width="23.6640625" style="2" bestFit="1" customWidth="1"/>
    <col min="2" max="2" width="14.33203125" style="2" bestFit="1" customWidth="1"/>
    <col min="3" max="3" width="45.6640625" style="2" customWidth="1"/>
    <col min="4" max="4" width="23.88671875" style="2" bestFit="1" customWidth="1"/>
    <col min="5" max="5" width="14.109375" style="2" customWidth="1"/>
    <col min="6" max="6" width="18.44140625" style="2" customWidth="1"/>
    <col min="7" max="7" width="10.6640625" style="2" bestFit="1" customWidth="1"/>
    <col min="8" max="8" width="8.109375" style="2" bestFit="1" customWidth="1"/>
    <col min="9" max="10" width="15.6640625" style="26" customWidth="1"/>
    <col min="11" max="11" width="10.6640625" style="2" bestFit="1" customWidth="1"/>
    <col min="12" max="12" width="18.44140625" style="2" bestFit="1" customWidth="1"/>
    <col min="13" max="13" width="11.6640625" style="2" bestFit="1" customWidth="1"/>
    <col min="14" max="14" width="27.33203125" style="2" bestFit="1" customWidth="1"/>
    <col min="15" max="15" width="10.109375" style="2" bestFit="1" customWidth="1"/>
    <col min="16" max="16" width="17.44140625" style="2" bestFit="1" customWidth="1"/>
    <col min="17" max="17" width="18" style="2" bestFit="1" customWidth="1"/>
    <col min="18" max="18" width="22.44140625" style="2" bestFit="1" customWidth="1"/>
    <col min="19" max="19" width="3.5546875" style="2" customWidth="1"/>
    <col min="20" max="20" width="18.6640625" style="2" bestFit="1" customWidth="1"/>
    <col min="21" max="21" width="10.6640625" style="2" bestFit="1" customWidth="1"/>
    <col min="22" max="16384" width="9.109375" style="2"/>
  </cols>
  <sheetData>
    <row r="1" spans="1:21" s="1" customFormat="1" x14ac:dyDescent="0.2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25" t="s">
        <v>20</v>
      </c>
      <c r="J1" s="25" t="s">
        <v>21</v>
      </c>
      <c r="K1" s="1" t="s">
        <v>22</v>
      </c>
      <c r="L1" s="1" t="s">
        <v>23</v>
      </c>
      <c r="M1" s="1" t="s">
        <v>24</v>
      </c>
      <c r="N1" s="1" t="s">
        <v>25</v>
      </c>
      <c r="Q1" s="1" t="s">
        <v>62</v>
      </c>
      <c r="R1" s="1" t="s">
        <v>63</v>
      </c>
      <c r="T1" s="1" t="s">
        <v>7</v>
      </c>
      <c r="U1" s="1" t="s">
        <v>20</v>
      </c>
    </row>
    <row r="2" spans="1:21" x14ac:dyDescent="0.25">
      <c r="A2" s="2" t="s">
        <v>26</v>
      </c>
      <c r="B2" s="2" t="s">
        <v>27</v>
      </c>
      <c r="C2" s="2" t="s">
        <v>28</v>
      </c>
      <c r="D2" s="2" t="s">
        <v>29</v>
      </c>
      <c r="E2" s="2">
        <f>INDEX('Planned DSM-EE received'!$F$3:$L$9,MATCH('Plexos Planned DSM-EE inputs'!R2,'Planned DSM-EE received'!$F$3:$F$9,0),MATCH('Plexos Planned DSM-EE inputs'!Q2,'Planned DSM-EE received'!$F$3:$L$3,0))</f>
        <v>2.8980000000000001</v>
      </c>
      <c r="G2" s="2" t="s">
        <v>11</v>
      </c>
      <c r="H2" s="2">
        <v>1</v>
      </c>
      <c r="L2" s="2" t="s">
        <v>30</v>
      </c>
      <c r="Q2" s="2" t="str">
        <f>MID(C2,14,3)</f>
        <v>YR1</v>
      </c>
      <c r="R2" s="2" t="str">
        <f>MID(C2,8,3)</f>
        <v>GOE</v>
      </c>
      <c r="T2" s="2" t="s">
        <v>59</v>
      </c>
      <c r="U2" s="26">
        <f>DATE('Planned DSM-EE received'!$J$2,1,1)</f>
        <v>44927</v>
      </c>
    </row>
    <row r="3" spans="1:21" x14ac:dyDescent="0.25">
      <c r="A3" s="2" t="s">
        <v>26</v>
      </c>
      <c r="B3" s="2" t="s">
        <v>27</v>
      </c>
      <c r="C3" s="2" t="str">
        <f>C2</f>
        <v>EE_.PL.GOE._.YR1.Idaho</v>
      </c>
      <c r="D3" s="2" t="s">
        <v>31</v>
      </c>
      <c r="E3" s="2">
        <v>100</v>
      </c>
      <c r="F3" s="2" t="s">
        <v>32</v>
      </c>
      <c r="G3" s="2" t="s">
        <v>33</v>
      </c>
      <c r="H3" s="2">
        <v>1</v>
      </c>
      <c r="L3" s="2" t="s">
        <v>30</v>
      </c>
      <c r="Q3" s="2" t="str">
        <f t="shared" ref="Q3:Q66" si="0">MID(C3,14,3)</f>
        <v>YR1</v>
      </c>
      <c r="R3" s="2" t="str">
        <f t="shared" ref="R3:R66" si="1">MID(C3,8,3)</f>
        <v>GOE</v>
      </c>
      <c r="T3" s="2" t="s">
        <v>60</v>
      </c>
      <c r="U3" s="26">
        <f>DATE('Planned DSM-EE received'!$K$2,1,1)</f>
        <v>45292</v>
      </c>
    </row>
    <row r="4" spans="1:21" x14ac:dyDescent="0.25">
      <c r="A4" s="2" t="s">
        <v>26</v>
      </c>
      <c r="B4" s="2" t="s">
        <v>27</v>
      </c>
      <c r="C4" s="2" t="str">
        <f t="shared" ref="C4" si="2">C3</f>
        <v>EE_.PL.GOE._.YR1.Idaho</v>
      </c>
      <c r="D4" s="2" t="s">
        <v>34</v>
      </c>
      <c r="E4" s="2">
        <v>1</v>
      </c>
      <c r="G4" s="2" t="s">
        <v>35</v>
      </c>
      <c r="H4" s="2">
        <v>1</v>
      </c>
      <c r="L4" s="2" t="s">
        <v>30</v>
      </c>
      <c r="Q4" s="2" t="str">
        <f t="shared" si="0"/>
        <v>YR1</v>
      </c>
      <c r="R4" s="2" t="str">
        <f t="shared" si="1"/>
        <v>GOE</v>
      </c>
      <c r="T4" s="2" t="s">
        <v>61</v>
      </c>
      <c r="U4" s="26">
        <f>DATE('Planned DSM-EE received'!$L$2,1,1)</f>
        <v>45658</v>
      </c>
    </row>
    <row r="5" spans="1:21" x14ac:dyDescent="0.25">
      <c r="A5" s="2" t="s">
        <v>26</v>
      </c>
      <c r="B5" s="2" t="s">
        <v>27</v>
      </c>
      <c r="C5" s="2" t="str">
        <f>C4</f>
        <v>EE_.PL.GOE._.YR1.Idaho</v>
      </c>
      <c r="D5" s="2" t="s">
        <v>36</v>
      </c>
      <c r="E5" s="2">
        <v>1</v>
      </c>
      <c r="G5" s="2" t="s">
        <v>35</v>
      </c>
      <c r="H5" s="2">
        <v>1</v>
      </c>
      <c r="I5" s="26">
        <f>_xlfn.XLOOKUP(Q5,$T$2:$T$4,$U$2:$U$4)</f>
        <v>44927</v>
      </c>
      <c r="J5" s="26">
        <f>DATE(YEAR(I5),12,31)</f>
        <v>45291</v>
      </c>
      <c r="L5" s="2" t="s">
        <v>30</v>
      </c>
      <c r="Q5" s="2" t="str">
        <f t="shared" si="0"/>
        <v>YR1</v>
      </c>
      <c r="R5" s="2" t="str">
        <f t="shared" si="1"/>
        <v>GOE</v>
      </c>
    </row>
    <row r="6" spans="1:21" x14ac:dyDescent="0.25">
      <c r="A6" s="2" t="s">
        <v>26</v>
      </c>
      <c r="B6" s="2" t="s">
        <v>27</v>
      </c>
      <c r="C6" s="2" t="s">
        <v>37</v>
      </c>
      <c r="D6" s="2" t="s">
        <v>29</v>
      </c>
      <c r="E6" s="2">
        <f>INDEX('Planned DSM-EE received'!$F$3:$L$9,MATCH('Plexos Planned DSM-EE inputs'!R6,'Planned DSM-EE received'!$F$3:$F$9,0),MATCH('Plexos Planned DSM-EE inputs'!Q6,'Planned DSM-EE received'!$F$3:$L$3,0))</f>
        <v>1.0149999999999999</v>
      </c>
      <c r="G6" s="2" t="s">
        <v>11</v>
      </c>
      <c r="H6" s="2">
        <v>1</v>
      </c>
      <c r="L6" s="2" t="s">
        <v>30</v>
      </c>
      <c r="Q6" s="2" t="str">
        <f t="shared" si="0"/>
        <v>YR1</v>
      </c>
      <c r="R6" s="2" t="str">
        <f t="shared" si="1"/>
        <v>NCA</v>
      </c>
    </row>
    <row r="7" spans="1:21" x14ac:dyDescent="0.25">
      <c r="A7" s="2" t="s">
        <v>26</v>
      </c>
      <c r="B7" s="2" t="s">
        <v>27</v>
      </c>
      <c r="C7" s="2" t="str">
        <f>C6</f>
        <v>EE_.PL.NCA._.YR1.California</v>
      </c>
      <c r="D7" s="2" t="s">
        <v>31</v>
      </c>
      <c r="E7" s="2">
        <v>100</v>
      </c>
      <c r="F7" s="2" t="s">
        <v>32</v>
      </c>
      <c r="G7" s="2" t="s">
        <v>33</v>
      </c>
      <c r="H7" s="2">
        <v>1</v>
      </c>
      <c r="L7" s="2" t="s">
        <v>30</v>
      </c>
      <c r="Q7" s="2" t="str">
        <f t="shared" si="0"/>
        <v>YR1</v>
      </c>
      <c r="R7" s="2" t="str">
        <f t="shared" si="1"/>
        <v>NCA</v>
      </c>
    </row>
    <row r="8" spans="1:21" x14ac:dyDescent="0.25">
      <c r="A8" s="2" t="s">
        <v>26</v>
      </c>
      <c r="B8" s="2" t="s">
        <v>27</v>
      </c>
      <c r="C8" s="2" t="str">
        <f t="shared" ref="C8" si="3">C7</f>
        <v>EE_.PL.NCA._.YR1.California</v>
      </c>
      <c r="D8" s="2" t="s">
        <v>34</v>
      </c>
      <c r="E8" s="2">
        <v>1</v>
      </c>
      <c r="G8" s="2" t="s">
        <v>35</v>
      </c>
      <c r="H8" s="2">
        <v>1</v>
      </c>
      <c r="L8" s="2" t="s">
        <v>30</v>
      </c>
      <c r="Q8" s="2" t="str">
        <f t="shared" si="0"/>
        <v>YR1</v>
      </c>
      <c r="R8" s="2" t="str">
        <f t="shared" si="1"/>
        <v>NCA</v>
      </c>
    </row>
    <row r="9" spans="1:21" x14ac:dyDescent="0.25">
      <c r="A9" s="2" t="s">
        <v>26</v>
      </c>
      <c r="B9" s="2" t="s">
        <v>27</v>
      </c>
      <c r="C9" s="2" t="str">
        <f>C8</f>
        <v>EE_.PL.NCA._.YR1.California</v>
      </c>
      <c r="D9" s="2" t="s">
        <v>36</v>
      </c>
      <c r="E9" s="2">
        <v>1</v>
      </c>
      <c r="G9" s="2" t="s">
        <v>35</v>
      </c>
      <c r="H9" s="2">
        <v>1</v>
      </c>
      <c r="I9" s="26">
        <f>_xlfn.XLOOKUP(Q9,$T$2:$T$4,$U$2:$U$4)</f>
        <v>44927</v>
      </c>
      <c r="J9" s="26">
        <f>DATE(YEAR(I9),12,31)</f>
        <v>45291</v>
      </c>
      <c r="L9" s="2" t="s">
        <v>30</v>
      </c>
      <c r="Q9" s="2" t="str">
        <f t="shared" si="0"/>
        <v>YR1</v>
      </c>
      <c r="R9" s="2" t="str">
        <f t="shared" si="1"/>
        <v>NCA</v>
      </c>
    </row>
    <row r="10" spans="1:21" x14ac:dyDescent="0.25">
      <c r="A10" s="2" t="s">
        <v>26</v>
      </c>
      <c r="B10" s="2" t="s">
        <v>27</v>
      </c>
      <c r="C10" s="2" t="s">
        <v>38</v>
      </c>
      <c r="D10" s="2" t="s">
        <v>29</v>
      </c>
      <c r="E10" s="2">
        <f>INDEX('Planned DSM-EE received'!$F$3:$L$9,MATCH('Plexos Planned DSM-EE inputs'!R10,'Planned DSM-EE received'!$F$3:$F$9,0),MATCH('Plexos Planned DSM-EE inputs'!Q10,'Planned DSM-EE received'!$F$3:$L$3,0))</f>
        <v>56.581000000000003</v>
      </c>
      <c r="G10" s="2" t="s">
        <v>11</v>
      </c>
      <c r="H10" s="2">
        <v>1</v>
      </c>
      <c r="L10" s="2" t="s">
        <v>30</v>
      </c>
      <c r="Q10" s="2" t="str">
        <f t="shared" si="0"/>
        <v>YR1</v>
      </c>
      <c r="R10" s="2" t="str">
        <f t="shared" si="1"/>
        <v>SOR</v>
      </c>
    </row>
    <row r="11" spans="1:21" x14ac:dyDescent="0.25">
      <c r="A11" s="2" t="s">
        <v>26</v>
      </c>
      <c r="B11" s="2" t="s">
        <v>27</v>
      </c>
      <c r="C11" s="2" t="str">
        <f>C10</f>
        <v>EE_.PL.SOR._.YR1.Oregon</v>
      </c>
      <c r="D11" s="2" t="s">
        <v>31</v>
      </c>
      <c r="E11" s="2">
        <v>100</v>
      </c>
      <c r="F11" s="2" t="s">
        <v>32</v>
      </c>
      <c r="G11" s="2" t="s">
        <v>33</v>
      </c>
      <c r="H11" s="2">
        <v>1</v>
      </c>
      <c r="L11" s="2" t="s">
        <v>30</v>
      </c>
      <c r="Q11" s="2" t="str">
        <f t="shared" si="0"/>
        <v>YR1</v>
      </c>
      <c r="R11" s="2" t="str">
        <f t="shared" si="1"/>
        <v>SOR</v>
      </c>
    </row>
    <row r="12" spans="1:21" x14ac:dyDescent="0.25">
      <c r="A12" s="2" t="s">
        <v>26</v>
      </c>
      <c r="B12" s="2" t="s">
        <v>27</v>
      </c>
      <c r="C12" s="2" t="str">
        <f t="shared" ref="C12" si="4">C11</f>
        <v>EE_.PL.SOR._.YR1.Oregon</v>
      </c>
      <c r="D12" s="2" t="s">
        <v>34</v>
      </c>
      <c r="E12" s="2">
        <v>1</v>
      </c>
      <c r="G12" s="2" t="s">
        <v>35</v>
      </c>
      <c r="H12" s="2">
        <v>1</v>
      </c>
      <c r="L12" s="2" t="s">
        <v>30</v>
      </c>
      <c r="Q12" s="2" t="str">
        <f t="shared" si="0"/>
        <v>YR1</v>
      </c>
      <c r="R12" s="2" t="str">
        <f t="shared" si="1"/>
        <v>SOR</v>
      </c>
    </row>
    <row r="13" spans="1:21" x14ac:dyDescent="0.25">
      <c r="A13" s="2" t="s">
        <v>26</v>
      </c>
      <c r="B13" s="2" t="s">
        <v>27</v>
      </c>
      <c r="C13" s="2" t="str">
        <f>C12</f>
        <v>EE_.PL.SOR._.YR1.Oregon</v>
      </c>
      <c r="D13" s="2" t="s">
        <v>36</v>
      </c>
      <c r="E13" s="2">
        <v>1</v>
      </c>
      <c r="G13" s="2" t="s">
        <v>35</v>
      </c>
      <c r="H13" s="2">
        <v>1</v>
      </c>
      <c r="I13" s="26">
        <f>_xlfn.XLOOKUP(Q13,$T$2:$T$4,$U$2:$U$4)</f>
        <v>44927</v>
      </c>
      <c r="J13" s="26">
        <f>DATE(YEAR(I13),12,31)</f>
        <v>45291</v>
      </c>
      <c r="L13" s="2" t="s">
        <v>30</v>
      </c>
      <c r="Q13" s="2" t="str">
        <f t="shared" si="0"/>
        <v>YR1</v>
      </c>
      <c r="R13" s="2" t="str">
        <f t="shared" si="1"/>
        <v>SOR</v>
      </c>
    </row>
    <row r="14" spans="1:21" x14ac:dyDescent="0.25">
      <c r="A14" s="2" t="s">
        <v>26</v>
      </c>
      <c r="B14" s="2" t="s">
        <v>27</v>
      </c>
      <c r="C14" s="2" t="s">
        <v>39</v>
      </c>
      <c r="D14" s="2" t="s">
        <v>29</v>
      </c>
      <c r="E14" s="2">
        <f>INDEX('Planned DSM-EE received'!$F$3:$L$9,MATCH('Plexos Planned DSM-EE inputs'!R14,'Planned DSM-EE received'!$F$3:$F$9,0),MATCH('Plexos Planned DSM-EE inputs'!Q14,'Planned DSM-EE received'!$F$3:$L$3,0))</f>
        <v>78.620999999999995</v>
      </c>
      <c r="G14" s="2" t="s">
        <v>11</v>
      </c>
      <c r="H14" s="2">
        <v>1</v>
      </c>
      <c r="L14" s="2" t="s">
        <v>30</v>
      </c>
      <c r="Q14" s="2" t="str">
        <f t="shared" si="0"/>
        <v>YR1</v>
      </c>
      <c r="R14" s="2" t="str">
        <f t="shared" si="1"/>
        <v>UTN</v>
      </c>
    </row>
    <row r="15" spans="1:21" x14ac:dyDescent="0.25">
      <c r="A15" s="2" t="s">
        <v>26</v>
      </c>
      <c r="B15" s="2" t="s">
        <v>27</v>
      </c>
      <c r="C15" s="2" t="str">
        <f>C14</f>
        <v>EE_.PL.UTN._.YR1.Utah</v>
      </c>
      <c r="D15" s="2" t="s">
        <v>31</v>
      </c>
      <c r="E15" s="2">
        <v>100</v>
      </c>
      <c r="F15" s="2" t="s">
        <v>32</v>
      </c>
      <c r="G15" s="2" t="s">
        <v>33</v>
      </c>
      <c r="H15" s="2">
        <v>1</v>
      </c>
      <c r="L15" s="2" t="s">
        <v>30</v>
      </c>
      <c r="Q15" s="2" t="str">
        <f t="shared" si="0"/>
        <v>YR1</v>
      </c>
      <c r="R15" s="2" t="str">
        <f t="shared" si="1"/>
        <v>UTN</v>
      </c>
    </row>
    <row r="16" spans="1:21" x14ac:dyDescent="0.25">
      <c r="A16" s="2" t="s">
        <v>26</v>
      </c>
      <c r="B16" s="2" t="s">
        <v>27</v>
      </c>
      <c r="C16" s="2" t="str">
        <f t="shared" ref="C16" si="5">C15</f>
        <v>EE_.PL.UTN._.YR1.Utah</v>
      </c>
      <c r="D16" s="2" t="s">
        <v>34</v>
      </c>
      <c r="E16" s="2">
        <v>1</v>
      </c>
      <c r="G16" s="2" t="s">
        <v>35</v>
      </c>
      <c r="H16" s="2">
        <v>1</v>
      </c>
      <c r="L16" s="2" t="s">
        <v>30</v>
      </c>
      <c r="Q16" s="2" t="str">
        <f t="shared" si="0"/>
        <v>YR1</v>
      </c>
      <c r="R16" s="2" t="str">
        <f t="shared" si="1"/>
        <v>UTN</v>
      </c>
    </row>
    <row r="17" spans="1:18" x14ac:dyDescent="0.25">
      <c r="A17" s="2" t="s">
        <v>26</v>
      </c>
      <c r="B17" s="2" t="s">
        <v>27</v>
      </c>
      <c r="C17" s="2" t="str">
        <f>C16</f>
        <v>EE_.PL.UTN._.YR1.Utah</v>
      </c>
      <c r="D17" s="2" t="s">
        <v>36</v>
      </c>
      <c r="E17" s="2">
        <v>1</v>
      </c>
      <c r="G17" s="2" t="s">
        <v>35</v>
      </c>
      <c r="H17" s="2">
        <v>1</v>
      </c>
      <c r="I17" s="26">
        <f>_xlfn.XLOOKUP(Q17,$T$2:$T$4,$U$2:$U$4)</f>
        <v>44927</v>
      </c>
      <c r="J17" s="26">
        <f>DATE(YEAR(I17),12,31)</f>
        <v>45291</v>
      </c>
      <c r="L17" s="2" t="s">
        <v>30</v>
      </c>
      <c r="Q17" s="2" t="str">
        <f t="shared" si="0"/>
        <v>YR1</v>
      </c>
      <c r="R17" s="2" t="str">
        <f t="shared" si="1"/>
        <v>UTN</v>
      </c>
    </row>
    <row r="18" spans="1:18" x14ac:dyDescent="0.25">
      <c r="A18" s="2" t="s">
        <v>26</v>
      </c>
      <c r="B18" s="2" t="s">
        <v>27</v>
      </c>
      <c r="C18" s="2" t="s">
        <v>40</v>
      </c>
      <c r="D18" s="2" t="s">
        <v>29</v>
      </c>
      <c r="E18" s="2">
        <f>INDEX('Planned DSM-EE received'!$F$3:$L$9,MATCH('Plexos Planned DSM-EE inputs'!R18,'Planned DSM-EE received'!$F$3:$F$9,0),MATCH('Plexos Planned DSM-EE inputs'!Q18,'Planned DSM-EE received'!$F$3:$L$3,0))</f>
        <v>9.6449999999999996</v>
      </c>
      <c r="G18" s="2" t="s">
        <v>11</v>
      </c>
      <c r="H18" s="2">
        <v>1</v>
      </c>
      <c r="L18" s="2" t="s">
        <v>30</v>
      </c>
      <c r="Q18" s="2" t="str">
        <f t="shared" si="0"/>
        <v>YR1</v>
      </c>
      <c r="R18" s="2" t="str">
        <f t="shared" si="1"/>
        <v>WYC</v>
      </c>
    </row>
    <row r="19" spans="1:18" x14ac:dyDescent="0.25">
      <c r="A19" s="2" t="s">
        <v>26</v>
      </c>
      <c r="B19" s="2" t="s">
        <v>27</v>
      </c>
      <c r="C19" s="2" t="str">
        <f>C18</f>
        <v>EE_.PL.WYC._.YR1.Wyoming</v>
      </c>
      <c r="D19" s="2" t="s">
        <v>31</v>
      </c>
      <c r="E19" s="2">
        <v>100</v>
      </c>
      <c r="F19" s="2" t="s">
        <v>32</v>
      </c>
      <c r="G19" s="2" t="s">
        <v>33</v>
      </c>
      <c r="H19" s="2">
        <v>1</v>
      </c>
      <c r="L19" s="2" t="s">
        <v>30</v>
      </c>
      <c r="Q19" s="2" t="str">
        <f t="shared" si="0"/>
        <v>YR1</v>
      </c>
      <c r="R19" s="2" t="str">
        <f t="shared" si="1"/>
        <v>WYC</v>
      </c>
    </row>
    <row r="20" spans="1:18" x14ac:dyDescent="0.25">
      <c r="A20" s="2" t="s">
        <v>26</v>
      </c>
      <c r="B20" s="2" t="s">
        <v>27</v>
      </c>
      <c r="C20" s="2" t="str">
        <f t="shared" ref="C20" si="6">C19</f>
        <v>EE_.PL.WYC._.YR1.Wyoming</v>
      </c>
      <c r="D20" s="2" t="s">
        <v>34</v>
      </c>
      <c r="E20" s="2">
        <v>1</v>
      </c>
      <c r="G20" s="2" t="s">
        <v>35</v>
      </c>
      <c r="H20" s="2">
        <v>1</v>
      </c>
      <c r="L20" s="2" t="s">
        <v>30</v>
      </c>
      <c r="Q20" s="2" t="str">
        <f t="shared" si="0"/>
        <v>YR1</v>
      </c>
      <c r="R20" s="2" t="str">
        <f t="shared" si="1"/>
        <v>WYC</v>
      </c>
    </row>
    <row r="21" spans="1:18" x14ac:dyDescent="0.25">
      <c r="A21" s="2" t="s">
        <v>26</v>
      </c>
      <c r="B21" s="2" t="s">
        <v>27</v>
      </c>
      <c r="C21" s="2" t="str">
        <f>C20</f>
        <v>EE_.PL.WYC._.YR1.Wyoming</v>
      </c>
      <c r="D21" s="2" t="s">
        <v>36</v>
      </c>
      <c r="E21" s="2">
        <v>1</v>
      </c>
      <c r="G21" s="2" t="s">
        <v>35</v>
      </c>
      <c r="H21" s="2">
        <v>1</v>
      </c>
      <c r="I21" s="26">
        <f>_xlfn.XLOOKUP(Q21,$T$2:$T$4,$U$2:$U$4)</f>
        <v>44927</v>
      </c>
      <c r="J21" s="26">
        <f>DATE(YEAR(I21),12,31)</f>
        <v>45291</v>
      </c>
      <c r="L21" s="2" t="s">
        <v>30</v>
      </c>
      <c r="Q21" s="2" t="str">
        <f t="shared" si="0"/>
        <v>YR1</v>
      </c>
      <c r="R21" s="2" t="str">
        <f t="shared" si="1"/>
        <v>WYC</v>
      </c>
    </row>
    <row r="22" spans="1:18" x14ac:dyDescent="0.25">
      <c r="A22" s="2" t="s">
        <v>26</v>
      </c>
      <c r="B22" s="2" t="s">
        <v>27</v>
      </c>
      <c r="C22" s="2" t="s">
        <v>41</v>
      </c>
      <c r="D22" s="2" t="s">
        <v>29</v>
      </c>
      <c r="E22" s="2">
        <f>INDEX('Planned DSM-EE received'!$F$3:$L$9,MATCH('Plexos Planned DSM-EE inputs'!R22,'Planned DSM-EE received'!$F$3:$F$9,0),MATCH('Plexos Planned DSM-EE inputs'!Q22,'Planned DSM-EE received'!$F$3:$L$3,0))</f>
        <v>16.562000000000001</v>
      </c>
      <c r="G22" s="2" t="s">
        <v>11</v>
      </c>
      <c r="H22" s="2">
        <v>1</v>
      </c>
      <c r="L22" s="2" t="s">
        <v>30</v>
      </c>
      <c r="Q22" s="2" t="str">
        <f t="shared" si="0"/>
        <v>YR1</v>
      </c>
      <c r="R22" s="2" t="str">
        <f t="shared" si="1"/>
        <v>YAK</v>
      </c>
    </row>
    <row r="23" spans="1:18" x14ac:dyDescent="0.25">
      <c r="A23" s="2" t="s">
        <v>26</v>
      </c>
      <c r="B23" s="2" t="s">
        <v>27</v>
      </c>
      <c r="C23" s="2" t="str">
        <f>C22</f>
        <v>EE_.PL.YAK._.YR1.Washington</v>
      </c>
      <c r="D23" s="2" t="s">
        <v>31</v>
      </c>
      <c r="E23" s="2">
        <v>100</v>
      </c>
      <c r="F23" s="2" t="s">
        <v>32</v>
      </c>
      <c r="G23" s="2" t="s">
        <v>33</v>
      </c>
      <c r="H23" s="2">
        <v>1</v>
      </c>
      <c r="L23" s="2" t="s">
        <v>30</v>
      </c>
      <c r="Q23" s="2" t="str">
        <f t="shared" si="0"/>
        <v>YR1</v>
      </c>
      <c r="R23" s="2" t="str">
        <f t="shared" si="1"/>
        <v>YAK</v>
      </c>
    </row>
    <row r="24" spans="1:18" x14ac:dyDescent="0.25">
      <c r="A24" s="2" t="s">
        <v>26</v>
      </c>
      <c r="B24" s="2" t="s">
        <v>27</v>
      </c>
      <c r="C24" s="2" t="str">
        <f t="shared" ref="C24" si="7">C23</f>
        <v>EE_.PL.YAK._.YR1.Washington</v>
      </c>
      <c r="D24" s="2" t="s">
        <v>34</v>
      </c>
      <c r="E24" s="2">
        <v>1</v>
      </c>
      <c r="G24" s="2" t="s">
        <v>35</v>
      </c>
      <c r="H24" s="2">
        <v>1</v>
      </c>
      <c r="L24" s="2" t="s">
        <v>30</v>
      </c>
      <c r="Q24" s="2" t="str">
        <f t="shared" si="0"/>
        <v>YR1</v>
      </c>
      <c r="R24" s="2" t="str">
        <f t="shared" si="1"/>
        <v>YAK</v>
      </c>
    </row>
    <row r="25" spans="1:18" x14ac:dyDescent="0.25">
      <c r="A25" s="2" t="s">
        <v>26</v>
      </c>
      <c r="B25" s="2" t="s">
        <v>27</v>
      </c>
      <c r="C25" s="2" t="str">
        <f>C24</f>
        <v>EE_.PL.YAK._.YR1.Washington</v>
      </c>
      <c r="D25" s="2" t="s">
        <v>36</v>
      </c>
      <c r="E25" s="2">
        <v>1</v>
      </c>
      <c r="G25" s="2" t="s">
        <v>35</v>
      </c>
      <c r="H25" s="2">
        <v>1</v>
      </c>
      <c r="I25" s="26">
        <f>_xlfn.XLOOKUP(Q25,$T$2:$T$4,$U$2:$U$4)</f>
        <v>44927</v>
      </c>
      <c r="J25" s="26">
        <f>DATE(YEAR(I25),12,31)</f>
        <v>45291</v>
      </c>
      <c r="L25" s="2" t="s">
        <v>30</v>
      </c>
      <c r="Q25" s="2" t="str">
        <f t="shared" si="0"/>
        <v>YR1</v>
      </c>
      <c r="R25" s="2" t="str">
        <f t="shared" si="1"/>
        <v>YAK</v>
      </c>
    </row>
    <row r="26" spans="1:18" x14ac:dyDescent="0.25">
      <c r="A26" s="2" t="s">
        <v>26</v>
      </c>
      <c r="B26" s="2" t="s">
        <v>27</v>
      </c>
      <c r="C26" s="2" t="s">
        <v>52</v>
      </c>
      <c r="D26" s="2" t="s">
        <v>29</v>
      </c>
      <c r="E26" s="2">
        <f>INDEX('Planned DSM-EE received'!$F$3:$L$9,MATCH('Plexos Planned DSM-EE inputs'!R26,'Planned DSM-EE received'!$F$3:$F$9,0),MATCH('Plexos Planned DSM-EE inputs'!Q26,'Planned DSM-EE received'!$F$3:$L$3,0))</f>
        <v>3.5059999999999998</v>
      </c>
      <c r="G26" s="2" t="s">
        <v>11</v>
      </c>
      <c r="H26" s="2">
        <v>1</v>
      </c>
      <c r="L26" s="2" t="s">
        <v>30</v>
      </c>
      <c r="Q26" s="2" t="str">
        <f t="shared" si="0"/>
        <v>YR2</v>
      </c>
      <c r="R26" s="2" t="str">
        <f t="shared" si="1"/>
        <v>GOE</v>
      </c>
    </row>
    <row r="27" spans="1:18" x14ac:dyDescent="0.25">
      <c r="A27" s="2" t="s">
        <v>26</v>
      </c>
      <c r="B27" s="2" t="s">
        <v>27</v>
      </c>
      <c r="C27" s="2" t="str">
        <f>C26</f>
        <v>EE_.PL.GOE._.YR2.Idaho</v>
      </c>
      <c r="D27" s="2" t="s">
        <v>31</v>
      </c>
      <c r="E27" s="2">
        <v>100</v>
      </c>
      <c r="F27" s="2" t="s">
        <v>32</v>
      </c>
      <c r="G27" s="2" t="s">
        <v>33</v>
      </c>
      <c r="H27" s="2">
        <v>1</v>
      </c>
      <c r="L27" s="2" t="s">
        <v>30</v>
      </c>
      <c r="Q27" s="2" t="str">
        <f t="shared" si="0"/>
        <v>YR2</v>
      </c>
      <c r="R27" s="2" t="str">
        <f t="shared" si="1"/>
        <v>GOE</v>
      </c>
    </row>
    <row r="28" spans="1:18" x14ac:dyDescent="0.25">
      <c r="A28" s="2" t="s">
        <v>26</v>
      </c>
      <c r="B28" s="2" t="s">
        <v>27</v>
      </c>
      <c r="C28" s="2" t="str">
        <f t="shared" ref="C28" si="8">C27</f>
        <v>EE_.PL.GOE._.YR2.Idaho</v>
      </c>
      <c r="D28" s="2" t="s">
        <v>34</v>
      </c>
      <c r="E28" s="2">
        <v>1</v>
      </c>
      <c r="G28" s="2" t="s">
        <v>35</v>
      </c>
      <c r="H28" s="2">
        <v>1</v>
      </c>
      <c r="L28" s="2" t="s">
        <v>30</v>
      </c>
      <c r="Q28" s="2" t="str">
        <f t="shared" si="0"/>
        <v>YR2</v>
      </c>
      <c r="R28" s="2" t="str">
        <f t="shared" si="1"/>
        <v>GOE</v>
      </c>
    </row>
    <row r="29" spans="1:18" x14ac:dyDescent="0.25">
      <c r="A29" s="2" t="s">
        <v>26</v>
      </c>
      <c r="B29" s="2" t="s">
        <v>27</v>
      </c>
      <c r="C29" s="2" t="str">
        <f>C28</f>
        <v>EE_.PL.GOE._.YR2.Idaho</v>
      </c>
      <c r="D29" s="2" t="s">
        <v>36</v>
      </c>
      <c r="E29" s="2">
        <v>1</v>
      </c>
      <c r="G29" s="2" t="s">
        <v>35</v>
      </c>
      <c r="H29" s="2">
        <v>1</v>
      </c>
      <c r="I29" s="26">
        <f>_xlfn.XLOOKUP(Q29,$T$2:$T$4,$U$2:$U$4)</f>
        <v>45292</v>
      </c>
      <c r="J29" s="26">
        <f>DATE(YEAR(I29),12,31)</f>
        <v>45657</v>
      </c>
      <c r="L29" s="2" t="s">
        <v>30</v>
      </c>
      <c r="Q29" s="2" t="str">
        <f t="shared" si="0"/>
        <v>YR2</v>
      </c>
      <c r="R29" s="2" t="str">
        <f t="shared" si="1"/>
        <v>GOE</v>
      </c>
    </row>
    <row r="30" spans="1:18" x14ac:dyDescent="0.25">
      <c r="A30" s="2" t="s">
        <v>26</v>
      </c>
      <c r="B30" s="2" t="s">
        <v>27</v>
      </c>
      <c r="C30" s="2" t="s">
        <v>42</v>
      </c>
      <c r="D30" s="2" t="s">
        <v>29</v>
      </c>
      <c r="E30" s="2">
        <f>INDEX('Planned DSM-EE received'!$F$3:$L$9,MATCH('Plexos Planned DSM-EE inputs'!R30,'Planned DSM-EE received'!$F$3:$F$9,0),MATCH('Plexos Planned DSM-EE inputs'!Q30,'Planned DSM-EE received'!$F$3:$L$3,0))</f>
        <v>0.59199999999999997</v>
      </c>
      <c r="G30" s="2" t="s">
        <v>11</v>
      </c>
      <c r="H30" s="2">
        <v>1</v>
      </c>
      <c r="L30" s="2" t="s">
        <v>30</v>
      </c>
      <c r="Q30" s="2" t="str">
        <f t="shared" si="0"/>
        <v>YR2</v>
      </c>
      <c r="R30" s="2" t="str">
        <f t="shared" si="1"/>
        <v>NCA</v>
      </c>
    </row>
    <row r="31" spans="1:18" x14ac:dyDescent="0.25">
      <c r="A31" s="2" t="s">
        <v>26</v>
      </c>
      <c r="B31" s="2" t="s">
        <v>27</v>
      </c>
      <c r="C31" s="2" t="str">
        <f>C30</f>
        <v>EE_.PL.NCA._.YR2.California</v>
      </c>
      <c r="D31" s="2" t="s">
        <v>31</v>
      </c>
      <c r="E31" s="2">
        <v>100</v>
      </c>
      <c r="F31" s="2" t="s">
        <v>32</v>
      </c>
      <c r="G31" s="2" t="s">
        <v>33</v>
      </c>
      <c r="H31" s="2">
        <v>1</v>
      </c>
      <c r="L31" s="2" t="s">
        <v>30</v>
      </c>
      <c r="Q31" s="2" t="str">
        <f t="shared" si="0"/>
        <v>YR2</v>
      </c>
      <c r="R31" s="2" t="str">
        <f t="shared" si="1"/>
        <v>NCA</v>
      </c>
    </row>
    <row r="32" spans="1:18" x14ac:dyDescent="0.25">
      <c r="A32" s="2" t="s">
        <v>26</v>
      </c>
      <c r="B32" s="2" t="s">
        <v>27</v>
      </c>
      <c r="C32" s="2" t="str">
        <f t="shared" ref="C32" si="9">C31</f>
        <v>EE_.PL.NCA._.YR2.California</v>
      </c>
      <c r="D32" s="2" t="s">
        <v>34</v>
      </c>
      <c r="E32" s="2">
        <v>1</v>
      </c>
      <c r="G32" s="2" t="s">
        <v>35</v>
      </c>
      <c r="H32" s="2">
        <v>1</v>
      </c>
      <c r="L32" s="2" t="s">
        <v>30</v>
      </c>
      <c r="Q32" s="2" t="str">
        <f t="shared" si="0"/>
        <v>YR2</v>
      </c>
      <c r="R32" s="2" t="str">
        <f t="shared" si="1"/>
        <v>NCA</v>
      </c>
    </row>
    <row r="33" spans="1:18" x14ac:dyDescent="0.25">
      <c r="A33" s="2" t="s">
        <v>26</v>
      </c>
      <c r="B33" s="2" t="s">
        <v>27</v>
      </c>
      <c r="C33" s="2" t="str">
        <f>C32</f>
        <v>EE_.PL.NCA._.YR2.California</v>
      </c>
      <c r="D33" s="2" t="s">
        <v>36</v>
      </c>
      <c r="E33" s="2">
        <v>1</v>
      </c>
      <c r="G33" s="2" t="s">
        <v>35</v>
      </c>
      <c r="H33" s="2">
        <v>1</v>
      </c>
      <c r="I33" s="26">
        <f>_xlfn.XLOOKUP(Q33,$T$2:$T$4,$U$2:$U$4)</f>
        <v>45292</v>
      </c>
      <c r="J33" s="26">
        <f>DATE(YEAR(I33),12,31)</f>
        <v>45657</v>
      </c>
      <c r="L33" s="2" t="s">
        <v>30</v>
      </c>
      <c r="Q33" s="2" t="str">
        <f t="shared" si="0"/>
        <v>YR2</v>
      </c>
      <c r="R33" s="2" t="str">
        <f t="shared" si="1"/>
        <v>NCA</v>
      </c>
    </row>
    <row r="34" spans="1:18" x14ac:dyDescent="0.25">
      <c r="A34" s="2" t="s">
        <v>26</v>
      </c>
      <c r="B34" s="2" t="s">
        <v>27</v>
      </c>
      <c r="C34" s="2" t="s">
        <v>43</v>
      </c>
      <c r="D34" s="2" t="s">
        <v>29</v>
      </c>
      <c r="E34" s="2">
        <f>INDEX('Planned DSM-EE received'!$F$3:$L$9,MATCH('Plexos Planned DSM-EE inputs'!R34,'Planned DSM-EE received'!$F$3:$F$9,0),MATCH('Plexos Planned DSM-EE inputs'!Q34,'Planned DSM-EE received'!$F$3:$L$3,0))</f>
        <v>46.168999999999997</v>
      </c>
      <c r="G34" s="2" t="s">
        <v>11</v>
      </c>
      <c r="H34" s="2">
        <v>1</v>
      </c>
      <c r="L34" s="2" t="s">
        <v>30</v>
      </c>
      <c r="Q34" s="2" t="str">
        <f t="shared" si="0"/>
        <v>YR2</v>
      </c>
      <c r="R34" s="2" t="str">
        <f t="shared" si="1"/>
        <v>SOR</v>
      </c>
    </row>
    <row r="35" spans="1:18" x14ac:dyDescent="0.25">
      <c r="A35" s="2" t="s">
        <v>26</v>
      </c>
      <c r="B35" s="2" t="s">
        <v>27</v>
      </c>
      <c r="C35" s="2" t="str">
        <f>C34</f>
        <v>EE_.PL.SOR._.YR2.Oregon</v>
      </c>
      <c r="D35" s="2" t="s">
        <v>31</v>
      </c>
      <c r="E35" s="2">
        <v>100</v>
      </c>
      <c r="F35" s="2" t="s">
        <v>32</v>
      </c>
      <c r="G35" s="2" t="s">
        <v>33</v>
      </c>
      <c r="H35" s="2">
        <v>1</v>
      </c>
      <c r="L35" s="2" t="s">
        <v>30</v>
      </c>
      <c r="Q35" s="2" t="str">
        <f t="shared" si="0"/>
        <v>YR2</v>
      </c>
      <c r="R35" s="2" t="str">
        <f t="shared" si="1"/>
        <v>SOR</v>
      </c>
    </row>
    <row r="36" spans="1:18" x14ac:dyDescent="0.25">
      <c r="A36" s="2" t="s">
        <v>26</v>
      </c>
      <c r="B36" s="2" t="s">
        <v>27</v>
      </c>
      <c r="C36" s="2" t="str">
        <f t="shared" ref="C36" si="10">C35</f>
        <v>EE_.PL.SOR._.YR2.Oregon</v>
      </c>
      <c r="D36" s="2" t="s">
        <v>34</v>
      </c>
      <c r="E36" s="2">
        <v>1</v>
      </c>
      <c r="G36" s="2" t="s">
        <v>35</v>
      </c>
      <c r="H36" s="2">
        <v>1</v>
      </c>
      <c r="L36" s="2" t="s">
        <v>30</v>
      </c>
      <c r="Q36" s="2" t="str">
        <f t="shared" si="0"/>
        <v>YR2</v>
      </c>
      <c r="R36" s="2" t="str">
        <f t="shared" si="1"/>
        <v>SOR</v>
      </c>
    </row>
    <row r="37" spans="1:18" x14ac:dyDescent="0.25">
      <c r="A37" s="2" t="s">
        <v>26</v>
      </c>
      <c r="B37" s="2" t="s">
        <v>27</v>
      </c>
      <c r="C37" s="2" t="str">
        <f>C36</f>
        <v>EE_.PL.SOR._.YR2.Oregon</v>
      </c>
      <c r="D37" s="2" t="s">
        <v>36</v>
      </c>
      <c r="E37" s="2">
        <v>1</v>
      </c>
      <c r="G37" s="2" t="s">
        <v>35</v>
      </c>
      <c r="H37" s="2">
        <v>1</v>
      </c>
      <c r="I37" s="26">
        <f>_xlfn.XLOOKUP(Q37,$T$2:$T$4,$U$2:$U$4)</f>
        <v>45292</v>
      </c>
      <c r="J37" s="26">
        <f>DATE(YEAR(I37),12,31)</f>
        <v>45657</v>
      </c>
      <c r="L37" s="2" t="s">
        <v>30</v>
      </c>
      <c r="Q37" s="2" t="str">
        <f t="shared" si="0"/>
        <v>YR2</v>
      </c>
      <c r="R37" s="2" t="str">
        <f t="shared" si="1"/>
        <v>SOR</v>
      </c>
    </row>
    <row r="38" spans="1:18" x14ac:dyDescent="0.25">
      <c r="A38" s="2" t="s">
        <v>26</v>
      </c>
      <c r="B38" s="2" t="s">
        <v>27</v>
      </c>
      <c r="C38" s="2" t="s">
        <v>44</v>
      </c>
      <c r="D38" s="2" t="s">
        <v>29</v>
      </c>
      <c r="E38" s="2">
        <f>INDEX('Planned DSM-EE received'!$F$3:$L$9,MATCH('Plexos Planned DSM-EE inputs'!R38,'Planned DSM-EE received'!$F$3:$F$9,0),MATCH('Plexos Planned DSM-EE inputs'!Q38,'Planned DSM-EE received'!$F$3:$L$3,0))</f>
        <v>76.61</v>
      </c>
      <c r="G38" s="2" t="s">
        <v>11</v>
      </c>
      <c r="H38" s="2">
        <v>1</v>
      </c>
      <c r="L38" s="2" t="s">
        <v>30</v>
      </c>
      <c r="Q38" s="2" t="str">
        <f t="shared" si="0"/>
        <v>YR2</v>
      </c>
      <c r="R38" s="2" t="str">
        <f t="shared" si="1"/>
        <v>UTN</v>
      </c>
    </row>
    <row r="39" spans="1:18" x14ac:dyDescent="0.25">
      <c r="A39" s="2" t="s">
        <v>26</v>
      </c>
      <c r="B39" s="2" t="s">
        <v>27</v>
      </c>
      <c r="C39" s="2" t="str">
        <f>C38</f>
        <v>EE_.PL.UTN._.YR2.Utah</v>
      </c>
      <c r="D39" s="2" t="s">
        <v>31</v>
      </c>
      <c r="E39" s="2">
        <v>100</v>
      </c>
      <c r="F39" s="2" t="s">
        <v>32</v>
      </c>
      <c r="G39" s="2" t="s">
        <v>33</v>
      </c>
      <c r="H39" s="2">
        <v>1</v>
      </c>
      <c r="L39" s="2" t="s">
        <v>30</v>
      </c>
      <c r="Q39" s="2" t="str">
        <f t="shared" si="0"/>
        <v>YR2</v>
      </c>
      <c r="R39" s="2" t="str">
        <f t="shared" si="1"/>
        <v>UTN</v>
      </c>
    </row>
    <row r="40" spans="1:18" x14ac:dyDescent="0.25">
      <c r="A40" s="2" t="s">
        <v>26</v>
      </c>
      <c r="B40" s="2" t="s">
        <v>27</v>
      </c>
      <c r="C40" s="2" t="str">
        <f t="shared" ref="C40" si="11">C39</f>
        <v>EE_.PL.UTN._.YR2.Utah</v>
      </c>
      <c r="D40" s="2" t="s">
        <v>34</v>
      </c>
      <c r="E40" s="2">
        <v>1</v>
      </c>
      <c r="G40" s="2" t="s">
        <v>35</v>
      </c>
      <c r="H40" s="2">
        <v>1</v>
      </c>
      <c r="L40" s="2" t="s">
        <v>30</v>
      </c>
      <c r="Q40" s="2" t="str">
        <f t="shared" si="0"/>
        <v>YR2</v>
      </c>
      <c r="R40" s="2" t="str">
        <f t="shared" si="1"/>
        <v>UTN</v>
      </c>
    </row>
    <row r="41" spans="1:18" x14ac:dyDescent="0.25">
      <c r="A41" s="2" t="s">
        <v>26</v>
      </c>
      <c r="B41" s="2" t="s">
        <v>27</v>
      </c>
      <c r="C41" s="2" t="str">
        <f>C40</f>
        <v>EE_.PL.UTN._.YR2.Utah</v>
      </c>
      <c r="D41" s="2" t="s">
        <v>36</v>
      </c>
      <c r="E41" s="2">
        <v>1</v>
      </c>
      <c r="G41" s="2" t="s">
        <v>35</v>
      </c>
      <c r="H41" s="2">
        <v>1</v>
      </c>
      <c r="I41" s="26">
        <f>_xlfn.XLOOKUP(Q41,$T$2:$T$4,$U$2:$U$4)</f>
        <v>45292</v>
      </c>
      <c r="J41" s="26">
        <f>DATE(YEAR(I41),12,31)</f>
        <v>45657</v>
      </c>
      <c r="L41" s="2" t="s">
        <v>30</v>
      </c>
      <c r="Q41" s="2" t="str">
        <f t="shared" si="0"/>
        <v>YR2</v>
      </c>
      <c r="R41" s="2" t="str">
        <f t="shared" si="1"/>
        <v>UTN</v>
      </c>
    </row>
    <row r="42" spans="1:18" x14ac:dyDescent="0.25">
      <c r="A42" s="2" t="s">
        <v>26</v>
      </c>
      <c r="B42" s="2" t="s">
        <v>27</v>
      </c>
      <c r="C42" s="2" t="s">
        <v>45</v>
      </c>
      <c r="D42" s="2" t="s">
        <v>29</v>
      </c>
      <c r="E42" s="2">
        <f>INDEX('Planned DSM-EE received'!$F$3:$L$9,MATCH('Plexos Planned DSM-EE inputs'!R42,'Planned DSM-EE received'!$F$3:$F$9,0),MATCH('Plexos Planned DSM-EE inputs'!Q42,'Planned DSM-EE received'!$F$3:$L$3,0))</f>
        <v>9.2490000000000006</v>
      </c>
      <c r="G42" s="2" t="s">
        <v>11</v>
      </c>
      <c r="H42" s="2">
        <v>1</v>
      </c>
      <c r="L42" s="2" t="s">
        <v>30</v>
      </c>
      <c r="Q42" s="2" t="str">
        <f t="shared" si="0"/>
        <v>YR2</v>
      </c>
      <c r="R42" s="2" t="str">
        <f t="shared" si="1"/>
        <v>WYC</v>
      </c>
    </row>
    <row r="43" spans="1:18" x14ac:dyDescent="0.25">
      <c r="A43" s="2" t="s">
        <v>26</v>
      </c>
      <c r="B43" s="2" t="s">
        <v>27</v>
      </c>
      <c r="C43" s="2" t="str">
        <f>C42</f>
        <v>EE_.PL.WYC._.YR2.Wyoming</v>
      </c>
      <c r="D43" s="2" t="s">
        <v>31</v>
      </c>
      <c r="E43" s="2">
        <v>100</v>
      </c>
      <c r="F43" s="2" t="s">
        <v>32</v>
      </c>
      <c r="G43" s="2" t="s">
        <v>33</v>
      </c>
      <c r="H43" s="2">
        <v>1</v>
      </c>
      <c r="L43" s="2" t="s">
        <v>30</v>
      </c>
      <c r="Q43" s="2" t="str">
        <f t="shared" si="0"/>
        <v>YR2</v>
      </c>
      <c r="R43" s="2" t="str">
        <f t="shared" si="1"/>
        <v>WYC</v>
      </c>
    </row>
    <row r="44" spans="1:18" x14ac:dyDescent="0.25">
      <c r="A44" s="2" t="s">
        <v>26</v>
      </c>
      <c r="B44" s="2" t="s">
        <v>27</v>
      </c>
      <c r="C44" s="2" t="str">
        <f t="shared" ref="C44" si="12">C43</f>
        <v>EE_.PL.WYC._.YR2.Wyoming</v>
      </c>
      <c r="D44" s="2" t="s">
        <v>34</v>
      </c>
      <c r="E44" s="2">
        <v>1</v>
      </c>
      <c r="G44" s="2" t="s">
        <v>35</v>
      </c>
      <c r="H44" s="2">
        <v>1</v>
      </c>
      <c r="L44" s="2" t="s">
        <v>30</v>
      </c>
      <c r="Q44" s="2" t="str">
        <f t="shared" si="0"/>
        <v>YR2</v>
      </c>
      <c r="R44" s="2" t="str">
        <f t="shared" si="1"/>
        <v>WYC</v>
      </c>
    </row>
    <row r="45" spans="1:18" x14ac:dyDescent="0.25">
      <c r="A45" s="2" t="s">
        <v>26</v>
      </c>
      <c r="B45" s="2" t="s">
        <v>27</v>
      </c>
      <c r="C45" s="2" t="str">
        <f>C44</f>
        <v>EE_.PL.WYC._.YR2.Wyoming</v>
      </c>
      <c r="D45" s="2" t="s">
        <v>36</v>
      </c>
      <c r="E45" s="2">
        <v>1</v>
      </c>
      <c r="G45" s="2" t="s">
        <v>35</v>
      </c>
      <c r="H45" s="2">
        <v>1</v>
      </c>
      <c r="I45" s="26">
        <f>_xlfn.XLOOKUP(Q45,$T$2:$T$4,$U$2:$U$4)</f>
        <v>45292</v>
      </c>
      <c r="J45" s="26">
        <f>DATE(YEAR(I45),12,31)</f>
        <v>45657</v>
      </c>
      <c r="L45" s="2" t="s">
        <v>30</v>
      </c>
      <c r="Q45" s="2" t="str">
        <f t="shared" si="0"/>
        <v>YR2</v>
      </c>
      <c r="R45" s="2" t="str">
        <f t="shared" si="1"/>
        <v>WYC</v>
      </c>
    </row>
    <row r="46" spans="1:18" x14ac:dyDescent="0.25">
      <c r="A46" s="2" t="s">
        <v>26</v>
      </c>
      <c r="B46" s="2" t="s">
        <v>27</v>
      </c>
      <c r="C46" s="2" t="s">
        <v>46</v>
      </c>
      <c r="D46" s="2" t="s">
        <v>29</v>
      </c>
      <c r="E46" s="2">
        <f>INDEX('Planned DSM-EE received'!$F$3:$L$9,MATCH('Plexos Planned DSM-EE inputs'!R46,'Planned DSM-EE received'!$F$3:$F$9,0),MATCH('Plexos Planned DSM-EE inputs'!Q46,'Planned DSM-EE received'!$F$3:$L$3,0))</f>
        <v>14.808</v>
      </c>
      <c r="G46" s="2" t="s">
        <v>11</v>
      </c>
      <c r="H46" s="2">
        <v>1</v>
      </c>
      <c r="L46" s="2" t="s">
        <v>30</v>
      </c>
      <c r="Q46" s="2" t="str">
        <f t="shared" si="0"/>
        <v>YR2</v>
      </c>
      <c r="R46" s="2" t="str">
        <f t="shared" si="1"/>
        <v>YAK</v>
      </c>
    </row>
    <row r="47" spans="1:18" x14ac:dyDescent="0.25">
      <c r="A47" s="2" t="s">
        <v>26</v>
      </c>
      <c r="B47" s="2" t="s">
        <v>27</v>
      </c>
      <c r="C47" s="2" t="str">
        <f>C46</f>
        <v>EE_.PL.YAK._.YR2.Washington</v>
      </c>
      <c r="D47" s="2" t="s">
        <v>31</v>
      </c>
      <c r="E47" s="2">
        <v>100</v>
      </c>
      <c r="F47" s="2" t="s">
        <v>32</v>
      </c>
      <c r="G47" s="2" t="s">
        <v>33</v>
      </c>
      <c r="H47" s="2">
        <v>1</v>
      </c>
      <c r="L47" s="2" t="s">
        <v>30</v>
      </c>
      <c r="Q47" s="2" t="str">
        <f t="shared" si="0"/>
        <v>YR2</v>
      </c>
      <c r="R47" s="2" t="str">
        <f t="shared" si="1"/>
        <v>YAK</v>
      </c>
    </row>
    <row r="48" spans="1:18" x14ac:dyDescent="0.25">
      <c r="A48" s="2" t="s">
        <v>26</v>
      </c>
      <c r="B48" s="2" t="s">
        <v>27</v>
      </c>
      <c r="C48" s="2" t="str">
        <f t="shared" ref="C48" si="13">C47</f>
        <v>EE_.PL.YAK._.YR2.Washington</v>
      </c>
      <c r="D48" s="2" t="s">
        <v>34</v>
      </c>
      <c r="E48" s="2">
        <v>1</v>
      </c>
      <c r="G48" s="2" t="s">
        <v>35</v>
      </c>
      <c r="H48" s="2">
        <v>1</v>
      </c>
      <c r="L48" s="2" t="s">
        <v>30</v>
      </c>
      <c r="Q48" s="2" t="str">
        <f t="shared" si="0"/>
        <v>YR2</v>
      </c>
      <c r="R48" s="2" t="str">
        <f t="shared" si="1"/>
        <v>YAK</v>
      </c>
    </row>
    <row r="49" spans="1:18" x14ac:dyDescent="0.25">
      <c r="A49" s="2" t="s">
        <v>26</v>
      </c>
      <c r="B49" s="2" t="s">
        <v>27</v>
      </c>
      <c r="C49" s="2" t="str">
        <f>C48</f>
        <v>EE_.PL.YAK._.YR2.Washington</v>
      </c>
      <c r="D49" s="2" t="s">
        <v>36</v>
      </c>
      <c r="E49" s="2">
        <v>1</v>
      </c>
      <c r="G49" s="2" t="s">
        <v>35</v>
      </c>
      <c r="H49" s="2">
        <v>1</v>
      </c>
      <c r="I49" s="26">
        <f>_xlfn.XLOOKUP(Q49,$T$2:$T$4,$U$2:$U$4)</f>
        <v>45292</v>
      </c>
      <c r="J49" s="26">
        <f>DATE(YEAR(I49),12,31)</f>
        <v>45657</v>
      </c>
      <c r="L49" s="2" t="s">
        <v>30</v>
      </c>
      <c r="Q49" s="2" t="str">
        <f t="shared" si="0"/>
        <v>YR2</v>
      </c>
      <c r="R49" s="2" t="str">
        <f t="shared" si="1"/>
        <v>YAK</v>
      </c>
    </row>
    <row r="50" spans="1:18" x14ac:dyDescent="0.25">
      <c r="A50" s="2" t="s">
        <v>26</v>
      </c>
      <c r="B50" s="2" t="s">
        <v>27</v>
      </c>
      <c r="C50" s="2" t="s">
        <v>53</v>
      </c>
      <c r="D50" s="2" t="s">
        <v>29</v>
      </c>
      <c r="E50" s="2">
        <f>INDEX('Planned DSM-EE received'!$F$3:$L$9,MATCH('Plexos Planned DSM-EE inputs'!R50,'Planned DSM-EE received'!$F$3:$F$9,0),MATCH('Plexos Planned DSM-EE inputs'!Q50,'Planned DSM-EE received'!$F$3:$L$3,0))</f>
        <v>4.3090000000000002</v>
      </c>
      <c r="G50" s="2" t="s">
        <v>11</v>
      </c>
      <c r="H50" s="2">
        <v>1</v>
      </c>
      <c r="L50" s="2" t="s">
        <v>30</v>
      </c>
      <c r="Q50" s="2" t="str">
        <f t="shared" si="0"/>
        <v>YR3</v>
      </c>
      <c r="R50" s="2" t="str">
        <f t="shared" si="1"/>
        <v>GOE</v>
      </c>
    </row>
    <row r="51" spans="1:18" x14ac:dyDescent="0.25">
      <c r="A51" s="2" t="s">
        <v>26</v>
      </c>
      <c r="B51" s="2" t="s">
        <v>27</v>
      </c>
      <c r="C51" s="2" t="str">
        <f>C50</f>
        <v>EE_.PL.GOE._.YR3.Idaho</v>
      </c>
      <c r="D51" s="2" t="s">
        <v>31</v>
      </c>
      <c r="E51" s="2">
        <v>100</v>
      </c>
      <c r="F51" s="2" t="s">
        <v>32</v>
      </c>
      <c r="G51" s="2" t="s">
        <v>33</v>
      </c>
      <c r="H51" s="2">
        <v>1</v>
      </c>
      <c r="L51" s="2" t="s">
        <v>30</v>
      </c>
      <c r="Q51" s="2" t="str">
        <f t="shared" si="0"/>
        <v>YR3</v>
      </c>
      <c r="R51" s="2" t="str">
        <f t="shared" si="1"/>
        <v>GOE</v>
      </c>
    </row>
    <row r="52" spans="1:18" x14ac:dyDescent="0.25">
      <c r="A52" s="2" t="s">
        <v>26</v>
      </c>
      <c r="B52" s="2" t="s">
        <v>27</v>
      </c>
      <c r="C52" s="2" t="str">
        <f t="shared" ref="C52" si="14">C51</f>
        <v>EE_.PL.GOE._.YR3.Idaho</v>
      </c>
      <c r="D52" s="2" t="s">
        <v>34</v>
      </c>
      <c r="E52" s="2">
        <v>1</v>
      </c>
      <c r="G52" s="2" t="s">
        <v>35</v>
      </c>
      <c r="H52" s="2">
        <v>1</v>
      </c>
      <c r="L52" s="2" t="s">
        <v>30</v>
      </c>
      <c r="Q52" s="2" t="str">
        <f t="shared" si="0"/>
        <v>YR3</v>
      </c>
      <c r="R52" s="2" t="str">
        <f t="shared" si="1"/>
        <v>GOE</v>
      </c>
    </row>
    <row r="53" spans="1:18" x14ac:dyDescent="0.25">
      <c r="A53" s="2" t="s">
        <v>26</v>
      </c>
      <c r="B53" s="2" t="s">
        <v>27</v>
      </c>
      <c r="C53" s="2" t="str">
        <f>C52</f>
        <v>EE_.PL.GOE._.YR3.Idaho</v>
      </c>
      <c r="D53" s="2" t="s">
        <v>36</v>
      </c>
      <c r="E53" s="2">
        <v>1</v>
      </c>
      <c r="G53" s="2" t="s">
        <v>35</v>
      </c>
      <c r="H53" s="2">
        <v>1</v>
      </c>
      <c r="I53" s="26">
        <f>_xlfn.XLOOKUP(Q53,$T$2:$T$4,$U$2:$U$4)</f>
        <v>45658</v>
      </c>
      <c r="J53" s="26">
        <f>DATE(YEAR(I53),12,31)</f>
        <v>46022</v>
      </c>
      <c r="L53" s="2" t="s">
        <v>30</v>
      </c>
      <c r="Q53" s="2" t="str">
        <f t="shared" si="0"/>
        <v>YR3</v>
      </c>
      <c r="R53" s="2" t="str">
        <f t="shared" si="1"/>
        <v>GOE</v>
      </c>
    </row>
    <row r="54" spans="1:18" x14ac:dyDescent="0.25">
      <c r="A54" s="2" t="s">
        <v>26</v>
      </c>
      <c r="B54" s="2" t="s">
        <v>27</v>
      </c>
      <c r="C54" s="2" t="s">
        <v>47</v>
      </c>
      <c r="D54" s="2" t="s">
        <v>29</v>
      </c>
      <c r="E54" s="2">
        <f>INDEX('Planned DSM-EE received'!$F$3:$L$9,MATCH('Plexos Planned DSM-EE inputs'!R54,'Planned DSM-EE received'!$F$3:$F$9,0),MATCH('Plexos Planned DSM-EE inputs'!Q54,'Planned DSM-EE received'!$F$3:$L$3,0))</f>
        <v>1.379</v>
      </c>
      <c r="G54" s="2" t="s">
        <v>11</v>
      </c>
      <c r="H54" s="2">
        <v>1</v>
      </c>
      <c r="L54" s="2" t="s">
        <v>30</v>
      </c>
      <c r="Q54" s="2" t="str">
        <f t="shared" si="0"/>
        <v>YR3</v>
      </c>
      <c r="R54" s="2" t="str">
        <f t="shared" si="1"/>
        <v>NCA</v>
      </c>
    </row>
    <row r="55" spans="1:18" x14ac:dyDescent="0.25">
      <c r="A55" s="2" t="s">
        <v>26</v>
      </c>
      <c r="B55" s="2" t="s">
        <v>27</v>
      </c>
      <c r="C55" s="2" t="str">
        <f>C54</f>
        <v>EE_.PL.NCA._.YR3.California</v>
      </c>
      <c r="D55" s="2" t="s">
        <v>31</v>
      </c>
      <c r="E55" s="2">
        <v>100</v>
      </c>
      <c r="F55" s="2" t="s">
        <v>32</v>
      </c>
      <c r="G55" s="2" t="s">
        <v>33</v>
      </c>
      <c r="H55" s="2">
        <v>1</v>
      </c>
      <c r="L55" s="2" t="s">
        <v>30</v>
      </c>
      <c r="Q55" s="2" t="str">
        <f t="shared" si="0"/>
        <v>YR3</v>
      </c>
      <c r="R55" s="2" t="str">
        <f t="shared" si="1"/>
        <v>NCA</v>
      </c>
    </row>
    <row r="56" spans="1:18" x14ac:dyDescent="0.25">
      <c r="A56" s="2" t="s">
        <v>26</v>
      </c>
      <c r="B56" s="2" t="s">
        <v>27</v>
      </c>
      <c r="C56" s="2" t="str">
        <f t="shared" ref="C56" si="15">C55</f>
        <v>EE_.PL.NCA._.YR3.California</v>
      </c>
      <c r="D56" s="2" t="s">
        <v>34</v>
      </c>
      <c r="E56" s="2">
        <v>1</v>
      </c>
      <c r="G56" s="2" t="s">
        <v>35</v>
      </c>
      <c r="H56" s="2">
        <v>1</v>
      </c>
      <c r="L56" s="2" t="s">
        <v>30</v>
      </c>
      <c r="Q56" s="2" t="str">
        <f t="shared" si="0"/>
        <v>YR3</v>
      </c>
      <c r="R56" s="2" t="str">
        <f t="shared" si="1"/>
        <v>NCA</v>
      </c>
    </row>
    <row r="57" spans="1:18" x14ac:dyDescent="0.25">
      <c r="A57" s="2" t="s">
        <v>26</v>
      </c>
      <c r="B57" s="2" t="s">
        <v>27</v>
      </c>
      <c r="C57" s="2" t="str">
        <f>C56</f>
        <v>EE_.PL.NCA._.YR3.California</v>
      </c>
      <c r="D57" s="2" t="s">
        <v>36</v>
      </c>
      <c r="E57" s="2">
        <v>1</v>
      </c>
      <c r="G57" s="2" t="s">
        <v>35</v>
      </c>
      <c r="H57" s="2">
        <v>1</v>
      </c>
      <c r="I57" s="26">
        <f>_xlfn.XLOOKUP(Q57,$T$2:$T$4,$U$2:$U$4)</f>
        <v>45658</v>
      </c>
      <c r="J57" s="26">
        <f>DATE(YEAR(I57),12,31)</f>
        <v>46022</v>
      </c>
      <c r="L57" s="2" t="s">
        <v>30</v>
      </c>
      <c r="Q57" s="2" t="str">
        <f t="shared" si="0"/>
        <v>YR3</v>
      </c>
      <c r="R57" s="2" t="str">
        <f t="shared" si="1"/>
        <v>NCA</v>
      </c>
    </row>
    <row r="58" spans="1:18" x14ac:dyDescent="0.25">
      <c r="A58" s="2" t="s">
        <v>26</v>
      </c>
      <c r="B58" s="2" t="s">
        <v>27</v>
      </c>
      <c r="C58" s="2" t="s">
        <v>48</v>
      </c>
      <c r="D58" s="2" t="s">
        <v>29</v>
      </c>
      <c r="E58" s="2">
        <f>INDEX('Planned DSM-EE received'!$F$3:$L$9,MATCH('Plexos Planned DSM-EE inputs'!R58,'Planned DSM-EE received'!$F$3:$F$9,0),MATCH('Plexos Planned DSM-EE inputs'!Q58,'Planned DSM-EE received'!$F$3:$L$3,0))</f>
        <v>63.923000000000002</v>
      </c>
      <c r="G58" s="2" t="s">
        <v>11</v>
      </c>
      <c r="H58" s="2">
        <v>1</v>
      </c>
      <c r="L58" s="2" t="s">
        <v>30</v>
      </c>
      <c r="Q58" s="2" t="str">
        <f t="shared" si="0"/>
        <v>YR3</v>
      </c>
      <c r="R58" s="2" t="str">
        <f t="shared" si="1"/>
        <v>SOR</v>
      </c>
    </row>
    <row r="59" spans="1:18" x14ac:dyDescent="0.25">
      <c r="A59" s="2" t="s">
        <v>26</v>
      </c>
      <c r="B59" s="2" t="s">
        <v>27</v>
      </c>
      <c r="C59" s="2" t="str">
        <f>C58</f>
        <v>EE_.PL.SOR._.YR3.Oregon</v>
      </c>
      <c r="D59" s="2" t="s">
        <v>31</v>
      </c>
      <c r="E59" s="2">
        <v>100</v>
      </c>
      <c r="F59" s="2" t="s">
        <v>32</v>
      </c>
      <c r="G59" s="2" t="s">
        <v>33</v>
      </c>
      <c r="H59" s="2">
        <v>1</v>
      </c>
      <c r="L59" s="2" t="s">
        <v>30</v>
      </c>
      <c r="Q59" s="2" t="str">
        <f t="shared" si="0"/>
        <v>YR3</v>
      </c>
      <c r="R59" s="2" t="str">
        <f t="shared" si="1"/>
        <v>SOR</v>
      </c>
    </row>
    <row r="60" spans="1:18" x14ac:dyDescent="0.25">
      <c r="A60" s="2" t="s">
        <v>26</v>
      </c>
      <c r="B60" s="2" t="s">
        <v>27</v>
      </c>
      <c r="C60" s="2" t="str">
        <f t="shared" ref="C60" si="16">C59</f>
        <v>EE_.PL.SOR._.YR3.Oregon</v>
      </c>
      <c r="D60" s="2" t="s">
        <v>34</v>
      </c>
      <c r="E60" s="2">
        <v>1</v>
      </c>
      <c r="G60" s="2" t="s">
        <v>35</v>
      </c>
      <c r="H60" s="2">
        <v>1</v>
      </c>
      <c r="L60" s="2" t="s">
        <v>30</v>
      </c>
      <c r="Q60" s="2" t="str">
        <f t="shared" si="0"/>
        <v>YR3</v>
      </c>
      <c r="R60" s="2" t="str">
        <f t="shared" si="1"/>
        <v>SOR</v>
      </c>
    </row>
    <row r="61" spans="1:18" x14ac:dyDescent="0.25">
      <c r="A61" s="2" t="s">
        <v>26</v>
      </c>
      <c r="B61" s="2" t="s">
        <v>27</v>
      </c>
      <c r="C61" s="2" t="str">
        <f>C60</f>
        <v>EE_.PL.SOR._.YR3.Oregon</v>
      </c>
      <c r="D61" s="2" t="s">
        <v>36</v>
      </c>
      <c r="E61" s="2">
        <v>1</v>
      </c>
      <c r="G61" s="2" t="s">
        <v>35</v>
      </c>
      <c r="H61" s="2">
        <v>1</v>
      </c>
      <c r="I61" s="26">
        <f>_xlfn.XLOOKUP(Q61,$T$2:$T$4,$U$2:$U$4)</f>
        <v>45658</v>
      </c>
      <c r="J61" s="26">
        <f>DATE(YEAR(I61),12,31)</f>
        <v>46022</v>
      </c>
      <c r="L61" s="2" t="s">
        <v>30</v>
      </c>
      <c r="Q61" s="2" t="str">
        <f t="shared" si="0"/>
        <v>YR3</v>
      </c>
      <c r="R61" s="2" t="str">
        <f t="shared" si="1"/>
        <v>SOR</v>
      </c>
    </row>
    <row r="62" spans="1:18" x14ac:dyDescent="0.25">
      <c r="A62" s="2" t="s">
        <v>26</v>
      </c>
      <c r="B62" s="2" t="s">
        <v>27</v>
      </c>
      <c r="C62" s="2" t="s">
        <v>49</v>
      </c>
      <c r="D62" s="2" t="s">
        <v>29</v>
      </c>
      <c r="E62" s="2">
        <f>INDEX('Planned DSM-EE received'!$F$3:$L$9,MATCH('Plexos Planned DSM-EE inputs'!R62,'Planned DSM-EE received'!$F$3:$F$9,0),MATCH('Plexos Planned DSM-EE inputs'!Q62,'Planned DSM-EE received'!$F$3:$L$3,0))</f>
        <v>111.64700000000001</v>
      </c>
      <c r="G62" s="2" t="s">
        <v>11</v>
      </c>
      <c r="H62" s="2">
        <v>1</v>
      </c>
      <c r="L62" s="2" t="s">
        <v>30</v>
      </c>
      <c r="Q62" s="2" t="str">
        <f t="shared" si="0"/>
        <v>YR3</v>
      </c>
      <c r="R62" s="2" t="str">
        <f t="shared" si="1"/>
        <v>UTN</v>
      </c>
    </row>
    <row r="63" spans="1:18" x14ac:dyDescent="0.25">
      <c r="A63" s="2" t="s">
        <v>26</v>
      </c>
      <c r="B63" s="2" t="s">
        <v>27</v>
      </c>
      <c r="C63" s="2" t="str">
        <f>C62</f>
        <v>EE_.PL.UTN._.YR3.Utah</v>
      </c>
      <c r="D63" s="2" t="s">
        <v>31</v>
      </c>
      <c r="E63" s="2">
        <v>100</v>
      </c>
      <c r="F63" s="2" t="s">
        <v>32</v>
      </c>
      <c r="G63" s="2" t="s">
        <v>33</v>
      </c>
      <c r="H63" s="2">
        <v>1</v>
      </c>
      <c r="L63" s="2" t="s">
        <v>30</v>
      </c>
      <c r="Q63" s="2" t="str">
        <f t="shared" si="0"/>
        <v>YR3</v>
      </c>
      <c r="R63" s="2" t="str">
        <f t="shared" si="1"/>
        <v>UTN</v>
      </c>
    </row>
    <row r="64" spans="1:18" x14ac:dyDescent="0.25">
      <c r="A64" s="2" t="s">
        <v>26</v>
      </c>
      <c r="B64" s="2" t="s">
        <v>27</v>
      </c>
      <c r="C64" s="2" t="str">
        <f t="shared" ref="C64" si="17">C63</f>
        <v>EE_.PL.UTN._.YR3.Utah</v>
      </c>
      <c r="D64" s="2" t="s">
        <v>34</v>
      </c>
      <c r="E64" s="2">
        <v>1</v>
      </c>
      <c r="G64" s="2" t="s">
        <v>35</v>
      </c>
      <c r="H64" s="2">
        <v>1</v>
      </c>
      <c r="L64" s="2" t="s">
        <v>30</v>
      </c>
      <c r="Q64" s="2" t="str">
        <f t="shared" si="0"/>
        <v>YR3</v>
      </c>
      <c r="R64" s="2" t="str">
        <f t="shared" si="1"/>
        <v>UTN</v>
      </c>
    </row>
    <row r="65" spans="1:18" x14ac:dyDescent="0.25">
      <c r="A65" s="2" t="s">
        <v>26</v>
      </c>
      <c r="B65" s="2" t="s">
        <v>27</v>
      </c>
      <c r="C65" s="2" t="str">
        <f>C64</f>
        <v>EE_.PL.UTN._.YR3.Utah</v>
      </c>
      <c r="D65" s="2" t="s">
        <v>36</v>
      </c>
      <c r="E65" s="2">
        <v>1</v>
      </c>
      <c r="G65" s="2" t="s">
        <v>35</v>
      </c>
      <c r="H65" s="2">
        <v>1</v>
      </c>
      <c r="I65" s="26">
        <f>_xlfn.XLOOKUP(Q65,$T$2:$T$4,$U$2:$U$4)</f>
        <v>45658</v>
      </c>
      <c r="J65" s="26">
        <f>DATE(YEAR(I65),12,31)</f>
        <v>46022</v>
      </c>
      <c r="L65" s="2" t="s">
        <v>30</v>
      </c>
      <c r="Q65" s="2" t="str">
        <f t="shared" si="0"/>
        <v>YR3</v>
      </c>
      <c r="R65" s="2" t="str">
        <f t="shared" si="1"/>
        <v>UTN</v>
      </c>
    </row>
    <row r="66" spans="1:18" x14ac:dyDescent="0.25">
      <c r="A66" s="2" t="s">
        <v>26</v>
      </c>
      <c r="B66" s="2" t="s">
        <v>27</v>
      </c>
      <c r="C66" s="2" t="s">
        <v>50</v>
      </c>
      <c r="D66" s="2" t="s">
        <v>29</v>
      </c>
      <c r="E66" s="2">
        <f>INDEX('Planned DSM-EE received'!$F$3:$L$9,MATCH('Plexos Planned DSM-EE inputs'!R66,'Planned DSM-EE received'!$F$3:$F$9,0),MATCH('Plexos Planned DSM-EE inputs'!Q66,'Planned DSM-EE received'!$F$3:$L$3,0))</f>
        <v>13.225</v>
      </c>
      <c r="G66" s="2" t="s">
        <v>11</v>
      </c>
      <c r="H66" s="2">
        <v>1</v>
      </c>
      <c r="L66" s="2" t="s">
        <v>30</v>
      </c>
      <c r="Q66" s="2" t="str">
        <f t="shared" si="0"/>
        <v>YR3</v>
      </c>
      <c r="R66" s="2" t="str">
        <f t="shared" si="1"/>
        <v>WYC</v>
      </c>
    </row>
    <row r="67" spans="1:18" x14ac:dyDescent="0.25">
      <c r="A67" s="2" t="s">
        <v>26</v>
      </c>
      <c r="B67" s="2" t="s">
        <v>27</v>
      </c>
      <c r="C67" s="2" t="str">
        <f>C66</f>
        <v>EE_.PL.WYC._.YR3.Wyoming</v>
      </c>
      <c r="D67" s="2" t="s">
        <v>31</v>
      </c>
      <c r="E67" s="2">
        <v>100</v>
      </c>
      <c r="F67" s="2" t="s">
        <v>32</v>
      </c>
      <c r="G67" s="2" t="s">
        <v>33</v>
      </c>
      <c r="H67" s="2">
        <v>1</v>
      </c>
      <c r="L67" s="2" t="s">
        <v>30</v>
      </c>
      <c r="Q67" s="2" t="str">
        <f t="shared" ref="Q67:Q73" si="18">MID(C67,14,3)</f>
        <v>YR3</v>
      </c>
      <c r="R67" s="2" t="str">
        <f t="shared" ref="R67:R73" si="19">MID(C67,8,3)</f>
        <v>WYC</v>
      </c>
    </row>
    <row r="68" spans="1:18" x14ac:dyDescent="0.25">
      <c r="A68" s="2" t="s">
        <v>26</v>
      </c>
      <c r="B68" s="2" t="s">
        <v>27</v>
      </c>
      <c r="C68" s="2" t="str">
        <f t="shared" ref="C68" si="20">C67</f>
        <v>EE_.PL.WYC._.YR3.Wyoming</v>
      </c>
      <c r="D68" s="2" t="s">
        <v>34</v>
      </c>
      <c r="E68" s="2">
        <v>1</v>
      </c>
      <c r="G68" s="2" t="s">
        <v>35</v>
      </c>
      <c r="H68" s="2">
        <v>1</v>
      </c>
      <c r="L68" s="2" t="s">
        <v>30</v>
      </c>
      <c r="Q68" s="2" t="str">
        <f t="shared" si="18"/>
        <v>YR3</v>
      </c>
      <c r="R68" s="2" t="str">
        <f t="shared" si="19"/>
        <v>WYC</v>
      </c>
    </row>
    <row r="69" spans="1:18" x14ac:dyDescent="0.25">
      <c r="A69" s="2" t="s">
        <v>26</v>
      </c>
      <c r="B69" s="2" t="s">
        <v>27</v>
      </c>
      <c r="C69" s="2" t="str">
        <f>C68</f>
        <v>EE_.PL.WYC._.YR3.Wyoming</v>
      </c>
      <c r="D69" s="2" t="s">
        <v>36</v>
      </c>
      <c r="E69" s="2">
        <v>1</v>
      </c>
      <c r="G69" s="2" t="s">
        <v>35</v>
      </c>
      <c r="H69" s="2">
        <v>1</v>
      </c>
      <c r="I69" s="26">
        <f>_xlfn.XLOOKUP(Q69,$T$2:$T$4,$U$2:$U$4)</f>
        <v>45658</v>
      </c>
      <c r="J69" s="26">
        <f>DATE(YEAR(I69),12,31)</f>
        <v>46022</v>
      </c>
      <c r="L69" s="2" t="s">
        <v>30</v>
      </c>
      <c r="Q69" s="2" t="str">
        <f t="shared" si="18"/>
        <v>YR3</v>
      </c>
      <c r="R69" s="2" t="str">
        <f t="shared" si="19"/>
        <v>WYC</v>
      </c>
    </row>
    <row r="70" spans="1:18" x14ac:dyDescent="0.25">
      <c r="A70" s="2" t="s">
        <v>26</v>
      </c>
      <c r="B70" s="2" t="s">
        <v>27</v>
      </c>
      <c r="C70" s="2" t="s">
        <v>51</v>
      </c>
      <c r="D70" s="2" t="s">
        <v>29</v>
      </c>
      <c r="E70" s="2">
        <f>INDEX('Planned DSM-EE received'!$F$3:$L$9,MATCH('Plexos Planned DSM-EE inputs'!R70,'Planned DSM-EE received'!$F$3:$F$9,0),MATCH('Plexos Planned DSM-EE inputs'!Q70,'Planned DSM-EE received'!$F$3:$L$3,0))</f>
        <v>16.527000000000001</v>
      </c>
      <c r="G70" s="2" t="s">
        <v>11</v>
      </c>
      <c r="H70" s="2">
        <v>1</v>
      </c>
      <c r="L70" s="2" t="s">
        <v>30</v>
      </c>
      <c r="Q70" s="2" t="str">
        <f t="shared" si="18"/>
        <v>YR3</v>
      </c>
      <c r="R70" s="2" t="str">
        <f t="shared" si="19"/>
        <v>YAK</v>
      </c>
    </row>
    <row r="71" spans="1:18" x14ac:dyDescent="0.25">
      <c r="A71" s="2" t="s">
        <v>26</v>
      </c>
      <c r="B71" s="2" t="s">
        <v>27</v>
      </c>
      <c r="C71" s="2" t="str">
        <f>C70</f>
        <v>EE_.PL.YAK._.YR3.Washington</v>
      </c>
      <c r="D71" s="2" t="s">
        <v>31</v>
      </c>
      <c r="E71" s="2">
        <v>100</v>
      </c>
      <c r="F71" s="2" t="s">
        <v>32</v>
      </c>
      <c r="G71" s="2" t="s">
        <v>33</v>
      </c>
      <c r="H71" s="2">
        <v>1</v>
      </c>
      <c r="L71" s="2" t="s">
        <v>30</v>
      </c>
      <c r="Q71" s="2" t="str">
        <f t="shared" si="18"/>
        <v>YR3</v>
      </c>
      <c r="R71" s="2" t="str">
        <f t="shared" si="19"/>
        <v>YAK</v>
      </c>
    </row>
    <row r="72" spans="1:18" x14ac:dyDescent="0.25">
      <c r="A72" s="2" t="s">
        <v>26</v>
      </c>
      <c r="B72" s="2" t="s">
        <v>27</v>
      </c>
      <c r="C72" s="2" t="str">
        <f t="shared" ref="C72" si="21">C71</f>
        <v>EE_.PL.YAK._.YR3.Washington</v>
      </c>
      <c r="D72" s="2" t="s">
        <v>34</v>
      </c>
      <c r="E72" s="2">
        <v>1</v>
      </c>
      <c r="G72" s="2" t="s">
        <v>35</v>
      </c>
      <c r="H72" s="2">
        <v>1</v>
      </c>
      <c r="L72" s="2" t="s">
        <v>30</v>
      </c>
      <c r="Q72" s="2" t="str">
        <f t="shared" si="18"/>
        <v>YR3</v>
      </c>
      <c r="R72" s="2" t="str">
        <f t="shared" si="19"/>
        <v>YAK</v>
      </c>
    </row>
    <row r="73" spans="1:18" x14ac:dyDescent="0.25">
      <c r="A73" s="2" t="s">
        <v>26</v>
      </c>
      <c r="B73" s="2" t="s">
        <v>27</v>
      </c>
      <c r="C73" s="2" t="str">
        <f>C72</f>
        <v>EE_.PL.YAK._.YR3.Washington</v>
      </c>
      <c r="D73" s="2" t="s">
        <v>36</v>
      </c>
      <c r="E73" s="2">
        <v>1</v>
      </c>
      <c r="G73" s="2" t="s">
        <v>35</v>
      </c>
      <c r="H73" s="2">
        <v>1</v>
      </c>
      <c r="I73" s="26">
        <f>_xlfn.XLOOKUP(Q73,$T$2:$T$4,$U$2:$U$4)</f>
        <v>45658</v>
      </c>
      <c r="J73" s="26">
        <f>DATE(YEAR(I73),12,31)</f>
        <v>46022</v>
      </c>
      <c r="L73" s="2" t="s">
        <v>30</v>
      </c>
      <c r="Q73" s="2" t="str">
        <f t="shared" si="18"/>
        <v>YR3</v>
      </c>
      <c r="R73" s="2" t="str">
        <f t="shared" si="19"/>
        <v>YAK</v>
      </c>
    </row>
  </sheetData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4446DBC-4D88-4B56-A9E3-0CB5999065C2}"/>
</file>

<file path=customXml/itemProps2.xml><?xml version="1.0" encoding="utf-8"?>
<ds:datastoreItem xmlns:ds="http://schemas.openxmlformats.org/officeDocument/2006/customXml" ds:itemID="{C158B98A-F281-442B-AE4B-02C009EB46FA}"/>
</file>

<file path=customXml/itemProps3.xml><?xml version="1.0" encoding="utf-8"?>
<ds:datastoreItem xmlns:ds="http://schemas.openxmlformats.org/officeDocument/2006/customXml" ds:itemID="{7D80672F-673F-4508-B460-36CFFB28D3FC}"/>
</file>

<file path=customXml/itemProps4.xml><?xml version="1.0" encoding="utf-8"?>
<ds:datastoreItem xmlns:ds="http://schemas.openxmlformats.org/officeDocument/2006/customXml" ds:itemID="{66924491-AEB0-4C06-ADF9-6F7900CF25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Planned DSM-EE received</vt:lpstr>
      <vt:lpstr>Plexos Planned DSM-EE inputs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2017-11-13T23:55:31Z</dcterms:created>
  <dcterms:modified xsi:type="dcterms:W3CDTF">2024-04-04T22:33:08Z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