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hidePivotFieldList="1" defaultThemeVersion="166925"/>
  <xr:revisionPtr revIDLastSave="0" documentId="8_{9CAD38AB-F1D2-4FBA-9449-9B8F698627D2}" xr6:coauthVersionLast="47" xr6:coauthVersionMax="47" xr10:uidLastSave="{00000000-0000-0000-0000-000000000000}"/>
  <bookViews>
    <workbookView xWindow="1320" yWindow="-108" windowWidth="21828" windowHeight="13176" tabRatio="778" activeTab="6" xr2:uid="{00000000-000D-0000-FFFF-FFFF00000000}"/>
  </bookViews>
  <sheets>
    <sheet name="AEG Inputs" sheetId="2" r:id="rId1"/>
    <sheet name="TBL_PlexosNaming" sheetId="18" r:id="rId2"/>
    <sheet name="Project Start Date" sheetId="4" r:id="rId3"/>
    <sheet name="FOM" sheetId="3" r:id="rId4"/>
    <sheet name="UoS" sheetId="12" r:id="rId5"/>
    <sheet name="Units Built Data file" sheetId="5" r:id="rId6"/>
    <sheet name="Max CF-YR%" sheetId="16" r:id="rId7"/>
  </sheets>
  <definedNames>
    <definedName name="_xlnm._FilterDatabase" localSheetId="0" hidden="1">'AEG Inputs'!$A$2:$BE$92</definedName>
    <definedName name="_xlnm._FilterDatabase" localSheetId="3" hidden="1">FOM!$A$2:$G$176</definedName>
    <definedName name="_xlnm._FilterDatabase" localSheetId="6" hidden="1">'Max CF-YR%'!$A$2:$C$176</definedName>
    <definedName name="_xlnm._FilterDatabase" localSheetId="2" hidden="1">'Project Start Date'!$A$2:$E$176</definedName>
    <definedName name="_xlnm._FilterDatabase" localSheetId="5" hidden="1">'Units Built Data file'!$A$1:$FS$20</definedName>
    <definedName name="_xlnm._FilterDatabase" localSheetId="4" hidden="1">UoS!$A$2:$G$176</definedName>
    <definedName name="Scenario">'Project Start Date'!$N$3</definedName>
    <definedName name="StartDate">'Project Start Date'!$R$1</definedName>
  </definedNames>
  <calcPr calcId="191029" calcOnSave="0"/>
  <pivotCaches>
    <pivotCache cacheId="1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4" l="1" a="1"/>
  <c r="O3" i="4" s="1"/>
  <c r="B4" i="16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I33" i="5" l="1"/>
  <c r="J33" i="5"/>
  <c r="I34" i="5"/>
  <c r="J34" i="5"/>
  <c r="I35" i="5"/>
  <c r="J40" i="5"/>
  <c r="I41" i="5"/>
  <c r="J41" i="5"/>
  <c r="I42" i="5"/>
  <c r="J42" i="5"/>
  <c r="I43" i="5"/>
  <c r="J48" i="5"/>
  <c r="I49" i="5"/>
  <c r="J49" i="5"/>
  <c r="I50" i="5"/>
  <c r="J50" i="5"/>
  <c r="I51" i="5"/>
  <c r="J56" i="5"/>
  <c r="I57" i="5"/>
  <c r="J57" i="5"/>
  <c r="I58" i="5"/>
  <c r="J58" i="5"/>
  <c r="I59" i="5"/>
  <c r="J64" i="5"/>
  <c r="I65" i="5"/>
  <c r="J65" i="5"/>
  <c r="I66" i="5"/>
  <c r="J66" i="5"/>
  <c r="I67" i="5"/>
  <c r="J72" i="5"/>
  <c r="I73" i="5"/>
  <c r="J73" i="5"/>
  <c r="I74" i="5"/>
  <c r="J74" i="5"/>
  <c r="I75" i="5"/>
  <c r="J80" i="5"/>
  <c r="I81" i="5"/>
  <c r="J81" i="5"/>
  <c r="I82" i="5"/>
  <c r="J82" i="5"/>
  <c r="I83" i="5"/>
  <c r="J88" i="5"/>
  <c r="I89" i="5"/>
  <c r="J89" i="5"/>
  <c r="I90" i="5"/>
  <c r="J90" i="5"/>
  <c r="I91" i="5"/>
  <c r="J96" i="5"/>
  <c r="I97" i="5"/>
  <c r="J97" i="5"/>
  <c r="I98" i="5"/>
  <c r="J98" i="5"/>
  <c r="I99" i="5"/>
  <c r="J104" i="5"/>
  <c r="I105" i="5"/>
  <c r="J105" i="5"/>
  <c r="I106" i="5"/>
  <c r="J106" i="5"/>
  <c r="I107" i="5"/>
  <c r="J112" i="5"/>
  <c r="I113" i="5"/>
  <c r="J113" i="5"/>
  <c r="I114" i="5"/>
  <c r="J114" i="5"/>
  <c r="I115" i="5"/>
  <c r="J120" i="5"/>
  <c r="I121" i="5"/>
  <c r="J121" i="5"/>
  <c r="I122" i="5"/>
  <c r="J122" i="5"/>
  <c r="I123" i="5"/>
  <c r="J128" i="5"/>
  <c r="I129" i="5"/>
  <c r="J129" i="5"/>
  <c r="I130" i="5"/>
  <c r="J130" i="5"/>
  <c r="I131" i="5"/>
  <c r="J136" i="5"/>
  <c r="I137" i="5"/>
  <c r="J137" i="5"/>
  <c r="I138" i="5"/>
  <c r="J138" i="5"/>
  <c r="I139" i="5"/>
  <c r="J144" i="5"/>
  <c r="I145" i="5"/>
  <c r="J145" i="5"/>
  <c r="I146" i="5"/>
  <c r="J146" i="5"/>
  <c r="I147" i="5"/>
  <c r="J152" i="5"/>
  <c r="I153" i="5"/>
  <c r="J153" i="5"/>
  <c r="I154" i="5"/>
  <c r="J154" i="5"/>
  <c r="I155" i="5"/>
  <c r="J160" i="5"/>
  <c r="I161" i="5"/>
  <c r="J161" i="5"/>
  <c r="I162" i="5"/>
  <c r="J162" i="5"/>
  <c r="I163" i="5"/>
  <c r="J168" i="5"/>
  <c r="I169" i="5"/>
  <c r="J169" i="5"/>
  <c r="I170" i="5"/>
  <c r="J170" i="5"/>
  <c r="I171" i="5"/>
  <c r="J176" i="5"/>
  <c r="I177" i="5"/>
  <c r="J177" i="5"/>
  <c r="I178" i="5"/>
  <c r="J178" i="5"/>
  <c r="I179" i="5"/>
  <c r="J184" i="5"/>
  <c r="I185" i="5"/>
  <c r="J185" i="5"/>
  <c r="I186" i="5"/>
  <c r="J186" i="5"/>
  <c r="I187" i="5"/>
  <c r="J192" i="5"/>
  <c r="I193" i="5"/>
  <c r="J193" i="5"/>
  <c r="I194" i="5"/>
  <c r="J194" i="5"/>
  <c r="I195" i="5"/>
  <c r="J200" i="5"/>
  <c r="I201" i="5"/>
  <c r="J201" i="5"/>
  <c r="I202" i="5"/>
  <c r="J202" i="5"/>
  <c r="I203" i="5"/>
  <c r="I31" i="5"/>
  <c r="I39" i="5" s="1"/>
  <c r="J31" i="5"/>
  <c r="J39" i="5" s="1"/>
  <c r="O2" i="12"/>
  <c r="O4" i="4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6" i="3" s="1"/>
  <c r="J166" i="5" l="1"/>
  <c r="J118" i="5"/>
  <c r="J86" i="5"/>
  <c r="J54" i="5"/>
  <c r="I190" i="5"/>
  <c r="I166" i="5"/>
  <c r="I134" i="5"/>
  <c r="I118" i="5"/>
  <c r="I94" i="5"/>
  <c r="I78" i="5"/>
  <c r="I38" i="5"/>
  <c r="J32" i="5"/>
  <c r="J197" i="5"/>
  <c r="J189" i="5"/>
  <c r="J181" i="5"/>
  <c r="J173" i="5"/>
  <c r="J165" i="5"/>
  <c r="J157" i="5"/>
  <c r="J149" i="5"/>
  <c r="J141" i="5"/>
  <c r="J133" i="5"/>
  <c r="J125" i="5"/>
  <c r="J117" i="5"/>
  <c r="J109" i="5"/>
  <c r="J101" i="5"/>
  <c r="J93" i="5"/>
  <c r="J85" i="5"/>
  <c r="J77" i="5"/>
  <c r="J69" i="5"/>
  <c r="J61" i="5"/>
  <c r="J53" i="5"/>
  <c r="J45" i="5"/>
  <c r="J37" i="5"/>
  <c r="J158" i="5"/>
  <c r="J62" i="5"/>
  <c r="I182" i="5"/>
  <c r="I150" i="5"/>
  <c r="I102" i="5"/>
  <c r="I46" i="5"/>
  <c r="I197" i="5"/>
  <c r="I181" i="5"/>
  <c r="I173" i="5"/>
  <c r="I157" i="5"/>
  <c r="I149" i="5"/>
  <c r="I141" i="5"/>
  <c r="I133" i="5"/>
  <c r="I125" i="5"/>
  <c r="I117" i="5"/>
  <c r="I109" i="5"/>
  <c r="I101" i="5"/>
  <c r="I93" i="5"/>
  <c r="I85" i="5"/>
  <c r="I77" i="5"/>
  <c r="I69" i="5"/>
  <c r="I61" i="5"/>
  <c r="I53" i="5"/>
  <c r="I45" i="5"/>
  <c r="I37" i="5"/>
  <c r="J198" i="5"/>
  <c r="J190" i="5"/>
  <c r="J174" i="5"/>
  <c r="J150" i="5"/>
  <c r="J134" i="5"/>
  <c r="J110" i="5"/>
  <c r="J94" i="5"/>
  <c r="J78" i="5"/>
  <c r="J38" i="5"/>
  <c r="I174" i="5"/>
  <c r="I158" i="5"/>
  <c r="I110" i="5"/>
  <c r="I70" i="5"/>
  <c r="J180" i="5"/>
  <c r="J36" i="5"/>
  <c r="J182" i="5"/>
  <c r="J142" i="5"/>
  <c r="J102" i="5"/>
  <c r="J70" i="5"/>
  <c r="I198" i="5"/>
  <c r="I126" i="5"/>
  <c r="I86" i="5"/>
  <c r="I54" i="5"/>
  <c r="I32" i="5"/>
  <c r="I189" i="5"/>
  <c r="I165" i="5"/>
  <c r="J204" i="5"/>
  <c r="J196" i="5"/>
  <c r="J188" i="5"/>
  <c r="J172" i="5"/>
  <c r="J164" i="5"/>
  <c r="J156" i="5"/>
  <c r="J148" i="5"/>
  <c r="J140" i="5"/>
  <c r="J132" i="5"/>
  <c r="J124" i="5"/>
  <c r="J116" i="5"/>
  <c r="J108" i="5"/>
  <c r="J100" i="5"/>
  <c r="J92" i="5"/>
  <c r="J84" i="5"/>
  <c r="J76" i="5"/>
  <c r="J68" i="5"/>
  <c r="J60" i="5"/>
  <c r="J52" i="5"/>
  <c r="J44" i="5"/>
  <c r="I204" i="5"/>
  <c r="I196" i="5"/>
  <c r="I188" i="5"/>
  <c r="I180" i="5"/>
  <c r="I172" i="5"/>
  <c r="I164" i="5"/>
  <c r="I156" i="5"/>
  <c r="I148" i="5"/>
  <c r="I140" i="5"/>
  <c r="I132" i="5"/>
  <c r="I124" i="5"/>
  <c r="I116" i="5"/>
  <c r="I108" i="5"/>
  <c r="I100" i="5"/>
  <c r="I92" i="5"/>
  <c r="I84" i="5"/>
  <c r="I76" i="5"/>
  <c r="I68" i="5"/>
  <c r="I60" i="5"/>
  <c r="I52" i="5"/>
  <c r="I44" i="5"/>
  <c r="I36" i="5"/>
  <c r="J126" i="5"/>
  <c r="J46" i="5"/>
  <c r="I142" i="5"/>
  <c r="I62" i="5"/>
  <c r="J203" i="5"/>
  <c r="J195" i="5"/>
  <c r="J187" i="5"/>
  <c r="J179" i="5"/>
  <c r="J171" i="5"/>
  <c r="J163" i="5"/>
  <c r="J155" i="5"/>
  <c r="J147" i="5"/>
  <c r="J139" i="5"/>
  <c r="J131" i="5"/>
  <c r="J123" i="5"/>
  <c r="J115" i="5"/>
  <c r="J107" i="5"/>
  <c r="J99" i="5"/>
  <c r="J91" i="5"/>
  <c r="J83" i="5"/>
  <c r="J75" i="5"/>
  <c r="J67" i="5"/>
  <c r="J59" i="5"/>
  <c r="J51" i="5"/>
  <c r="J43" i="5"/>
  <c r="J35" i="5"/>
  <c r="J199" i="5"/>
  <c r="J191" i="5"/>
  <c r="J183" i="5"/>
  <c r="J175" i="5"/>
  <c r="J167" i="5"/>
  <c r="J159" i="5"/>
  <c r="J151" i="5"/>
  <c r="J143" i="5"/>
  <c r="J135" i="5"/>
  <c r="J127" i="5"/>
  <c r="J119" i="5"/>
  <c r="J111" i="5"/>
  <c r="J103" i="5"/>
  <c r="J95" i="5"/>
  <c r="J87" i="5"/>
  <c r="J79" i="5"/>
  <c r="J71" i="5"/>
  <c r="J63" i="5"/>
  <c r="J55" i="5"/>
  <c r="J47" i="5"/>
  <c r="I200" i="5"/>
  <c r="I192" i="5"/>
  <c r="I184" i="5"/>
  <c r="I176" i="5"/>
  <c r="I168" i="5"/>
  <c r="I160" i="5"/>
  <c r="I152" i="5"/>
  <c r="I144" i="5"/>
  <c r="I136" i="5"/>
  <c r="I128" i="5"/>
  <c r="I120" i="5"/>
  <c r="I112" i="5"/>
  <c r="I104" i="5"/>
  <c r="I96" i="5"/>
  <c r="I88" i="5"/>
  <c r="I80" i="5"/>
  <c r="I72" i="5"/>
  <c r="I64" i="5"/>
  <c r="I56" i="5"/>
  <c r="I48" i="5"/>
  <c r="I40" i="5"/>
  <c r="I199" i="5"/>
  <c r="I191" i="5"/>
  <c r="I183" i="5"/>
  <c r="I175" i="5"/>
  <c r="I167" i="5"/>
  <c r="I159" i="5"/>
  <c r="I151" i="5"/>
  <c r="I143" i="5"/>
  <c r="I135" i="5"/>
  <c r="I127" i="5"/>
  <c r="I119" i="5"/>
  <c r="I111" i="5"/>
  <c r="I103" i="5"/>
  <c r="I95" i="5"/>
  <c r="I87" i="5"/>
  <c r="I79" i="5"/>
  <c r="I71" i="5"/>
  <c r="I63" i="5"/>
  <c r="I55" i="5"/>
  <c r="I47" i="5"/>
  <c r="O5" i="16"/>
  <c r="O29" i="16"/>
  <c r="O61" i="16"/>
  <c r="O85" i="16"/>
  <c r="O109" i="16"/>
  <c r="O141" i="16"/>
  <c r="O165" i="16"/>
  <c r="O22" i="16"/>
  <c r="O46" i="16"/>
  <c r="O70" i="16"/>
  <c r="O94" i="16"/>
  <c r="O166" i="16"/>
  <c r="O15" i="16"/>
  <c r="O39" i="16"/>
  <c r="O8" i="16"/>
  <c r="O24" i="16"/>
  <c r="O32" i="16"/>
  <c r="O40" i="16"/>
  <c r="O56" i="16"/>
  <c r="O64" i="16"/>
  <c r="O80" i="16"/>
  <c r="O9" i="16"/>
  <c r="O17" i="16"/>
  <c r="O25" i="16"/>
  <c r="O33" i="16"/>
  <c r="O41" i="16"/>
  <c r="O49" i="16"/>
  <c r="O57" i="16"/>
  <c r="O65" i="16"/>
  <c r="O73" i="16"/>
  <c r="O81" i="16"/>
  <c r="O89" i="16"/>
  <c r="O97" i="16"/>
  <c r="O105" i="16"/>
  <c r="O113" i="16"/>
  <c r="O121" i="16"/>
  <c r="O129" i="16"/>
  <c r="O137" i="16"/>
  <c r="O145" i="16"/>
  <c r="O153" i="16"/>
  <c r="O161" i="16"/>
  <c r="O169" i="16"/>
  <c r="O10" i="16"/>
  <c r="O26" i="16"/>
  <c r="O42" i="16"/>
  <c r="O58" i="16"/>
  <c r="O74" i="16"/>
  <c r="O82" i="16"/>
  <c r="O98" i="16"/>
  <c r="O114" i="16"/>
  <c r="O130" i="16"/>
  <c r="O154" i="16"/>
  <c r="O170" i="16"/>
  <c r="O11" i="16"/>
  <c r="O19" i="16"/>
  <c r="O27" i="16"/>
  <c r="O35" i="16"/>
  <c r="O43" i="16"/>
  <c r="O51" i="16"/>
  <c r="O59" i="16"/>
  <c r="O67" i="16"/>
  <c r="O75" i="16"/>
  <c r="O83" i="16"/>
  <c r="O91" i="16"/>
  <c r="O99" i="16"/>
  <c r="O107" i="16"/>
  <c r="O115" i="16"/>
  <c r="O123" i="16"/>
  <c r="O131" i="16"/>
  <c r="O139" i="16"/>
  <c r="O147" i="16"/>
  <c r="O155" i="16"/>
  <c r="O163" i="16"/>
  <c r="O171" i="16"/>
  <c r="O18" i="16"/>
  <c r="O34" i="16"/>
  <c r="O50" i="16"/>
  <c r="O66" i="16"/>
  <c r="O90" i="16"/>
  <c r="O106" i="16"/>
  <c r="O122" i="16"/>
  <c r="O138" i="16"/>
  <c r="O146" i="16"/>
  <c r="O162" i="16"/>
  <c r="O4" i="16"/>
  <c r="O12" i="16"/>
  <c r="O20" i="16"/>
  <c r="O28" i="16"/>
  <c r="O36" i="16"/>
  <c r="O44" i="16"/>
  <c r="O52" i="16"/>
  <c r="O60" i="16"/>
  <c r="O68" i="16"/>
  <c r="O76" i="16"/>
  <c r="O84" i="16"/>
  <c r="O92" i="16"/>
  <c r="O100" i="16"/>
  <c r="O108" i="16"/>
  <c r="O116" i="16"/>
  <c r="O124" i="16"/>
  <c r="O132" i="16"/>
  <c r="O140" i="16"/>
  <c r="O148" i="16"/>
  <c r="O156" i="16"/>
  <c r="O164" i="16"/>
  <c r="O172" i="16"/>
  <c r="O13" i="16"/>
  <c r="O37" i="16"/>
  <c r="O69" i="16"/>
  <c r="O101" i="16"/>
  <c r="O125" i="16"/>
  <c r="O133" i="16"/>
  <c r="O157" i="16"/>
  <c r="O173" i="16"/>
  <c r="O30" i="16"/>
  <c r="O54" i="16"/>
  <c r="O86" i="16"/>
  <c r="O110" i="16"/>
  <c r="O126" i="16"/>
  <c r="O142" i="16"/>
  <c r="O174" i="16"/>
  <c r="O23" i="16"/>
  <c r="O31" i="16"/>
  <c r="O47" i="16"/>
  <c r="O55" i="16"/>
  <c r="O63" i="16"/>
  <c r="O71" i="16"/>
  <c r="O79" i="16"/>
  <c r="O87" i="16"/>
  <c r="O95" i="16"/>
  <c r="O103" i="16"/>
  <c r="O111" i="16"/>
  <c r="O119" i="16"/>
  <c r="O127" i="16"/>
  <c r="O135" i="16"/>
  <c r="O143" i="16"/>
  <c r="O151" i="16"/>
  <c r="O159" i="16"/>
  <c r="O167" i="16"/>
  <c r="O175" i="16"/>
  <c r="O21" i="16"/>
  <c r="O45" i="16"/>
  <c r="O53" i="16"/>
  <c r="O77" i="16"/>
  <c r="O93" i="16"/>
  <c r="O117" i="16"/>
  <c r="O149" i="16"/>
  <c r="O6" i="16"/>
  <c r="O14" i="16"/>
  <c r="O38" i="16"/>
  <c r="O62" i="16"/>
  <c r="O78" i="16"/>
  <c r="O102" i="16"/>
  <c r="O118" i="16"/>
  <c r="O134" i="16"/>
  <c r="O150" i="16"/>
  <c r="O158" i="16"/>
  <c r="O7" i="16"/>
  <c r="O16" i="16"/>
  <c r="O48" i="16"/>
  <c r="O72" i="16"/>
  <c r="O88" i="16"/>
  <c r="O96" i="16"/>
  <c r="O104" i="16"/>
  <c r="O112" i="16"/>
  <c r="O120" i="16"/>
  <c r="O128" i="16"/>
  <c r="O136" i="16"/>
  <c r="O144" i="16"/>
  <c r="O152" i="16"/>
  <c r="O160" i="16"/>
  <c r="O168" i="16"/>
  <c r="O176" i="16"/>
  <c r="O3" i="16"/>
  <c r="O73" i="12"/>
  <c r="O169" i="12"/>
  <c r="O10" i="12"/>
  <c r="O18" i="12"/>
  <c r="O26" i="12"/>
  <c r="O34" i="12"/>
  <c r="O42" i="12"/>
  <c r="O50" i="12"/>
  <c r="O58" i="12"/>
  <c r="O66" i="12"/>
  <c r="O74" i="12"/>
  <c r="O82" i="12"/>
  <c r="O90" i="12"/>
  <c r="O98" i="12"/>
  <c r="O106" i="12"/>
  <c r="O114" i="12"/>
  <c r="O122" i="12"/>
  <c r="O130" i="12"/>
  <c r="O138" i="12"/>
  <c r="O146" i="12"/>
  <c r="O154" i="12"/>
  <c r="O162" i="12"/>
  <c r="O170" i="12"/>
  <c r="O89" i="12"/>
  <c r="O161" i="12"/>
  <c r="O3" i="12"/>
  <c r="O11" i="12"/>
  <c r="O19" i="12"/>
  <c r="O27" i="12"/>
  <c r="O35" i="12"/>
  <c r="O43" i="12"/>
  <c r="O51" i="12"/>
  <c r="O59" i="12"/>
  <c r="O67" i="12"/>
  <c r="O75" i="12"/>
  <c r="O83" i="12"/>
  <c r="O91" i="12"/>
  <c r="O99" i="12"/>
  <c r="O107" i="12"/>
  <c r="O115" i="12"/>
  <c r="O123" i="12"/>
  <c r="O131" i="12"/>
  <c r="O139" i="12"/>
  <c r="O147" i="12"/>
  <c r="O155" i="12"/>
  <c r="O163" i="12"/>
  <c r="O171" i="12"/>
  <c r="O65" i="12"/>
  <c r="O153" i="12"/>
  <c r="O4" i="12"/>
  <c r="O12" i="12"/>
  <c r="O20" i="12"/>
  <c r="O28" i="12"/>
  <c r="O36" i="12"/>
  <c r="O44" i="12"/>
  <c r="O52" i="12"/>
  <c r="O60" i="12"/>
  <c r="O68" i="12"/>
  <c r="O76" i="12"/>
  <c r="O84" i="12"/>
  <c r="O92" i="12"/>
  <c r="O100" i="12"/>
  <c r="O108" i="12"/>
  <c r="O116" i="12"/>
  <c r="O124" i="12"/>
  <c r="O132" i="12"/>
  <c r="O140" i="12"/>
  <c r="O148" i="12"/>
  <c r="O156" i="12"/>
  <c r="O164" i="12"/>
  <c r="O172" i="12"/>
  <c r="O17" i="12"/>
  <c r="O81" i="12"/>
  <c r="O145" i="12"/>
  <c r="O5" i="12"/>
  <c r="O13" i="12"/>
  <c r="O21" i="12"/>
  <c r="O29" i="12"/>
  <c r="O37" i="12"/>
  <c r="O45" i="12"/>
  <c r="O53" i="12"/>
  <c r="O61" i="12"/>
  <c r="O69" i="12"/>
  <c r="O77" i="12"/>
  <c r="O85" i="12"/>
  <c r="O93" i="12"/>
  <c r="O101" i="12"/>
  <c r="O109" i="12"/>
  <c r="O117" i="12"/>
  <c r="O125" i="12"/>
  <c r="O133" i="12"/>
  <c r="O141" i="12"/>
  <c r="O149" i="12"/>
  <c r="O157" i="12"/>
  <c r="O165" i="12"/>
  <c r="O173" i="12"/>
  <c r="O9" i="12"/>
  <c r="O41" i="12"/>
  <c r="O97" i="12"/>
  <c r="O137" i="12"/>
  <c r="O6" i="12"/>
  <c r="O14" i="12"/>
  <c r="O22" i="12"/>
  <c r="O30" i="12"/>
  <c r="O38" i="12"/>
  <c r="O46" i="12"/>
  <c r="O54" i="12"/>
  <c r="O62" i="12"/>
  <c r="O70" i="12"/>
  <c r="O78" i="12"/>
  <c r="O86" i="12"/>
  <c r="O94" i="12"/>
  <c r="O102" i="12"/>
  <c r="O110" i="12"/>
  <c r="O118" i="12"/>
  <c r="O126" i="12"/>
  <c r="O134" i="12"/>
  <c r="O142" i="12"/>
  <c r="O150" i="12"/>
  <c r="O158" i="12"/>
  <c r="O166" i="12"/>
  <c r="O174" i="12"/>
  <c r="O25" i="12"/>
  <c r="O57" i="12"/>
  <c r="O113" i="12"/>
  <c r="O121" i="12"/>
  <c r="O7" i="12"/>
  <c r="O15" i="12"/>
  <c r="O23" i="12"/>
  <c r="O31" i="12"/>
  <c r="O39" i="12"/>
  <c r="O47" i="12"/>
  <c r="O55" i="12"/>
  <c r="O63" i="12"/>
  <c r="O71" i="12"/>
  <c r="O79" i="12"/>
  <c r="O87" i="12"/>
  <c r="O95" i="12"/>
  <c r="O103" i="12"/>
  <c r="O111" i="12"/>
  <c r="O119" i="12"/>
  <c r="O127" i="12"/>
  <c r="O135" i="12"/>
  <c r="O143" i="12"/>
  <c r="O151" i="12"/>
  <c r="O159" i="12"/>
  <c r="O167" i="12"/>
  <c r="O175" i="12"/>
  <c r="O33" i="12"/>
  <c r="O49" i="12"/>
  <c r="O105" i="12"/>
  <c r="O129" i="12"/>
  <c r="O8" i="12"/>
  <c r="O16" i="12"/>
  <c r="O24" i="12"/>
  <c r="O32" i="12"/>
  <c r="O40" i="12"/>
  <c r="O48" i="12"/>
  <c r="O56" i="12"/>
  <c r="O64" i="12"/>
  <c r="O72" i="12"/>
  <c r="O80" i="12"/>
  <c r="O88" i="12"/>
  <c r="O96" i="12"/>
  <c r="O104" i="12"/>
  <c r="O112" i="12"/>
  <c r="O120" i="12"/>
  <c r="O128" i="12"/>
  <c r="O136" i="12"/>
  <c r="O144" i="12"/>
  <c r="O152" i="12"/>
  <c r="O160" i="12"/>
  <c r="O168" i="12"/>
  <c r="O176" i="12"/>
  <c r="O17" i="3"/>
  <c r="O65" i="3"/>
  <c r="O105" i="3"/>
  <c r="O129" i="3"/>
  <c r="O161" i="3"/>
  <c r="O26" i="3"/>
  <c r="O66" i="3"/>
  <c r="O106" i="3"/>
  <c r="O138" i="3"/>
  <c r="O162" i="3"/>
  <c r="O11" i="3"/>
  <c r="O59" i="3"/>
  <c r="O107" i="3"/>
  <c r="O171" i="3"/>
  <c r="O4" i="3"/>
  <c r="O12" i="3"/>
  <c r="O20" i="3"/>
  <c r="O28" i="3"/>
  <c r="O36" i="3"/>
  <c r="O44" i="3"/>
  <c r="O52" i="3"/>
  <c r="O60" i="3"/>
  <c r="O68" i="3"/>
  <c r="O76" i="3"/>
  <c r="O84" i="3"/>
  <c r="O92" i="3"/>
  <c r="O100" i="3"/>
  <c r="O108" i="3"/>
  <c r="O116" i="3"/>
  <c r="O124" i="3"/>
  <c r="O132" i="3"/>
  <c r="O140" i="3"/>
  <c r="O148" i="3"/>
  <c r="O156" i="3"/>
  <c r="O164" i="3"/>
  <c r="O172" i="3"/>
  <c r="O9" i="3"/>
  <c r="O41" i="3"/>
  <c r="O81" i="3"/>
  <c r="O113" i="3"/>
  <c r="O145" i="3"/>
  <c r="O10" i="3"/>
  <c r="O34" i="3"/>
  <c r="O50" i="3"/>
  <c r="O82" i="3"/>
  <c r="O114" i="3"/>
  <c r="O154" i="3"/>
  <c r="O19" i="3"/>
  <c r="O51" i="3"/>
  <c r="O83" i="3"/>
  <c r="O131" i="3"/>
  <c r="O155" i="3"/>
  <c r="O5" i="3"/>
  <c r="O13" i="3"/>
  <c r="O21" i="3"/>
  <c r="O29" i="3"/>
  <c r="O37" i="3"/>
  <c r="O45" i="3"/>
  <c r="O53" i="3"/>
  <c r="O61" i="3"/>
  <c r="O69" i="3"/>
  <c r="O77" i="3"/>
  <c r="O85" i="3"/>
  <c r="O93" i="3"/>
  <c r="O101" i="3"/>
  <c r="O109" i="3"/>
  <c r="O117" i="3"/>
  <c r="O125" i="3"/>
  <c r="O133" i="3"/>
  <c r="O141" i="3"/>
  <c r="O149" i="3"/>
  <c r="O157" i="3"/>
  <c r="O165" i="3"/>
  <c r="O173" i="3"/>
  <c r="O25" i="3"/>
  <c r="O49" i="3"/>
  <c r="O73" i="3"/>
  <c r="O89" i="3"/>
  <c r="O121" i="3"/>
  <c r="O169" i="3"/>
  <c r="O42" i="3"/>
  <c r="O74" i="3"/>
  <c r="O90" i="3"/>
  <c r="O122" i="3"/>
  <c r="O146" i="3"/>
  <c r="O27" i="3"/>
  <c r="O67" i="3"/>
  <c r="O99" i="3"/>
  <c r="O123" i="3"/>
  <c r="O163" i="3"/>
  <c r="O6" i="3"/>
  <c r="O14" i="3"/>
  <c r="O22" i="3"/>
  <c r="O30" i="3"/>
  <c r="O38" i="3"/>
  <c r="O46" i="3"/>
  <c r="O54" i="3"/>
  <c r="O62" i="3"/>
  <c r="O70" i="3"/>
  <c r="O78" i="3"/>
  <c r="O86" i="3"/>
  <c r="O94" i="3"/>
  <c r="O102" i="3"/>
  <c r="O110" i="3"/>
  <c r="O118" i="3"/>
  <c r="O126" i="3"/>
  <c r="O134" i="3"/>
  <c r="O142" i="3"/>
  <c r="O150" i="3"/>
  <c r="O158" i="3"/>
  <c r="O166" i="3"/>
  <c r="O174" i="3"/>
  <c r="O43" i="3"/>
  <c r="O91" i="3"/>
  <c r="O147" i="3"/>
  <c r="O7" i="3"/>
  <c r="O15" i="3"/>
  <c r="O23" i="3"/>
  <c r="O31" i="3"/>
  <c r="O39" i="3"/>
  <c r="O47" i="3"/>
  <c r="O55" i="3"/>
  <c r="O63" i="3"/>
  <c r="O71" i="3"/>
  <c r="O79" i="3"/>
  <c r="O87" i="3"/>
  <c r="O95" i="3"/>
  <c r="O103" i="3"/>
  <c r="O111" i="3"/>
  <c r="O119" i="3"/>
  <c r="O127" i="3"/>
  <c r="O135" i="3"/>
  <c r="O143" i="3"/>
  <c r="O151" i="3"/>
  <c r="O159" i="3"/>
  <c r="O167" i="3"/>
  <c r="O175" i="3"/>
  <c r="O33" i="3"/>
  <c r="O57" i="3"/>
  <c r="O97" i="3"/>
  <c r="O137" i="3"/>
  <c r="O153" i="3"/>
  <c r="O18" i="3"/>
  <c r="O58" i="3"/>
  <c r="O98" i="3"/>
  <c r="O130" i="3"/>
  <c r="O170" i="3"/>
  <c r="O35" i="3"/>
  <c r="O75" i="3"/>
  <c r="O115" i="3"/>
  <c r="O139" i="3"/>
  <c r="O8" i="3"/>
  <c r="O16" i="3"/>
  <c r="O24" i="3"/>
  <c r="O32" i="3"/>
  <c r="O40" i="3"/>
  <c r="O48" i="3"/>
  <c r="O56" i="3"/>
  <c r="O64" i="3"/>
  <c r="O72" i="3"/>
  <c r="O80" i="3"/>
  <c r="O88" i="3"/>
  <c r="O96" i="3"/>
  <c r="O104" i="3"/>
  <c r="O112" i="3"/>
  <c r="O120" i="3"/>
  <c r="O128" i="3"/>
  <c r="O136" i="3"/>
  <c r="O144" i="3"/>
  <c r="O152" i="3"/>
  <c r="O160" i="3"/>
  <c r="O168" i="3"/>
  <c r="O3" i="3"/>
  <c r="C123" i="4"/>
  <c r="E123" i="4"/>
  <c r="Q123" i="4" s="1"/>
  <c r="C124" i="4"/>
  <c r="E124" i="4"/>
  <c r="Q124" i="4"/>
  <c r="C125" i="4"/>
  <c r="E125" i="4"/>
  <c r="Q125" i="4" s="1"/>
  <c r="C126" i="4"/>
  <c r="E126" i="4"/>
  <c r="Q126" i="4" s="1"/>
  <c r="C127" i="4"/>
  <c r="E127" i="4"/>
  <c r="Q127" i="4" s="1"/>
  <c r="C128" i="4"/>
  <c r="E128" i="4"/>
  <c r="Q128" i="4" s="1"/>
  <c r="C129" i="4"/>
  <c r="E129" i="4"/>
  <c r="Q129" i="4" s="1"/>
  <c r="C130" i="4"/>
  <c r="E130" i="4"/>
  <c r="Q130" i="4" s="1"/>
  <c r="C131" i="4"/>
  <c r="E131" i="4"/>
  <c r="Q131" i="4" s="1"/>
  <c r="C132" i="4"/>
  <c r="E132" i="4"/>
  <c r="Q132" i="4" s="1"/>
  <c r="C133" i="4"/>
  <c r="E133" i="4"/>
  <c r="Q133" i="4" s="1"/>
  <c r="C134" i="4"/>
  <c r="E134" i="4"/>
  <c r="Q134" i="4"/>
  <c r="C135" i="4"/>
  <c r="E135" i="4"/>
  <c r="Q135" i="4" s="1"/>
  <c r="C136" i="4"/>
  <c r="E136" i="4"/>
  <c r="Q136" i="4" s="1"/>
  <c r="C137" i="4"/>
  <c r="E137" i="4"/>
  <c r="Q137" i="4" s="1"/>
  <c r="C138" i="4"/>
  <c r="E138" i="4"/>
  <c r="Q138" i="4" s="1"/>
  <c r="C139" i="4"/>
  <c r="E139" i="4"/>
  <c r="Q139" i="4" s="1"/>
  <c r="C140" i="4"/>
  <c r="E140" i="4"/>
  <c r="Q140" i="4" s="1"/>
  <c r="C141" i="4"/>
  <c r="E141" i="4"/>
  <c r="Q141" i="4" s="1"/>
  <c r="C142" i="4"/>
  <c r="E142" i="4"/>
  <c r="Q142" i="4" s="1"/>
  <c r="C143" i="4"/>
  <c r="E143" i="4"/>
  <c r="Q143" i="4" s="1"/>
  <c r="C144" i="4"/>
  <c r="E144" i="4"/>
  <c r="Q144" i="4" s="1"/>
  <c r="C145" i="4"/>
  <c r="E145" i="4"/>
  <c r="Q145" i="4" s="1"/>
  <c r="C146" i="4"/>
  <c r="E146" i="4"/>
  <c r="Q146" i="4" s="1"/>
  <c r="C147" i="4"/>
  <c r="E147" i="4"/>
  <c r="Q147" i="4" s="1"/>
  <c r="C148" i="4"/>
  <c r="E148" i="4"/>
  <c r="Q148" i="4" s="1"/>
  <c r="C149" i="4"/>
  <c r="E149" i="4"/>
  <c r="Q149" i="4" s="1"/>
  <c r="C150" i="4"/>
  <c r="E150" i="4"/>
  <c r="Q150" i="4" s="1"/>
  <c r="C151" i="4"/>
  <c r="E151" i="4"/>
  <c r="Q151" i="4" s="1"/>
  <c r="C152" i="4"/>
  <c r="E152" i="4"/>
  <c r="Q152" i="4" s="1"/>
  <c r="C153" i="4"/>
  <c r="E153" i="4"/>
  <c r="Q153" i="4" s="1"/>
  <c r="C154" i="4"/>
  <c r="E154" i="4"/>
  <c r="Q154" i="4" s="1"/>
  <c r="C155" i="4"/>
  <c r="E155" i="4"/>
  <c r="Q155" i="4" s="1"/>
  <c r="C156" i="4"/>
  <c r="E156" i="4"/>
  <c r="Q156" i="4" s="1"/>
  <c r="C157" i="4"/>
  <c r="E157" i="4"/>
  <c r="Q157" i="4" s="1"/>
  <c r="C158" i="4"/>
  <c r="E158" i="4"/>
  <c r="Q158" i="4" s="1"/>
  <c r="C159" i="4"/>
  <c r="E159" i="4"/>
  <c r="Q159" i="4" s="1"/>
  <c r="C160" i="4"/>
  <c r="E160" i="4"/>
  <c r="Q160" i="4" s="1"/>
  <c r="C161" i="4"/>
  <c r="E161" i="4"/>
  <c r="Q161" i="4" s="1"/>
  <c r="C162" i="4"/>
  <c r="E162" i="4"/>
  <c r="Q162" i="4" s="1"/>
  <c r="C163" i="4"/>
  <c r="E163" i="4"/>
  <c r="Q163" i="4" s="1"/>
  <c r="C164" i="4"/>
  <c r="E164" i="4"/>
  <c r="Q164" i="4" s="1"/>
  <c r="C165" i="4"/>
  <c r="E165" i="4"/>
  <c r="Q165" i="4" s="1"/>
  <c r="C166" i="4"/>
  <c r="E166" i="4"/>
  <c r="Q166" i="4" s="1"/>
  <c r="C167" i="4"/>
  <c r="E167" i="4"/>
  <c r="Q167" i="4" s="1"/>
  <c r="C168" i="4"/>
  <c r="E168" i="4"/>
  <c r="Q168" i="4" s="1"/>
  <c r="C169" i="4"/>
  <c r="E169" i="4"/>
  <c r="Q169" i="4" s="1"/>
  <c r="C170" i="4"/>
  <c r="E170" i="4"/>
  <c r="Q170" i="4" s="1"/>
  <c r="C171" i="4"/>
  <c r="E171" i="4"/>
  <c r="Q171" i="4" s="1"/>
  <c r="C172" i="4"/>
  <c r="E172" i="4"/>
  <c r="Q172" i="4" s="1"/>
  <c r="C173" i="4"/>
  <c r="E173" i="4"/>
  <c r="Q173" i="4" s="1"/>
  <c r="C174" i="4"/>
  <c r="E174" i="4"/>
  <c r="Q174" i="4" s="1"/>
  <c r="C175" i="4"/>
  <c r="E175" i="4"/>
  <c r="Q175" i="4" s="1"/>
  <c r="C176" i="4"/>
  <c r="E176" i="4"/>
  <c r="Q176" i="4" s="1"/>
  <c r="V96" i="2" l="1"/>
  <c r="R94" i="2"/>
  <c r="AH94" i="2"/>
  <c r="W96" i="2"/>
  <c r="Q94" i="2" l="1"/>
  <c r="W94" i="2"/>
  <c r="AA96" i="2"/>
  <c r="S94" i="2"/>
  <c r="U94" i="2"/>
  <c r="AA94" i="2"/>
  <c r="Y96" i="2"/>
  <c r="Z94" i="2"/>
  <c r="AD96" i="2"/>
  <c r="AG94" i="2"/>
  <c r="AI94" i="2"/>
  <c r="AG96" i="2"/>
  <c r="AE94" i="2"/>
  <c r="Y94" i="2"/>
  <c r="AC96" i="2"/>
  <c r="AI96" i="2"/>
  <c r="AE96" i="2"/>
  <c r="AC94" i="2"/>
  <c r="S96" i="2"/>
  <c r="U96" i="2"/>
  <c r="Q96" i="2"/>
  <c r="V94" i="2"/>
  <c r="AD94" i="2"/>
  <c r="R96" i="2"/>
  <c r="Z96" i="2"/>
  <c r="AH96" i="2"/>
  <c r="P94" i="2"/>
  <c r="X94" i="2"/>
  <c r="AF94" i="2"/>
  <c r="T96" i="2"/>
  <c r="AB96" i="2"/>
  <c r="T94" i="2"/>
  <c r="AB94" i="2"/>
  <c r="P96" i="2"/>
  <c r="X96" i="2"/>
  <c r="AF96" i="2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L176" i="12"/>
  <c r="H176" i="12"/>
  <c r="L175" i="12"/>
  <c r="H175" i="12"/>
  <c r="L174" i="12"/>
  <c r="H174" i="12"/>
  <c r="L173" i="12"/>
  <c r="H173" i="12"/>
  <c r="L172" i="12"/>
  <c r="H172" i="12"/>
  <c r="L171" i="12"/>
  <c r="H171" i="12"/>
  <c r="L170" i="12"/>
  <c r="H170" i="12"/>
  <c r="L169" i="12"/>
  <c r="H169" i="12"/>
  <c r="L168" i="12"/>
  <c r="H168" i="12"/>
  <c r="L167" i="12"/>
  <c r="H167" i="12"/>
  <c r="L166" i="12"/>
  <c r="H166" i="12"/>
  <c r="L165" i="12"/>
  <c r="H165" i="12"/>
  <c r="L164" i="12"/>
  <c r="H164" i="12"/>
  <c r="L163" i="12"/>
  <c r="H163" i="12"/>
  <c r="L162" i="12"/>
  <c r="H162" i="12"/>
  <c r="L161" i="12"/>
  <c r="H161" i="12"/>
  <c r="L160" i="12"/>
  <c r="H160" i="12"/>
  <c r="L159" i="12"/>
  <c r="H159" i="12"/>
  <c r="L158" i="12"/>
  <c r="H158" i="12"/>
  <c r="L157" i="12"/>
  <c r="H157" i="12"/>
  <c r="L156" i="12"/>
  <c r="H156" i="12"/>
  <c r="L155" i="12"/>
  <c r="H155" i="12"/>
  <c r="L154" i="12"/>
  <c r="H154" i="12"/>
  <c r="L153" i="12"/>
  <c r="H153" i="12"/>
  <c r="L152" i="12"/>
  <c r="H152" i="12"/>
  <c r="L151" i="12"/>
  <c r="H151" i="12"/>
  <c r="L150" i="12"/>
  <c r="H150" i="12"/>
  <c r="L149" i="12"/>
  <c r="H149" i="12"/>
  <c r="L148" i="12"/>
  <c r="H148" i="12"/>
  <c r="L147" i="12"/>
  <c r="H147" i="12"/>
  <c r="L146" i="12"/>
  <c r="H146" i="12"/>
  <c r="L145" i="12"/>
  <c r="H145" i="12"/>
  <c r="L144" i="12"/>
  <c r="H144" i="12"/>
  <c r="L143" i="12"/>
  <c r="H143" i="12"/>
  <c r="L142" i="12"/>
  <c r="H142" i="12"/>
  <c r="L141" i="12"/>
  <c r="H141" i="12"/>
  <c r="L140" i="12"/>
  <c r="H140" i="12"/>
  <c r="L139" i="12"/>
  <c r="H139" i="12"/>
  <c r="L138" i="12"/>
  <c r="H138" i="12"/>
  <c r="L137" i="12"/>
  <c r="H137" i="12"/>
  <c r="L136" i="12"/>
  <c r="H136" i="12"/>
  <c r="L135" i="12"/>
  <c r="H135" i="12"/>
  <c r="L134" i="12"/>
  <c r="H134" i="12"/>
  <c r="L133" i="12"/>
  <c r="H133" i="12"/>
  <c r="L132" i="12"/>
  <c r="H132" i="12"/>
  <c r="L131" i="12"/>
  <c r="H131" i="12"/>
  <c r="L130" i="12"/>
  <c r="H130" i="12"/>
  <c r="L129" i="12"/>
  <c r="H129" i="12"/>
  <c r="L128" i="12"/>
  <c r="H128" i="12"/>
  <c r="L127" i="12"/>
  <c r="H127" i="12"/>
  <c r="L126" i="12"/>
  <c r="H126" i="12"/>
  <c r="L125" i="12"/>
  <c r="H125" i="12"/>
  <c r="L124" i="12"/>
  <c r="H124" i="12"/>
  <c r="L123" i="12"/>
  <c r="H123" i="12"/>
  <c r="L122" i="12"/>
  <c r="H122" i="12"/>
  <c r="L121" i="12"/>
  <c r="H121" i="12"/>
  <c r="L120" i="12"/>
  <c r="H120" i="12"/>
  <c r="L119" i="12"/>
  <c r="H119" i="12"/>
  <c r="L118" i="12"/>
  <c r="H118" i="12"/>
  <c r="L117" i="12"/>
  <c r="H117" i="12"/>
  <c r="L116" i="12"/>
  <c r="H116" i="12"/>
  <c r="L115" i="12"/>
  <c r="H115" i="12"/>
  <c r="L114" i="12"/>
  <c r="H114" i="12"/>
  <c r="L113" i="12"/>
  <c r="H113" i="12"/>
  <c r="L112" i="12"/>
  <c r="H112" i="12"/>
  <c r="L111" i="12"/>
  <c r="H111" i="12"/>
  <c r="L110" i="12"/>
  <c r="H110" i="12"/>
  <c r="L109" i="12"/>
  <c r="H109" i="12"/>
  <c r="L108" i="12"/>
  <c r="H108" i="12"/>
  <c r="L107" i="12"/>
  <c r="H107" i="12"/>
  <c r="L106" i="12"/>
  <c r="H106" i="12"/>
  <c r="L105" i="12"/>
  <c r="H105" i="12"/>
  <c r="L104" i="12"/>
  <c r="H104" i="12"/>
  <c r="L103" i="12"/>
  <c r="H103" i="12"/>
  <c r="L102" i="12"/>
  <c r="H102" i="12"/>
  <c r="L101" i="12"/>
  <c r="H101" i="12"/>
  <c r="L100" i="12"/>
  <c r="H100" i="12"/>
  <c r="L99" i="12"/>
  <c r="H99" i="12"/>
  <c r="L98" i="12"/>
  <c r="H98" i="12"/>
  <c r="L97" i="12"/>
  <c r="H97" i="12"/>
  <c r="L96" i="12"/>
  <c r="H96" i="12"/>
  <c r="L95" i="12"/>
  <c r="H95" i="12"/>
  <c r="L94" i="12"/>
  <c r="H94" i="12"/>
  <c r="L93" i="12"/>
  <c r="H93" i="12"/>
  <c r="L92" i="12"/>
  <c r="H92" i="12"/>
  <c r="L91" i="12"/>
  <c r="H91" i="12"/>
  <c r="L90" i="12"/>
  <c r="H90" i="12"/>
  <c r="L89" i="12"/>
  <c r="H89" i="12"/>
  <c r="L88" i="12"/>
  <c r="H88" i="12"/>
  <c r="L87" i="12"/>
  <c r="H87" i="12"/>
  <c r="L86" i="12"/>
  <c r="H86" i="12"/>
  <c r="L85" i="12"/>
  <c r="H85" i="12"/>
  <c r="L84" i="12"/>
  <c r="H84" i="12"/>
  <c r="L83" i="12"/>
  <c r="H83" i="12"/>
  <c r="L82" i="12"/>
  <c r="H82" i="12"/>
  <c r="L81" i="12"/>
  <c r="H81" i="12"/>
  <c r="L80" i="12"/>
  <c r="H80" i="12"/>
  <c r="L79" i="12"/>
  <c r="H79" i="12"/>
  <c r="L78" i="12"/>
  <c r="H78" i="12"/>
  <c r="L77" i="12"/>
  <c r="H77" i="12"/>
  <c r="L76" i="12"/>
  <c r="H76" i="12"/>
  <c r="L75" i="12"/>
  <c r="H75" i="12"/>
  <c r="L74" i="12"/>
  <c r="H74" i="12"/>
  <c r="L73" i="12"/>
  <c r="H73" i="12"/>
  <c r="L72" i="12"/>
  <c r="H72" i="12"/>
  <c r="L71" i="12"/>
  <c r="H71" i="12"/>
  <c r="L70" i="12"/>
  <c r="H70" i="12"/>
  <c r="L69" i="12"/>
  <c r="H69" i="12"/>
  <c r="L68" i="12"/>
  <c r="H68" i="12"/>
  <c r="L67" i="12"/>
  <c r="H67" i="12"/>
  <c r="L66" i="12"/>
  <c r="H66" i="12"/>
  <c r="L65" i="12"/>
  <c r="H65" i="12"/>
  <c r="L64" i="12"/>
  <c r="H64" i="12"/>
  <c r="L63" i="12"/>
  <c r="H63" i="12"/>
  <c r="L62" i="12"/>
  <c r="H62" i="12"/>
  <c r="L61" i="12"/>
  <c r="H61" i="12"/>
  <c r="L60" i="12"/>
  <c r="H60" i="12"/>
  <c r="L59" i="12"/>
  <c r="H59" i="12"/>
  <c r="L58" i="12"/>
  <c r="H58" i="12"/>
  <c r="L57" i="12"/>
  <c r="H57" i="12"/>
  <c r="L56" i="12"/>
  <c r="H56" i="12"/>
  <c r="L55" i="12"/>
  <c r="H55" i="12"/>
  <c r="L54" i="12"/>
  <c r="H54" i="12"/>
  <c r="L53" i="12"/>
  <c r="H53" i="12"/>
  <c r="L52" i="12"/>
  <c r="H52" i="12"/>
  <c r="L51" i="12"/>
  <c r="H51" i="12"/>
  <c r="L50" i="12"/>
  <c r="H50" i="12"/>
  <c r="L49" i="12"/>
  <c r="H49" i="12"/>
  <c r="L48" i="12"/>
  <c r="H48" i="12"/>
  <c r="L47" i="12"/>
  <c r="H47" i="12"/>
  <c r="L46" i="12"/>
  <c r="H46" i="12"/>
  <c r="L45" i="12"/>
  <c r="H45" i="12"/>
  <c r="L44" i="12"/>
  <c r="H44" i="12"/>
  <c r="L43" i="12"/>
  <c r="H43" i="12"/>
  <c r="L42" i="12"/>
  <c r="H42" i="12"/>
  <c r="L41" i="12"/>
  <c r="H41" i="12"/>
  <c r="L40" i="12"/>
  <c r="H40" i="12"/>
  <c r="L39" i="12"/>
  <c r="H39" i="12"/>
  <c r="L38" i="12"/>
  <c r="H38" i="12"/>
  <c r="L37" i="12"/>
  <c r="H37" i="12"/>
  <c r="L36" i="12"/>
  <c r="H36" i="12"/>
  <c r="L35" i="12"/>
  <c r="H35" i="12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H24" i="12"/>
  <c r="L23" i="12"/>
  <c r="H23" i="12"/>
  <c r="L22" i="12"/>
  <c r="H22" i="12"/>
  <c r="L21" i="12"/>
  <c r="H21" i="12"/>
  <c r="L20" i="12"/>
  <c r="H20" i="12"/>
  <c r="L19" i="12"/>
  <c r="H19" i="12"/>
  <c r="L18" i="12"/>
  <c r="H18" i="12"/>
  <c r="L17" i="12"/>
  <c r="H17" i="12"/>
  <c r="L16" i="12"/>
  <c r="H16" i="12"/>
  <c r="L15" i="12"/>
  <c r="H15" i="12"/>
  <c r="L14" i="12"/>
  <c r="H14" i="12"/>
  <c r="L13" i="12"/>
  <c r="H13" i="12"/>
  <c r="L12" i="12"/>
  <c r="H12" i="12"/>
  <c r="L11" i="12"/>
  <c r="H11" i="12"/>
  <c r="L10" i="12"/>
  <c r="H10" i="12"/>
  <c r="L9" i="12"/>
  <c r="H9" i="12"/>
  <c r="L8" i="12"/>
  <c r="H8" i="12"/>
  <c r="L7" i="12"/>
  <c r="H7" i="12"/>
  <c r="L6" i="12"/>
  <c r="H6" i="12"/>
  <c r="L5" i="12"/>
  <c r="H5" i="12"/>
  <c r="L4" i="12"/>
  <c r="H4" i="12"/>
  <c r="L3" i="12"/>
  <c r="H3" i="12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3" i="3"/>
  <c r="C93" i="4"/>
  <c r="C93" i="3" s="1"/>
  <c r="C94" i="4"/>
  <c r="C94" i="12" s="1"/>
  <c r="C95" i="4"/>
  <c r="C96" i="4"/>
  <c r="C96" i="3" s="1"/>
  <c r="C97" i="4"/>
  <c r="C97" i="16" s="1"/>
  <c r="C98" i="4"/>
  <c r="C98" i="16" s="1"/>
  <c r="C99" i="4"/>
  <c r="C99" i="3" s="1"/>
  <c r="C100" i="4"/>
  <c r="C101" i="4"/>
  <c r="C102" i="4"/>
  <c r="C102" i="12" s="1"/>
  <c r="C103" i="4"/>
  <c r="C103" i="16" s="1"/>
  <c r="C104" i="4"/>
  <c r="C104" i="3" s="1"/>
  <c r="C105" i="4"/>
  <c r="C105" i="16" s="1"/>
  <c r="C106" i="4"/>
  <c r="C106" i="16" s="1"/>
  <c r="C107" i="4"/>
  <c r="C107" i="3" s="1"/>
  <c r="C108" i="4"/>
  <c r="C109" i="4"/>
  <c r="C110" i="4"/>
  <c r="C110" i="12" s="1"/>
  <c r="C111" i="4"/>
  <c r="C111" i="12" s="1"/>
  <c r="C112" i="4"/>
  <c r="C112" i="3" s="1"/>
  <c r="C113" i="4"/>
  <c r="C113" i="16" s="1"/>
  <c r="C114" i="4"/>
  <c r="C114" i="16" s="1"/>
  <c r="C115" i="4"/>
  <c r="C115" i="3" s="1"/>
  <c r="C116" i="4"/>
  <c r="C117" i="4"/>
  <c r="C117" i="3" s="1"/>
  <c r="C118" i="4"/>
  <c r="C118" i="3" s="1"/>
  <c r="C119" i="4"/>
  <c r="C119" i="16" s="1"/>
  <c r="C120" i="4"/>
  <c r="C121" i="4"/>
  <c r="C121" i="16" s="1"/>
  <c r="C122" i="4"/>
  <c r="C122" i="16" s="1"/>
  <c r="C123" i="3"/>
  <c r="C126" i="3"/>
  <c r="C129" i="16"/>
  <c r="C130" i="16"/>
  <c r="C131" i="3"/>
  <c r="C134" i="12"/>
  <c r="C135" i="12"/>
  <c r="C137" i="16"/>
  <c r="C138" i="16"/>
  <c r="C139" i="3"/>
  <c r="C142" i="12"/>
  <c r="C143" i="16"/>
  <c r="C144" i="16"/>
  <c r="C145" i="16"/>
  <c r="C146" i="12"/>
  <c r="C147" i="3"/>
  <c r="C150" i="3"/>
  <c r="C152" i="12"/>
  <c r="C153" i="16"/>
  <c r="C155" i="3"/>
  <c r="C158" i="3"/>
  <c r="C159" i="16"/>
  <c r="C160" i="16"/>
  <c r="C161" i="16"/>
  <c r="C162" i="12"/>
  <c r="C163" i="3"/>
  <c r="C166" i="12"/>
  <c r="C167" i="16"/>
  <c r="C168" i="16"/>
  <c r="C169" i="16"/>
  <c r="C171" i="3"/>
  <c r="C174" i="12"/>
  <c r="C175" i="16"/>
  <c r="C149" i="3"/>
  <c r="C173" i="3"/>
  <c r="C129" i="3"/>
  <c r="C137" i="3"/>
  <c r="C143" i="3"/>
  <c r="C145" i="3"/>
  <c r="C153" i="3"/>
  <c r="C159" i="3"/>
  <c r="C161" i="3"/>
  <c r="C167" i="3"/>
  <c r="C169" i="3"/>
  <c r="AJ2" i="2"/>
  <c r="AJ102" i="2" l="1"/>
  <c r="AJ100" i="2"/>
  <c r="C119" i="3"/>
  <c r="C103" i="3"/>
  <c r="C110" i="3"/>
  <c r="C102" i="3"/>
  <c r="C105" i="3"/>
  <c r="C97" i="3"/>
  <c r="C121" i="3"/>
  <c r="C113" i="3"/>
  <c r="C94" i="3"/>
  <c r="C166" i="3"/>
  <c r="C134" i="3"/>
  <c r="C106" i="3"/>
  <c r="C130" i="3"/>
  <c r="C143" i="12"/>
  <c r="C112" i="16"/>
  <c r="C130" i="12"/>
  <c r="C104" i="16"/>
  <c r="C114" i="12"/>
  <c r="C96" i="16"/>
  <c r="C122" i="3"/>
  <c r="C175" i="3"/>
  <c r="C98" i="3"/>
  <c r="C174" i="3"/>
  <c r="C99" i="12"/>
  <c r="C142" i="3"/>
  <c r="C175" i="12"/>
  <c r="C172" i="3"/>
  <c r="C172" i="12"/>
  <c r="C172" i="16"/>
  <c r="C164" i="12"/>
  <c r="C164" i="16"/>
  <c r="C156" i="3"/>
  <c r="C156" i="12"/>
  <c r="C156" i="16"/>
  <c r="C148" i="12"/>
  <c r="C148" i="16"/>
  <c r="C140" i="3"/>
  <c r="C140" i="12"/>
  <c r="C140" i="16"/>
  <c r="C132" i="12"/>
  <c r="C132" i="3"/>
  <c r="C132" i="16"/>
  <c r="C124" i="3"/>
  <c r="C124" i="12"/>
  <c r="C124" i="16"/>
  <c r="C116" i="12"/>
  <c r="C116" i="3"/>
  <c r="C116" i="16"/>
  <c r="C108" i="3"/>
  <c r="C108" i="12"/>
  <c r="C108" i="16"/>
  <c r="C100" i="12"/>
  <c r="C100" i="16"/>
  <c r="C152" i="3"/>
  <c r="C170" i="16"/>
  <c r="C170" i="3"/>
  <c r="C162" i="16"/>
  <c r="C162" i="3"/>
  <c r="C154" i="16"/>
  <c r="C154" i="3"/>
  <c r="C146" i="16"/>
  <c r="C146" i="3"/>
  <c r="C170" i="12"/>
  <c r="C138" i="12"/>
  <c r="C106" i="12"/>
  <c r="C152" i="16"/>
  <c r="C148" i="3"/>
  <c r="C167" i="12"/>
  <c r="C103" i="12"/>
  <c r="C176" i="3"/>
  <c r="C176" i="12"/>
  <c r="C168" i="3"/>
  <c r="C168" i="12"/>
  <c r="C160" i="3"/>
  <c r="C160" i="12"/>
  <c r="C144" i="3"/>
  <c r="C144" i="12"/>
  <c r="C136" i="3"/>
  <c r="C136" i="12"/>
  <c r="C128" i="3"/>
  <c r="C128" i="12"/>
  <c r="C120" i="3"/>
  <c r="C120" i="12"/>
  <c r="C136" i="16"/>
  <c r="C151" i="3"/>
  <c r="C151" i="16"/>
  <c r="C135" i="3"/>
  <c r="C135" i="16"/>
  <c r="C127" i="16"/>
  <c r="C127" i="3"/>
  <c r="C111" i="16"/>
  <c r="C111" i="3"/>
  <c r="C95" i="3"/>
  <c r="C95" i="16"/>
  <c r="C159" i="12"/>
  <c r="C127" i="12"/>
  <c r="C98" i="12"/>
  <c r="C128" i="16"/>
  <c r="C164" i="3"/>
  <c r="C100" i="3"/>
  <c r="C154" i="12"/>
  <c r="C122" i="12"/>
  <c r="C95" i="12"/>
  <c r="C120" i="16"/>
  <c r="C138" i="3"/>
  <c r="C114" i="3"/>
  <c r="C173" i="12"/>
  <c r="C173" i="16"/>
  <c r="C165" i="3"/>
  <c r="C165" i="12"/>
  <c r="C165" i="16"/>
  <c r="C157" i="3"/>
  <c r="C157" i="12"/>
  <c r="C157" i="16"/>
  <c r="C149" i="12"/>
  <c r="C149" i="16"/>
  <c r="C141" i="12"/>
  <c r="C141" i="3"/>
  <c r="C141" i="16"/>
  <c r="C133" i="3"/>
  <c r="C133" i="12"/>
  <c r="C133" i="16"/>
  <c r="C125" i="3"/>
  <c r="C125" i="12"/>
  <c r="C125" i="16"/>
  <c r="C117" i="12"/>
  <c r="C117" i="16"/>
  <c r="C109" i="3"/>
  <c r="C109" i="12"/>
  <c r="C109" i="16"/>
  <c r="C101" i="3"/>
  <c r="C101" i="12"/>
  <c r="C101" i="16"/>
  <c r="C93" i="12"/>
  <c r="C93" i="16"/>
  <c r="C151" i="12"/>
  <c r="C119" i="12"/>
  <c r="C176" i="16"/>
  <c r="C169" i="12"/>
  <c r="C161" i="12"/>
  <c r="C153" i="12"/>
  <c r="C145" i="12"/>
  <c r="C137" i="12"/>
  <c r="C129" i="12"/>
  <c r="C121" i="12"/>
  <c r="C113" i="12"/>
  <c r="C105" i="12"/>
  <c r="C97" i="12"/>
  <c r="C112" i="12"/>
  <c r="C104" i="12"/>
  <c r="C96" i="12"/>
  <c r="C174" i="16"/>
  <c r="C166" i="16"/>
  <c r="C158" i="16"/>
  <c r="C150" i="16"/>
  <c r="C142" i="16"/>
  <c r="C134" i="16"/>
  <c r="C126" i="16"/>
  <c r="C118" i="16"/>
  <c r="C110" i="16"/>
  <c r="C102" i="16"/>
  <c r="C94" i="16"/>
  <c r="C158" i="12"/>
  <c r="C150" i="12"/>
  <c r="C126" i="12"/>
  <c r="C118" i="12"/>
  <c r="C171" i="16"/>
  <c r="C163" i="16"/>
  <c r="C155" i="16"/>
  <c r="C147" i="16"/>
  <c r="C139" i="16"/>
  <c r="C131" i="16"/>
  <c r="C123" i="16"/>
  <c r="C115" i="16"/>
  <c r="C107" i="16"/>
  <c r="C99" i="16"/>
  <c r="C171" i="12"/>
  <c r="C163" i="12"/>
  <c r="C155" i="12"/>
  <c r="C147" i="12"/>
  <c r="C139" i="12"/>
  <c r="C131" i="12"/>
  <c r="C123" i="12"/>
  <c r="C115" i="12"/>
  <c r="C107" i="12"/>
  <c r="Q2" i="2"/>
  <c r="B1" i="18"/>
  <c r="C1" i="18"/>
  <c r="D1" i="18"/>
  <c r="B2" i="18" l="1" a="1"/>
  <c r="AK2" i="2"/>
  <c r="R2" i="2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B2" i="18" l="1"/>
  <c r="E2" i="18" s="1"/>
  <c r="F5" i="18"/>
  <c r="F13" i="18"/>
  <c r="E6" i="18"/>
  <c r="E14" i="18"/>
  <c r="F6" i="18"/>
  <c r="F14" i="18"/>
  <c r="E7" i="18"/>
  <c r="E15" i="18"/>
  <c r="F7" i="18"/>
  <c r="F15" i="18"/>
  <c r="E8" i="18"/>
  <c r="E16" i="18"/>
  <c r="F8" i="18"/>
  <c r="F16" i="18"/>
  <c r="F9" i="18"/>
  <c r="F2" i="18"/>
  <c r="E10" i="18"/>
  <c r="F10" i="18"/>
  <c r="E3" i="18"/>
  <c r="E11" i="18"/>
  <c r="F3" i="18"/>
  <c r="F11" i="18"/>
  <c r="E4" i="18"/>
  <c r="F32" i="2" s="1"/>
  <c r="E12" i="18"/>
  <c r="F4" i="18"/>
  <c r="F12" i="18"/>
  <c r="E5" i="18"/>
  <c r="E13" i="18"/>
  <c r="E9" i="18"/>
  <c r="A91" i="16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F27" i="2"/>
  <c r="S2" i="2"/>
  <c r="AL2" i="2"/>
  <c r="E80" i="2" l="1"/>
  <c r="C80" i="4" s="1"/>
  <c r="F75" i="2"/>
  <c r="E76" i="2"/>
  <c r="C76" i="4" s="1"/>
  <c r="C76" i="3" s="1"/>
  <c r="F77" i="2"/>
  <c r="F30" i="2"/>
  <c r="F40" i="2"/>
  <c r="E8" i="2"/>
  <c r="C8" i="4" s="1"/>
  <c r="C8" i="12" s="1"/>
  <c r="F44" i="2"/>
  <c r="F10" i="2"/>
  <c r="F74" i="2"/>
  <c r="F15" i="2"/>
  <c r="E43" i="2"/>
  <c r="C43" i="4" s="1"/>
  <c r="C43" i="3" s="1"/>
  <c r="E48" i="2"/>
  <c r="C48" i="4" s="1"/>
  <c r="C48" i="3" s="1"/>
  <c r="F20" i="2"/>
  <c r="F70" i="2"/>
  <c r="E55" i="2"/>
  <c r="C55" i="4" s="1"/>
  <c r="C55" i="3" s="1"/>
  <c r="F84" i="2"/>
  <c r="E39" i="2"/>
  <c r="C39" i="4" s="1"/>
  <c r="E50" i="2"/>
  <c r="C50" i="4" s="1"/>
  <c r="F41" i="2"/>
  <c r="F29" i="2"/>
  <c r="E14" i="2"/>
  <c r="C14" i="4" s="1"/>
  <c r="C14" i="16" s="1"/>
  <c r="F31" i="2"/>
  <c r="E37" i="2"/>
  <c r="C37" i="4" s="1"/>
  <c r="C37" i="12" s="1"/>
  <c r="F43" i="2"/>
  <c r="F37" i="2"/>
  <c r="F22" i="2"/>
  <c r="F51" i="2"/>
  <c r="F18" i="2"/>
  <c r="F23" i="2"/>
  <c r="E38" i="2"/>
  <c r="C38" i="4" s="1"/>
  <c r="C38" i="3" s="1"/>
  <c r="E10" i="2"/>
  <c r="C10" i="4" s="1"/>
  <c r="C10" i="3" s="1"/>
  <c r="E11" i="2"/>
  <c r="C11" i="4" s="1"/>
  <c r="C11" i="3" s="1"/>
  <c r="F28" i="2"/>
  <c r="F9" i="2"/>
  <c r="E70" i="2"/>
  <c r="C70" i="4" s="1"/>
  <c r="C70" i="16" s="1"/>
  <c r="E69" i="2"/>
  <c r="C69" i="4" s="1"/>
  <c r="C69" i="3" s="1"/>
  <c r="F52" i="2"/>
  <c r="F56" i="2"/>
  <c r="E13" i="2"/>
  <c r="C13" i="4" s="1"/>
  <c r="C13" i="3" s="1"/>
  <c r="E40" i="2"/>
  <c r="C40" i="4" s="1"/>
  <c r="C40" i="3" s="1"/>
  <c r="F11" i="2"/>
  <c r="F69" i="2"/>
  <c r="E20" i="2"/>
  <c r="C20" i="4" s="1"/>
  <c r="C20" i="16" s="1"/>
  <c r="F66" i="2"/>
  <c r="E56" i="2"/>
  <c r="C56" i="4" s="1"/>
  <c r="C56" i="16" s="1"/>
  <c r="E17" i="2"/>
  <c r="C17" i="4" s="1"/>
  <c r="C17" i="12" s="1"/>
  <c r="F38" i="2"/>
  <c r="F35" i="2"/>
  <c r="F50" i="2"/>
  <c r="E47" i="2"/>
  <c r="C47" i="4" s="1"/>
  <c r="C47" i="3" s="1"/>
  <c r="E51" i="2"/>
  <c r="C51" i="4" s="1"/>
  <c r="C51" i="12" s="1"/>
  <c r="E24" i="2"/>
  <c r="C24" i="4" s="1"/>
  <c r="C24" i="12" s="1"/>
  <c r="E12" i="2"/>
  <c r="C12" i="4" s="1"/>
  <c r="C12" i="16" s="1"/>
  <c r="F25" i="2"/>
  <c r="E16" i="2"/>
  <c r="C16" i="4" s="1"/>
  <c r="C16" i="16" s="1"/>
  <c r="F76" i="2"/>
  <c r="F78" i="2"/>
  <c r="E33" i="2"/>
  <c r="C33" i="4" s="1"/>
  <c r="E49" i="2"/>
  <c r="C49" i="4" s="1"/>
  <c r="C49" i="12" s="1"/>
  <c r="E22" i="2"/>
  <c r="C22" i="4" s="1"/>
  <c r="C22" i="3" s="1"/>
  <c r="F17" i="2"/>
  <c r="E42" i="2"/>
  <c r="C42" i="4" s="1"/>
  <c r="C42" i="3" s="1"/>
  <c r="F24" i="2"/>
  <c r="E44" i="2"/>
  <c r="C44" i="4" s="1"/>
  <c r="C44" i="12" s="1"/>
  <c r="E18" i="2"/>
  <c r="C18" i="4" s="1"/>
  <c r="C18" i="3" s="1"/>
  <c r="F14" i="2"/>
  <c r="F47" i="2"/>
  <c r="E53" i="2"/>
  <c r="C53" i="4" s="1"/>
  <c r="C53" i="12" s="1"/>
  <c r="F45" i="2"/>
  <c r="F73" i="2"/>
  <c r="F46" i="2"/>
  <c r="E41" i="2"/>
  <c r="C41" i="4" s="1"/>
  <c r="C41" i="3" s="1"/>
  <c r="F71" i="2"/>
  <c r="E45" i="2"/>
  <c r="C45" i="4" s="1"/>
  <c r="C45" i="12" s="1"/>
  <c r="E34" i="2"/>
  <c r="C34" i="4" s="1"/>
  <c r="C34" i="12" s="1"/>
  <c r="F48" i="2"/>
  <c r="E52" i="2"/>
  <c r="C52" i="4" s="1"/>
  <c r="C52" i="16" s="1"/>
  <c r="E77" i="2"/>
  <c r="C77" i="4" s="1"/>
  <c r="C77" i="3" s="1"/>
  <c r="F13" i="2"/>
  <c r="E15" i="2"/>
  <c r="C15" i="4" s="1"/>
  <c r="C15" i="12" s="1"/>
  <c r="E21" i="2"/>
  <c r="C21" i="4" s="1"/>
  <c r="C21" i="3" s="1"/>
  <c r="F42" i="2"/>
  <c r="E32" i="2"/>
  <c r="C32" i="4" s="1"/>
  <c r="C32" i="12" s="1"/>
  <c r="E26" i="2"/>
  <c r="C26" i="4" s="1"/>
  <c r="C26" i="12" s="1"/>
  <c r="F16" i="2"/>
  <c r="E62" i="2"/>
  <c r="C62" i="4" s="1"/>
  <c r="C62" i="12" s="1"/>
  <c r="F58" i="2"/>
  <c r="E29" i="2"/>
  <c r="C29" i="4" s="1"/>
  <c r="C29" i="3" s="1"/>
  <c r="E89" i="2"/>
  <c r="C89" i="4" s="1"/>
  <c r="C89" i="16" s="1"/>
  <c r="E92" i="2"/>
  <c r="C92" i="4" s="1"/>
  <c r="C92" i="3" s="1"/>
  <c r="F49" i="2"/>
  <c r="E35" i="2"/>
  <c r="C35" i="4" s="1"/>
  <c r="C35" i="3" s="1"/>
  <c r="F80" i="2"/>
  <c r="E36" i="2"/>
  <c r="C36" i="4" s="1"/>
  <c r="C36" i="3" s="1"/>
  <c r="E72" i="2"/>
  <c r="C72" i="4" s="1"/>
  <c r="C72" i="3" s="1"/>
  <c r="E19" i="2"/>
  <c r="C19" i="4" s="1"/>
  <c r="C19" i="16" s="1"/>
  <c r="F36" i="2"/>
  <c r="E25" i="2"/>
  <c r="C25" i="4" s="1"/>
  <c r="C25" i="3" s="1"/>
  <c r="F21" i="2"/>
  <c r="E23" i="2"/>
  <c r="C23" i="4" s="1"/>
  <c r="C23" i="3" s="1"/>
  <c r="F54" i="2"/>
  <c r="E71" i="2"/>
  <c r="C71" i="4" s="1"/>
  <c r="C71" i="3" s="1"/>
  <c r="E68" i="2"/>
  <c r="C68" i="4" s="1"/>
  <c r="C68" i="16" s="1"/>
  <c r="F89" i="2"/>
  <c r="F85" i="2"/>
  <c r="F4" i="2"/>
  <c r="F87" i="2"/>
  <c r="F3" i="2"/>
  <c r="E3" i="2"/>
  <c r="C3" i="4" s="1"/>
  <c r="E67" i="2"/>
  <c r="C67" i="4" s="1"/>
  <c r="C67" i="3" s="1"/>
  <c r="E61" i="2"/>
  <c r="C61" i="4" s="1"/>
  <c r="C61" i="3" s="1"/>
  <c r="E86" i="2"/>
  <c r="C86" i="4" s="1"/>
  <c r="C86" i="12" s="1"/>
  <c r="F59" i="2"/>
  <c r="F88" i="2"/>
  <c r="F81" i="2"/>
  <c r="E87" i="2"/>
  <c r="C87" i="4" s="1"/>
  <c r="C87" i="3" s="1"/>
  <c r="E64" i="2"/>
  <c r="C64" i="4" s="1"/>
  <c r="C64" i="3" s="1"/>
  <c r="E82" i="2"/>
  <c r="C82" i="4" s="1"/>
  <c r="C82" i="12" s="1"/>
  <c r="E91" i="2"/>
  <c r="C91" i="4" s="1"/>
  <c r="C91" i="16" s="1"/>
  <c r="F5" i="2"/>
  <c r="E84" i="2"/>
  <c r="C84" i="4" s="1"/>
  <c r="C84" i="3" s="1"/>
  <c r="F60" i="2"/>
  <c r="E5" i="2"/>
  <c r="C5" i="4" s="1"/>
  <c r="C5" i="3" s="1"/>
  <c r="F68" i="2"/>
  <c r="E65" i="2"/>
  <c r="C65" i="4" s="1"/>
  <c r="C65" i="3" s="1"/>
  <c r="F57" i="2"/>
  <c r="F8" i="2"/>
  <c r="E60" i="2"/>
  <c r="C60" i="4" s="1"/>
  <c r="C60" i="12" s="1"/>
  <c r="E85" i="2"/>
  <c r="C85" i="4" s="1"/>
  <c r="C85" i="3" s="1"/>
  <c r="E88" i="2"/>
  <c r="C88" i="4" s="1"/>
  <c r="C88" i="3" s="1"/>
  <c r="F6" i="2"/>
  <c r="E66" i="2"/>
  <c r="C66" i="4" s="1"/>
  <c r="C66" i="3" s="1"/>
  <c r="E4" i="2"/>
  <c r="F86" i="2"/>
  <c r="F62" i="2"/>
  <c r="F12" i="2"/>
  <c r="F91" i="2"/>
  <c r="F67" i="2"/>
  <c r="F7" i="2"/>
  <c r="F65" i="2"/>
  <c r="F82" i="2"/>
  <c r="F61" i="2"/>
  <c r="E81" i="2"/>
  <c r="C81" i="4" s="1"/>
  <c r="C81" i="12" s="1"/>
  <c r="F19" i="2"/>
  <c r="E78" i="2"/>
  <c r="C78" i="4" s="1"/>
  <c r="C78" i="16" s="1"/>
  <c r="E7" i="2"/>
  <c r="C7" i="4" s="1"/>
  <c r="C7" i="16" s="1"/>
  <c r="F55" i="2"/>
  <c r="E63" i="2"/>
  <c r="C63" i="4" s="1"/>
  <c r="C63" i="16" s="1"/>
  <c r="E79" i="2"/>
  <c r="C79" i="4" s="1"/>
  <c r="C79" i="3" s="1"/>
  <c r="F26" i="2"/>
  <c r="E57" i="2"/>
  <c r="C57" i="4" s="1"/>
  <c r="C57" i="3" s="1"/>
  <c r="E9" i="2"/>
  <c r="C9" i="4" s="1"/>
  <c r="C9" i="3" s="1"/>
  <c r="E54" i="2"/>
  <c r="C54" i="4" s="1"/>
  <c r="C54" i="16" s="1"/>
  <c r="E46" i="2"/>
  <c r="C46" i="4" s="1"/>
  <c r="C46" i="12" s="1"/>
  <c r="F34" i="2"/>
  <c r="F53" i="2"/>
  <c r="E73" i="2"/>
  <c r="C73" i="4" s="1"/>
  <c r="C73" i="3" s="1"/>
  <c r="E74" i="2"/>
  <c r="C74" i="4" s="1"/>
  <c r="C74" i="3" s="1"/>
  <c r="F39" i="2"/>
  <c r="E31" i="2"/>
  <c r="C31" i="4" s="1"/>
  <c r="C31" i="3" s="1"/>
  <c r="E58" i="2"/>
  <c r="C58" i="4" s="1"/>
  <c r="C58" i="3" s="1"/>
  <c r="F33" i="2"/>
  <c r="E28" i="2"/>
  <c r="C28" i="4" s="1"/>
  <c r="C28" i="3" s="1"/>
  <c r="E59" i="2"/>
  <c r="C59" i="4" s="1"/>
  <c r="C59" i="3" s="1"/>
  <c r="E30" i="2"/>
  <c r="C30" i="4" s="1"/>
  <c r="C30" i="16" s="1"/>
  <c r="E27" i="2"/>
  <c r="C27" i="4" s="1"/>
  <c r="C27" i="16" s="1"/>
  <c r="F63" i="2"/>
  <c r="E6" i="2"/>
  <c r="C6" i="4" s="1"/>
  <c r="C6" i="3" s="1"/>
  <c r="F64" i="2"/>
  <c r="E83" i="2"/>
  <c r="C83" i="4" s="1"/>
  <c r="C83" i="12" s="1"/>
  <c r="F90" i="2"/>
  <c r="F79" i="2"/>
  <c r="F92" i="2"/>
  <c r="E75" i="2"/>
  <c r="C75" i="4" s="1"/>
  <c r="C75" i="3" s="1"/>
  <c r="E90" i="2"/>
  <c r="C90" i="4" s="1"/>
  <c r="C90" i="3" s="1"/>
  <c r="F83" i="2"/>
  <c r="F72" i="2"/>
  <c r="C89" i="3"/>
  <c r="C89" i="12"/>
  <c r="C50" i="3"/>
  <c r="C50" i="16"/>
  <c r="C50" i="12"/>
  <c r="C45" i="3"/>
  <c r="C85" i="16"/>
  <c r="C11" i="12"/>
  <c r="C48" i="16"/>
  <c r="C80" i="3"/>
  <c r="C80" i="12"/>
  <c r="C80" i="16"/>
  <c r="C69" i="12"/>
  <c r="C69" i="16"/>
  <c r="C39" i="3"/>
  <c r="C39" i="16"/>
  <c r="C39" i="12"/>
  <c r="C33" i="3"/>
  <c r="C33" i="16"/>
  <c r="C33" i="12"/>
  <c r="C47" i="16"/>
  <c r="C47" i="12"/>
  <c r="C14" i="3"/>
  <c r="C76" i="12"/>
  <c r="C76" i="16"/>
  <c r="T2" i="2"/>
  <c r="AM2" i="2"/>
  <c r="G31" i="2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D133" i="16" s="1"/>
  <c r="D134" i="16" s="1"/>
  <c r="D135" i="16" s="1"/>
  <c r="D136" i="16" s="1"/>
  <c r="D137" i="16" s="1"/>
  <c r="D138" i="16" s="1"/>
  <c r="D139" i="16" s="1"/>
  <c r="D140" i="16" s="1"/>
  <c r="D141" i="16" s="1"/>
  <c r="D142" i="16" s="1"/>
  <c r="D143" i="16" s="1"/>
  <c r="D144" i="16" s="1"/>
  <c r="D145" i="16" s="1"/>
  <c r="D146" i="16" s="1"/>
  <c r="D147" i="16" s="1"/>
  <c r="D148" i="16" s="1"/>
  <c r="D149" i="16" s="1"/>
  <c r="D150" i="16" s="1"/>
  <c r="D151" i="16" s="1"/>
  <c r="D152" i="16" s="1"/>
  <c r="D153" i="16" s="1"/>
  <c r="D154" i="16" s="1"/>
  <c r="D155" i="16" s="1"/>
  <c r="D156" i="16" s="1"/>
  <c r="D157" i="16" s="1"/>
  <c r="D158" i="16" s="1"/>
  <c r="D159" i="16" s="1"/>
  <c r="D160" i="16" s="1"/>
  <c r="D161" i="16" s="1"/>
  <c r="D162" i="16" s="1"/>
  <c r="D163" i="16" s="1"/>
  <c r="D164" i="16" s="1"/>
  <c r="D165" i="16" s="1"/>
  <c r="D166" i="16" s="1"/>
  <c r="D167" i="16" s="1"/>
  <c r="D168" i="16" s="1"/>
  <c r="D169" i="16" s="1"/>
  <c r="D170" i="16" s="1"/>
  <c r="D171" i="16" s="1"/>
  <c r="D172" i="16" s="1"/>
  <c r="D173" i="16" s="1"/>
  <c r="D174" i="16" s="1"/>
  <c r="D175" i="16" s="1"/>
  <c r="D176" i="16" s="1"/>
  <c r="R3" i="16"/>
  <c r="C48" i="12" l="1"/>
  <c r="E27" i="16"/>
  <c r="E39" i="16"/>
  <c r="E47" i="16"/>
  <c r="E48" i="16"/>
  <c r="E52" i="16"/>
  <c r="E109" i="16"/>
  <c r="E125" i="16"/>
  <c r="E141" i="16"/>
  <c r="E157" i="16"/>
  <c r="E173" i="16"/>
  <c r="E123" i="16"/>
  <c r="E124" i="16"/>
  <c r="E94" i="16"/>
  <c r="E110" i="16"/>
  <c r="E126" i="16"/>
  <c r="E142" i="16"/>
  <c r="E158" i="16"/>
  <c r="E174" i="16"/>
  <c r="E107" i="16"/>
  <c r="E95" i="16"/>
  <c r="E111" i="16"/>
  <c r="E127" i="16"/>
  <c r="E143" i="16"/>
  <c r="E159" i="16"/>
  <c r="E175" i="16"/>
  <c r="E96" i="16"/>
  <c r="E112" i="16"/>
  <c r="E128" i="16"/>
  <c r="E144" i="16"/>
  <c r="E160" i="16"/>
  <c r="E176" i="16"/>
  <c r="E97" i="16"/>
  <c r="E113" i="16"/>
  <c r="E129" i="16"/>
  <c r="E145" i="16"/>
  <c r="E161" i="16"/>
  <c r="E93" i="16"/>
  <c r="E98" i="16"/>
  <c r="E114" i="16"/>
  <c r="E130" i="16"/>
  <c r="E146" i="16"/>
  <c r="E162" i="16"/>
  <c r="E99" i="16"/>
  <c r="E115" i="16"/>
  <c r="E131" i="16"/>
  <c r="E147" i="16"/>
  <c r="E163" i="16"/>
  <c r="E100" i="16"/>
  <c r="E116" i="16"/>
  <c r="E132" i="16"/>
  <c r="E148" i="16"/>
  <c r="E164" i="16"/>
  <c r="E101" i="16"/>
  <c r="E117" i="16"/>
  <c r="E133" i="16"/>
  <c r="E149" i="16"/>
  <c r="E165" i="16"/>
  <c r="E155" i="16"/>
  <c r="E108" i="16"/>
  <c r="E102" i="16"/>
  <c r="E118" i="16"/>
  <c r="E134" i="16"/>
  <c r="E150" i="16"/>
  <c r="E166" i="16"/>
  <c r="E171" i="16"/>
  <c r="E103" i="16"/>
  <c r="E119" i="16"/>
  <c r="E135" i="16"/>
  <c r="E151" i="16"/>
  <c r="E167" i="16"/>
  <c r="E172" i="16"/>
  <c r="E104" i="16"/>
  <c r="E120" i="16"/>
  <c r="E136" i="16"/>
  <c r="E152" i="16"/>
  <c r="E168" i="16"/>
  <c r="E139" i="16"/>
  <c r="E156" i="16"/>
  <c r="E105" i="16"/>
  <c r="E121" i="16"/>
  <c r="E137" i="16"/>
  <c r="E153" i="16"/>
  <c r="E169" i="16"/>
  <c r="E140" i="16"/>
  <c r="E106" i="16"/>
  <c r="E122" i="16"/>
  <c r="E138" i="16"/>
  <c r="E154" i="16"/>
  <c r="E170" i="16"/>
  <c r="E50" i="16"/>
  <c r="E20" i="16"/>
  <c r="E69" i="16"/>
  <c r="C62" i="3"/>
  <c r="C67" i="16"/>
  <c r="E67" i="16" s="1"/>
  <c r="E33" i="16"/>
  <c r="E85" i="16"/>
  <c r="E89" i="16"/>
  <c r="E56" i="16"/>
  <c r="E54" i="16"/>
  <c r="E91" i="16"/>
  <c r="E68" i="16"/>
  <c r="E16" i="16"/>
  <c r="E12" i="16"/>
  <c r="C8" i="3"/>
  <c r="E14" i="16"/>
  <c r="E76" i="16"/>
  <c r="E70" i="16"/>
  <c r="E7" i="16"/>
  <c r="E78" i="16"/>
  <c r="E30" i="16"/>
  <c r="E63" i="16"/>
  <c r="E80" i="16"/>
  <c r="C14" i="12"/>
  <c r="E19" i="16"/>
  <c r="C82" i="3"/>
  <c r="C10" i="12"/>
  <c r="C10" i="16"/>
  <c r="E10" i="16" s="1"/>
  <c r="C17" i="16"/>
  <c r="E17" i="16" s="1"/>
  <c r="C17" i="3"/>
  <c r="C8" i="16"/>
  <c r="E8" i="16" s="1"/>
  <c r="C15" i="3"/>
  <c r="E15" i="3" s="1"/>
  <c r="C37" i="3"/>
  <c r="C55" i="12"/>
  <c r="C37" i="16"/>
  <c r="E37" i="16" s="1"/>
  <c r="C44" i="16"/>
  <c r="E44" i="16" s="1"/>
  <c r="C55" i="16"/>
  <c r="E55" i="16" s="1"/>
  <c r="C86" i="16"/>
  <c r="E86" i="16" s="1"/>
  <c r="C44" i="3"/>
  <c r="E44" i="3" s="1"/>
  <c r="C31" i="16"/>
  <c r="E31" i="16" s="1"/>
  <c r="C11" i="16"/>
  <c r="E11" i="16" s="1"/>
  <c r="C70" i="12"/>
  <c r="C49" i="16"/>
  <c r="E49" i="16" s="1"/>
  <c r="C49" i="3"/>
  <c r="C32" i="16"/>
  <c r="E32" i="16" s="1"/>
  <c r="C70" i="3"/>
  <c r="E70" i="3" s="1"/>
  <c r="C43" i="16"/>
  <c r="E43" i="16" s="1"/>
  <c r="C43" i="12"/>
  <c r="C51" i="3"/>
  <c r="E51" i="3" s="1"/>
  <c r="C38" i="16"/>
  <c r="E38" i="16" s="1"/>
  <c r="C67" i="12"/>
  <c r="C38" i="12"/>
  <c r="C71" i="12"/>
  <c r="C36" i="16"/>
  <c r="E36" i="16" s="1"/>
  <c r="C27" i="12"/>
  <c r="C36" i="12"/>
  <c r="C42" i="12"/>
  <c r="C62" i="16"/>
  <c r="E62" i="16" s="1"/>
  <c r="C42" i="16"/>
  <c r="E42" i="16" s="1"/>
  <c r="C74" i="16"/>
  <c r="E74" i="16" s="1"/>
  <c r="C82" i="16"/>
  <c r="E82" i="16" s="1"/>
  <c r="C12" i="12"/>
  <c r="C86" i="3"/>
  <c r="E86" i="3" s="1"/>
  <c r="C60" i="3"/>
  <c r="E60" i="3" s="1"/>
  <c r="C60" i="16"/>
  <c r="E60" i="16" s="1"/>
  <c r="C40" i="16"/>
  <c r="E40" i="16" s="1"/>
  <c r="C9" i="16"/>
  <c r="E9" i="16" s="1"/>
  <c r="C15" i="16"/>
  <c r="E15" i="16" s="1"/>
  <c r="C40" i="12"/>
  <c r="C74" i="12"/>
  <c r="C56" i="12"/>
  <c r="C21" i="16"/>
  <c r="E21" i="16" s="1"/>
  <c r="C18" i="12"/>
  <c r="C85" i="12"/>
  <c r="C21" i="12"/>
  <c r="C58" i="12"/>
  <c r="C18" i="16"/>
  <c r="E18" i="16" s="1"/>
  <c r="C7" i="3"/>
  <c r="E7" i="3" s="1"/>
  <c r="C54" i="12"/>
  <c r="C88" i="16"/>
  <c r="E88" i="16" s="1"/>
  <c r="C91" i="12"/>
  <c r="C81" i="16"/>
  <c r="E81" i="16" s="1"/>
  <c r="C13" i="16"/>
  <c r="E13" i="16" s="1"/>
  <c r="C13" i="12"/>
  <c r="C72" i="16"/>
  <c r="E72" i="16" s="1"/>
  <c r="C83" i="3"/>
  <c r="E83" i="3" s="1"/>
  <c r="C88" i="12"/>
  <c r="C34" i="16"/>
  <c r="E34" i="16" s="1"/>
  <c r="C32" i="3"/>
  <c r="E32" i="3" s="1"/>
  <c r="C87" i="12"/>
  <c r="C5" i="16"/>
  <c r="E5" i="16" s="1"/>
  <c r="C29" i="16"/>
  <c r="E29" i="16" s="1"/>
  <c r="C34" i="3"/>
  <c r="E34" i="3" s="1"/>
  <c r="C53" i="16"/>
  <c r="E53" i="16" s="1"/>
  <c r="C25" i="12"/>
  <c r="C20" i="12"/>
  <c r="C26" i="3"/>
  <c r="E26" i="3" s="1"/>
  <c r="C51" i="16"/>
  <c r="E51" i="16" s="1"/>
  <c r="C41" i="12"/>
  <c r="C24" i="3"/>
  <c r="E24" i="3" s="1"/>
  <c r="C25" i="16"/>
  <c r="E25" i="16" s="1"/>
  <c r="C20" i="3"/>
  <c r="E20" i="3" s="1"/>
  <c r="C45" i="16"/>
  <c r="E45" i="16" s="1"/>
  <c r="C29" i="12"/>
  <c r="C22" i="16"/>
  <c r="E22" i="16" s="1"/>
  <c r="C26" i="16"/>
  <c r="E26" i="16" s="1"/>
  <c r="C5" i="12"/>
  <c r="C41" i="16"/>
  <c r="E41" i="16" s="1"/>
  <c r="C87" i="16"/>
  <c r="E87" i="16" s="1"/>
  <c r="C12" i="3"/>
  <c r="E12" i="3" s="1"/>
  <c r="C65" i="16"/>
  <c r="E65" i="16" s="1"/>
  <c r="C53" i="3"/>
  <c r="E53" i="3" s="1"/>
  <c r="C30" i="12"/>
  <c r="C52" i="3"/>
  <c r="E52" i="3" s="1"/>
  <c r="C23" i="16"/>
  <c r="E23" i="16" s="1"/>
  <c r="C56" i="3"/>
  <c r="E56" i="3" s="1"/>
  <c r="C65" i="12"/>
  <c r="C52" i="12"/>
  <c r="C23" i="12"/>
  <c r="C30" i="3"/>
  <c r="E30" i="3" s="1"/>
  <c r="C35" i="16"/>
  <c r="E35" i="16" s="1"/>
  <c r="C79" i="12"/>
  <c r="C35" i="12"/>
  <c r="C64" i="16"/>
  <c r="E64" i="16" s="1"/>
  <c r="C59" i="16"/>
  <c r="E59" i="16" s="1"/>
  <c r="C79" i="16"/>
  <c r="E79" i="16" s="1"/>
  <c r="C24" i="16"/>
  <c r="E24" i="16" s="1"/>
  <c r="C64" i="12"/>
  <c r="C59" i="12"/>
  <c r="E149" i="3"/>
  <c r="C72" i="12"/>
  <c r="C91" i="3"/>
  <c r="E91" i="3" s="1"/>
  <c r="C81" i="3"/>
  <c r="E81" i="3" s="1"/>
  <c r="C58" i="16"/>
  <c r="E58" i="16" s="1"/>
  <c r="C61" i="16"/>
  <c r="E61" i="16" s="1"/>
  <c r="C63" i="12"/>
  <c r="C61" i="12"/>
  <c r="C63" i="3"/>
  <c r="E63" i="3" s="1"/>
  <c r="C4" i="4"/>
  <c r="C4" i="3" s="1"/>
  <c r="E4" i="3" s="1"/>
  <c r="E98" i="2"/>
  <c r="E124" i="3"/>
  <c r="E145" i="3"/>
  <c r="C16" i="12"/>
  <c r="C22" i="12"/>
  <c r="C71" i="16"/>
  <c r="E71" i="16" s="1"/>
  <c r="C77" i="16"/>
  <c r="E77" i="16" s="1"/>
  <c r="C16" i="3"/>
  <c r="E16" i="3" s="1"/>
  <c r="C92" i="16"/>
  <c r="E92" i="16" s="1"/>
  <c r="C77" i="12"/>
  <c r="C68" i="12"/>
  <c r="C19" i="12"/>
  <c r="C92" i="12"/>
  <c r="C84" i="12"/>
  <c r="C78" i="12"/>
  <c r="C19" i="3"/>
  <c r="E19" i="3" s="1"/>
  <c r="C73" i="12"/>
  <c r="C57" i="12"/>
  <c r="C83" i="16"/>
  <c r="E83" i="16" s="1"/>
  <c r="C54" i="3"/>
  <c r="E54" i="3" s="1"/>
  <c r="C7" i="12"/>
  <c r="C9" i="12"/>
  <c r="E5" i="3"/>
  <c r="C27" i="3"/>
  <c r="E27" i="3" s="1"/>
  <c r="C68" i="3"/>
  <c r="E68" i="3" s="1"/>
  <c r="C73" i="16"/>
  <c r="E73" i="16" s="1"/>
  <c r="C57" i="16"/>
  <c r="E57" i="16" s="1"/>
  <c r="C78" i="3"/>
  <c r="E78" i="3" s="1"/>
  <c r="E95" i="3"/>
  <c r="E75" i="3"/>
  <c r="E6" i="3"/>
  <c r="E66" i="3"/>
  <c r="E123" i="3"/>
  <c r="C46" i="16"/>
  <c r="E46" i="16" s="1"/>
  <c r="C31" i="12"/>
  <c r="C84" i="16"/>
  <c r="E84" i="16" s="1"/>
  <c r="E168" i="3"/>
  <c r="C46" i="3"/>
  <c r="E46" i="3" s="1"/>
  <c r="C28" i="16"/>
  <c r="E28" i="16" s="1"/>
  <c r="C90" i="12"/>
  <c r="E126" i="3"/>
  <c r="C28" i="12"/>
  <c r="C90" i="16"/>
  <c r="E90" i="16" s="1"/>
  <c r="E50" i="3"/>
  <c r="E37" i="3"/>
  <c r="C6" i="12"/>
  <c r="E160" i="3"/>
  <c r="E142" i="3"/>
  <c r="E14" i="3"/>
  <c r="E55" i="3"/>
  <c r="E17" i="3"/>
  <c r="E84" i="3"/>
  <c r="E47" i="3"/>
  <c r="C6" i="16"/>
  <c r="E6" i="16" s="1"/>
  <c r="E114" i="3"/>
  <c r="E109" i="3"/>
  <c r="E165" i="3"/>
  <c r="E146" i="3"/>
  <c r="E98" i="3"/>
  <c r="E104" i="3"/>
  <c r="E159" i="3"/>
  <c r="E117" i="3"/>
  <c r="E107" i="3"/>
  <c r="E65" i="3"/>
  <c r="E41" i="3"/>
  <c r="E39" i="3"/>
  <c r="E71" i="3"/>
  <c r="E40" i="3"/>
  <c r="E28" i="3"/>
  <c r="E48" i="3"/>
  <c r="E90" i="3"/>
  <c r="E25" i="3"/>
  <c r="E62" i="3"/>
  <c r="E36" i="3"/>
  <c r="E64" i="3"/>
  <c r="E74" i="3"/>
  <c r="E59" i="3"/>
  <c r="E57" i="3"/>
  <c r="E43" i="3"/>
  <c r="E58" i="3"/>
  <c r="E13" i="3"/>
  <c r="E11" i="3"/>
  <c r="E18" i="3"/>
  <c r="E45" i="3"/>
  <c r="E42" i="3"/>
  <c r="E140" i="3"/>
  <c r="E162" i="3"/>
  <c r="E138" i="3"/>
  <c r="E176" i="3"/>
  <c r="E135" i="3"/>
  <c r="E93" i="3"/>
  <c r="E103" i="3"/>
  <c r="E134" i="3"/>
  <c r="E106" i="3"/>
  <c r="E143" i="3"/>
  <c r="E102" i="3"/>
  <c r="E49" i="3"/>
  <c r="E10" i="3"/>
  <c r="C66" i="12"/>
  <c r="C75" i="16"/>
  <c r="E75" i="16" s="1"/>
  <c r="E132" i="3"/>
  <c r="E172" i="3"/>
  <c r="E156" i="3"/>
  <c r="E152" i="3"/>
  <c r="E166" i="3"/>
  <c r="E96" i="3"/>
  <c r="E112" i="3"/>
  <c r="E173" i="3"/>
  <c r="E147" i="3"/>
  <c r="E35" i="3"/>
  <c r="C66" i="16"/>
  <c r="E66" i="16" s="1"/>
  <c r="C75" i="12"/>
  <c r="E128" i="3"/>
  <c r="E101" i="3"/>
  <c r="E154" i="3"/>
  <c r="E116" i="3"/>
  <c r="E118" i="3"/>
  <c r="E163" i="3"/>
  <c r="E110" i="3"/>
  <c r="E130" i="3"/>
  <c r="E131" i="3"/>
  <c r="E76" i="3"/>
  <c r="E79" i="3"/>
  <c r="E31" i="3"/>
  <c r="E38" i="3"/>
  <c r="E22" i="3"/>
  <c r="E72" i="3"/>
  <c r="E33" i="3"/>
  <c r="E69" i="3"/>
  <c r="E80" i="3"/>
  <c r="E23" i="3"/>
  <c r="E73" i="3"/>
  <c r="E92" i="3"/>
  <c r="E67" i="3"/>
  <c r="E88" i="3"/>
  <c r="E21" i="3"/>
  <c r="E61" i="3"/>
  <c r="E77" i="3"/>
  <c r="E82" i="3"/>
  <c r="E85" i="3"/>
  <c r="E87" i="3"/>
  <c r="E29" i="3"/>
  <c r="E8" i="3"/>
  <c r="E9" i="3"/>
  <c r="E170" i="3"/>
  <c r="E144" i="3"/>
  <c r="E148" i="3"/>
  <c r="E100" i="3"/>
  <c r="E129" i="3"/>
  <c r="E158" i="3"/>
  <c r="E137" i="3"/>
  <c r="E121" i="3"/>
  <c r="E157" i="3"/>
  <c r="E120" i="3"/>
  <c r="E151" i="3"/>
  <c r="E174" i="3"/>
  <c r="E111" i="3"/>
  <c r="E150" i="3"/>
  <c r="E169" i="3"/>
  <c r="E171" i="3"/>
  <c r="E89" i="3"/>
  <c r="E125" i="3"/>
  <c r="E153" i="3"/>
  <c r="E155" i="3"/>
  <c r="E97" i="3"/>
  <c r="E115" i="3"/>
  <c r="E94" i="3"/>
  <c r="E164" i="3"/>
  <c r="E119" i="3"/>
  <c r="E139" i="3"/>
  <c r="E136" i="3"/>
  <c r="E113" i="3"/>
  <c r="E105" i="3"/>
  <c r="E127" i="3"/>
  <c r="E133" i="3"/>
  <c r="E141" i="3"/>
  <c r="E122" i="3"/>
  <c r="E167" i="3"/>
  <c r="E108" i="3"/>
  <c r="E161" i="3"/>
  <c r="E99" i="3"/>
  <c r="E175" i="3"/>
  <c r="C3" i="3"/>
  <c r="C3" i="16"/>
  <c r="E3" i="16" s="1"/>
  <c r="C3" i="12"/>
  <c r="U2" i="2"/>
  <c r="AN2" i="2"/>
  <c r="C4" i="16" l="1"/>
  <c r="E4" i="16" s="1"/>
  <c r="C4" i="12"/>
  <c r="E3" i="3"/>
  <c r="E1" i="3" s="1"/>
  <c r="B1" i="5" a="1"/>
  <c r="V2" i="2"/>
  <c r="AO2" i="2"/>
  <c r="B1" i="5" l="1"/>
  <c r="W2" i="2"/>
  <c r="AP2" i="2"/>
  <c r="C31" i="5" l="1" a="1"/>
  <c r="C31" i="5" s="1"/>
  <c r="X2" i="2"/>
  <c r="AQ2" i="2"/>
  <c r="Y2" i="2" l="1"/>
  <c r="AR2" i="2"/>
  <c r="Z2" i="2" l="1"/>
  <c r="AS2" i="2"/>
  <c r="Q46" i="16"/>
  <c r="AA2" i="2" l="1"/>
  <c r="AT2" i="2"/>
  <c r="D4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62" i="12" s="1"/>
  <c r="D63" i="12" s="1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75" i="12" s="1"/>
  <c r="D76" i="12" s="1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88" i="12" s="1"/>
  <c r="D89" i="12" s="1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101" i="12" s="1"/>
  <c r="D102" i="12" s="1"/>
  <c r="D103" i="12" s="1"/>
  <c r="D104" i="12" s="1"/>
  <c r="D105" i="12" s="1"/>
  <c r="D106" i="12" s="1"/>
  <c r="D107" i="12" s="1"/>
  <c r="D108" i="12" s="1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D119" i="12" s="1"/>
  <c r="D120" i="12" s="1"/>
  <c r="D121" i="12" s="1"/>
  <c r="D122" i="12" s="1"/>
  <c r="D123" i="12" s="1"/>
  <c r="D124" i="12" s="1"/>
  <c r="D125" i="12" s="1"/>
  <c r="D126" i="12" s="1"/>
  <c r="D127" i="12" s="1"/>
  <c r="D128" i="12" s="1"/>
  <c r="D129" i="12" s="1"/>
  <c r="D130" i="12" s="1"/>
  <c r="D131" i="12" s="1"/>
  <c r="D132" i="12" s="1"/>
  <c r="D133" i="12" s="1"/>
  <c r="D134" i="12" s="1"/>
  <c r="D135" i="12" s="1"/>
  <c r="D136" i="12" s="1"/>
  <c r="D137" i="12" s="1"/>
  <c r="D138" i="12" s="1"/>
  <c r="D139" i="12" s="1"/>
  <c r="D140" i="12" s="1"/>
  <c r="D141" i="12" s="1"/>
  <c r="D142" i="12" s="1"/>
  <c r="D143" i="12" s="1"/>
  <c r="D144" i="12" s="1"/>
  <c r="D145" i="12" s="1"/>
  <c r="D146" i="12" s="1"/>
  <c r="D147" i="12" s="1"/>
  <c r="D148" i="12" s="1"/>
  <c r="D149" i="12" s="1"/>
  <c r="D150" i="12" s="1"/>
  <c r="D151" i="12" s="1"/>
  <c r="D152" i="12" s="1"/>
  <c r="D153" i="12" s="1"/>
  <c r="D154" i="12" s="1"/>
  <c r="D155" i="12" s="1"/>
  <c r="D156" i="12" s="1"/>
  <c r="D157" i="12" s="1"/>
  <c r="D158" i="12" s="1"/>
  <c r="D159" i="12" s="1"/>
  <c r="D160" i="12" s="1"/>
  <c r="D161" i="12" s="1"/>
  <c r="D162" i="12" s="1"/>
  <c r="D163" i="12" s="1"/>
  <c r="D164" i="12" s="1"/>
  <c r="D165" i="12" s="1"/>
  <c r="D166" i="12" s="1"/>
  <c r="D167" i="12" s="1"/>
  <c r="D168" i="12" s="1"/>
  <c r="D169" i="12" s="1"/>
  <c r="D170" i="12" s="1"/>
  <c r="D171" i="12" s="1"/>
  <c r="D172" i="12" s="1"/>
  <c r="D173" i="12" s="1"/>
  <c r="D174" i="12" s="1"/>
  <c r="D175" i="12" s="1"/>
  <c r="D176" i="12" s="1"/>
  <c r="Q176" i="12"/>
  <c r="Q175" i="12"/>
  <c r="Q174" i="12"/>
  <c r="Q173" i="12"/>
  <c r="Q172" i="12"/>
  <c r="Q171" i="12"/>
  <c r="E171" i="12" s="1"/>
  <c r="Q170" i="12"/>
  <c r="Q169" i="12"/>
  <c r="Q168" i="12"/>
  <c r="Q167" i="12"/>
  <c r="Q166" i="12"/>
  <c r="Q165" i="12"/>
  <c r="Q164" i="12"/>
  <c r="Q163" i="12"/>
  <c r="Q162" i="12"/>
  <c r="Q161" i="12"/>
  <c r="Q160" i="12"/>
  <c r="Q159" i="12"/>
  <c r="Q158" i="12"/>
  <c r="Q157" i="12"/>
  <c r="Q156" i="12"/>
  <c r="Q155" i="12"/>
  <c r="Q154" i="12"/>
  <c r="Q153" i="12"/>
  <c r="Q152" i="12"/>
  <c r="Q151" i="12"/>
  <c r="Q150" i="12"/>
  <c r="Q149" i="12"/>
  <c r="Q148" i="12"/>
  <c r="Q147" i="12"/>
  <c r="Q146" i="12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121" i="12"/>
  <c r="Q120" i="12"/>
  <c r="Q119" i="12"/>
  <c r="Q118" i="12"/>
  <c r="E118" i="12" s="1"/>
  <c r="Q117" i="12"/>
  <c r="E117" i="12" s="1"/>
  <c r="Q116" i="12"/>
  <c r="E116" i="12" s="1"/>
  <c r="Q115" i="12"/>
  <c r="Q114" i="12"/>
  <c r="Q113" i="12"/>
  <c r="Q112" i="12"/>
  <c r="E112" i="12" s="1"/>
  <c r="Q111" i="12"/>
  <c r="E111" i="12" s="1"/>
  <c r="Q110" i="12"/>
  <c r="Q109" i="12"/>
  <c r="Q108" i="12"/>
  <c r="Q107" i="12"/>
  <c r="Q106" i="12"/>
  <c r="Q105" i="12"/>
  <c r="Q104" i="12"/>
  <c r="Q103" i="12"/>
  <c r="E103" i="12" s="1"/>
  <c r="Q102" i="12"/>
  <c r="Q101" i="12"/>
  <c r="Q100" i="12"/>
  <c r="Q99" i="12"/>
  <c r="Q98" i="12"/>
  <c r="Q97" i="12"/>
  <c r="E97" i="12" s="1"/>
  <c r="Q96" i="12"/>
  <c r="E151" i="12" l="1"/>
  <c r="E176" i="12"/>
  <c r="E122" i="12"/>
  <c r="E123" i="12"/>
  <c r="E124" i="12"/>
  <c r="AB2" i="2"/>
  <c r="AU2" i="2"/>
  <c r="E156" i="12"/>
  <c r="E108" i="12"/>
  <c r="E144" i="12"/>
  <c r="E129" i="12"/>
  <c r="E152" i="12"/>
  <c r="E164" i="12"/>
  <c r="E147" i="12"/>
  <c r="E100" i="12"/>
  <c r="E148" i="12"/>
  <c r="E143" i="12"/>
  <c r="E161" i="12"/>
  <c r="E113" i="12"/>
  <c r="E119" i="12"/>
  <c r="E137" i="12"/>
  <c r="E114" i="12"/>
  <c r="E120" i="12"/>
  <c r="E132" i="12"/>
  <c r="E115" i="12"/>
  <c r="E121" i="12"/>
  <c r="E175" i="12"/>
  <c r="E105" i="12"/>
  <c r="E145" i="12"/>
  <c r="E153" i="12"/>
  <c r="E169" i="12"/>
  <c r="E98" i="12"/>
  <c r="E106" i="12"/>
  <c r="E146" i="12"/>
  <c r="E170" i="12"/>
  <c r="E140" i="12"/>
  <c r="E172" i="12"/>
  <c r="E101" i="12"/>
  <c r="E109" i="12"/>
  <c r="E141" i="12"/>
  <c r="E149" i="12"/>
  <c r="E173" i="12"/>
  <c r="E142" i="12"/>
  <c r="E150" i="12"/>
  <c r="E174" i="12"/>
  <c r="E130" i="12"/>
  <c r="E138" i="12"/>
  <c r="E154" i="12"/>
  <c r="E162" i="12"/>
  <c r="E99" i="12"/>
  <c r="E107" i="12"/>
  <c r="E131" i="12"/>
  <c r="E139" i="12"/>
  <c r="E155" i="12"/>
  <c r="E163" i="12"/>
  <c r="E125" i="12"/>
  <c r="E133" i="12"/>
  <c r="E157" i="12"/>
  <c r="E165" i="12"/>
  <c r="E102" i="12"/>
  <c r="E110" i="12"/>
  <c r="E126" i="12"/>
  <c r="E134" i="12"/>
  <c r="E158" i="12"/>
  <c r="E166" i="12"/>
  <c r="E127" i="12"/>
  <c r="E135" i="12"/>
  <c r="E159" i="12"/>
  <c r="E167" i="12"/>
  <c r="E96" i="12"/>
  <c r="E104" i="12"/>
  <c r="E128" i="12"/>
  <c r="E136" i="12"/>
  <c r="E160" i="12"/>
  <c r="E168" i="12"/>
  <c r="AC2" i="2" l="1"/>
  <c r="AV2" i="2"/>
  <c r="AD2" i="2" l="1"/>
  <c r="AW2" i="2"/>
  <c r="AE2" i="2" l="1"/>
  <c r="AX2" i="2"/>
  <c r="Q3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AF2" i="2" l="1"/>
  <c r="AY2" i="2"/>
  <c r="Q155" i="16"/>
  <c r="Q175" i="16"/>
  <c r="Q171" i="16"/>
  <c r="Q167" i="16"/>
  <c r="Q164" i="16"/>
  <c r="Q160" i="16"/>
  <c r="Q156" i="16"/>
  <c r="Q152" i="16"/>
  <c r="Q149" i="16"/>
  <c r="Q145" i="16"/>
  <c r="Q141" i="16"/>
  <c r="Q137" i="16"/>
  <c r="Q134" i="16"/>
  <c r="Q174" i="16"/>
  <c r="Q170" i="16"/>
  <c r="Q131" i="16"/>
  <c r="Q127" i="16"/>
  <c r="Q123" i="16"/>
  <c r="Q120" i="16"/>
  <c r="Q116" i="16"/>
  <c r="Q112" i="16"/>
  <c r="Q108" i="16"/>
  <c r="Q105" i="16"/>
  <c r="Q101" i="16"/>
  <c r="Q97" i="16"/>
  <c r="Q93" i="16"/>
  <c r="Q176" i="16"/>
  <c r="Q172" i="16"/>
  <c r="Q168" i="16"/>
  <c r="Q165" i="16"/>
  <c r="Q161" i="16"/>
  <c r="Q157" i="16"/>
  <c r="Q153" i="16"/>
  <c r="Q150" i="16"/>
  <c r="Q146" i="16"/>
  <c r="Q142" i="16"/>
  <c r="Q138" i="16"/>
  <c r="Q135" i="16"/>
  <c r="Q159" i="16"/>
  <c r="Q132" i="16"/>
  <c r="Q128" i="16"/>
  <c r="Q124" i="16"/>
  <c r="Q121" i="16"/>
  <c r="Q117" i="16"/>
  <c r="Q113" i="16"/>
  <c r="Q109" i="16"/>
  <c r="Q106" i="16"/>
  <c r="Q102" i="16"/>
  <c r="Q98" i="16"/>
  <c r="Q94" i="16"/>
  <c r="Q173" i="16"/>
  <c r="Q169" i="16"/>
  <c r="Q162" i="16"/>
  <c r="Q158" i="16"/>
  <c r="Q154" i="16"/>
  <c r="Q147" i="16"/>
  <c r="Q143" i="16"/>
  <c r="Q139" i="16"/>
  <c r="Q136" i="16"/>
  <c r="Q133" i="16"/>
  <c r="Q129" i="16"/>
  <c r="Q125" i="16"/>
  <c r="Q118" i="16"/>
  <c r="Q114" i="16"/>
  <c r="Q110" i="16"/>
  <c r="Q107" i="16"/>
  <c r="Q103" i="16"/>
  <c r="Q99" i="16"/>
  <c r="Q95" i="16"/>
  <c r="Q166" i="16"/>
  <c r="Q163" i="16"/>
  <c r="Q144" i="16"/>
  <c r="Q140" i="16"/>
  <c r="Q151" i="16"/>
  <c r="Q148" i="16"/>
  <c r="Q130" i="16"/>
  <c r="Q126" i="16"/>
  <c r="Q122" i="16"/>
  <c r="Q119" i="16"/>
  <c r="Q115" i="16"/>
  <c r="Q111" i="16"/>
  <c r="Q104" i="16"/>
  <c r="Q100" i="16"/>
  <c r="Q96" i="16"/>
  <c r="G46" i="2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G4" i="2"/>
  <c r="H4" i="2"/>
  <c r="I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G90" i="2"/>
  <c r="H90" i="2"/>
  <c r="I90" i="2"/>
  <c r="G91" i="2"/>
  <c r="H91" i="2"/>
  <c r="I91" i="2"/>
  <c r="G92" i="2"/>
  <c r="H92" i="2"/>
  <c r="I92" i="2"/>
  <c r="I3" i="2"/>
  <c r="H3" i="2"/>
  <c r="G3" i="2"/>
  <c r="AG2" i="2" l="1"/>
  <c r="AZ2" i="2"/>
  <c r="Q98" i="4"/>
  <c r="Q47" i="4"/>
  <c r="Q121" i="4"/>
  <c r="Q115" i="4"/>
  <c r="Q109" i="4"/>
  <c r="Q103" i="4"/>
  <c r="Q97" i="4"/>
  <c r="Q88" i="4"/>
  <c r="Q82" i="4"/>
  <c r="Q76" i="4"/>
  <c r="Q70" i="4"/>
  <c r="Q64" i="4"/>
  <c r="Q58" i="4"/>
  <c r="Q52" i="4"/>
  <c r="Q46" i="4"/>
  <c r="Q40" i="4"/>
  <c r="Q34" i="4"/>
  <c r="Q28" i="4"/>
  <c r="Q22" i="4"/>
  <c r="Q16" i="4"/>
  <c r="Q10" i="4"/>
  <c r="Q4" i="4"/>
  <c r="Q122" i="4"/>
  <c r="Q77" i="4"/>
  <c r="Q29" i="4"/>
  <c r="Q120" i="4"/>
  <c r="Q114" i="4"/>
  <c r="Q108" i="4"/>
  <c r="Q102" i="4"/>
  <c r="Q96" i="4"/>
  <c r="Q87" i="4"/>
  <c r="Q81" i="4"/>
  <c r="Q75" i="4"/>
  <c r="Q69" i="4"/>
  <c r="Q63" i="4"/>
  <c r="Q57" i="4"/>
  <c r="Q51" i="4"/>
  <c r="Q45" i="4"/>
  <c r="Q39" i="4"/>
  <c r="Q33" i="4"/>
  <c r="Q27" i="4"/>
  <c r="Q21" i="4"/>
  <c r="Q15" i="4"/>
  <c r="Q9" i="4"/>
  <c r="Q3" i="4"/>
  <c r="Q110" i="4"/>
  <c r="Q71" i="4"/>
  <c r="Q23" i="4"/>
  <c r="Q119" i="4"/>
  <c r="Q113" i="4"/>
  <c r="Q107" i="4"/>
  <c r="Q101" i="4"/>
  <c r="Q95" i="4"/>
  <c r="Q92" i="4"/>
  <c r="Q86" i="4"/>
  <c r="Q80" i="4"/>
  <c r="Q74" i="4"/>
  <c r="Q68" i="4"/>
  <c r="Q62" i="4"/>
  <c r="Q56" i="4"/>
  <c r="Q50" i="4"/>
  <c r="Q44" i="4"/>
  <c r="Q38" i="4"/>
  <c r="Q32" i="4"/>
  <c r="Q26" i="4"/>
  <c r="Q20" i="4"/>
  <c r="Q14" i="4"/>
  <c r="Q8" i="4"/>
  <c r="Q89" i="4"/>
  <c r="Q41" i="4"/>
  <c r="Q118" i="4"/>
  <c r="Q112" i="4"/>
  <c r="Q106" i="4"/>
  <c r="Q100" i="4"/>
  <c r="Q94" i="4"/>
  <c r="Q91" i="4"/>
  <c r="Q85" i="4"/>
  <c r="Q79" i="4"/>
  <c r="Q73" i="4"/>
  <c r="Q67" i="4"/>
  <c r="Q61" i="4"/>
  <c r="Q55" i="4"/>
  <c r="Q49" i="4"/>
  <c r="Q43" i="4"/>
  <c r="Q37" i="4"/>
  <c r="Q31" i="4"/>
  <c r="Q25" i="4"/>
  <c r="Q19" i="4"/>
  <c r="Q13" i="4"/>
  <c r="Q7" i="4"/>
  <c r="Q116" i="4"/>
  <c r="Q104" i="4"/>
  <c r="Q83" i="4"/>
  <c r="Q65" i="4"/>
  <c r="Q59" i="4"/>
  <c r="Q53" i="4"/>
  <c r="Q35" i="4"/>
  <c r="Q17" i="4"/>
  <c r="Q11" i="4"/>
  <c r="Q5" i="4"/>
  <c r="Q117" i="4"/>
  <c r="Q111" i="4"/>
  <c r="Q105" i="4"/>
  <c r="Q99" i="4"/>
  <c r="Q93" i="4"/>
  <c r="Q90" i="4"/>
  <c r="Q84" i="4"/>
  <c r="Q78" i="4"/>
  <c r="Q72" i="4"/>
  <c r="Q66" i="4"/>
  <c r="Q60" i="4"/>
  <c r="Q54" i="4"/>
  <c r="Q48" i="4"/>
  <c r="Q42" i="4"/>
  <c r="Q36" i="4"/>
  <c r="Q30" i="4"/>
  <c r="Q24" i="4"/>
  <c r="Q18" i="4"/>
  <c r="Q12" i="4"/>
  <c r="Q6" i="4"/>
  <c r="AF1" i="16"/>
  <c r="T1" i="4"/>
  <c r="Q43" i="12"/>
  <c r="E43" i="12" s="1"/>
  <c r="Q90" i="12"/>
  <c r="E90" i="12" s="1"/>
  <c r="Q82" i="12"/>
  <c r="E82" i="12" s="1"/>
  <c r="Q74" i="12"/>
  <c r="E74" i="12" s="1"/>
  <c r="Q66" i="12"/>
  <c r="E66" i="12" s="1"/>
  <c r="Q58" i="12"/>
  <c r="E58" i="12" s="1"/>
  <c r="Q50" i="12"/>
  <c r="E50" i="12" s="1"/>
  <c r="Q42" i="12"/>
  <c r="E42" i="12" s="1"/>
  <c r="Q34" i="12"/>
  <c r="E34" i="12" s="1"/>
  <c r="Q26" i="12"/>
  <c r="E26" i="12" s="1"/>
  <c r="Q18" i="12"/>
  <c r="E18" i="12" s="1"/>
  <c r="Q10" i="12"/>
  <c r="E10" i="12" s="1"/>
  <c r="Q89" i="12"/>
  <c r="E89" i="12" s="1"/>
  <c r="Q81" i="12"/>
  <c r="E81" i="12" s="1"/>
  <c r="Q73" i="12"/>
  <c r="E73" i="12" s="1"/>
  <c r="Q65" i="12"/>
  <c r="E65" i="12" s="1"/>
  <c r="Q57" i="12"/>
  <c r="E57" i="12" s="1"/>
  <c r="Q49" i="12"/>
  <c r="E49" i="12" s="1"/>
  <c r="Q41" i="12"/>
  <c r="E41" i="12" s="1"/>
  <c r="Q33" i="12"/>
  <c r="E33" i="12" s="1"/>
  <c r="Q25" i="12"/>
  <c r="E25" i="12" s="1"/>
  <c r="Q17" i="12"/>
  <c r="E17" i="12" s="1"/>
  <c r="Q9" i="12"/>
  <c r="E9" i="12" s="1"/>
  <c r="Q51" i="12"/>
  <c r="E51" i="12" s="1"/>
  <c r="Q3" i="12"/>
  <c r="E3" i="12" s="1"/>
  <c r="Q88" i="12"/>
  <c r="E88" i="12" s="1"/>
  <c r="Q80" i="12"/>
  <c r="E80" i="12" s="1"/>
  <c r="Q72" i="12"/>
  <c r="E72" i="12" s="1"/>
  <c r="Q64" i="12"/>
  <c r="E64" i="12" s="1"/>
  <c r="Q56" i="12"/>
  <c r="E56" i="12" s="1"/>
  <c r="Q48" i="12"/>
  <c r="E48" i="12" s="1"/>
  <c r="Q40" i="12"/>
  <c r="E40" i="12" s="1"/>
  <c r="Q32" i="12"/>
  <c r="E32" i="12" s="1"/>
  <c r="Q24" i="12"/>
  <c r="E24" i="12" s="1"/>
  <c r="Q16" i="12"/>
  <c r="E16" i="12" s="1"/>
  <c r="Q8" i="12"/>
  <c r="E8" i="12" s="1"/>
  <c r="Q91" i="12"/>
  <c r="E91" i="12" s="1"/>
  <c r="Q75" i="12"/>
  <c r="E75" i="12" s="1"/>
  <c r="Q35" i="12"/>
  <c r="E35" i="12" s="1"/>
  <c r="Q19" i="12"/>
  <c r="E19" i="12" s="1"/>
  <c r="Q95" i="12"/>
  <c r="E95" i="12" s="1"/>
  <c r="Q87" i="12"/>
  <c r="E87" i="12" s="1"/>
  <c r="Q79" i="12"/>
  <c r="E79" i="12" s="1"/>
  <c r="Q71" i="12"/>
  <c r="E71" i="12" s="1"/>
  <c r="Q63" i="12"/>
  <c r="E63" i="12" s="1"/>
  <c r="Q55" i="12"/>
  <c r="E55" i="12" s="1"/>
  <c r="Q47" i="12"/>
  <c r="E47" i="12" s="1"/>
  <c r="Q39" i="12"/>
  <c r="E39" i="12" s="1"/>
  <c r="Q31" i="12"/>
  <c r="E31" i="12" s="1"/>
  <c r="Q23" i="12"/>
  <c r="E23" i="12" s="1"/>
  <c r="Q15" i="12"/>
  <c r="E15" i="12" s="1"/>
  <c r="Q7" i="12"/>
  <c r="E7" i="12" s="1"/>
  <c r="Q94" i="12"/>
  <c r="E94" i="12" s="1"/>
  <c r="Q86" i="12"/>
  <c r="E86" i="12" s="1"/>
  <c r="Q78" i="12"/>
  <c r="E78" i="12" s="1"/>
  <c r="Q70" i="12"/>
  <c r="E70" i="12" s="1"/>
  <c r="Q62" i="12"/>
  <c r="E62" i="12" s="1"/>
  <c r="Q54" i="12"/>
  <c r="E54" i="12" s="1"/>
  <c r="Q46" i="12"/>
  <c r="E46" i="12" s="1"/>
  <c r="Q38" i="12"/>
  <c r="E38" i="12" s="1"/>
  <c r="Q30" i="12"/>
  <c r="E30" i="12" s="1"/>
  <c r="Q22" i="12"/>
  <c r="E22" i="12" s="1"/>
  <c r="Q14" i="12"/>
  <c r="E14" i="12" s="1"/>
  <c r="Q6" i="12"/>
  <c r="E6" i="12" s="1"/>
  <c r="Q59" i="12"/>
  <c r="E59" i="12" s="1"/>
  <c r="Q93" i="12"/>
  <c r="E93" i="12" s="1"/>
  <c r="Q85" i="12"/>
  <c r="E85" i="12" s="1"/>
  <c r="Q77" i="12"/>
  <c r="E77" i="12" s="1"/>
  <c r="Q69" i="12"/>
  <c r="E69" i="12" s="1"/>
  <c r="Q61" i="12"/>
  <c r="E61" i="12" s="1"/>
  <c r="Q53" i="12"/>
  <c r="E53" i="12" s="1"/>
  <c r="Q45" i="12"/>
  <c r="E45" i="12" s="1"/>
  <c r="Q37" i="12"/>
  <c r="E37" i="12" s="1"/>
  <c r="Q29" i="12"/>
  <c r="E29" i="12" s="1"/>
  <c r="Q21" i="12"/>
  <c r="E21" i="12" s="1"/>
  <c r="Q13" i="12"/>
  <c r="E13" i="12" s="1"/>
  <c r="Q5" i="12"/>
  <c r="E5" i="12" s="1"/>
  <c r="Q83" i="12"/>
  <c r="E83" i="12" s="1"/>
  <c r="Q67" i="12"/>
  <c r="E67" i="12" s="1"/>
  <c r="Q27" i="12"/>
  <c r="E27" i="12" s="1"/>
  <c r="Q11" i="12"/>
  <c r="E11" i="12" s="1"/>
  <c r="Q92" i="12"/>
  <c r="E92" i="12" s="1"/>
  <c r="Q84" i="12"/>
  <c r="E84" i="12" s="1"/>
  <c r="Q76" i="12"/>
  <c r="E76" i="12" s="1"/>
  <c r="Q68" i="12"/>
  <c r="E68" i="12" s="1"/>
  <c r="Q60" i="12"/>
  <c r="E60" i="12" s="1"/>
  <c r="Q52" i="12"/>
  <c r="E52" i="12" s="1"/>
  <c r="Q44" i="12"/>
  <c r="E44" i="12" s="1"/>
  <c r="Q36" i="12"/>
  <c r="E36" i="12" s="1"/>
  <c r="Q28" i="12"/>
  <c r="E28" i="12" s="1"/>
  <c r="Q20" i="12"/>
  <c r="E20" i="12" s="1"/>
  <c r="Q12" i="12"/>
  <c r="E12" i="12" s="1"/>
  <c r="Q4" i="12"/>
  <c r="E4" i="12" s="1"/>
  <c r="AH2" i="2" l="1"/>
  <c r="BA2" i="2"/>
  <c r="R1" i="3"/>
  <c r="AB1" i="12"/>
  <c r="AI2" i="2" l="1"/>
  <c r="BB2" i="2"/>
  <c r="DD2" i="5" l="1" a="1"/>
  <c r="DD2" i="5" s="1"/>
  <c r="G2" i="5"/>
  <c r="G3" i="5" s="1"/>
  <c r="G4" i="5" s="1"/>
  <c r="FD2" i="5" a="1"/>
  <c r="FD2" i="5" s="1"/>
  <c r="CC2" i="5"/>
  <c r="CC3" i="5" s="1"/>
  <c r="CC4" i="5" s="1"/>
  <c r="AV2" i="5"/>
  <c r="AV3" i="5" s="1"/>
  <c r="AV4" i="5" s="1"/>
  <c r="CH2" i="5"/>
  <c r="CH3" i="5" s="1"/>
  <c r="CH4" i="5" s="1"/>
  <c r="BF2" i="5"/>
  <c r="BF3" i="5" s="1"/>
  <c r="BF4" i="5" s="1"/>
  <c r="AU2" i="5"/>
  <c r="AU3" i="5" s="1"/>
  <c r="AU4" i="5" s="1"/>
  <c r="FM2" i="5" a="1"/>
  <c r="FM2" i="5" s="1"/>
  <c r="BT2" i="5"/>
  <c r="BT3" i="5" s="1"/>
  <c r="BT4" i="5" s="1"/>
  <c r="DU2" i="5" a="1"/>
  <c r="DU2" i="5" s="1"/>
  <c r="AH2" i="5"/>
  <c r="AH3" i="5" s="1"/>
  <c r="AH4" i="5" s="1"/>
  <c r="DO2" i="5" a="1"/>
  <c r="DO2" i="5" s="1"/>
  <c r="ET2" i="5" a="1"/>
  <c r="ET2" i="5" s="1"/>
  <c r="CD2" i="5"/>
  <c r="CD3" i="5" s="1"/>
  <c r="CD4" i="5" s="1"/>
  <c r="EY2" i="5" a="1"/>
  <c r="EY2" i="5" s="1"/>
  <c r="P2" i="5"/>
  <c r="P3" i="5" s="1"/>
  <c r="P4" i="5" s="1"/>
  <c r="DA2" i="5" a="1"/>
  <c r="DA2" i="5" s="1"/>
  <c r="L2" i="5"/>
  <c r="L3" i="5" s="1"/>
  <c r="L4" i="5" s="1"/>
  <c r="AK2" i="5"/>
  <c r="AK3" i="5" s="1"/>
  <c r="AK4" i="5" s="1"/>
  <c r="U2" i="5"/>
  <c r="U3" i="5" s="1"/>
  <c r="U4" i="5" s="1"/>
  <c r="ED2" i="5" a="1"/>
  <c r="ED2" i="5" s="1"/>
  <c r="AW2" i="5"/>
  <c r="AW3" i="5" s="1"/>
  <c r="AW4" i="5" s="1"/>
  <c r="DR2" i="5" a="1"/>
  <c r="DR2" i="5" s="1"/>
  <c r="EZ2" i="5" a="1"/>
  <c r="EZ2" i="5" s="1"/>
  <c r="CJ2" i="5"/>
  <c r="CJ3" i="5" s="1"/>
  <c r="CJ4" i="5" s="1"/>
  <c r="FG2" i="5" a="1"/>
  <c r="FG2" i="5" s="1"/>
  <c r="EW2" i="5" a="1"/>
  <c r="EW2" i="5" s="1"/>
  <c r="W2" i="5"/>
  <c r="W3" i="5" s="1"/>
  <c r="W4" i="5" s="1"/>
  <c r="AT2" i="5"/>
  <c r="AT3" i="5" s="1"/>
  <c r="AT4" i="5" s="1"/>
  <c r="CL2" i="5"/>
  <c r="CL3" i="5" s="1"/>
  <c r="CL4" i="5" s="1"/>
  <c r="BO2" i="5"/>
  <c r="BO3" i="5" s="1"/>
  <c r="BO4" i="5" s="1"/>
  <c r="CW2" i="5" a="1"/>
  <c r="CW2" i="5" s="1"/>
  <c r="DE2" i="5" a="1"/>
  <c r="DE2" i="5" s="1"/>
  <c r="AC2" i="5"/>
  <c r="AC3" i="5" s="1"/>
  <c r="AC4" i="5" s="1"/>
  <c r="DG2" i="5" a="1"/>
  <c r="DG2" i="5" s="1"/>
  <c r="X2" i="5"/>
  <c r="X3" i="5" s="1"/>
  <c r="X4" i="5" s="1"/>
  <c r="EJ2" i="5" a="1"/>
  <c r="EJ2" i="5" s="1"/>
  <c r="EA2" i="5" a="1"/>
  <c r="EA2" i="5" s="1"/>
  <c r="BS2" i="5"/>
  <c r="BS3" i="5" s="1"/>
  <c r="BS4" i="5" s="1"/>
  <c r="DI2" i="5" a="1"/>
  <c r="DI2" i="5" s="1"/>
  <c r="R2" i="5"/>
  <c r="R3" i="5" s="1"/>
  <c r="R4" i="5" s="1"/>
  <c r="EK2" i="5" a="1"/>
  <c r="EK2" i="5" s="1"/>
  <c r="BP2" i="5"/>
  <c r="BP3" i="5" s="1"/>
  <c r="BP4" i="5" s="1"/>
  <c r="AM2" i="5"/>
  <c r="AM3" i="5" s="1"/>
  <c r="AM4" i="5" s="1"/>
  <c r="CZ2" i="5" a="1"/>
  <c r="CZ2" i="5" s="1"/>
  <c r="E2" i="5"/>
  <c r="E3" i="5" s="1"/>
  <c r="E4" i="5" s="1"/>
  <c r="CU2" i="5" a="1"/>
  <c r="CU2" i="5" s="1"/>
  <c r="BA2" i="5"/>
  <c r="BA3" i="5" s="1"/>
  <c r="BA4" i="5" s="1"/>
  <c r="FS2" i="5" a="1"/>
  <c r="FS2" i="5" s="1"/>
  <c r="FB2" i="5" a="1"/>
  <c r="FB2" i="5" s="1"/>
  <c r="BU2" i="5"/>
  <c r="BU3" i="5" s="1"/>
  <c r="BU4" i="5" s="1"/>
  <c r="CM2" i="5"/>
  <c r="CM3" i="5" s="1"/>
  <c r="CM4" i="5" s="1"/>
  <c r="Q2" i="5"/>
  <c r="Q3" i="5" s="1"/>
  <c r="Q4" i="5" s="1"/>
  <c r="BM2" i="5"/>
  <c r="BM3" i="5" s="1"/>
  <c r="BM4" i="5" s="1"/>
  <c r="FQ2" i="5" a="1"/>
  <c r="FQ2" i="5" s="1"/>
  <c r="DZ2" i="5" a="1"/>
  <c r="DZ2" i="5" s="1"/>
  <c r="BJ2" i="5"/>
  <c r="BJ3" i="5" s="1"/>
  <c r="BJ4" i="5" s="1"/>
  <c r="DV2" i="5" a="1"/>
  <c r="DV2" i="5" s="1"/>
  <c r="CF2" i="5"/>
  <c r="CF3" i="5" s="1"/>
  <c r="CF4" i="5" s="1"/>
  <c r="BZ2" i="5"/>
  <c r="BZ3" i="5" s="1"/>
  <c r="BZ4" i="5" s="1"/>
  <c r="CP2" i="5" a="1"/>
  <c r="CP2" i="5" s="1"/>
  <c r="CP3" i="5" s="1" a="1"/>
  <c r="CP3" i="5" s="1"/>
  <c r="CP4" i="5" s="1" a="1"/>
  <c r="CP4" i="5" s="1"/>
  <c r="EQ2" i="5" a="1"/>
  <c r="EQ2" i="5" s="1"/>
  <c r="FC2" i="5" a="1"/>
  <c r="FC2" i="5" s="1"/>
  <c r="BB2" i="5"/>
  <c r="BB3" i="5" s="1"/>
  <c r="BB4" i="5" s="1"/>
  <c r="DJ2" i="5" a="1"/>
  <c r="DJ2" i="5" s="1"/>
  <c r="DP2" i="5" a="1"/>
  <c r="DP2" i="5" s="1"/>
  <c r="CK2" i="5"/>
  <c r="CK3" i="5" s="1"/>
  <c r="CK4" i="5" s="1"/>
  <c r="BW2" i="5"/>
  <c r="BW3" i="5" s="1"/>
  <c r="BW4" i="5" s="1"/>
  <c r="CT2" i="5" a="1"/>
  <c r="CT2" i="5" s="1"/>
  <c r="FN2" i="5" a="1"/>
  <c r="FN2" i="5" s="1"/>
  <c r="AB2" i="5"/>
  <c r="AB3" i="5" s="1"/>
  <c r="AB4" i="5" s="1"/>
  <c r="DQ2" i="5" a="1"/>
  <c r="DQ2" i="5" s="1"/>
  <c r="H2" i="5"/>
  <c r="H3" i="5" s="1"/>
  <c r="H4" i="5" s="1"/>
  <c r="Z2" i="5"/>
  <c r="Z3" i="5" s="1"/>
  <c r="Z4" i="5" s="1"/>
  <c r="AF2" i="5"/>
  <c r="AF3" i="5" s="1"/>
  <c r="AF4" i="5" s="1"/>
  <c r="CA2" i="5"/>
  <c r="CA3" i="5" s="1"/>
  <c r="CA4" i="5" s="1"/>
  <c r="AS2" i="5"/>
  <c r="AS3" i="5" s="1"/>
  <c r="AS4" i="5" s="1"/>
  <c r="DF2" i="5" a="1"/>
  <c r="DF2" i="5" s="1"/>
  <c r="I2" i="5"/>
  <c r="I3" i="5" s="1"/>
  <c r="I4" i="5" s="1"/>
  <c r="M2" i="5"/>
  <c r="M3" i="5" s="1"/>
  <c r="M4" i="5" s="1"/>
  <c r="N2" i="5"/>
  <c r="N3" i="5" s="1"/>
  <c r="N4" i="5" s="1"/>
  <c r="FF2" i="5" a="1"/>
  <c r="FF2" i="5" s="1"/>
  <c r="CB2" i="5"/>
  <c r="CB3" i="5" s="1"/>
  <c r="CB4" i="5" s="1"/>
  <c r="BQ2" i="5"/>
  <c r="BQ3" i="5" s="1"/>
  <c r="BQ4" i="5" s="1"/>
  <c r="C2" i="5"/>
  <c r="C3" i="5" s="1"/>
  <c r="C4" i="5" s="1"/>
  <c r="BG2" i="5"/>
  <c r="BG3" i="5" s="1"/>
  <c r="BG4" i="5" s="1"/>
  <c r="BN2" i="5"/>
  <c r="BN3" i="5" s="1"/>
  <c r="BN4" i="5" s="1"/>
  <c r="BL2" i="5"/>
  <c r="BL3" i="5" s="1"/>
  <c r="BL4" i="5" s="1"/>
  <c r="FA2" i="5" a="1"/>
  <c r="FA2" i="5" s="1"/>
  <c r="AG2" i="5"/>
  <c r="AG3" i="5" s="1"/>
  <c r="AG4" i="5" s="1"/>
  <c r="EI2" i="5" a="1"/>
  <c r="EI2" i="5" s="1"/>
  <c r="ER2" i="5" a="1"/>
  <c r="ER2" i="5" s="1"/>
  <c r="EB2" i="5" a="1"/>
  <c r="EB2" i="5" s="1"/>
  <c r="EN2" i="5" a="1"/>
  <c r="EN2" i="5" s="1"/>
  <c r="EE2" i="5" a="1"/>
  <c r="EE2" i="5" s="1"/>
  <c r="AQ2" i="5"/>
  <c r="AQ3" i="5" s="1"/>
  <c r="AQ4" i="5" s="1"/>
  <c r="CN2" i="5" a="1"/>
  <c r="CN2" i="5" s="1"/>
  <c r="CN3" i="5" s="1" a="1"/>
  <c r="CN3" i="5" s="1"/>
  <c r="CN4" i="5" s="1" a="1"/>
  <c r="CN4" i="5" s="1"/>
  <c r="DH2" i="5" a="1"/>
  <c r="DH2" i="5" s="1"/>
  <c r="FP2" i="5" a="1"/>
  <c r="FP2" i="5" s="1"/>
  <c r="CR2" i="5" a="1"/>
  <c r="CR2" i="5" s="1"/>
  <c r="CS2" i="5" a="1"/>
  <c r="CS2" i="5" s="1"/>
  <c r="AX2" i="5"/>
  <c r="AX3" i="5" s="1"/>
  <c r="AX4" i="5" s="1"/>
  <c r="EM2" i="5" a="1"/>
  <c r="EM2" i="5" s="1"/>
  <c r="CI2" i="5"/>
  <c r="CI3" i="5" s="1"/>
  <c r="CI4" i="5" s="1"/>
  <c r="DC2" i="5" a="1"/>
  <c r="DC2" i="5" s="1"/>
  <c r="EG2" i="5" a="1"/>
  <c r="EG2" i="5" s="1"/>
  <c r="AD2" i="5"/>
  <c r="AD3" i="5" s="1"/>
  <c r="AD4" i="5" s="1"/>
  <c r="CE2" i="5"/>
  <c r="CE3" i="5" s="1"/>
  <c r="CE4" i="5" s="1"/>
  <c r="EH2" i="5" a="1"/>
  <c r="EH2" i="5" s="1"/>
  <c r="DB2" i="5" a="1"/>
  <c r="DB2" i="5" s="1"/>
  <c r="DT2" i="5" a="1"/>
  <c r="DT2" i="5" s="1"/>
  <c r="BX2" i="5"/>
  <c r="BX3" i="5" s="1"/>
  <c r="BX4" i="5" s="1"/>
  <c r="T2" i="5"/>
  <c r="T3" i="5" s="1"/>
  <c r="T4" i="5" s="1"/>
  <c r="AR2" i="5"/>
  <c r="AR3" i="5" s="1"/>
  <c r="AR4" i="5" s="1"/>
  <c r="BE2" i="5"/>
  <c r="BE3" i="5" s="1"/>
  <c r="BE4" i="5" s="1"/>
  <c r="CO2" i="5" a="1"/>
  <c r="CO2" i="5" s="1"/>
  <c r="CO3" i="5" s="1" a="1"/>
  <c r="CO3" i="5" s="1"/>
  <c r="CO4" i="5" s="1" a="1"/>
  <c r="CO4" i="5" s="1"/>
  <c r="DK2" i="5" a="1"/>
  <c r="DK2" i="5" s="1"/>
  <c r="EC2" i="5" a="1"/>
  <c r="EC2" i="5" s="1"/>
  <c r="S2" i="5"/>
  <c r="S3" i="5" s="1"/>
  <c r="S4" i="5" s="1"/>
  <c r="FI2" i="5" a="1"/>
  <c r="FI2" i="5" s="1"/>
  <c r="CV2" i="5" a="1"/>
  <c r="CV2" i="5" s="1"/>
  <c r="DS2" i="5" a="1"/>
  <c r="DS2" i="5" s="1"/>
  <c r="EO2" i="5" a="1"/>
  <c r="EO2" i="5" s="1"/>
  <c r="AE2" i="5"/>
  <c r="AE3" i="5" s="1"/>
  <c r="AE4" i="5" s="1"/>
  <c r="AA2" i="5"/>
  <c r="AA3" i="5" s="1"/>
  <c r="AA4" i="5" s="1"/>
  <c r="AZ2" i="5"/>
  <c r="AZ3" i="5" s="1"/>
  <c r="AZ4" i="5" s="1"/>
  <c r="V2" i="5"/>
  <c r="V3" i="5" s="1"/>
  <c r="V4" i="5" s="1"/>
  <c r="DW2" i="5" a="1"/>
  <c r="DW2" i="5" s="1"/>
  <c r="BD2" i="5"/>
  <c r="BD3" i="5" s="1"/>
  <c r="BD4" i="5" s="1"/>
  <c r="FK2" i="5" a="1"/>
  <c r="FK2" i="5" s="1"/>
  <c r="AI2" i="5"/>
  <c r="AI3" i="5" s="1"/>
  <c r="AI4" i="5" s="1"/>
  <c r="EX2" i="5" a="1"/>
  <c r="EX2" i="5" s="1"/>
  <c r="FH2" i="5" a="1"/>
  <c r="FH2" i="5" s="1"/>
  <c r="DM2" i="5" a="1"/>
  <c r="DM2" i="5" s="1"/>
  <c r="K2" i="5"/>
  <c r="K3" i="5" s="1"/>
  <c r="K4" i="5" s="1"/>
  <c r="DL2" i="5" a="1"/>
  <c r="DL2" i="5" s="1"/>
  <c r="AN2" i="5"/>
  <c r="AN3" i="5" s="1"/>
  <c r="AN4" i="5" s="1"/>
  <c r="J2" i="5"/>
  <c r="J3" i="5" s="1"/>
  <c r="J4" i="5" s="1"/>
  <c r="AL2" i="5"/>
  <c r="AL3" i="5" s="1"/>
  <c r="AL4" i="5" s="1"/>
  <c r="BK2" i="5"/>
  <c r="BK3" i="5" s="1"/>
  <c r="BK4" i="5" s="1"/>
  <c r="CG2" i="5"/>
  <c r="CG3" i="5" s="1"/>
  <c r="CG4" i="5" s="1"/>
  <c r="FO2" i="5" a="1"/>
  <c r="FO2" i="5" s="1"/>
  <c r="FR2" i="5" a="1"/>
  <c r="FR2" i="5" s="1"/>
  <c r="D2" i="5"/>
  <c r="D3" i="5" s="1"/>
  <c r="D4" i="5" s="1"/>
  <c r="AP2" i="5"/>
  <c r="AP3" i="5" s="1"/>
  <c r="AP4" i="5" s="1"/>
  <c r="BR2" i="5"/>
  <c r="BR3" i="5" s="1"/>
  <c r="BR4" i="5" s="1"/>
  <c r="FL2" i="5" a="1"/>
  <c r="FL2" i="5" s="1"/>
  <c r="B2" i="5"/>
  <c r="B3" i="5" s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DX2" i="5" a="1"/>
  <c r="DX2" i="5" s="1"/>
  <c r="CX2" i="5" a="1"/>
  <c r="CX2" i="5" s="1"/>
  <c r="BI2" i="5"/>
  <c r="BI3" i="5" s="1"/>
  <c r="BI4" i="5" s="1"/>
  <c r="BC2" i="5"/>
  <c r="BC3" i="5" s="1"/>
  <c r="BC4" i="5" s="1"/>
  <c r="AJ2" i="5"/>
  <c r="AJ3" i="5" s="1"/>
  <c r="AJ4" i="5" s="1"/>
  <c r="BY2" i="5"/>
  <c r="BY3" i="5" s="1"/>
  <c r="BY4" i="5" s="1"/>
  <c r="EV2" i="5" a="1"/>
  <c r="EV2" i="5" s="1"/>
  <c r="FJ2" i="5" a="1"/>
  <c r="FJ2" i="5" s="1"/>
  <c r="O2" i="5"/>
  <c r="O3" i="5" s="1"/>
  <c r="O4" i="5" s="1"/>
  <c r="EU2" i="5" a="1"/>
  <c r="EU2" i="5" s="1"/>
  <c r="CY2" i="5" a="1"/>
  <c r="CY2" i="5" s="1"/>
  <c r="CQ2" i="5" a="1"/>
  <c r="CQ2" i="5" s="1"/>
  <c r="AO2" i="5"/>
  <c r="AO3" i="5" s="1"/>
  <c r="AO4" i="5" s="1"/>
  <c r="F2" i="5"/>
  <c r="F3" i="5" s="1"/>
  <c r="F4" i="5" s="1"/>
  <c r="FE2" i="5" a="1"/>
  <c r="FE2" i="5" s="1"/>
  <c r="BH2" i="5"/>
  <c r="BH3" i="5" s="1"/>
  <c r="BH4" i="5" s="1"/>
  <c r="EP2" i="5" a="1"/>
  <c r="EP2" i="5" s="1"/>
  <c r="ES2" i="5" a="1"/>
  <c r="ES2" i="5" s="1"/>
  <c r="BV2" i="5"/>
  <c r="BV3" i="5" s="1"/>
  <c r="BV4" i="5" s="1"/>
  <c r="EF2" i="5" a="1"/>
  <c r="EF2" i="5" s="1"/>
  <c r="DN2" i="5" a="1"/>
  <c r="DN2" i="5" s="1"/>
  <c r="Y2" i="5"/>
  <c r="Y3" i="5" s="1"/>
  <c r="Y4" i="5" s="1"/>
  <c r="EL2" i="5" a="1"/>
  <c r="EL2" i="5" s="1"/>
  <c r="AY2" i="5"/>
  <c r="AY3" i="5" s="1"/>
  <c r="AY4" i="5" s="1"/>
  <c r="DY2" i="5" a="1"/>
  <c r="DY2" i="5" s="1"/>
  <c r="BC2" i="2"/>
  <c r="CL27" i="5" l="1"/>
  <c r="CL5" i="5"/>
  <c r="CL6" i="5" s="1"/>
  <c r="CL7" i="5" s="1"/>
  <c r="CL8" i="5" s="1"/>
  <c r="CL9" i="5" s="1"/>
  <c r="CL10" i="5" s="1"/>
  <c r="CL11" i="5" s="1"/>
  <c r="CL12" i="5" s="1"/>
  <c r="CL13" i="5" s="1"/>
  <c r="CL14" i="5" s="1"/>
  <c r="CL15" i="5" s="1"/>
  <c r="CL16" i="5" s="1"/>
  <c r="CL17" i="5" s="1"/>
  <c r="CL18" i="5" s="1"/>
  <c r="CL19" i="5" s="1"/>
  <c r="CL20" i="5" s="1"/>
  <c r="CL21" i="5" s="1"/>
  <c r="CD5" i="5"/>
  <c r="CD6" i="5" s="1"/>
  <c r="CD7" i="5" s="1"/>
  <c r="CD8" i="5" s="1"/>
  <c r="CD9" i="5" s="1"/>
  <c r="CD10" i="5" s="1"/>
  <c r="CD11" i="5" s="1"/>
  <c r="CD12" i="5" s="1"/>
  <c r="CD13" i="5" s="1"/>
  <c r="CD14" i="5" s="1"/>
  <c r="CD15" i="5" s="1"/>
  <c r="CD16" i="5" s="1"/>
  <c r="CD17" i="5" s="1"/>
  <c r="CD18" i="5" s="1"/>
  <c r="CD19" i="5" s="1"/>
  <c r="CD20" i="5" s="1"/>
  <c r="CD21" i="5" s="1"/>
  <c r="CD27" i="5"/>
  <c r="BF27" i="5"/>
  <c r="BF5" i="5"/>
  <c r="BF6" i="5" s="1"/>
  <c r="BF7" i="5" s="1"/>
  <c r="BF8" i="5" s="1"/>
  <c r="BF9" i="5" s="1"/>
  <c r="BF10" i="5" s="1"/>
  <c r="BF11" i="5" s="1"/>
  <c r="BF12" i="5" s="1"/>
  <c r="BF13" i="5" s="1"/>
  <c r="BF14" i="5" s="1"/>
  <c r="BF15" i="5" s="1"/>
  <c r="BF16" i="5" s="1"/>
  <c r="BF17" i="5" s="1"/>
  <c r="BF18" i="5" s="1"/>
  <c r="BF19" i="5" s="1"/>
  <c r="BF20" i="5" s="1"/>
  <c r="BF21" i="5" s="1"/>
  <c r="O27" i="5"/>
  <c r="O5" i="5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CG5" i="5"/>
  <c r="CG6" i="5" s="1"/>
  <c r="CG7" i="5" s="1"/>
  <c r="CG8" i="5" s="1"/>
  <c r="CG9" i="5" s="1"/>
  <c r="CG10" i="5" s="1"/>
  <c r="CG11" i="5" s="1"/>
  <c r="CG12" i="5" s="1"/>
  <c r="CG13" i="5" s="1"/>
  <c r="CG14" i="5" s="1"/>
  <c r="CG15" i="5" s="1"/>
  <c r="CG16" i="5" s="1"/>
  <c r="CG17" i="5" s="1"/>
  <c r="CG18" i="5" s="1"/>
  <c r="CG19" i="5" s="1"/>
  <c r="CG20" i="5" s="1"/>
  <c r="CG21" i="5" s="1"/>
  <c r="CG27" i="5"/>
  <c r="AA27" i="5"/>
  <c r="AA5" i="5"/>
  <c r="AA6" i="5" s="1"/>
  <c r="AA7" i="5" s="1"/>
  <c r="AA8" i="5" s="1"/>
  <c r="AA9" i="5" s="1"/>
  <c r="AA10" i="5" s="1"/>
  <c r="AA11" i="5" s="1"/>
  <c r="AA12" i="5" s="1"/>
  <c r="AA13" i="5" s="1"/>
  <c r="AA14" i="5" s="1"/>
  <c r="AA15" i="5" s="1"/>
  <c r="AA16" i="5" s="1"/>
  <c r="AA17" i="5" s="1"/>
  <c r="AA18" i="5" s="1"/>
  <c r="AA19" i="5" s="1"/>
  <c r="AA20" i="5" s="1"/>
  <c r="AA21" i="5" s="1"/>
  <c r="C27" i="5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AS5" i="5"/>
  <c r="AS6" i="5" s="1"/>
  <c r="AS7" i="5" s="1"/>
  <c r="AS8" i="5" s="1"/>
  <c r="AS9" i="5" s="1"/>
  <c r="AS10" i="5" s="1"/>
  <c r="AS11" i="5" s="1"/>
  <c r="AS12" i="5" s="1"/>
  <c r="AS13" i="5" s="1"/>
  <c r="AS14" i="5" s="1"/>
  <c r="AS15" i="5" s="1"/>
  <c r="AS16" i="5" s="1"/>
  <c r="AS17" i="5" s="1"/>
  <c r="AS18" i="5" s="1"/>
  <c r="AS19" i="5" s="1"/>
  <c r="AS20" i="5" s="1"/>
  <c r="AS21" i="5" s="1"/>
  <c r="AS27" i="5"/>
  <c r="CP5" i="5" a="1"/>
  <c r="CP5" i="5" s="1"/>
  <c r="CP6" i="5" s="1" a="1"/>
  <c r="CP6" i="5" s="1"/>
  <c r="CP7" i="5" s="1" a="1"/>
  <c r="CP7" i="5" s="1"/>
  <c r="CP8" i="5" s="1" a="1"/>
  <c r="CP8" i="5" s="1"/>
  <c r="CP9" i="5" s="1" a="1"/>
  <c r="CP9" i="5" s="1"/>
  <c r="CP10" i="5" s="1" a="1"/>
  <c r="CP10" i="5" s="1"/>
  <c r="CP11" i="5" s="1" a="1"/>
  <c r="CP11" i="5" s="1"/>
  <c r="CP12" i="5" s="1" a="1"/>
  <c r="CP12" i="5" s="1"/>
  <c r="CP13" i="5" s="1" a="1"/>
  <c r="CP13" i="5" s="1"/>
  <c r="CP14" i="5" s="1" a="1"/>
  <c r="CP14" i="5" s="1"/>
  <c r="CP15" i="5" s="1" a="1"/>
  <c r="CP15" i="5" s="1"/>
  <c r="CP16" i="5" s="1" a="1"/>
  <c r="CP16" i="5" s="1"/>
  <c r="CP17" i="5" s="1" a="1"/>
  <c r="CP17" i="5" s="1"/>
  <c r="CP18" i="5" s="1" a="1"/>
  <c r="CP18" i="5" s="1"/>
  <c r="CP19" i="5" s="1" a="1"/>
  <c r="CP19" i="5" s="1"/>
  <c r="CP20" i="5" s="1" a="1"/>
  <c r="CP20" i="5" s="1"/>
  <c r="CP21" i="5" s="1" a="1"/>
  <c r="CP21" i="5" s="1"/>
  <c r="CP27" i="5"/>
  <c r="Q27" i="5"/>
  <c r="Q5" i="5"/>
  <c r="Q6" i="5" s="1"/>
  <c r="Q7" i="5" s="1"/>
  <c r="Q8" i="5" s="1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AT27" i="5"/>
  <c r="AT5" i="5"/>
  <c r="AT6" i="5" s="1"/>
  <c r="AT7" i="5" s="1"/>
  <c r="AT8" i="5" s="1"/>
  <c r="AT9" i="5" s="1"/>
  <c r="AT10" i="5" s="1"/>
  <c r="AT11" i="5" s="1"/>
  <c r="AT12" i="5" s="1"/>
  <c r="AT13" i="5" s="1"/>
  <c r="AT14" i="5" s="1"/>
  <c r="AT15" i="5" s="1"/>
  <c r="AT16" i="5" s="1"/>
  <c r="AT17" i="5" s="1"/>
  <c r="AT18" i="5" s="1"/>
  <c r="AT19" i="5" s="1"/>
  <c r="AT20" i="5" s="1"/>
  <c r="AT21" i="5" s="1"/>
  <c r="CH27" i="5"/>
  <c r="CH5" i="5"/>
  <c r="CH6" i="5" s="1"/>
  <c r="CH7" i="5" s="1"/>
  <c r="CH8" i="5" s="1"/>
  <c r="CH9" i="5" s="1"/>
  <c r="CH10" i="5" s="1"/>
  <c r="CH11" i="5" s="1"/>
  <c r="CH12" i="5" s="1"/>
  <c r="CH13" i="5" s="1"/>
  <c r="CH14" i="5" s="1"/>
  <c r="CH15" i="5" s="1"/>
  <c r="CH16" i="5" s="1"/>
  <c r="CH17" i="5" s="1"/>
  <c r="CH18" i="5" s="1"/>
  <c r="CH19" i="5" s="1"/>
  <c r="CH20" i="5" s="1"/>
  <c r="CH21" i="5" s="1"/>
  <c r="E27" i="5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BK27" i="5"/>
  <c r="BK5" i="5"/>
  <c r="BK6" i="5" s="1"/>
  <c r="BK7" i="5" s="1"/>
  <c r="BK8" i="5" s="1"/>
  <c r="BK9" i="5" s="1"/>
  <c r="BK10" i="5" s="1"/>
  <c r="BK11" i="5" s="1"/>
  <c r="BK12" i="5" s="1"/>
  <c r="BK13" i="5" s="1"/>
  <c r="BK14" i="5" s="1"/>
  <c r="BK15" i="5" s="1"/>
  <c r="BK16" i="5" s="1"/>
  <c r="BK17" i="5" s="1"/>
  <c r="BK18" i="5" s="1"/>
  <c r="BK19" i="5" s="1"/>
  <c r="BK20" i="5" s="1"/>
  <c r="BK21" i="5" s="1"/>
  <c r="AE27" i="5"/>
  <c r="AE5" i="5"/>
  <c r="AE6" i="5" s="1"/>
  <c r="AE7" i="5" s="1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CO5" i="5" a="1"/>
  <c r="CO5" i="5" s="1"/>
  <c r="CO6" i="5" s="1" a="1"/>
  <c r="CO6" i="5" s="1"/>
  <c r="CO7" i="5" s="1" a="1"/>
  <c r="CO7" i="5" s="1"/>
  <c r="CO8" i="5" s="1" a="1"/>
  <c r="CO8" i="5" s="1"/>
  <c r="CO9" i="5" s="1" a="1"/>
  <c r="CO9" i="5" s="1"/>
  <c r="CO10" i="5" s="1" a="1"/>
  <c r="CO10" i="5" s="1"/>
  <c r="CO11" i="5" s="1" a="1"/>
  <c r="CO11" i="5" s="1"/>
  <c r="CO12" i="5" s="1" a="1"/>
  <c r="CO12" i="5" s="1"/>
  <c r="CO13" i="5" s="1" a="1"/>
  <c r="CO13" i="5" s="1"/>
  <c r="CO14" i="5" s="1" a="1"/>
  <c r="CO14" i="5" s="1"/>
  <c r="CO15" i="5" s="1" a="1"/>
  <c r="CO15" i="5" s="1"/>
  <c r="CO16" i="5" s="1" a="1"/>
  <c r="CO16" i="5" s="1"/>
  <c r="CO17" i="5" s="1" a="1"/>
  <c r="CO17" i="5" s="1"/>
  <c r="CO18" i="5" s="1" a="1"/>
  <c r="CO18" i="5" s="1"/>
  <c r="CO19" i="5" s="1" a="1"/>
  <c r="CO19" i="5" s="1"/>
  <c r="CO20" i="5" s="1" a="1"/>
  <c r="CO20" i="5" s="1"/>
  <c r="CO21" i="5" s="1" a="1"/>
  <c r="CO21" i="5" s="1"/>
  <c r="CO27" i="5"/>
  <c r="CE5" i="5"/>
  <c r="CE6" i="5" s="1"/>
  <c r="CE7" i="5" s="1"/>
  <c r="CE8" i="5" s="1"/>
  <c r="CE9" i="5" s="1"/>
  <c r="CE10" i="5" s="1"/>
  <c r="CE11" i="5" s="1"/>
  <c r="CE12" i="5" s="1"/>
  <c r="CE13" i="5" s="1"/>
  <c r="CE14" i="5" s="1"/>
  <c r="CE15" i="5" s="1"/>
  <c r="CE16" i="5" s="1"/>
  <c r="CE17" i="5" s="1"/>
  <c r="CE18" i="5" s="1"/>
  <c r="CE19" i="5" s="1"/>
  <c r="CE20" i="5" s="1"/>
  <c r="CE21" i="5" s="1"/>
  <c r="CE27" i="5"/>
  <c r="BQ5" i="5"/>
  <c r="BQ6" i="5" s="1"/>
  <c r="BQ7" i="5" s="1"/>
  <c r="BQ8" i="5" s="1"/>
  <c r="BQ9" i="5" s="1"/>
  <c r="BQ10" i="5" s="1"/>
  <c r="BQ11" i="5" s="1"/>
  <c r="BQ12" i="5" s="1"/>
  <c r="BQ13" i="5" s="1"/>
  <c r="BQ14" i="5" s="1"/>
  <c r="BQ15" i="5" s="1"/>
  <c r="BQ16" i="5" s="1"/>
  <c r="BQ17" i="5" s="1"/>
  <c r="BQ18" i="5" s="1"/>
  <c r="BQ19" i="5" s="1"/>
  <c r="BQ20" i="5" s="1"/>
  <c r="BQ21" i="5" s="1"/>
  <c r="BQ27" i="5"/>
  <c r="CA27" i="5"/>
  <c r="CA5" i="5"/>
  <c r="CA6" i="5" s="1"/>
  <c r="CA7" i="5" s="1"/>
  <c r="CA8" i="5" s="1"/>
  <c r="CA9" i="5" s="1"/>
  <c r="CA10" i="5" s="1"/>
  <c r="CA11" i="5" s="1"/>
  <c r="CA12" i="5" s="1"/>
  <c r="CA13" i="5" s="1"/>
  <c r="CA14" i="5" s="1"/>
  <c r="CA15" i="5" s="1"/>
  <c r="CA16" i="5" s="1"/>
  <c r="CA17" i="5" s="1"/>
  <c r="CA18" i="5" s="1"/>
  <c r="CA19" i="5" s="1"/>
  <c r="CA20" i="5" s="1"/>
  <c r="CA21" i="5" s="1"/>
  <c r="BW27" i="5"/>
  <c r="BW5" i="5"/>
  <c r="BW6" i="5" s="1"/>
  <c r="BW7" i="5" s="1"/>
  <c r="BW8" i="5" s="1"/>
  <c r="BW9" i="5" s="1"/>
  <c r="BW10" i="5" s="1"/>
  <c r="BW11" i="5" s="1"/>
  <c r="BW12" i="5" s="1"/>
  <c r="BW13" i="5" s="1"/>
  <c r="BW14" i="5" s="1"/>
  <c r="BW15" i="5" s="1"/>
  <c r="BW16" i="5" s="1"/>
  <c r="BW17" i="5" s="1"/>
  <c r="BW18" i="5" s="1"/>
  <c r="BW19" i="5" s="1"/>
  <c r="BW20" i="5" s="1"/>
  <c r="BW21" i="5" s="1"/>
  <c r="BZ27" i="5"/>
  <c r="BZ5" i="5"/>
  <c r="BZ6" i="5" s="1"/>
  <c r="BZ7" i="5" s="1"/>
  <c r="BZ8" i="5" s="1"/>
  <c r="BZ9" i="5" s="1"/>
  <c r="BZ10" i="5" s="1"/>
  <c r="BZ11" i="5" s="1"/>
  <c r="BZ12" i="5" s="1"/>
  <c r="BZ13" i="5" s="1"/>
  <c r="BZ14" i="5" s="1"/>
  <c r="BZ15" i="5" s="1"/>
  <c r="BZ16" i="5" s="1"/>
  <c r="BZ17" i="5" s="1"/>
  <c r="BZ18" i="5" s="1"/>
  <c r="BZ19" i="5" s="1"/>
  <c r="BZ20" i="5" s="1"/>
  <c r="BZ21" i="5" s="1"/>
  <c r="CM27" i="5"/>
  <c r="CM5" i="5"/>
  <c r="CM6" i="5" s="1"/>
  <c r="CM7" i="5" s="1"/>
  <c r="CM8" i="5" s="1"/>
  <c r="CM9" i="5" s="1"/>
  <c r="CM10" i="5" s="1"/>
  <c r="CM11" i="5" s="1"/>
  <c r="CM12" i="5" s="1"/>
  <c r="CM13" i="5" s="1"/>
  <c r="CM14" i="5" s="1"/>
  <c r="CM15" i="5" s="1"/>
  <c r="CM16" i="5" s="1"/>
  <c r="CM17" i="5" s="1"/>
  <c r="CM18" i="5" s="1"/>
  <c r="CM19" i="5" s="1"/>
  <c r="CM20" i="5" s="1"/>
  <c r="CM21" i="5" s="1"/>
  <c r="AM27" i="5"/>
  <c r="AM5" i="5"/>
  <c r="AM6" i="5" s="1"/>
  <c r="AM7" i="5" s="1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M20" i="5" s="1"/>
  <c r="AM21" i="5" s="1"/>
  <c r="X27" i="5"/>
  <c r="X5" i="5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W5" i="5"/>
  <c r="W6" i="5" s="1"/>
  <c r="W7" i="5" s="1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7" i="5"/>
  <c r="U5" i="5"/>
  <c r="U6" i="5" s="1"/>
  <c r="U7" i="5" s="1"/>
  <c r="U8" i="5" s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7" i="5"/>
  <c r="AV27" i="5"/>
  <c r="AV5" i="5"/>
  <c r="AV6" i="5" s="1"/>
  <c r="AV7" i="5" s="1"/>
  <c r="AV8" i="5" s="1"/>
  <c r="AV9" i="5" s="1"/>
  <c r="AV10" i="5" s="1"/>
  <c r="AV11" i="5" s="1"/>
  <c r="AV12" i="5" s="1"/>
  <c r="AV13" i="5" s="1"/>
  <c r="AV14" i="5" s="1"/>
  <c r="AV15" i="5" s="1"/>
  <c r="AV16" i="5" s="1"/>
  <c r="AV17" i="5" s="1"/>
  <c r="AV18" i="5" s="1"/>
  <c r="AV19" i="5" s="1"/>
  <c r="AV20" i="5" s="1"/>
  <c r="AV21" i="5" s="1"/>
  <c r="BM27" i="5"/>
  <c r="BM5" i="5"/>
  <c r="BM6" i="5" s="1"/>
  <c r="BM7" i="5" s="1"/>
  <c r="BM8" i="5" s="1"/>
  <c r="BM9" i="5" s="1"/>
  <c r="BM10" i="5" s="1"/>
  <c r="BM11" i="5" s="1"/>
  <c r="BM12" i="5" s="1"/>
  <c r="BM13" i="5" s="1"/>
  <c r="BM14" i="5" s="1"/>
  <c r="BM15" i="5" s="1"/>
  <c r="BM16" i="5" s="1"/>
  <c r="BM17" i="5" s="1"/>
  <c r="BM18" i="5" s="1"/>
  <c r="BM19" i="5" s="1"/>
  <c r="BM20" i="5" s="1"/>
  <c r="BM21" i="5" s="1"/>
  <c r="AY27" i="5"/>
  <c r="AY5" i="5"/>
  <c r="AY6" i="5" s="1"/>
  <c r="AY7" i="5" s="1"/>
  <c r="AY8" i="5" s="1"/>
  <c r="AY9" i="5" s="1"/>
  <c r="AY10" i="5" s="1"/>
  <c r="AY11" i="5" s="1"/>
  <c r="AY12" i="5" s="1"/>
  <c r="AY13" i="5" s="1"/>
  <c r="AY14" i="5" s="1"/>
  <c r="AY15" i="5" s="1"/>
  <c r="AY16" i="5" s="1"/>
  <c r="AY17" i="5" s="1"/>
  <c r="AY18" i="5" s="1"/>
  <c r="AY19" i="5" s="1"/>
  <c r="AY20" i="5" s="1"/>
  <c r="AY21" i="5" s="1"/>
  <c r="AL27" i="5"/>
  <c r="AL5" i="5"/>
  <c r="AL6" i="5" s="1"/>
  <c r="AL7" i="5" s="1"/>
  <c r="AL8" i="5" s="1"/>
  <c r="AL9" i="5" s="1"/>
  <c r="AL10" i="5" s="1"/>
  <c r="AL11" i="5" s="1"/>
  <c r="AL12" i="5" s="1"/>
  <c r="AL13" i="5" s="1"/>
  <c r="AL14" i="5" s="1"/>
  <c r="AL15" i="5" s="1"/>
  <c r="AL16" i="5" s="1"/>
  <c r="AL17" i="5" s="1"/>
  <c r="AL18" i="5" s="1"/>
  <c r="AL19" i="5" s="1"/>
  <c r="AL20" i="5" s="1"/>
  <c r="AL21" i="5" s="1"/>
  <c r="AI27" i="5"/>
  <c r="AI5" i="5"/>
  <c r="AI6" i="5" s="1"/>
  <c r="AI7" i="5" s="1"/>
  <c r="AI8" i="5" s="1"/>
  <c r="AI9" i="5" s="1"/>
  <c r="AI10" i="5" s="1"/>
  <c r="AI11" i="5" s="1"/>
  <c r="AI12" i="5" s="1"/>
  <c r="AI13" i="5" s="1"/>
  <c r="AI14" i="5" s="1"/>
  <c r="AI15" i="5" s="1"/>
  <c r="AI16" i="5" s="1"/>
  <c r="AI17" i="5" s="1"/>
  <c r="AI18" i="5" s="1"/>
  <c r="AI19" i="5" s="1"/>
  <c r="AI20" i="5" s="1"/>
  <c r="AI21" i="5" s="1"/>
  <c r="BE27" i="5"/>
  <c r="BE5" i="5"/>
  <c r="BE6" i="5" s="1"/>
  <c r="BE7" i="5" s="1"/>
  <c r="BE8" i="5" s="1"/>
  <c r="BE9" i="5" s="1"/>
  <c r="BE10" i="5" s="1"/>
  <c r="BE11" i="5" s="1"/>
  <c r="BE12" i="5" s="1"/>
  <c r="BE13" i="5" s="1"/>
  <c r="BE14" i="5" s="1"/>
  <c r="BE15" i="5" s="1"/>
  <c r="BE16" i="5" s="1"/>
  <c r="BE17" i="5" s="1"/>
  <c r="BE18" i="5" s="1"/>
  <c r="BE19" i="5" s="1"/>
  <c r="BE20" i="5" s="1"/>
  <c r="BE21" i="5" s="1"/>
  <c r="AD5" i="5"/>
  <c r="AD6" i="5" s="1"/>
  <c r="AD7" i="5" s="1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AD27" i="5"/>
  <c r="CB5" i="5"/>
  <c r="CB6" i="5" s="1"/>
  <c r="CB7" i="5" s="1"/>
  <c r="CB8" i="5" s="1"/>
  <c r="CB9" i="5" s="1"/>
  <c r="CB10" i="5" s="1"/>
  <c r="CB11" i="5" s="1"/>
  <c r="CB12" i="5" s="1"/>
  <c r="CB13" i="5" s="1"/>
  <c r="CB14" i="5" s="1"/>
  <c r="CB15" i="5" s="1"/>
  <c r="CB16" i="5" s="1"/>
  <c r="CB17" i="5" s="1"/>
  <c r="CB18" i="5" s="1"/>
  <c r="CB19" i="5" s="1"/>
  <c r="CB20" i="5" s="1"/>
  <c r="CB21" i="5" s="1"/>
  <c r="CB27" i="5"/>
  <c r="AF27" i="5"/>
  <c r="AF5" i="5"/>
  <c r="AF6" i="5" s="1"/>
  <c r="AF7" i="5" s="1"/>
  <c r="AF8" i="5" s="1"/>
  <c r="AF9" i="5" s="1"/>
  <c r="AF10" i="5" s="1"/>
  <c r="AF11" i="5" s="1"/>
  <c r="AF12" i="5" s="1"/>
  <c r="AF13" i="5" s="1"/>
  <c r="AF14" i="5" s="1"/>
  <c r="AF15" i="5" s="1"/>
  <c r="AF16" i="5" s="1"/>
  <c r="AF17" i="5" s="1"/>
  <c r="AF18" i="5" s="1"/>
  <c r="AF19" i="5" s="1"/>
  <c r="AF20" i="5" s="1"/>
  <c r="AF21" i="5" s="1"/>
  <c r="CK27" i="5"/>
  <c r="CK5" i="5"/>
  <c r="CK6" i="5" s="1"/>
  <c r="CK7" i="5" s="1"/>
  <c r="CK8" i="5" s="1"/>
  <c r="CK9" i="5" s="1"/>
  <c r="CK10" i="5" s="1"/>
  <c r="CK11" i="5" s="1"/>
  <c r="CK12" i="5" s="1"/>
  <c r="CK13" i="5" s="1"/>
  <c r="CK14" i="5" s="1"/>
  <c r="CK15" i="5" s="1"/>
  <c r="CK16" i="5" s="1"/>
  <c r="CK17" i="5" s="1"/>
  <c r="CK18" i="5" s="1"/>
  <c r="CK19" i="5" s="1"/>
  <c r="CK20" i="5" s="1"/>
  <c r="CK21" i="5" s="1"/>
  <c r="CF27" i="5"/>
  <c r="CF5" i="5"/>
  <c r="CF6" i="5" s="1"/>
  <c r="CF7" i="5" s="1"/>
  <c r="CF8" i="5" s="1"/>
  <c r="CF9" i="5" s="1"/>
  <c r="CF10" i="5" s="1"/>
  <c r="CF11" i="5" s="1"/>
  <c r="CF12" i="5" s="1"/>
  <c r="CF13" i="5" s="1"/>
  <c r="CF14" i="5" s="1"/>
  <c r="CF15" i="5" s="1"/>
  <c r="CF16" i="5" s="1"/>
  <c r="CF17" i="5" s="1"/>
  <c r="CF18" i="5" s="1"/>
  <c r="CF19" i="5" s="1"/>
  <c r="CF20" i="5" s="1"/>
  <c r="CF21" i="5" s="1"/>
  <c r="BU27" i="5"/>
  <c r="BU5" i="5"/>
  <c r="BU6" i="5" s="1"/>
  <c r="BU7" i="5" s="1"/>
  <c r="BU8" i="5" s="1"/>
  <c r="BU9" i="5" s="1"/>
  <c r="BU10" i="5" s="1"/>
  <c r="BU11" i="5" s="1"/>
  <c r="BU12" i="5" s="1"/>
  <c r="BU13" i="5" s="1"/>
  <c r="BU14" i="5" s="1"/>
  <c r="BU15" i="5" s="1"/>
  <c r="BU16" i="5" s="1"/>
  <c r="BU17" i="5" s="1"/>
  <c r="BU18" i="5" s="1"/>
  <c r="BU19" i="5" s="1"/>
  <c r="BU20" i="5" s="1"/>
  <c r="BU21" i="5" s="1"/>
  <c r="BP27" i="5"/>
  <c r="BP5" i="5"/>
  <c r="BP6" i="5" s="1"/>
  <c r="BP7" i="5" s="1"/>
  <c r="BP8" i="5" s="1"/>
  <c r="BP9" i="5" s="1"/>
  <c r="BP10" i="5" s="1"/>
  <c r="BP11" i="5" s="1"/>
  <c r="BP12" i="5" s="1"/>
  <c r="BP13" i="5" s="1"/>
  <c r="BP14" i="5" s="1"/>
  <c r="BP15" i="5" s="1"/>
  <c r="BP16" i="5" s="1"/>
  <c r="BP17" i="5" s="1"/>
  <c r="BP18" i="5" s="1"/>
  <c r="BP19" i="5" s="1"/>
  <c r="BP20" i="5" s="1"/>
  <c r="BP21" i="5" s="1"/>
  <c r="AK27" i="5"/>
  <c r="AK5" i="5"/>
  <c r="AK6" i="5" s="1"/>
  <c r="AK7" i="5" s="1"/>
  <c r="AK8" i="5" s="1"/>
  <c r="AK9" i="5" s="1"/>
  <c r="AK10" i="5" s="1"/>
  <c r="AK11" i="5" s="1"/>
  <c r="AK12" i="5" s="1"/>
  <c r="AK13" i="5" s="1"/>
  <c r="AK14" i="5" s="1"/>
  <c r="AK15" i="5" s="1"/>
  <c r="AK16" i="5" s="1"/>
  <c r="AK17" i="5" s="1"/>
  <c r="AK18" i="5" s="1"/>
  <c r="AK19" i="5" s="1"/>
  <c r="AK20" i="5" s="1"/>
  <c r="AK21" i="5" s="1"/>
  <c r="AH27" i="5"/>
  <c r="AH5" i="5"/>
  <c r="AH6" i="5" s="1"/>
  <c r="AH7" i="5" s="1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CC27" i="5"/>
  <c r="CC5" i="5"/>
  <c r="CC6" i="5" s="1"/>
  <c r="CC7" i="5" s="1"/>
  <c r="CC8" i="5" s="1"/>
  <c r="CC9" i="5" s="1"/>
  <c r="CC10" i="5" s="1"/>
  <c r="CC11" i="5" s="1"/>
  <c r="CC12" i="5" s="1"/>
  <c r="CC13" i="5" s="1"/>
  <c r="CC14" i="5" s="1"/>
  <c r="CC15" i="5" s="1"/>
  <c r="CC16" i="5" s="1"/>
  <c r="CC17" i="5" s="1"/>
  <c r="CC18" i="5" s="1"/>
  <c r="CC19" i="5" s="1"/>
  <c r="CC20" i="5" s="1"/>
  <c r="CC21" i="5" s="1"/>
  <c r="AZ5" i="5"/>
  <c r="AZ6" i="5" s="1"/>
  <c r="AZ7" i="5" s="1"/>
  <c r="AZ8" i="5" s="1"/>
  <c r="AZ9" i="5" s="1"/>
  <c r="AZ10" i="5" s="1"/>
  <c r="AZ11" i="5" s="1"/>
  <c r="AZ12" i="5" s="1"/>
  <c r="AZ13" i="5" s="1"/>
  <c r="AZ14" i="5" s="1"/>
  <c r="AZ15" i="5" s="1"/>
  <c r="AZ16" i="5" s="1"/>
  <c r="AZ17" i="5" s="1"/>
  <c r="AZ18" i="5" s="1"/>
  <c r="AZ19" i="5" s="1"/>
  <c r="AZ20" i="5" s="1"/>
  <c r="AZ21" i="5" s="1"/>
  <c r="AZ27" i="5"/>
  <c r="BH27" i="5"/>
  <c r="BH5" i="5"/>
  <c r="BH6" i="5" s="1"/>
  <c r="BH7" i="5" s="1"/>
  <c r="BH8" i="5" s="1"/>
  <c r="BH9" i="5" s="1"/>
  <c r="BH10" i="5" s="1"/>
  <c r="BH11" i="5" s="1"/>
  <c r="BH12" i="5" s="1"/>
  <c r="BH13" i="5" s="1"/>
  <c r="BH14" i="5" s="1"/>
  <c r="BH15" i="5" s="1"/>
  <c r="BH16" i="5" s="1"/>
  <c r="BH17" i="5" s="1"/>
  <c r="BH18" i="5" s="1"/>
  <c r="BH19" i="5" s="1"/>
  <c r="BH20" i="5" s="1"/>
  <c r="BH21" i="5" s="1"/>
  <c r="Y5" i="5"/>
  <c r="Y6" i="5" s="1"/>
  <c r="Y7" i="5" s="1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Y27" i="5"/>
  <c r="F27" i="5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BY27" i="5"/>
  <c r="BY5" i="5"/>
  <c r="BY6" i="5" s="1"/>
  <c r="BY7" i="5" s="1"/>
  <c r="BY8" i="5" s="1"/>
  <c r="BY9" i="5" s="1"/>
  <c r="BY10" i="5" s="1"/>
  <c r="BY11" i="5" s="1"/>
  <c r="BY12" i="5" s="1"/>
  <c r="BY13" i="5" s="1"/>
  <c r="BY14" i="5" s="1"/>
  <c r="BY15" i="5" s="1"/>
  <c r="BY16" i="5" s="1"/>
  <c r="BY17" i="5" s="1"/>
  <c r="BY18" i="5" s="1"/>
  <c r="BY19" i="5" s="1"/>
  <c r="BY20" i="5" s="1"/>
  <c r="BY21" i="5" s="1"/>
  <c r="BR27" i="5"/>
  <c r="BR5" i="5"/>
  <c r="BR6" i="5" s="1"/>
  <c r="BR7" i="5" s="1"/>
  <c r="BR8" i="5" s="1"/>
  <c r="BR9" i="5" s="1"/>
  <c r="BR10" i="5" s="1"/>
  <c r="BR11" i="5" s="1"/>
  <c r="BR12" i="5" s="1"/>
  <c r="BR13" i="5" s="1"/>
  <c r="BR14" i="5" s="1"/>
  <c r="BR15" i="5" s="1"/>
  <c r="BR16" i="5" s="1"/>
  <c r="BR17" i="5" s="1"/>
  <c r="BR18" i="5" s="1"/>
  <c r="BR19" i="5" s="1"/>
  <c r="BR20" i="5" s="1"/>
  <c r="BR21" i="5" s="1"/>
  <c r="J27" i="5"/>
  <c r="J5" i="5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AR27" i="5"/>
  <c r="AR5" i="5"/>
  <c r="AR6" i="5" s="1"/>
  <c r="AR7" i="5" s="1"/>
  <c r="AR8" i="5" s="1"/>
  <c r="AR9" i="5" s="1"/>
  <c r="AR10" i="5" s="1"/>
  <c r="AR11" i="5" s="1"/>
  <c r="AR12" i="5" s="1"/>
  <c r="AR13" i="5" s="1"/>
  <c r="AR14" i="5" s="1"/>
  <c r="AR15" i="5" s="1"/>
  <c r="AR16" i="5" s="1"/>
  <c r="AR17" i="5" s="1"/>
  <c r="AR18" i="5" s="1"/>
  <c r="AR19" i="5" s="1"/>
  <c r="AR20" i="5" s="1"/>
  <c r="AR21" i="5" s="1"/>
  <c r="AG5" i="5"/>
  <c r="AG6" i="5" s="1"/>
  <c r="AG7" i="5" s="1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7" i="5"/>
  <c r="Z5" i="5"/>
  <c r="Z6" i="5" s="1"/>
  <c r="Z7" i="5" s="1"/>
  <c r="Z8" i="5" s="1"/>
  <c r="Z9" i="5" s="1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7" i="5"/>
  <c r="AC27" i="5"/>
  <c r="AC5" i="5"/>
  <c r="AC6" i="5" s="1"/>
  <c r="AC7" i="5" s="1"/>
  <c r="AC8" i="5" s="1"/>
  <c r="AC9" i="5" s="1"/>
  <c r="AC10" i="5" s="1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L27" i="5"/>
  <c r="L5" i="5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AX27" i="5"/>
  <c r="AX5" i="5"/>
  <c r="AX6" i="5" s="1"/>
  <c r="AX7" i="5" s="1"/>
  <c r="AX8" i="5" s="1"/>
  <c r="AX9" i="5" s="1"/>
  <c r="AX10" i="5" s="1"/>
  <c r="AX11" i="5" s="1"/>
  <c r="AX12" i="5" s="1"/>
  <c r="AX13" i="5" s="1"/>
  <c r="AX14" i="5" s="1"/>
  <c r="AX15" i="5" s="1"/>
  <c r="AX16" i="5" s="1"/>
  <c r="AX17" i="5" s="1"/>
  <c r="AX18" i="5" s="1"/>
  <c r="AX19" i="5" s="1"/>
  <c r="AX20" i="5" s="1"/>
  <c r="AX21" i="5" s="1"/>
  <c r="AO27" i="5"/>
  <c r="AO5" i="5"/>
  <c r="AO6" i="5" s="1"/>
  <c r="AO7" i="5" s="1"/>
  <c r="AO8" i="5" s="1"/>
  <c r="AO9" i="5" s="1"/>
  <c r="AO10" i="5" s="1"/>
  <c r="AO11" i="5" s="1"/>
  <c r="AO12" i="5" s="1"/>
  <c r="AO13" i="5" s="1"/>
  <c r="AO14" i="5" s="1"/>
  <c r="AO15" i="5" s="1"/>
  <c r="AO16" i="5" s="1"/>
  <c r="AO17" i="5" s="1"/>
  <c r="AO18" i="5" s="1"/>
  <c r="AO19" i="5" s="1"/>
  <c r="AO20" i="5" s="1"/>
  <c r="AO21" i="5" s="1"/>
  <c r="AJ27" i="5"/>
  <c r="AJ5" i="5"/>
  <c r="AJ6" i="5" s="1"/>
  <c r="AJ7" i="5" s="1"/>
  <c r="AJ8" i="5" s="1"/>
  <c r="AJ9" i="5" s="1"/>
  <c r="AJ10" i="5" s="1"/>
  <c r="AJ11" i="5" s="1"/>
  <c r="AJ12" i="5" s="1"/>
  <c r="AJ13" i="5" s="1"/>
  <c r="AJ14" i="5" s="1"/>
  <c r="AJ15" i="5" s="1"/>
  <c r="AJ16" i="5" s="1"/>
  <c r="AJ17" i="5" s="1"/>
  <c r="AJ18" i="5" s="1"/>
  <c r="AJ19" i="5" s="1"/>
  <c r="AJ20" i="5" s="1"/>
  <c r="AJ21" i="5" s="1"/>
  <c r="AP27" i="5"/>
  <c r="AP5" i="5"/>
  <c r="AP6" i="5" s="1"/>
  <c r="AP7" i="5" s="1"/>
  <c r="AP8" i="5" s="1"/>
  <c r="AP9" i="5" s="1"/>
  <c r="AP10" i="5" s="1"/>
  <c r="AP11" i="5" s="1"/>
  <c r="AP12" i="5" s="1"/>
  <c r="AP13" i="5" s="1"/>
  <c r="AP14" i="5" s="1"/>
  <c r="AP15" i="5" s="1"/>
  <c r="AP16" i="5" s="1"/>
  <c r="AP17" i="5" s="1"/>
  <c r="AP18" i="5" s="1"/>
  <c r="AP19" i="5" s="1"/>
  <c r="AP20" i="5" s="1"/>
  <c r="AP21" i="5" s="1"/>
  <c r="AN27" i="5"/>
  <c r="AN5" i="5"/>
  <c r="AN6" i="5" s="1"/>
  <c r="AN7" i="5" s="1"/>
  <c r="AN8" i="5" s="1"/>
  <c r="AN9" i="5" s="1"/>
  <c r="AN10" i="5" s="1"/>
  <c r="AN11" i="5" s="1"/>
  <c r="AN12" i="5" s="1"/>
  <c r="AN13" i="5" s="1"/>
  <c r="AN14" i="5" s="1"/>
  <c r="AN15" i="5" s="1"/>
  <c r="AN16" i="5" s="1"/>
  <c r="AN17" i="5" s="1"/>
  <c r="AN18" i="5" s="1"/>
  <c r="AN19" i="5" s="1"/>
  <c r="AN20" i="5" s="1"/>
  <c r="AN21" i="5" s="1"/>
  <c r="BD27" i="5"/>
  <c r="BD5" i="5"/>
  <c r="BD6" i="5" s="1"/>
  <c r="BD7" i="5" s="1"/>
  <c r="BD8" i="5" s="1"/>
  <c r="BD9" i="5" s="1"/>
  <c r="BD10" i="5" s="1"/>
  <c r="BD11" i="5" s="1"/>
  <c r="BD12" i="5" s="1"/>
  <c r="BD13" i="5" s="1"/>
  <c r="BD14" i="5" s="1"/>
  <c r="BD15" i="5" s="1"/>
  <c r="BD16" i="5" s="1"/>
  <c r="BD17" i="5" s="1"/>
  <c r="BD18" i="5" s="1"/>
  <c r="BD19" i="5" s="1"/>
  <c r="BD20" i="5" s="1"/>
  <c r="BD21" i="5" s="1"/>
  <c r="T27" i="5"/>
  <c r="T5" i="5"/>
  <c r="T6" i="5" s="1"/>
  <c r="T7" i="5" s="1"/>
  <c r="T8" i="5" s="1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CN27" i="5"/>
  <c r="CN5" i="5" a="1"/>
  <c r="CN5" i="5" s="1"/>
  <c r="CN6" i="5" s="1" a="1"/>
  <c r="CN6" i="5" s="1"/>
  <c r="CN7" i="5" s="1" a="1"/>
  <c r="CN7" i="5" s="1"/>
  <c r="CN8" i="5" s="1" a="1"/>
  <c r="CN8" i="5" s="1"/>
  <c r="CN9" i="5" s="1" a="1"/>
  <c r="CN9" i="5" s="1"/>
  <c r="CN10" i="5" s="1" a="1"/>
  <c r="CN10" i="5" s="1"/>
  <c r="CN11" i="5" s="1" a="1"/>
  <c r="CN11" i="5" s="1"/>
  <c r="CN12" i="5" s="1" a="1"/>
  <c r="CN12" i="5" s="1"/>
  <c r="CN13" i="5" s="1" a="1"/>
  <c r="CN13" i="5" s="1"/>
  <c r="CN14" i="5" s="1" a="1"/>
  <c r="CN14" i="5" s="1"/>
  <c r="CN15" i="5" s="1" a="1"/>
  <c r="CN15" i="5" s="1"/>
  <c r="CN16" i="5" s="1" a="1"/>
  <c r="CN16" i="5" s="1"/>
  <c r="CN17" i="5" s="1" a="1"/>
  <c r="CN17" i="5" s="1"/>
  <c r="CN18" i="5" s="1" a="1"/>
  <c r="CN18" i="5" s="1"/>
  <c r="CN19" i="5" s="1" a="1"/>
  <c r="CN19" i="5" s="1"/>
  <c r="CN20" i="5" s="1" a="1"/>
  <c r="CN20" i="5" s="1"/>
  <c r="CN21" i="5" s="1" a="1"/>
  <c r="CN21" i="5" s="1"/>
  <c r="N27" i="5"/>
  <c r="N5" i="5"/>
  <c r="N6" i="5" s="1"/>
  <c r="N7" i="5" s="1"/>
  <c r="N8" i="5" s="1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H27" i="5"/>
  <c r="H5" i="5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BJ27" i="5"/>
  <c r="BJ5" i="5"/>
  <c r="BJ6" i="5" s="1"/>
  <c r="BJ7" i="5" s="1"/>
  <c r="BJ8" i="5" s="1"/>
  <c r="BJ9" i="5" s="1"/>
  <c r="BJ10" i="5" s="1"/>
  <c r="BJ11" i="5" s="1"/>
  <c r="BJ12" i="5" s="1"/>
  <c r="BJ13" i="5" s="1"/>
  <c r="BJ14" i="5" s="1"/>
  <c r="BJ15" i="5" s="1"/>
  <c r="BJ16" i="5" s="1"/>
  <c r="BJ17" i="5" s="1"/>
  <c r="BJ18" i="5" s="1"/>
  <c r="BJ19" i="5" s="1"/>
  <c r="BJ20" i="5" s="1"/>
  <c r="BJ21" i="5" s="1"/>
  <c r="R5" i="5"/>
  <c r="R6" i="5" s="1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7" i="5"/>
  <c r="CJ27" i="5"/>
  <c r="CJ5" i="5"/>
  <c r="CJ6" i="5" s="1"/>
  <c r="CJ7" i="5" s="1"/>
  <c r="CJ8" i="5" s="1"/>
  <c r="CJ9" i="5" s="1"/>
  <c r="CJ10" i="5" s="1"/>
  <c r="CJ11" i="5" s="1"/>
  <c r="CJ12" i="5" s="1"/>
  <c r="CJ13" i="5" s="1"/>
  <c r="CJ14" i="5" s="1"/>
  <c r="CJ15" i="5" s="1"/>
  <c r="CJ16" i="5" s="1"/>
  <c r="CJ17" i="5" s="1"/>
  <c r="CJ18" i="5" s="1"/>
  <c r="CJ19" i="5" s="1"/>
  <c r="CJ20" i="5" s="1"/>
  <c r="CJ21" i="5" s="1"/>
  <c r="BT27" i="5"/>
  <c r="BT5" i="5"/>
  <c r="BT6" i="5" s="1"/>
  <c r="BT7" i="5" s="1"/>
  <c r="BT8" i="5" s="1"/>
  <c r="BT9" i="5" s="1"/>
  <c r="BT10" i="5" s="1"/>
  <c r="BT11" i="5" s="1"/>
  <c r="BT12" i="5" s="1"/>
  <c r="BT13" i="5" s="1"/>
  <c r="BT14" i="5" s="1"/>
  <c r="BT15" i="5" s="1"/>
  <c r="BT16" i="5" s="1"/>
  <c r="BT17" i="5" s="1"/>
  <c r="BT18" i="5" s="1"/>
  <c r="BT19" i="5" s="1"/>
  <c r="BT20" i="5" s="1"/>
  <c r="BT21" i="5" s="1"/>
  <c r="G27" i="5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BG27" i="5"/>
  <c r="BG5" i="5"/>
  <c r="BG6" i="5" s="1"/>
  <c r="BG7" i="5" s="1"/>
  <c r="BG8" i="5" s="1"/>
  <c r="BG9" i="5" s="1"/>
  <c r="BG10" i="5" s="1"/>
  <c r="BG11" i="5" s="1"/>
  <c r="BG12" i="5" s="1"/>
  <c r="BG13" i="5" s="1"/>
  <c r="BG14" i="5" s="1"/>
  <c r="BG15" i="5" s="1"/>
  <c r="BG16" i="5" s="1"/>
  <c r="BG17" i="5" s="1"/>
  <c r="BG18" i="5" s="1"/>
  <c r="BG19" i="5" s="1"/>
  <c r="BG20" i="5" s="1"/>
  <c r="BG21" i="5" s="1"/>
  <c r="BC27" i="5"/>
  <c r="BC5" i="5"/>
  <c r="BC6" i="5" s="1"/>
  <c r="BC7" i="5" s="1"/>
  <c r="BC8" i="5" s="1"/>
  <c r="BC9" i="5" s="1"/>
  <c r="BC10" i="5" s="1"/>
  <c r="BC11" i="5" s="1"/>
  <c r="BC12" i="5" s="1"/>
  <c r="BC13" i="5" s="1"/>
  <c r="BC14" i="5" s="1"/>
  <c r="BC15" i="5" s="1"/>
  <c r="BC16" i="5" s="1"/>
  <c r="BC17" i="5" s="1"/>
  <c r="BC18" i="5" s="1"/>
  <c r="BC19" i="5" s="1"/>
  <c r="BC20" i="5" s="1"/>
  <c r="BC21" i="5" s="1"/>
  <c r="D5" i="5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7" i="5"/>
  <c r="BX27" i="5"/>
  <c r="BX5" i="5"/>
  <c r="BX6" i="5" s="1"/>
  <c r="BX7" i="5" s="1"/>
  <c r="BX8" i="5" s="1"/>
  <c r="BX9" i="5" s="1"/>
  <c r="BX10" i="5" s="1"/>
  <c r="BX11" i="5" s="1"/>
  <c r="BX12" i="5" s="1"/>
  <c r="BX13" i="5" s="1"/>
  <c r="BX14" i="5" s="1"/>
  <c r="BX15" i="5" s="1"/>
  <c r="BX16" i="5" s="1"/>
  <c r="BX17" i="5" s="1"/>
  <c r="BX18" i="5" s="1"/>
  <c r="BX19" i="5" s="1"/>
  <c r="BX20" i="5" s="1"/>
  <c r="BX21" i="5" s="1"/>
  <c r="CI27" i="5"/>
  <c r="CI5" i="5"/>
  <c r="CI6" i="5" s="1"/>
  <c r="CI7" i="5" s="1"/>
  <c r="CI8" i="5" s="1"/>
  <c r="CI9" i="5" s="1"/>
  <c r="CI10" i="5" s="1"/>
  <c r="CI11" i="5" s="1"/>
  <c r="CI12" i="5" s="1"/>
  <c r="CI13" i="5" s="1"/>
  <c r="CI14" i="5" s="1"/>
  <c r="CI15" i="5" s="1"/>
  <c r="CI16" i="5" s="1"/>
  <c r="CI17" i="5" s="1"/>
  <c r="CI18" i="5" s="1"/>
  <c r="CI19" i="5" s="1"/>
  <c r="CI20" i="5" s="1"/>
  <c r="CI21" i="5" s="1"/>
  <c r="AQ27" i="5"/>
  <c r="AQ5" i="5"/>
  <c r="AQ6" i="5" s="1"/>
  <c r="AQ7" i="5" s="1"/>
  <c r="AQ8" i="5" s="1"/>
  <c r="AQ9" i="5" s="1"/>
  <c r="AQ10" i="5" s="1"/>
  <c r="AQ11" i="5" s="1"/>
  <c r="AQ12" i="5" s="1"/>
  <c r="AQ13" i="5" s="1"/>
  <c r="AQ14" i="5" s="1"/>
  <c r="AQ15" i="5" s="1"/>
  <c r="AQ16" i="5" s="1"/>
  <c r="AQ17" i="5" s="1"/>
  <c r="AQ18" i="5" s="1"/>
  <c r="AQ19" i="5" s="1"/>
  <c r="AQ20" i="5" s="1"/>
  <c r="AQ21" i="5" s="1"/>
  <c r="BL27" i="5"/>
  <c r="BL5" i="5"/>
  <c r="BL6" i="5" s="1"/>
  <c r="BL7" i="5" s="1"/>
  <c r="BL8" i="5" s="1"/>
  <c r="BL9" i="5" s="1"/>
  <c r="BL10" i="5" s="1"/>
  <c r="BL11" i="5" s="1"/>
  <c r="BL12" i="5" s="1"/>
  <c r="BL13" i="5" s="1"/>
  <c r="BL14" i="5" s="1"/>
  <c r="BL15" i="5" s="1"/>
  <c r="BL16" i="5" s="1"/>
  <c r="BL17" i="5" s="1"/>
  <c r="BL18" i="5" s="1"/>
  <c r="BL19" i="5" s="1"/>
  <c r="BL20" i="5" s="1"/>
  <c r="BL21" i="5" s="1"/>
  <c r="M27" i="5"/>
  <c r="M5" i="5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BB27" i="5"/>
  <c r="BB5" i="5"/>
  <c r="BB6" i="5" s="1"/>
  <c r="BB7" i="5" s="1"/>
  <c r="BB8" i="5" s="1"/>
  <c r="BB9" i="5" s="1"/>
  <c r="BB10" i="5" s="1"/>
  <c r="BB11" i="5" s="1"/>
  <c r="BB12" i="5" s="1"/>
  <c r="BB13" i="5" s="1"/>
  <c r="BB14" i="5" s="1"/>
  <c r="BB15" i="5" s="1"/>
  <c r="BB16" i="5" s="1"/>
  <c r="BB17" i="5" s="1"/>
  <c r="BB18" i="5" s="1"/>
  <c r="BB19" i="5" s="1"/>
  <c r="BB20" i="5" s="1"/>
  <c r="BB21" i="5" s="1"/>
  <c r="BA5" i="5"/>
  <c r="BA6" i="5" s="1"/>
  <c r="BA7" i="5" s="1"/>
  <c r="BA8" i="5" s="1"/>
  <c r="BA9" i="5" s="1"/>
  <c r="BA10" i="5" s="1"/>
  <c r="BA11" i="5" s="1"/>
  <c r="BA12" i="5" s="1"/>
  <c r="BA13" i="5" s="1"/>
  <c r="BA14" i="5" s="1"/>
  <c r="BA15" i="5" s="1"/>
  <c r="BA16" i="5" s="1"/>
  <c r="BA17" i="5" s="1"/>
  <c r="BA18" i="5" s="1"/>
  <c r="BA19" i="5" s="1"/>
  <c r="BA20" i="5" s="1"/>
  <c r="BA21" i="5" s="1"/>
  <c r="BA27" i="5"/>
  <c r="P27" i="5"/>
  <c r="P5" i="5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AW27" i="5"/>
  <c r="AW5" i="5"/>
  <c r="AW6" i="5" s="1"/>
  <c r="AW7" i="5" s="1"/>
  <c r="AW8" i="5" s="1"/>
  <c r="AW9" i="5" s="1"/>
  <c r="AW10" i="5" s="1"/>
  <c r="AW11" i="5" s="1"/>
  <c r="AW12" i="5" s="1"/>
  <c r="AW13" i="5" s="1"/>
  <c r="AW14" i="5" s="1"/>
  <c r="AW15" i="5" s="1"/>
  <c r="AW16" i="5" s="1"/>
  <c r="AW17" i="5" s="1"/>
  <c r="AW18" i="5" s="1"/>
  <c r="AW19" i="5" s="1"/>
  <c r="AW20" i="5" s="1"/>
  <c r="AW21" i="5" s="1"/>
  <c r="BV5" i="5"/>
  <c r="BV6" i="5" s="1"/>
  <c r="BV7" i="5" s="1"/>
  <c r="BV8" i="5" s="1"/>
  <c r="BV9" i="5" s="1"/>
  <c r="BV10" i="5" s="1"/>
  <c r="BV11" i="5" s="1"/>
  <c r="BV12" i="5" s="1"/>
  <c r="BV13" i="5" s="1"/>
  <c r="BV14" i="5" s="1"/>
  <c r="BV15" i="5" s="1"/>
  <c r="BV16" i="5" s="1"/>
  <c r="BV17" i="5" s="1"/>
  <c r="BV18" i="5" s="1"/>
  <c r="BV19" i="5" s="1"/>
  <c r="BV20" i="5" s="1"/>
  <c r="BV21" i="5" s="1"/>
  <c r="BV27" i="5"/>
  <c r="BI27" i="5"/>
  <c r="BI5" i="5"/>
  <c r="BI6" i="5" s="1"/>
  <c r="BI7" i="5" s="1"/>
  <c r="BI8" i="5" s="1"/>
  <c r="BI9" i="5" s="1"/>
  <c r="BI10" i="5" s="1"/>
  <c r="BI11" i="5" s="1"/>
  <c r="BI12" i="5" s="1"/>
  <c r="BI13" i="5" s="1"/>
  <c r="BI14" i="5" s="1"/>
  <c r="BI15" i="5" s="1"/>
  <c r="BI16" i="5" s="1"/>
  <c r="BI17" i="5" s="1"/>
  <c r="BI18" i="5" s="1"/>
  <c r="BI19" i="5" s="1"/>
  <c r="BI20" i="5" s="1"/>
  <c r="BI21" i="5" s="1"/>
  <c r="K27" i="5"/>
  <c r="K5" i="5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V27" i="5"/>
  <c r="V5" i="5"/>
  <c r="V6" i="5" s="1"/>
  <c r="V7" i="5" s="1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S27" i="5"/>
  <c r="S5" i="5"/>
  <c r="S6" i="5" s="1"/>
  <c r="S7" i="5" s="1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BN27" i="5"/>
  <c r="BN5" i="5"/>
  <c r="BN6" i="5" s="1"/>
  <c r="BN7" i="5" s="1"/>
  <c r="BN8" i="5" s="1"/>
  <c r="BN9" i="5" s="1"/>
  <c r="BN10" i="5" s="1"/>
  <c r="BN11" i="5" s="1"/>
  <c r="BN12" i="5" s="1"/>
  <c r="BN13" i="5" s="1"/>
  <c r="BN14" i="5" s="1"/>
  <c r="BN15" i="5" s="1"/>
  <c r="BN16" i="5" s="1"/>
  <c r="BN17" i="5" s="1"/>
  <c r="BN18" i="5" s="1"/>
  <c r="BN19" i="5" s="1"/>
  <c r="BN20" i="5" s="1"/>
  <c r="BN21" i="5" s="1"/>
  <c r="I5" i="5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7" i="5"/>
  <c r="AB27" i="5"/>
  <c r="AB5" i="5"/>
  <c r="AB6" i="5" s="1"/>
  <c r="AB7" i="5" s="1"/>
  <c r="AB8" i="5" s="1"/>
  <c r="AB9" i="5" s="1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BS27" i="5"/>
  <c r="BS5" i="5"/>
  <c r="BS6" i="5" s="1"/>
  <c r="BS7" i="5" s="1"/>
  <c r="BS8" i="5" s="1"/>
  <c r="BS9" i="5" s="1"/>
  <c r="BS10" i="5" s="1"/>
  <c r="BS11" i="5" s="1"/>
  <c r="BS12" i="5" s="1"/>
  <c r="BS13" i="5" s="1"/>
  <c r="BS14" i="5" s="1"/>
  <c r="BS15" i="5" s="1"/>
  <c r="BS16" i="5" s="1"/>
  <c r="BS17" i="5" s="1"/>
  <c r="BS18" i="5" s="1"/>
  <c r="BS19" i="5" s="1"/>
  <c r="BS20" i="5" s="1"/>
  <c r="BS21" i="5" s="1"/>
  <c r="BO27" i="5"/>
  <c r="BO5" i="5"/>
  <c r="BO6" i="5" s="1"/>
  <c r="BO7" i="5" s="1"/>
  <c r="BO8" i="5" s="1"/>
  <c r="BO9" i="5" s="1"/>
  <c r="BO10" i="5" s="1"/>
  <c r="BO11" i="5" s="1"/>
  <c r="BO12" i="5" s="1"/>
  <c r="BO13" i="5" s="1"/>
  <c r="BO14" i="5" s="1"/>
  <c r="BO15" i="5" s="1"/>
  <c r="BO16" i="5" s="1"/>
  <c r="BO17" i="5" s="1"/>
  <c r="BO18" i="5" s="1"/>
  <c r="BO19" i="5" s="1"/>
  <c r="BO20" i="5" s="1"/>
  <c r="BO21" i="5" s="1"/>
  <c r="AU27" i="5"/>
  <c r="AU5" i="5"/>
  <c r="AU6" i="5" s="1"/>
  <c r="AU7" i="5" s="1"/>
  <c r="AU8" i="5" s="1"/>
  <c r="AU9" i="5" s="1"/>
  <c r="AU10" i="5" s="1"/>
  <c r="AU11" i="5" s="1"/>
  <c r="AU12" i="5" s="1"/>
  <c r="AU13" i="5" s="1"/>
  <c r="AU14" i="5" s="1"/>
  <c r="AU15" i="5" s="1"/>
  <c r="AU16" i="5" s="1"/>
  <c r="AU17" i="5" s="1"/>
  <c r="AU18" i="5" s="1"/>
  <c r="AU19" i="5" s="1"/>
  <c r="AU20" i="5" s="1"/>
  <c r="AU21" i="5" s="1"/>
  <c r="BE43" i="2"/>
  <c r="CU3" i="5" a="1"/>
  <c r="CU3" i="5" s="1"/>
  <c r="CZ3" i="5" a="1"/>
  <c r="CZ3" i="5" s="1"/>
  <c r="EX3" i="5" a="1"/>
  <c r="EX3" i="5" s="1"/>
  <c r="BE32" i="2"/>
  <c r="BE19" i="2"/>
  <c r="DV3" i="5" a="1"/>
  <c r="DV3" i="5" s="1"/>
  <c r="BE37" i="2"/>
  <c r="EM3" i="5" a="1"/>
  <c r="EM3" i="5" s="1"/>
  <c r="BE55" i="2"/>
  <c r="FD3" i="5" a="1"/>
  <c r="FD3" i="5" s="1"/>
  <c r="BE73" i="2"/>
  <c r="DF3" i="5" a="1"/>
  <c r="DF3" i="5" s="1"/>
  <c r="BE20" i="2"/>
  <c r="DW3" i="5" a="1"/>
  <c r="DW3" i="5" s="1"/>
  <c r="BE38" i="2"/>
  <c r="EN3" i="5" a="1"/>
  <c r="EN3" i="5" s="1"/>
  <c r="BE56" i="2"/>
  <c r="FE3" i="5" a="1"/>
  <c r="FE3" i="5" s="1"/>
  <c r="BE74" i="2"/>
  <c r="BD18" i="2"/>
  <c r="BD36" i="2"/>
  <c r="BD54" i="2"/>
  <c r="DB3" i="5" a="1"/>
  <c r="DB3" i="5" s="1"/>
  <c r="BE15" i="2"/>
  <c r="DS3" i="5" a="1"/>
  <c r="DS3" i="5" s="1"/>
  <c r="BE33" i="2"/>
  <c r="EI3" i="5" a="1"/>
  <c r="EI3" i="5" s="1"/>
  <c r="BE51" i="2"/>
  <c r="EZ3" i="5" a="1"/>
  <c r="EZ3" i="5" s="1"/>
  <c r="BE69" i="2"/>
  <c r="FQ3" i="5" a="1"/>
  <c r="FQ3" i="5" s="1"/>
  <c r="BE87" i="2"/>
  <c r="BD31" i="2"/>
  <c r="DC3" i="5" a="1"/>
  <c r="DC3" i="5" s="1"/>
  <c r="BE22" i="2"/>
  <c r="DY3" i="5" a="1"/>
  <c r="DY3" i="5" s="1"/>
  <c r="BE64" i="2"/>
  <c r="FL3" i="5" a="1"/>
  <c r="FL3" i="5" s="1"/>
  <c r="BD20" i="2"/>
  <c r="BE7" i="2"/>
  <c r="BE25" i="2"/>
  <c r="BE61" i="2"/>
  <c r="DQ3" i="5" a="1"/>
  <c r="DQ3" i="5" s="1"/>
  <c r="EH3" i="5" a="1"/>
  <c r="EH3" i="5" s="1"/>
  <c r="BE14" i="2"/>
  <c r="DR3" i="5" a="1"/>
  <c r="DR3" i="5" s="1"/>
  <c r="BD13" i="2"/>
  <c r="BE4" i="2"/>
  <c r="DH3" i="5" a="1"/>
  <c r="DH3" i="5" s="1"/>
  <c r="BE46" i="2"/>
  <c r="EV3" i="5" a="1"/>
  <c r="EV3" i="5" s="1"/>
  <c r="BE8" i="2"/>
  <c r="EC3" i="5" a="1"/>
  <c r="EC3" i="5" s="1"/>
  <c r="ET3" i="5" a="1"/>
  <c r="ET3" i="5" s="1"/>
  <c r="BE62" i="2"/>
  <c r="FK3" i="5" a="1"/>
  <c r="FK3" i="5" s="1"/>
  <c r="BE80" i="2"/>
  <c r="BD6" i="2"/>
  <c r="BD24" i="2"/>
  <c r="BD42" i="2"/>
  <c r="DG3" i="5" a="1"/>
  <c r="DG3" i="5" s="1"/>
  <c r="BE21" i="2"/>
  <c r="DX3" i="5" a="1"/>
  <c r="DX3" i="5" s="1"/>
  <c r="BE39" i="2"/>
  <c r="EO3" i="5" a="1"/>
  <c r="EO3" i="5" s="1"/>
  <c r="BE57" i="2"/>
  <c r="FF3" i="5" a="1"/>
  <c r="FF3" i="5" s="1"/>
  <c r="BE75" i="2"/>
  <c r="BE28" i="2"/>
  <c r="EE3" i="5" a="1"/>
  <c r="EE3" i="5" s="1"/>
  <c r="BE91" i="2"/>
  <c r="BD26" i="2"/>
  <c r="BE5" i="2"/>
  <c r="DK3" i="5" a="1"/>
  <c r="DK3" i="5" s="1"/>
  <c r="DL3" i="5" a="1"/>
  <c r="DL3" i="5" s="1"/>
  <c r="BE26" i="2"/>
  <c r="BE44" i="2"/>
  <c r="BD19" i="2"/>
  <c r="BE10" i="2"/>
  <c r="DN3" i="5" a="1"/>
  <c r="DN3" i="5" s="1"/>
  <c r="BE52" i="2"/>
  <c r="BE76" i="2"/>
  <c r="BD8" i="2"/>
  <c r="CR3" i="5" a="1"/>
  <c r="CR3" i="5" s="1"/>
  <c r="DI3" i="5" a="1"/>
  <c r="DI3" i="5" s="1"/>
  <c r="CT3" i="5" a="1"/>
  <c r="CT3" i="5" s="1"/>
  <c r="BE31" i="2"/>
  <c r="BE50" i="2"/>
  <c r="EY3" i="5" a="1"/>
  <c r="EY3" i="5" s="1"/>
  <c r="BE68" i="2"/>
  <c r="FP3" i="5" a="1"/>
  <c r="FP3" i="5" s="1"/>
  <c r="BE86" i="2"/>
  <c r="BD12" i="2"/>
  <c r="BD30" i="2"/>
  <c r="BD48" i="2"/>
  <c r="CV3" i="5" a="1"/>
  <c r="CV3" i="5" s="1"/>
  <c r="BE9" i="2"/>
  <c r="DM3" i="5" a="1"/>
  <c r="DM3" i="5" s="1"/>
  <c r="BE27" i="2"/>
  <c r="ED3" i="5" a="1"/>
  <c r="ED3" i="5" s="1"/>
  <c r="BE45" i="2"/>
  <c r="EU3" i="5" a="1"/>
  <c r="EU3" i="5" s="1"/>
  <c r="BE63" i="2"/>
  <c r="BE81" i="2"/>
  <c r="BD25" i="2"/>
  <c r="CW3" i="5" a="1"/>
  <c r="CW3" i="5" s="1"/>
  <c r="BE34" i="2"/>
  <c r="EJ3" i="5" a="1"/>
  <c r="EJ3" i="5" s="1"/>
  <c r="BE58" i="2"/>
  <c r="FG3" i="5" a="1"/>
  <c r="FG3" i="5" s="1"/>
  <c r="BE11" i="2"/>
  <c r="EB3" i="5" a="1"/>
  <c r="EB3" i="5" s="1"/>
  <c r="ES3" i="5" a="1"/>
  <c r="ES3" i="5" s="1"/>
  <c r="BE13" i="2"/>
  <c r="BE49" i="2"/>
  <c r="BE67" i="2"/>
  <c r="DA3" i="5" a="1"/>
  <c r="DA3" i="5" s="1"/>
  <c r="BD7" i="2"/>
  <c r="BE16" i="2"/>
  <c r="BE40" i="2"/>
  <c r="EP3" i="5" a="1"/>
  <c r="EP3" i="5" s="1"/>
  <c r="BE82" i="2"/>
  <c r="CX3" i="5" a="1"/>
  <c r="CX3" i="5" s="1"/>
  <c r="FA3" i="5" a="1"/>
  <c r="FA3" i="5" s="1"/>
  <c r="BE70" i="2"/>
  <c r="FR3" i="5" a="1"/>
  <c r="FR3" i="5" s="1"/>
  <c r="BE88" i="2"/>
  <c r="BD14" i="2"/>
  <c r="BD32" i="2"/>
  <c r="DD3" i="5" a="1"/>
  <c r="DD3" i="5" s="1"/>
  <c r="BE17" i="2"/>
  <c r="DT3" i="5" a="1"/>
  <c r="DT3" i="5" s="1"/>
  <c r="BE35" i="2"/>
  <c r="EK3" i="5" a="1"/>
  <c r="EK3" i="5" s="1"/>
  <c r="BE53" i="2"/>
  <c r="FB3" i="5" a="1"/>
  <c r="FB3" i="5" s="1"/>
  <c r="BE71" i="2"/>
  <c r="FS3" i="5" a="1"/>
  <c r="FS3" i="5" s="1"/>
  <c r="BE89" i="2"/>
  <c r="BD15" i="2"/>
  <c r="BD33" i="2"/>
  <c r="DE3" i="5" a="1"/>
  <c r="DE3" i="5" s="1"/>
  <c r="BE18" i="2"/>
  <c r="DU3" i="5" a="1"/>
  <c r="DU3" i="5" s="1"/>
  <c r="BE36" i="2"/>
  <c r="EL3" i="5" a="1"/>
  <c r="EL3" i="5" s="1"/>
  <c r="BE54" i="2"/>
  <c r="BE66" i="2"/>
  <c r="FN3" i="5" a="1"/>
  <c r="FN3" i="5" s="1"/>
  <c r="BD44" i="2"/>
  <c r="BD86" i="2"/>
  <c r="BD92" i="2"/>
  <c r="BD57" i="2"/>
  <c r="BD76" i="2"/>
  <c r="FJ3" i="5" a="1"/>
  <c r="FJ3" i="5" s="1"/>
  <c r="EW3" i="5" a="1"/>
  <c r="EW3" i="5" s="1"/>
  <c r="BE90" i="2"/>
  <c r="BD22" i="2"/>
  <c r="BD68" i="2"/>
  <c r="BD89" i="2"/>
  <c r="BE23" i="2"/>
  <c r="DZ3" i="5" a="1"/>
  <c r="DZ3" i="5" s="1"/>
  <c r="BE41" i="2"/>
  <c r="EQ3" i="5" a="1"/>
  <c r="EQ3" i="5" s="1"/>
  <c r="BE59" i="2"/>
  <c r="FH3" i="5" a="1"/>
  <c r="FH3" i="5" s="1"/>
  <c r="BE77" i="2"/>
  <c r="BE92" i="2"/>
  <c r="BD21" i="2"/>
  <c r="BD39" i="2"/>
  <c r="CS3" i="5" a="1"/>
  <c r="CS3" i="5" s="1"/>
  <c r="BE6" i="2"/>
  <c r="DJ3" i="5" a="1"/>
  <c r="DJ3" i="5" s="1"/>
  <c r="BE24" i="2"/>
  <c r="EA3" i="5" a="1"/>
  <c r="EA3" i="5" s="1"/>
  <c r="BE42" i="2"/>
  <c r="ER3" i="5" a="1"/>
  <c r="ER3" i="5" s="1"/>
  <c r="BE60" i="2"/>
  <c r="BE72" i="2"/>
  <c r="BD4" i="2"/>
  <c r="BD50" i="2"/>
  <c r="BD63" i="2"/>
  <c r="BD75" i="2"/>
  <c r="BD87" i="2"/>
  <c r="BD59" i="2"/>
  <c r="FC3" i="5" a="1"/>
  <c r="FC3" i="5" s="1"/>
  <c r="CQ3" i="5" a="1"/>
  <c r="CQ3" i="5" s="1"/>
  <c r="BD10" i="2"/>
  <c r="BD74" i="2"/>
  <c r="BD45" i="2"/>
  <c r="BD69" i="2"/>
  <c r="BD53" i="2"/>
  <c r="BD64" i="2"/>
  <c r="DO3" i="5" a="1"/>
  <c r="DO3" i="5" s="1"/>
  <c r="BE29" i="2"/>
  <c r="EF3" i="5" a="1"/>
  <c r="EF3" i="5" s="1"/>
  <c r="BE47" i="2"/>
  <c r="BE65" i="2"/>
  <c r="FM3" i="5" a="1"/>
  <c r="FM3" i="5" s="1"/>
  <c r="BE83" i="2"/>
  <c r="BD9" i="2"/>
  <c r="BD27" i="2"/>
  <c r="CY3" i="5" a="1"/>
  <c r="CY3" i="5" s="1"/>
  <c r="BE12" i="2"/>
  <c r="DP3" i="5" a="1"/>
  <c r="DP3" i="5" s="1"/>
  <c r="BE30" i="2"/>
  <c r="EG3" i="5" a="1"/>
  <c r="EG3" i="5" s="1"/>
  <c r="BE48" i="2"/>
  <c r="BE78" i="2"/>
  <c r="BD56" i="2"/>
  <c r="BD80" i="2"/>
  <c r="BD34" i="2"/>
  <c r="FI3" i="5" a="1"/>
  <c r="FI3" i="5" s="1"/>
  <c r="BE84" i="2"/>
  <c r="BD16" i="2"/>
  <c r="BD38" i="2"/>
  <c r="BD62" i="2"/>
  <c r="BD51" i="2"/>
  <c r="BD88" i="2"/>
  <c r="BD40" i="2"/>
  <c r="BD35" i="2"/>
  <c r="BD81" i="2"/>
  <c r="BD28" i="2"/>
  <c r="BD52" i="2"/>
  <c r="BD82" i="2"/>
  <c r="BD71" i="2"/>
  <c r="BD77" i="2"/>
  <c r="BE79" i="2"/>
  <c r="BD23" i="2"/>
  <c r="BD47" i="2"/>
  <c r="BD58" i="2"/>
  <c r="BD66" i="2"/>
  <c r="BE85" i="2"/>
  <c r="BD5" i="2"/>
  <c r="BD29" i="2"/>
  <c r="BD46" i="2"/>
  <c r="BD70" i="2"/>
  <c r="FO3" i="5" a="1"/>
  <c r="FO3" i="5" s="1"/>
  <c r="BD11" i="2"/>
  <c r="BD17" i="2"/>
  <c r="BD83" i="2"/>
  <c r="BD60" i="2"/>
  <c r="BD78" i="2"/>
  <c r="BE3" i="2"/>
  <c r="BD91" i="2"/>
  <c r="BD37" i="2"/>
  <c r="BD55" i="2"/>
  <c r="BD73" i="2"/>
  <c r="BD3" i="2"/>
  <c r="BD84" i="2"/>
  <c r="BD43" i="2"/>
  <c r="BD61" i="2"/>
  <c r="BD79" i="2"/>
  <c r="BD41" i="2"/>
  <c r="BD72" i="2"/>
  <c r="BD90" i="2"/>
  <c r="BD49" i="2"/>
  <c r="BD67" i="2"/>
  <c r="BD85" i="2"/>
  <c r="BD65" i="2"/>
  <c r="DS4" i="5" l="1" a="1"/>
  <c r="DS4" i="5" s="1"/>
  <c r="DS27" i="5" s="1"/>
  <c r="CU4" i="5" a="1"/>
  <c r="CU4" i="5" s="1"/>
  <c r="EX4" i="5" a="1"/>
  <c r="EX4" i="5" s="1"/>
  <c r="DM4" i="5" a="1"/>
  <c r="DM4" i="5" s="1"/>
  <c r="DY4" i="5" a="1"/>
  <c r="DY4" i="5" s="1"/>
  <c r="DY27" i="5" s="1"/>
  <c r="FQ4" i="5" a="1"/>
  <c r="FQ4" i="5" s="1"/>
  <c r="ER4" i="5" a="1"/>
  <c r="ER4" i="5" s="1"/>
  <c r="ER27" i="5" s="1"/>
  <c r="FF4" i="5" a="1"/>
  <c r="FF4" i="5" s="1"/>
  <c r="FF27" i="5" s="1"/>
  <c r="FO4" i="5" a="1"/>
  <c r="FO4" i="5" s="1"/>
  <c r="FO27" i="5" s="1"/>
  <c r="FM4" i="5" a="1"/>
  <c r="FM4" i="5" s="1"/>
  <c r="FM27" i="5" s="1"/>
  <c r="FC4" i="5" a="1"/>
  <c r="FC4" i="5" s="1"/>
  <c r="FC27" i="5" s="1"/>
  <c r="FN4" i="5" a="1"/>
  <c r="FN4" i="5" s="1"/>
  <c r="FN27" i="5" s="1"/>
  <c r="CX4" i="5" a="1"/>
  <c r="CX4" i="5" s="1"/>
  <c r="CX27" i="5" s="1"/>
  <c r="FP4" i="5" a="1"/>
  <c r="FP4" i="5" s="1"/>
  <c r="FP27" i="5" s="1"/>
  <c r="CR4" i="5" a="1"/>
  <c r="CR4" i="5" s="1"/>
  <c r="CR27" i="5" s="1"/>
  <c r="EC4" i="5" a="1"/>
  <c r="EC4" i="5" s="1"/>
  <c r="EC27" i="5" s="1"/>
  <c r="DW4" i="5" a="1"/>
  <c r="DW4" i="5" s="1"/>
  <c r="DW27" i="5" s="1"/>
  <c r="DV4" i="5" a="1"/>
  <c r="DV4" i="5" s="1"/>
  <c r="DV27" i="5" s="1"/>
  <c r="DP4" i="5" a="1"/>
  <c r="DP4" i="5" s="1"/>
  <c r="DP27" i="5" s="1"/>
  <c r="CQ4" i="5" a="1"/>
  <c r="CQ4" i="5" s="1"/>
  <c r="FA4" i="5" a="1"/>
  <c r="FA4" i="5" s="1"/>
  <c r="FA27" i="5" s="1"/>
  <c r="ET4" i="5" a="1"/>
  <c r="ET4" i="5" s="1"/>
  <c r="ET27" i="5" s="1"/>
  <c r="CY4" i="5" a="1"/>
  <c r="CY4" i="5" s="1"/>
  <c r="CY27" i="5" s="1"/>
  <c r="EA4" i="5" a="1"/>
  <c r="EA4" i="5" s="1"/>
  <c r="EA27" i="5" s="1"/>
  <c r="DZ4" i="5" a="1"/>
  <c r="DZ4" i="5" s="1"/>
  <c r="DZ27" i="5" s="1"/>
  <c r="EK4" i="5" a="1"/>
  <c r="EK4" i="5" s="1"/>
  <c r="EK27" i="5" s="1"/>
  <c r="EJ4" i="5" a="1"/>
  <c r="EJ4" i="5" s="1"/>
  <c r="EJ27" i="5" s="1"/>
  <c r="EU4" i="5" a="1"/>
  <c r="EU4" i="5" s="1"/>
  <c r="EU27" i="5" s="1"/>
  <c r="EE4" i="5" a="1"/>
  <c r="EE4" i="5" s="1"/>
  <c r="EE27" i="5" s="1"/>
  <c r="EO4" i="5" a="1"/>
  <c r="EO4" i="5" s="1"/>
  <c r="EO27" i="5" s="1"/>
  <c r="DR4" i="5" a="1"/>
  <c r="DR4" i="5" s="1"/>
  <c r="DR27" i="5" s="1"/>
  <c r="FL4" i="5" a="1"/>
  <c r="FL4" i="5" s="1"/>
  <c r="FL27" i="5" s="1"/>
  <c r="FB4" i="5" a="1"/>
  <c r="FB4" i="5" s="1"/>
  <c r="FB27" i="5" s="1"/>
  <c r="DN4" i="5" a="1"/>
  <c r="DN4" i="5" s="1"/>
  <c r="DN27" i="5" s="1"/>
  <c r="EP4" i="5" a="1"/>
  <c r="EP4" i="5" s="1"/>
  <c r="EP27" i="5" s="1"/>
  <c r="EY4" i="5" a="1"/>
  <c r="EY4" i="5" s="1"/>
  <c r="EY27" i="5" s="1"/>
  <c r="DB4" i="5" a="1"/>
  <c r="DB4" i="5" s="1"/>
  <c r="DB27" i="5" s="1"/>
  <c r="DF4" i="5" a="1"/>
  <c r="DF4" i="5" s="1"/>
  <c r="DF27" i="5" s="1"/>
  <c r="DO4" i="5" a="1"/>
  <c r="DO4" i="5" s="1"/>
  <c r="DO27" i="5" s="1"/>
  <c r="DA4" i="5" a="1"/>
  <c r="DA4" i="5" s="1"/>
  <c r="DA27" i="5" s="1"/>
  <c r="FI4" i="5" a="1"/>
  <c r="FI4" i="5" s="1"/>
  <c r="FI27" i="5" s="1"/>
  <c r="EF4" i="5" a="1"/>
  <c r="EF4" i="5" s="1"/>
  <c r="EF27" i="5" s="1"/>
  <c r="DJ4" i="5" a="1"/>
  <c r="DJ4" i="5" s="1"/>
  <c r="DJ27" i="5" s="1"/>
  <c r="EL4" i="5" a="1"/>
  <c r="EL4" i="5" s="1"/>
  <c r="EL27" i="5" s="1"/>
  <c r="DT4" i="5" a="1"/>
  <c r="DT4" i="5" s="1"/>
  <c r="DT27" i="5" s="1"/>
  <c r="ES4" i="5" a="1"/>
  <c r="ES4" i="5" s="1"/>
  <c r="ES27" i="5" s="1"/>
  <c r="ED4" i="5" a="1"/>
  <c r="ED4" i="5" s="1"/>
  <c r="ED27" i="5" s="1"/>
  <c r="DX4" i="5" a="1"/>
  <c r="DX4" i="5" s="1"/>
  <c r="DX27" i="5" s="1"/>
  <c r="EV4" i="5" a="1"/>
  <c r="EV4" i="5" s="1"/>
  <c r="EV27" i="5" s="1"/>
  <c r="EH4" i="5" a="1"/>
  <c r="EH4" i="5" s="1"/>
  <c r="EH27" i="5" s="1"/>
  <c r="FJ4" i="5" a="1"/>
  <c r="FJ4" i="5" s="1"/>
  <c r="FJ27" i="5" s="1"/>
  <c r="DI4" i="5" a="1"/>
  <c r="DI4" i="5" s="1"/>
  <c r="DI27" i="5" s="1"/>
  <c r="FR4" i="5" a="1"/>
  <c r="FR4" i="5" s="1"/>
  <c r="FR27" i="5" s="1"/>
  <c r="EB4" i="5" a="1"/>
  <c r="EB4" i="5" s="1"/>
  <c r="EB27" i="5" s="1"/>
  <c r="CW4" i="5" a="1"/>
  <c r="CW4" i="5" s="1"/>
  <c r="CW27" i="5" s="1"/>
  <c r="DL4" i="5" a="1"/>
  <c r="DL4" i="5" s="1"/>
  <c r="DL27" i="5" s="1"/>
  <c r="DQ4" i="5" a="1"/>
  <c r="DQ4" i="5" s="1"/>
  <c r="DQ27" i="5" s="1"/>
  <c r="EZ4" i="5" a="1"/>
  <c r="EZ4" i="5" s="1"/>
  <c r="EZ27" i="5" s="1"/>
  <c r="FE4" i="5" a="1"/>
  <c r="FE4" i="5" s="1"/>
  <c r="FE27" i="5" s="1"/>
  <c r="FD4" i="5" a="1"/>
  <c r="FD4" i="5" s="1"/>
  <c r="FD27" i="5" s="1"/>
  <c r="CZ4" i="5" a="1"/>
  <c r="CZ4" i="5" s="1"/>
  <c r="CZ27" i="5" s="1"/>
  <c r="DE4" i="5" a="1"/>
  <c r="DE4" i="5" s="1"/>
  <c r="DE27" i="5" s="1"/>
  <c r="CV4" i="5" a="1"/>
  <c r="CV4" i="5" s="1"/>
  <c r="CV27" i="5" s="1"/>
  <c r="EG4" i="5" a="1"/>
  <c r="EG4" i="5" s="1"/>
  <c r="EG27" i="5" s="1"/>
  <c r="CS4" i="5" a="1"/>
  <c r="CS4" i="5" s="1"/>
  <c r="CS27" i="5" s="1"/>
  <c r="FH4" i="5" a="1"/>
  <c r="FH4" i="5" s="1"/>
  <c r="FH27" i="5" s="1"/>
  <c r="DU4" i="5" a="1"/>
  <c r="DU4" i="5" s="1"/>
  <c r="DU27" i="5" s="1"/>
  <c r="FS4" i="5" a="1"/>
  <c r="FS4" i="5" s="1"/>
  <c r="FS27" i="5" s="1"/>
  <c r="DK4" i="5" a="1"/>
  <c r="DK4" i="5" s="1"/>
  <c r="DK27" i="5" s="1"/>
  <c r="DG4" i="5" a="1"/>
  <c r="DG4" i="5" s="1"/>
  <c r="DG27" i="5" s="1"/>
  <c r="FK4" i="5" a="1"/>
  <c r="FK4" i="5" s="1"/>
  <c r="FK27" i="5" s="1"/>
  <c r="DH4" i="5" a="1"/>
  <c r="DH4" i="5" s="1"/>
  <c r="DH27" i="5" s="1"/>
  <c r="EQ4" i="5" a="1"/>
  <c r="EQ4" i="5" s="1"/>
  <c r="EQ27" i="5" s="1"/>
  <c r="FG4" i="5" a="1"/>
  <c r="FG4" i="5" s="1"/>
  <c r="FG27" i="5" s="1"/>
  <c r="EW4" i="5" a="1"/>
  <c r="EW4" i="5" s="1"/>
  <c r="EW27" i="5" s="1"/>
  <c r="DD4" i="5" a="1"/>
  <c r="DD4" i="5" s="1"/>
  <c r="DD27" i="5" s="1"/>
  <c r="CT4" i="5" a="1"/>
  <c r="CT4" i="5" s="1"/>
  <c r="CT27" i="5" s="1"/>
  <c r="DC4" i="5" a="1"/>
  <c r="DC4" i="5" s="1"/>
  <c r="DC27" i="5" s="1"/>
  <c r="EI4" i="5" a="1"/>
  <c r="EI4" i="5" s="1"/>
  <c r="EI27" i="5" s="1"/>
  <c r="EN4" i="5" a="1"/>
  <c r="EN4" i="5" s="1"/>
  <c r="EN27" i="5" s="1"/>
  <c r="EM4" i="5" a="1"/>
  <c r="EM4" i="5" s="1"/>
  <c r="EM27" i="5" s="1"/>
  <c r="BE1" i="2"/>
  <c r="BD1" i="2"/>
  <c r="FQ5" i="5" l="1" a="1"/>
  <c r="FQ5" i="5" s="1"/>
  <c r="FQ6" i="5" s="1" a="1"/>
  <c r="FQ6" i="5" s="1"/>
  <c r="FQ27" i="5"/>
  <c r="CQ27" i="5"/>
  <c r="A31" i="5" a="1"/>
  <c r="DM5" i="5" a="1"/>
  <c r="DM5" i="5" s="1"/>
  <c r="DM6" i="5" s="1" a="1"/>
  <c r="DM6" i="5" s="1"/>
  <c r="DM27" i="5"/>
  <c r="EX5" i="5" a="1"/>
  <c r="EX5" i="5" s="1"/>
  <c r="EX6" i="5" s="1" a="1"/>
  <c r="EX6" i="5" s="1"/>
  <c r="EX27" i="5"/>
  <c r="CU5" i="5" a="1"/>
  <c r="CU5" i="5" s="1"/>
  <c r="CU6" i="5" s="1" a="1"/>
  <c r="CU6" i="5" s="1"/>
  <c r="CU27" i="5"/>
  <c r="B27" i="5"/>
  <c r="DY5" i="5" a="1"/>
  <c r="DY5" i="5" s="1"/>
  <c r="DS5" i="5" a="1"/>
  <c r="DS5" i="5" s="1"/>
  <c r="FK5" i="5" a="1"/>
  <c r="FK5" i="5" s="1"/>
  <c r="CZ5" i="5" a="1"/>
  <c r="CZ5" i="5" s="1"/>
  <c r="DC5" i="5" a="1"/>
  <c r="DC5" i="5" s="1"/>
  <c r="DG5" i="5" a="1"/>
  <c r="DG5" i="5" s="1"/>
  <c r="FH5" i="5" a="1"/>
  <c r="FH5" i="5" s="1"/>
  <c r="FD5" i="5" a="1"/>
  <c r="FD5" i="5" s="1"/>
  <c r="CW5" i="5" a="1"/>
  <c r="CW5" i="5" s="1"/>
  <c r="DX5" i="5" a="1"/>
  <c r="DX5" i="5" s="1"/>
  <c r="EL5" i="5" a="1"/>
  <c r="EL5" i="5" s="1"/>
  <c r="DB5" i="5" a="1"/>
  <c r="DB5" i="5" s="1"/>
  <c r="FL5" i="5" a="1"/>
  <c r="FL5" i="5" s="1"/>
  <c r="EK5" i="5" a="1"/>
  <c r="EK5" i="5" s="1"/>
  <c r="CY5" i="5" a="1"/>
  <c r="CY5" i="5" s="1"/>
  <c r="DP5" i="5" a="1"/>
  <c r="DP5" i="5" s="1"/>
  <c r="FP5" i="5" a="1"/>
  <c r="FP5" i="5" s="1"/>
  <c r="FN5" i="5" a="1"/>
  <c r="FN5" i="5" s="1"/>
  <c r="EZ5" i="5" a="1"/>
  <c r="EZ5" i="5" s="1"/>
  <c r="EM5" i="5" a="1"/>
  <c r="EM5" i="5" s="1"/>
  <c r="DE5" i="5" a="1"/>
  <c r="DE5" i="5" s="1"/>
  <c r="DQ5" i="5" a="1"/>
  <c r="DQ5" i="5" s="1"/>
  <c r="DO5" i="5" a="1"/>
  <c r="DO5" i="5" s="1"/>
  <c r="DN5" i="5" a="1"/>
  <c r="DN5" i="5" s="1"/>
  <c r="EE5" i="5" a="1"/>
  <c r="EE5" i="5" s="1"/>
  <c r="EI5" i="5" a="1"/>
  <c r="EI5" i="5" s="1"/>
  <c r="EQ5" i="5" a="1"/>
  <c r="EQ5" i="5" s="1"/>
  <c r="FS5" i="5" a="1"/>
  <c r="FS5" i="5" s="1"/>
  <c r="FE5" i="5" a="1"/>
  <c r="FE5" i="5" s="1"/>
  <c r="ES5" i="5" a="1"/>
  <c r="ES5" i="5" s="1"/>
  <c r="DR5" i="5" a="1"/>
  <c r="DR5" i="5" s="1"/>
  <c r="EA5" i="5" a="1"/>
  <c r="EA5" i="5" s="1"/>
  <c r="ET5" i="5" a="1"/>
  <c r="ET5" i="5" s="1"/>
  <c r="FO5" i="5" a="1"/>
  <c r="FO5" i="5" s="1"/>
  <c r="ER5" i="5" a="1"/>
  <c r="ER5" i="5" s="1"/>
  <c r="EG5" i="5" a="1"/>
  <c r="EG5" i="5" s="1"/>
  <c r="EN5" i="5" a="1"/>
  <c r="EN5" i="5" s="1"/>
  <c r="DD5" i="5" a="1"/>
  <c r="DD5" i="5" s="1"/>
  <c r="CS5" i="5" a="1"/>
  <c r="CS5" i="5" s="1"/>
  <c r="DL5" i="5" a="1"/>
  <c r="DL5" i="5" s="1"/>
  <c r="EB5" i="5" a="1"/>
  <c r="EB5" i="5" s="1"/>
  <c r="EH5" i="5" a="1"/>
  <c r="EH5" i="5" s="1"/>
  <c r="EP5" i="5" a="1"/>
  <c r="EP5" i="5" s="1"/>
  <c r="FB5" i="5" a="1"/>
  <c r="FB5" i="5" s="1"/>
  <c r="FM5" i="5" a="1"/>
  <c r="FM5" i="5" s="1"/>
  <c r="CV5" i="5" a="1"/>
  <c r="CV5" i="5" s="1"/>
  <c r="CT5" i="5" a="1"/>
  <c r="CT5" i="5" s="1"/>
  <c r="FG5" i="5" a="1"/>
  <c r="FG5" i="5" s="1"/>
  <c r="DK5" i="5" a="1"/>
  <c r="DK5" i="5" s="1"/>
  <c r="EV5" i="5" a="1"/>
  <c r="EV5" i="5" s="1"/>
  <c r="DA5" i="5" a="1"/>
  <c r="DA5" i="5" s="1"/>
  <c r="FA5" i="5" a="1"/>
  <c r="FA5" i="5" s="1"/>
  <c r="EC5" i="5" a="1"/>
  <c r="EC5" i="5" s="1"/>
  <c r="CX5" i="5" a="1"/>
  <c r="CX5" i="5" s="1"/>
  <c r="EW5" i="5" a="1"/>
  <c r="EW5" i="5" s="1"/>
  <c r="DH5" i="5" a="1"/>
  <c r="DH5" i="5" s="1"/>
  <c r="DU5" i="5" a="1"/>
  <c r="DU5" i="5" s="1"/>
  <c r="FR5" i="5" a="1"/>
  <c r="FR5" i="5" s="1"/>
  <c r="DI5" i="5" a="1"/>
  <c r="DI5" i="5" s="1"/>
  <c r="DT5" i="5" a="1"/>
  <c r="DT5" i="5" s="1"/>
  <c r="EF5" i="5" a="1"/>
  <c r="EF5" i="5" s="1"/>
  <c r="DF5" i="5" a="1"/>
  <c r="DF5" i="5" s="1"/>
  <c r="EU5" i="5" a="1"/>
  <c r="EU5" i="5" s="1"/>
  <c r="DV5" i="5" a="1"/>
  <c r="DV5" i="5" s="1"/>
  <c r="FJ5" i="5" a="1"/>
  <c r="FJ5" i="5" s="1"/>
  <c r="ED5" i="5" a="1"/>
  <c r="ED5" i="5" s="1"/>
  <c r="DJ5" i="5" a="1"/>
  <c r="DJ5" i="5" s="1"/>
  <c r="FI5" i="5" a="1"/>
  <c r="FI5" i="5" s="1"/>
  <c r="EY5" i="5" a="1"/>
  <c r="EY5" i="5" s="1"/>
  <c r="EO5" i="5" a="1"/>
  <c r="EO5" i="5" s="1"/>
  <c r="EJ5" i="5" a="1"/>
  <c r="EJ5" i="5" s="1"/>
  <c r="DZ5" i="5" a="1"/>
  <c r="DZ5" i="5" s="1"/>
  <c r="CQ5" i="5" a="1"/>
  <c r="CQ5" i="5" s="1"/>
  <c r="DW5" i="5" a="1"/>
  <c r="DW5" i="5" s="1"/>
  <c r="CR5" i="5" a="1"/>
  <c r="CR5" i="5" s="1"/>
  <c r="FC5" i="5" a="1"/>
  <c r="FC5" i="5" s="1"/>
  <c r="FF5" i="5" a="1"/>
  <c r="FF5" i="5" s="1"/>
  <c r="A31" i="5" l="1"/>
  <c r="E31" i="5" s="1"/>
  <c r="E200" i="5"/>
  <c r="E192" i="5"/>
  <c r="E184" i="5"/>
  <c r="E176" i="5"/>
  <c r="E168" i="5"/>
  <c r="E160" i="5"/>
  <c r="E152" i="5"/>
  <c r="E144" i="5"/>
  <c r="E136" i="5"/>
  <c r="E128" i="5"/>
  <c r="E120" i="5"/>
  <c r="E112" i="5"/>
  <c r="E104" i="5"/>
  <c r="E96" i="5"/>
  <c r="E88" i="5"/>
  <c r="E80" i="5"/>
  <c r="E72" i="5"/>
  <c r="E64" i="5"/>
  <c r="E56" i="5"/>
  <c r="E48" i="5"/>
  <c r="E40" i="5"/>
  <c r="E32" i="5"/>
  <c r="E199" i="5"/>
  <c r="E191" i="5"/>
  <c r="E183" i="5"/>
  <c r="E175" i="5"/>
  <c r="E167" i="5"/>
  <c r="E159" i="5"/>
  <c r="E151" i="5"/>
  <c r="E143" i="5"/>
  <c r="E135" i="5"/>
  <c r="E127" i="5"/>
  <c r="E119" i="5"/>
  <c r="E111" i="5"/>
  <c r="E103" i="5"/>
  <c r="E95" i="5"/>
  <c r="E87" i="5"/>
  <c r="E79" i="5"/>
  <c r="E71" i="5"/>
  <c r="E63" i="5"/>
  <c r="E55" i="5"/>
  <c r="E47" i="5"/>
  <c r="E39" i="5"/>
  <c r="E198" i="5"/>
  <c r="E190" i="5"/>
  <c r="E182" i="5"/>
  <c r="E174" i="5"/>
  <c r="E166" i="5"/>
  <c r="E158" i="5"/>
  <c r="E150" i="5"/>
  <c r="E142" i="5"/>
  <c r="E134" i="5"/>
  <c r="E126" i="5"/>
  <c r="E118" i="5"/>
  <c r="E110" i="5"/>
  <c r="E102" i="5"/>
  <c r="E94" i="5"/>
  <c r="E86" i="5"/>
  <c r="E78" i="5"/>
  <c r="E70" i="5"/>
  <c r="E62" i="5"/>
  <c r="E54" i="5"/>
  <c r="E46" i="5"/>
  <c r="E38" i="5"/>
  <c r="E197" i="5"/>
  <c r="E189" i="5"/>
  <c r="E181" i="5"/>
  <c r="E173" i="5"/>
  <c r="E165" i="5"/>
  <c r="E157" i="5"/>
  <c r="E149" i="5"/>
  <c r="E141" i="5"/>
  <c r="E133" i="5"/>
  <c r="E125" i="5"/>
  <c r="E117" i="5"/>
  <c r="E109" i="5"/>
  <c r="E101" i="5"/>
  <c r="E93" i="5"/>
  <c r="E85" i="5"/>
  <c r="E77" i="5"/>
  <c r="E69" i="5"/>
  <c r="E61" i="5"/>
  <c r="E53" i="5"/>
  <c r="E45" i="5"/>
  <c r="E37" i="5"/>
  <c r="E204" i="5"/>
  <c r="E196" i="5"/>
  <c r="E188" i="5"/>
  <c r="E180" i="5"/>
  <c r="E172" i="5"/>
  <c r="E164" i="5"/>
  <c r="E156" i="5"/>
  <c r="E148" i="5"/>
  <c r="E140" i="5"/>
  <c r="E132" i="5"/>
  <c r="E124" i="5"/>
  <c r="E116" i="5"/>
  <c r="E108" i="5"/>
  <c r="E100" i="5"/>
  <c r="E92" i="5"/>
  <c r="E84" i="5"/>
  <c r="E76" i="5"/>
  <c r="E68" i="5"/>
  <c r="E60" i="5"/>
  <c r="E52" i="5"/>
  <c r="E44" i="5"/>
  <c r="E36" i="5"/>
  <c r="E203" i="5"/>
  <c r="E195" i="5"/>
  <c r="E187" i="5"/>
  <c r="E179" i="5"/>
  <c r="E171" i="5"/>
  <c r="E163" i="5"/>
  <c r="E155" i="5"/>
  <c r="E147" i="5"/>
  <c r="E139" i="5"/>
  <c r="E131" i="5"/>
  <c r="E123" i="5"/>
  <c r="E115" i="5"/>
  <c r="E107" i="5"/>
  <c r="E99" i="5"/>
  <c r="E91" i="5"/>
  <c r="E83" i="5"/>
  <c r="E75" i="5"/>
  <c r="E67" i="5"/>
  <c r="E59" i="5"/>
  <c r="E51" i="5"/>
  <c r="E43" i="5"/>
  <c r="E35" i="5"/>
  <c r="E186" i="5"/>
  <c r="E154" i="5"/>
  <c r="E122" i="5"/>
  <c r="E90" i="5"/>
  <c r="E58" i="5"/>
  <c r="E185" i="5"/>
  <c r="E153" i="5"/>
  <c r="E121" i="5"/>
  <c r="E89" i="5"/>
  <c r="E57" i="5"/>
  <c r="E178" i="5"/>
  <c r="E146" i="5"/>
  <c r="E114" i="5"/>
  <c r="E82" i="5"/>
  <c r="E50" i="5"/>
  <c r="E177" i="5"/>
  <c r="E145" i="5"/>
  <c r="E113" i="5"/>
  <c r="E81" i="5"/>
  <c r="E49" i="5"/>
  <c r="E202" i="5"/>
  <c r="E170" i="5"/>
  <c r="E138" i="5"/>
  <c r="E106" i="5"/>
  <c r="E74" i="5"/>
  <c r="E42" i="5"/>
  <c r="E201" i="5"/>
  <c r="E169" i="5"/>
  <c r="E137" i="5"/>
  <c r="E105" i="5"/>
  <c r="E73" i="5"/>
  <c r="E41" i="5"/>
  <c r="E130" i="5"/>
  <c r="E129" i="5"/>
  <c r="E98" i="5"/>
  <c r="E194" i="5"/>
  <c r="E66" i="5"/>
  <c r="E193" i="5"/>
  <c r="E65" i="5"/>
  <c r="E162" i="5"/>
  <c r="E34" i="5"/>
  <c r="E33" i="5"/>
  <c r="E161" i="5"/>
  <c r="E97" i="5"/>
  <c r="DY6" i="5" a="1"/>
  <c r="DY6" i="5" s="1"/>
  <c r="DY7" i="5" s="1" a="1"/>
  <c r="DY7" i="5" s="1"/>
  <c r="DS6" i="5" a="1"/>
  <c r="DS6" i="5" s="1"/>
  <c r="DI6" i="5" a="1"/>
  <c r="DI6" i="5" s="1"/>
  <c r="EO6" i="5" a="1"/>
  <c r="EO6" i="5" s="1"/>
  <c r="EF6" i="5" a="1"/>
  <c r="EF6" i="5" s="1"/>
  <c r="EW6" i="5" a="1"/>
  <c r="EW6" i="5" s="1"/>
  <c r="EC6" i="5" a="1"/>
  <c r="EC6" i="5" s="1"/>
  <c r="EH6" i="5" a="1"/>
  <c r="EH6" i="5" s="1"/>
  <c r="FP6" i="5" a="1"/>
  <c r="FP6" i="5" s="1"/>
  <c r="EK6" i="5" a="1"/>
  <c r="EK6" i="5" s="1"/>
  <c r="DB6" i="5" a="1"/>
  <c r="DB6" i="5" s="1"/>
  <c r="FH6" i="5" a="1"/>
  <c r="FH6" i="5" s="1"/>
  <c r="ED6" i="5" a="1"/>
  <c r="ED6" i="5" s="1"/>
  <c r="DV6" i="5" a="1"/>
  <c r="DV6" i="5" s="1"/>
  <c r="FR6" i="5" a="1"/>
  <c r="FR6" i="5" s="1"/>
  <c r="DU6" i="5" a="1"/>
  <c r="DU6" i="5" s="1"/>
  <c r="EP6" i="5" a="1"/>
  <c r="EP6" i="5" s="1"/>
  <c r="CU7" i="5" a="1"/>
  <c r="CU7" i="5" s="1"/>
  <c r="FS6" i="5" a="1"/>
  <c r="FS6" i="5" s="1"/>
  <c r="EJ6" i="5" a="1"/>
  <c r="EJ6" i="5" s="1"/>
  <c r="FF6" i="5" a="1"/>
  <c r="FF6" i="5" s="1"/>
  <c r="FI6" i="5" a="1"/>
  <c r="FI6" i="5" s="1"/>
  <c r="EV6" i="5" a="1"/>
  <c r="EV6" i="5" s="1"/>
  <c r="CS6" i="5" a="1"/>
  <c r="CS6" i="5" s="1"/>
  <c r="ER6" i="5" a="1"/>
  <c r="ER6" i="5" s="1"/>
  <c r="DR6" i="5" a="1"/>
  <c r="DR6" i="5" s="1"/>
  <c r="EQ6" i="5" a="1"/>
  <c r="EQ6" i="5" s="1"/>
  <c r="DO6" i="5" a="1"/>
  <c r="DO6" i="5" s="1"/>
  <c r="FQ7" i="5" a="1"/>
  <c r="FQ7" i="5" s="1"/>
  <c r="FL6" i="5" a="1"/>
  <c r="FL6" i="5" s="1"/>
  <c r="CW6" i="5" a="1"/>
  <c r="CW6" i="5" s="1"/>
  <c r="DG6" i="5" a="1"/>
  <c r="DG6" i="5" s="1"/>
  <c r="DC6" i="5" a="1"/>
  <c r="DC6" i="5" s="1"/>
  <c r="CQ6" i="5" a="1"/>
  <c r="CQ6" i="5" s="1"/>
  <c r="CR6" i="5" a="1"/>
  <c r="CR6" i="5" s="1"/>
  <c r="DT6" i="5" a="1"/>
  <c r="DT6" i="5" s="1"/>
  <c r="DH6" i="5" a="1"/>
  <c r="DH6" i="5" s="1"/>
  <c r="FA6" i="5" a="1"/>
  <c r="FA6" i="5" s="1"/>
  <c r="EB6" i="5" a="1"/>
  <c r="EB6" i="5" s="1"/>
  <c r="DD6" i="5" a="1"/>
  <c r="DD6" i="5" s="1"/>
  <c r="EE6" i="5" a="1"/>
  <c r="EE6" i="5" s="1"/>
  <c r="EM6" i="5" a="1"/>
  <c r="EM6" i="5" s="1"/>
  <c r="DP6" i="5" a="1"/>
  <c r="DP6" i="5" s="1"/>
  <c r="DF6" i="5" a="1"/>
  <c r="DF6" i="5" s="1"/>
  <c r="DW6" i="5" a="1"/>
  <c r="DW6" i="5" s="1"/>
  <c r="EY6" i="5" a="1"/>
  <c r="EY6" i="5" s="1"/>
  <c r="DJ6" i="5" a="1"/>
  <c r="DJ6" i="5" s="1"/>
  <c r="EX7" i="5" a="1"/>
  <c r="EX7" i="5" s="1"/>
  <c r="CT6" i="5" a="1"/>
  <c r="CT6" i="5" s="1"/>
  <c r="FB6" i="5" a="1"/>
  <c r="FB6" i="5" s="1"/>
  <c r="EN6" i="5" a="1"/>
  <c r="EN6" i="5" s="1"/>
  <c r="FE6" i="5" a="1"/>
  <c r="FE6" i="5" s="1"/>
  <c r="EI6" i="5" a="1"/>
  <c r="EI6" i="5" s="1"/>
  <c r="CY6" i="5" a="1"/>
  <c r="CY6" i="5" s="1"/>
  <c r="FD6" i="5" a="1"/>
  <c r="FD6" i="5" s="1"/>
  <c r="CZ6" i="5" a="1"/>
  <c r="CZ6" i="5" s="1"/>
  <c r="FC6" i="5" a="1"/>
  <c r="FC6" i="5" s="1"/>
  <c r="CX6" i="5" a="1"/>
  <c r="CX6" i="5" s="1"/>
  <c r="DZ6" i="5" a="1"/>
  <c r="DZ6" i="5" s="1"/>
  <c r="FJ6" i="5" a="1"/>
  <c r="FJ6" i="5" s="1"/>
  <c r="DK6" i="5" a="1"/>
  <c r="DK6" i="5" s="1"/>
  <c r="FM6" i="5" a="1"/>
  <c r="FM6" i="5" s="1"/>
  <c r="DL6" i="5" a="1"/>
  <c r="DL6" i="5" s="1"/>
  <c r="FO6" i="5" a="1"/>
  <c r="FO6" i="5" s="1"/>
  <c r="ET6" i="5" a="1"/>
  <c r="ET6" i="5" s="1"/>
  <c r="DN6" i="5" a="1"/>
  <c r="DN6" i="5" s="1"/>
  <c r="DQ6" i="5" a="1"/>
  <c r="DQ6" i="5" s="1"/>
  <c r="EZ6" i="5" a="1"/>
  <c r="EZ6" i="5" s="1"/>
  <c r="EL6" i="5" a="1"/>
  <c r="EL6" i="5" s="1"/>
  <c r="EU6" i="5" a="1"/>
  <c r="EU6" i="5" s="1"/>
  <c r="DA6" i="5" a="1"/>
  <c r="DA6" i="5" s="1"/>
  <c r="FG6" i="5" a="1"/>
  <c r="FG6" i="5" s="1"/>
  <c r="CV6" i="5" a="1"/>
  <c r="CV6" i="5" s="1"/>
  <c r="EG6" i="5" a="1"/>
  <c r="EG6" i="5" s="1"/>
  <c r="EA6" i="5" a="1"/>
  <c r="EA6" i="5" s="1"/>
  <c r="ES6" i="5" a="1"/>
  <c r="ES6" i="5" s="1"/>
  <c r="DM7" i="5" a="1"/>
  <c r="DM7" i="5" s="1"/>
  <c r="DE6" i="5" a="1"/>
  <c r="DE6" i="5" s="1"/>
  <c r="FN6" i="5" a="1"/>
  <c r="FN6" i="5" s="1"/>
  <c r="DX6" i="5" a="1"/>
  <c r="DX6" i="5" s="1"/>
  <c r="FK6" i="5" a="1"/>
  <c r="FK6" i="5" s="1"/>
  <c r="DS7" i="5" l="1" a="1"/>
  <c r="DS7" i="5" s="1"/>
  <c r="EG7" i="5" a="1"/>
  <c r="EG7" i="5" s="1"/>
  <c r="EI7" i="5" a="1"/>
  <c r="EI7" i="5" s="1"/>
  <c r="DJ7" i="5" a="1"/>
  <c r="DJ7" i="5" s="1"/>
  <c r="EE7" i="5" a="1"/>
  <c r="EE7" i="5" s="1"/>
  <c r="DD7" i="5" a="1"/>
  <c r="DD7" i="5" s="1"/>
  <c r="DT7" i="5" a="1"/>
  <c r="DT7" i="5" s="1"/>
  <c r="CW7" i="5" a="1"/>
  <c r="CW7" i="5" s="1"/>
  <c r="DR7" i="5" a="1"/>
  <c r="DR7" i="5" s="1"/>
  <c r="EF7" i="5" a="1"/>
  <c r="EF7" i="5" s="1"/>
  <c r="EO7" i="5" a="1"/>
  <c r="EO7" i="5" s="1"/>
  <c r="FC7" i="5" a="1"/>
  <c r="FC7" i="5" s="1"/>
  <c r="DA7" i="5" a="1"/>
  <c r="DA7" i="5" s="1"/>
  <c r="EZ7" i="5" a="1"/>
  <c r="EZ7" i="5" s="1"/>
  <c r="CZ7" i="5" a="1"/>
  <c r="CZ7" i="5" s="1"/>
  <c r="CY7" i="5" a="1"/>
  <c r="CY7" i="5" s="1"/>
  <c r="FQ8" i="5" a="1"/>
  <c r="FQ8" i="5" s="1"/>
  <c r="DV7" i="5" a="1"/>
  <c r="DV7" i="5" s="1"/>
  <c r="DB7" i="5" a="1"/>
  <c r="DB7" i="5" s="1"/>
  <c r="EL7" i="5" a="1"/>
  <c r="EL7" i="5" s="1"/>
  <c r="EN7" i="5" a="1"/>
  <c r="EN7" i="5" s="1"/>
  <c r="ET7" i="5" a="1"/>
  <c r="ET7" i="5" s="1"/>
  <c r="FJ7" i="5" a="1"/>
  <c r="FJ7" i="5" s="1"/>
  <c r="FB7" i="5" a="1"/>
  <c r="FB7" i="5" s="1"/>
  <c r="EY7" i="5" a="1"/>
  <c r="EY7" i="5" s="1"/>
  <c r="DP7" i="5" a="1"/>
  <c r="DP7" i="5" s="1"/>
  <c r="EB7" i="5" a="1"/>
  <c r="EB7" i="5" s="1"/>
  <c r="CQ7" i="5" a="1"/>
  <c r="CQ7" i="5" s="1"/>
  <c r="DO7" i="5" a="1"/>
  <c r="DO7" i="5" s="1"/>
  <c r="EV7" i="5" a="1"/>
  <c r="EV7" i="5" s="1"/>
  <c r="FF7" i="5" a="1"/>
  <c r="FF7" i="5" s="1"/>
  <c r="FS7" i="5" a="1"/>
  <c r="FS7" i="5" s="1"/>
  <c r="ED7" i="5" a="1"/>
  <c r="ED7" i="5" s="1"/>
  <c r="EK7" i="5" a="1"/>
  <c r="EK7" i="5" s="1"/>
  <c r="DX7" i="5" a="1"/>
  <c r="DX7" i="5" s="1"/>
  <c r="DY8" i="5" a="1"/>
  <c r="DY8" i="5" s="1"/>
  <c r="DE7" i="5" a="1"/>
  <c r="DE7" i="5" s="1"/>
  <c r="EA7" i="5" a="1"/>
  <c r="EA7" i="5" s="1"/>
  <c r="CV7" i="5" a="1"/>
  <c r="CV7" i="5" s="1"/>
  <c r="DQ7" i="5" a="1"/>
  <c r="DQ7" i="5" s="1"/>
  <c r="FM7" i="5" a="1"/>
  <c r="FM7" i="5" s="1"/>
  <c r="CX7" i="5" a="1"/>
  <c r="CX7" i="5" s="1"/>
  <c r="FE7" i="5" a="1"/>
  <c r="FE7" i="5" s="1"/>
  <c r="FA7" i="5" a="1"/>
  <c r="FA7" i="5" s="1"/>
  <c r="CR7" i="5" a="1"/>
  <c r="CR7" i="5" s="1"/>
  <c r="ER7" i="5" a="1"/>
  <c r="ER7" i="5" s="1"/>
  <c r="EP7" i="5" a="1"/>
  <c r="EP7" i="5" s="1"/>
  <c r="DZ7" i="5" a="1"/>
  <c r="DZ7" i="5" s="1"/>
  <c r="FK7" i="5" a="1"/>
  <c r="FK7" i="5" s="1"/>
  <c r="FN7" i="5" a="1"/>
  <c r="FN7" i="5" s="1"/>
  <c r="FG7" i="5" a="1"/>
  <c r="FG7" i="5" s="1"/>
  <c r="DN7" i="5" a="1"/>
  <c r="DN7" i="5" s="1"/>
  <c r="EX8" i="5" a="1"/>
  <c r="EX8" i="5" s="1"/>
  <c r="EM7" i="5" a="1"/>
  <c r="EM7" i="5" s="1"/>
  <c r="DC7" i="5" a="1"/>
  <c r="DC7" i="5" s="1"/>
  <c r="EQ7" i="5" a="1"/>
  <c r="EQ7" i="5" s="1"/>
  <c r="CS7" i="5" a="1"/>
  <c r="CS7" i="5" s="1"/>
  <c r="CU8" i="5" a="1"/>
  <c r="CU8" i="5" s="1"/>
  <c r="DU7" i="5" a="1"/>
  <c r="DU7" i="5" s="1"/>
  <c r="FP7" i="5" a="1"/>
  <c r="FP7" i="5" s="1"/>
  <c r="EC7" i="5" a="1"/>
  <c r="EC7" i="5" s="1"/>
  <c r="DI7" i="5" a="1"/>
  <c r="DI7" i="5" s="1"/>
  <c r="DL7" i="5" a="1"/>
  <c r="DL7" i="5" s="1"/>
  <c r="DM8" i="5" a="1"/>
  <c r="DM8" i="5" s="1"/>
  <c r="EU7" i="5" a="1"/>
  <c r="EU7" i="5" s="1"/>
  <c r="FO7" i="5" a="1"/>
  <c r="FO7" i="5" s="1"/>
  <c r="DK7" i="5" a="1"/>
  <c r="DK7" i="5" s="1"/>
  <c r="FD7" i="5" a="1"/>
  <c r="FD7" i="5" s="1"/>
  <c r="CT7" i="5" a="1"/>
  <c r="CT7" i="5" s="1"/>
  <c r="DW7" i="5" a="1"/>
  <c r="DW7" i="5" s="1"/>
  <c r="FL7" i="5" a="1"/>
  <c r="FL7" i="5" s="1"/>
  <c r="EH7" i="5" a="1"/>
  <c r="EH7" i="5" s="1"/>
  <c r="ES7" i="5" a="1"/>
  <c r="ES7" i="5" s="1"/>
  <c r="DF7" i="5" a="1"/>
  <c r="DF7" i="5" s="1"/>
  <c r="DH7" i="5" a="1"/>
  <c r="DH7" i="5" s="1"/>
  <c r="DG7" i="5" a="1"/>
  <c r="DG7" i="5" s="1"/>
  <c r="FI7" i="5" a="1"/>
  <c r="FI7" i="5" s="1"/>
  <c r="EJ7" i="5" a="1"/>
  <c r="EJ7" i="5" s="1"/>
  <c r="FR7" i="5" a="1"/>
  <c r="FR7" i="5" s="1"/>
  <c r="FH7" i="5" a="1"/>
  <c r="FH7" i="5" s="1"/>
  <c r="EW7" i="5" a="1"/>
  <c r="EW7" i="5" s="1"/>
  <c r="DS8" i="5" l="1" a="1"/>
  <c r="DS8" i="5" s="1"/>
  <c r="FO8" i="5" a="1"/>
  <c r="FO8" i="5" s="1"/>
  <c r="FK8" i="5" a="1"/>
  <c r="FK8" i="5" s="1"/>
  <c r="EJ8" i="5" a="1"/>
  <c r="EJ8" i="5" s="1"/>
  <c r="DW8" i="5" a="1"/>
  <c r="DW8" i="5" s="1"/>
  <c r="DI8" i="5" a="1"/>
  <c r="DI8" i="5" s="1"/>
  <c r="DO8" i="5" a="1"/>
  <c r="DO8" i="5" s="1"/>
  <c r="DP8" i="5" a="1"/>
  <c r="DP8" i="5" s="1"/>
  <c r="FQ9" i="5" a="1"/>
  <c r="FQ9" i="5" s="1"/>
  <c r="EF8" i="5" a="1"/>
  <c r="EF8" i="5" s="1"/>
  <c r="CW8" i="5" a="1"/>
  <c r="CW8" i="5" s="1"/>
  <c r="EE8" i="5" a="1"/>
  <c r="EE8" i="5" s="1"/>
  <c r="DG8" i="5" a="1"/>
  <c r="DG8" i="5" s="1"/>
  <c r="EC8" i="5" a="1"/>
  <c r="EC8" i="5" s="1"/>
  <c r="DX8" i="5" a="1"/>
  <c r="DX8" i="5" s="1"/>
  <c r="FR8" i="5" a="1"/>
  <c r="FR8" i="5" s="1"/>
  <c r="ES8" i="5" a="1"/>
  <c r="ES8" i="5" s="1"/>
  <c r="FL8" i="5" a="1"/>
  <c r="FL8" i="5" s="1"/>
  <c r="FP8" i="5" a="1"/>
  <c r="FP8" i="5" s="1"/>
  <c r="CS8" i="5" a="1"/>
  <c r="CS8" i="5" s="1"/>
  <c r="EP8" i="5" a="1"/>
  <c r="EP8" i="5" s="1"/>
  <c r="EA8" i="5" a="1"/>
  <c r="EA8" i="5" s="1"/>
  <c r="ED8" i="5" a="1"/>
  <c r="ED8" i="5" s="1"/>
  <c r="FJ8" i="5" a="1"/>
  <c r="FJ8" i="5" s="1"/>
  <c r="DL8" i="5" a="1"/>
  <c r="DL8" i="5" s="1"/>
  <c r="DN8" i="5" a="1"/>
  <c r="DN8" i="5" s="1"/>
  <c r="DQ8" i="5" a="1"/>
  <c r="DQ8" i="5" s="1"/>
  <c r="FD8" i="5" a="1"/>
  <c r="FD8" i="5" s="1"/>
  <c r="FI8" i="5" a="1"/>
  <c r="FI8" i="5" s="1"/>
  <c r="DH8" i="5" a="1"/>
  <c r="DH8" i="5" s="1"/>
  <c r="DF8" i="5" a="1"/>
  <c r="DF8" i="5" s="1"/>
  <c r="CT8" i="5" a="1"/>
  <c r="CT8" i="5" s="1"/>
  <c r="DK8" i="5" a="1"/>
  <c r="DK8" i="5" s="1"/>
  <c r="DU8" i="5" a="1"/>
  <c r="DU8" i="5" s="1"/>
  <c r="EM8" i="5" a="1"/>
  <c r="EM8" i="5" s="1"/>
  <c r="FN8" i="5" a="1"/>
  <c r="FN8" i="5" s="1"/>
  <c r="FE8" i="5" a="1"/>
  <c r="FE8" i="5" s="1"/>
  <c r="FS8" i="5" a="1"/>
  <c r="FS8" i="5" s="1"/>
  <c r="EY8" i="5" a="1"/>
  <c r="EY8" i="5" s="1"/>
  <c r="EZ8" i="5" a="1"/>
  <c r="EZ8" i="5" s="1"/>
  <c r="FH8" i="5" a="1"/>
  <c r="FH8" i="5" s="1"/>
  <c r="CU9" i="5" a="1"/>
  <c r="CU9" i="5" s="1"/>
  <c r="FA8" i="5" a="1"/>
  <c r="FA8" i="5" s="1"/>
  <c r="EU8" i="5" a="1"/>
  <c r="EU8" i="5" s="1"/>
  <c r="EH8" i="5" a="1"/>
  <c r="EH8" i="5" s="1"/>
  <c r="EQ8" i="5" a="1"/>
  <c r="EQ8" i="5" s="1"/>
  <c r="CR8" i="5" a="1"/>
  <c r="CR8" i="5" s="1"/>
  <c r="FM8" i="5" a="1"/>
  <c r="FM8" i="5" s="1"/>
  <c r="DE8" i="5" a="1"/>
  <c r="DE8" i="5" s="1"/>
  <c r="CQ8" i="5" a="1"/>
  <c r="CQ8" i="5" s="1"/>
  <c r="ET8" i="5" a="1"/>
  <c r="ET8" i="5" s="1"/>
  <c r="CY8" i="5" a="1"/>
  <c r="CY8" i="5" s="1"/>
  <c r="FC8" i="5" a="1"/>
  <c r="FC8" i="5" s="1"/>
  <c r="DJ8" i="5" a="1"/>
  <c r="DJ8" i="5" s="1"/>
  <c r="DC8" i="5" a="1"/>
  <c r="DC8" i="5" s="1"/>
  <c r="FF8" i="5" a="1"/>
  <c r="FF8" i="5" s="1"/>
  <c r="FB8" i="5" a="1"/>
  <c r="FB8" i="5" s="1"/>
  <c r="EN8" i="5" a="1"/>
  <c r="EN8" i="5" s="1"/>
  <c r="DB8" i="5" a="1"/>
  <c r="DB8" i="5" s="1"/>
  <c r="CZ8" i="5" a="1"/>
  <c r="CZ8" i="5" s="1"/>
  <c r="DA8" i="5" a="1"/>
  <c r="DA8" i="5" s="1"/>
  <c r="DT8" i="5" a="1"/>
  <c r="DT8" i="5" s="1"/>
  <c r="EW8" i="5" a="1"/>
  <c r="EW8" i="5" s="1"/>
  <c r="EX9" i="5" a="1"/>
  <c r="EX9" i="5" s="1"/>
  <c r="DY9" i="5" a="1"/>
  <c r="DY9" i="5" s="1"/>
  <c r="EB8" i="5" a="1"/>
  <c r="EB8" i="5" s="1"/>
  <c r="DM9" i="5" a="1"/>
  <c r="DM9" i="5" s="1"/>
  <c r="FG8" i="5" a="1"/>
  <c r="FG8" i="5" s="1"/>
  <c r="DZ8" i="5" a="1"/>
  <c r="DZ8" i="5" s="1"/>
  <c r="ER8" i="5" a="1"/>
  <c r="ER8" i="5" s="1"/>
  <c r="CX8" i="5" a="1"/>
  <c r="CX8" i="5" s="1"/>
  <c r="CV8" i="5" a="1"/>
  <c r="CV8" i="5" s="1"/>
  <c r="EK8" i="5" a="1"/>
  <c r="EK8" i="5" s="1"/>
  <c r="EV8" i="5" a="1"/>
  <c r="EV8" i="5" s="1"/>
  <c r="EL8" i="5" a="1"/>
  <c r="EL8" i="5" s="1"/>
  <c r="DV8" i="5" a="1"/>
  <c r="DV8" i="5" s="1"/>
  <c r="EO8" i="5" a="1"/>
  <c r="EO8" i="5" s="1"/>
  <c r="DR8" i="5" a="1"/>
  <c r="DR8" i="5" s="1"/>
  <c r="DD8" i="5" a="1"/>
  <c r="DD8" i="5" s="1"/>
  <c r="EI8" i="5" a="1"/>
  <c r="EI8" i="5" s="1"/>
  <c r="EG8" i="5" a="1"/>
  <c r="EG8" i="5" s="1"/>
  <c r="DS9" i="5" l="1" a="1"/>
  <c r="DS9" i="5" s="1"/>
  <c r="EL9" i="5" a="1"/>
  <c r="EL9" i="5" s="1"/>
  <c r="CX9" i="5" a="1"/>
  <c r="CX9" i="5" s="1"/>
  <c r="DT9" i="5" a="1"/>
  <c r="DT9" i="5" s="1"/>
  <c r="FH9" i="5" a="1"/>
  <c r="FH9" i="5" s="1"/>
  <c r="FE9" i="5" a="1"/>
  <c r="FE9" i="5" s="1"/>
  <c r="DU9" i="5" a="1"/>
  <c r="DU9" i="5" s="1"/>
  <c r="FP9" i="5" a="1"/>
  <c r="FP9" i="5" s="1"/>
  <c r="DX9" i="5" a="1"/>
  <c r="DX9" i="5" s="1"/>
  <c r="DG9" i="5" a="1"/>
  <c r="DG9" i="5" s="1"/>
  <c r="CW9" i="5" a="1"/>
  <c r="CW9" i="5" s="1"/>
  <c r="DO9" i="5" a="1"/>
  <c r="DO9" i="5" s="1"/>
  <c r="DI9" i="5" a="1"/>
  <c r="DI9" i="5" s="1"/>
  <c r="CV9" i="5" a="1"/>
  <c r="CV9" i="5" s="1"/>
  <c r="DR9" i="5" a="1"/>
  <c r="DR9" i="5" s="1"/>
  <c r="DZ9" i="5" a="1"/>
  <c r="DZ9" i="5" s="1"/>
  <c r="EN9" i="5" a="1"/>
  <c r="EN9" i="5" s="1"/>
  <c r="DJ9" i="5" a="1"/>
  <c r="DJ9" i="5" s="1"/>
  <c r="FA9" i="5" a="1"/>
  <c r="FA9" i="5" s="1"/>
  <c r="DQ9" i="5" a="1"/>
  <c r="DQ9" i="5" s="1"/>
  <c r="FJ9" i="5" a="1"/>
  <c r="FJ9" i="5" s="1"/>
  <c r="FR9" i="5" a="1"/>
  <c r="FR9" i="5" s="1"/>
  <c r="FQ10" i="5" a="1"/>
  <c r="FQ10" i="5" s="1"/>
  <c r="FK9" i="5" a="1"/>
  <c r="FK9" i="5" s="1"/>
  <c r="DV9" i="5" a="1"/>
  <c r="DV9" i="5" s="1"/>
  <c r="EG9" i="5" a="1"/>
  <c r="EG9" i="5" s="1"/>
  <c r="DB9" i="5" a="1"/>
  <c r="DB9" i="5" s="1"/>
  <c r="FG9" i="5" a="1"/>
  <c r="FG9" i="5" s="1"/>
  <c r="EW9" i="5" a="1"/>
  <c r="EW9" i="5" s="1"/>
  <c r="CZ9" i="5" a="1"/>
  <c r="CZ9" i="5" s="1"/>
  <c r="FF9" i="5" a="1"/>
  <c r="FF9" i="5" s="1"/>
  <c r="DE9" i="5" a="1"/>
  <c r="DE9" i="5" s="1"/>
  <c r="EY9" i="5" a="1"/>
  <c r="EY9" i="5" s="1"/>
  <c r="DF9" i="5" a="1"/>
  <c r="DF9" i="5" s="1"/>
  <c r="EP9" i="5" a="1"/>
  <c r="EP9" i="5" s="1"/>
  <c r="EV9" i="5" a="1"/>
  <c r="EV9" i="5" s="1"/>
  <c r="DA9" i="5" a="1"/>
  <c r="DA9" i="5" s="1"/>
  <c r="EO9" i="5" a="1"/>
  <c r="EO9" i="5" s="1"/>
  <c r="DM10" i="5" a="1"/>
  <c r="DM10" i="5" s="1"/>
  <c r="DY10" i="5" a="1"/>
  <c r="DY10" i="5" s="1"/>
  <c r="ET9" i="5" a="1"/>
  <c r="ET9" i="5" s="1"/>
  <c r="EQ9" i="5" a="1"/>
  <c r="EQ9" i="5" s="1"/>
  <c r="EU9" i="5" a="1"/>
  <c r="EU9" i="5" s="1"/>
  <c r="CU10" i="5" a="1"/>
  <c r="CU10" i="5" s="1"/>
  <c r="FS9" i="5" a="1"/>
  <c r="FS9" i="5" s="1"/>
  <c r="DK9" i="5" a="1"/>
  <c r="DK9" i="5" s="1"/>
  <c r="FD9" i="5" a="1"/>
  <c r="FD9" i="5" s="1"/>
  <c r="ED9" i="5" a="1"/>
  <c r="ED9" i="5" s="1"/>
  <c r="FO9" i="5" a="1"/>
  <c r="FO9" i="5" s="1"/>
  <c r="EK9" i="5" a="1"/>
  <c r="EK9" i="5" s="1"/>
  <c r="EB9" i="5" a="1"/>
  <c r="EB9" i="5" s="1"/>
  <c r="EI9" i="5" a="1"/>
  <c r="EI9" i="5" s="1"/>
  <c r="ER9" i="5" a="1"/>
  <c r="ER9" i="5" s="1"/>
  <c r="FC9" i="5" a="1"/>
  <c r="FC9" i="5" s="1"/>
  <c r="FM9" i="5" a="1"/>
  <c r="FM9" i="5" s="1"/>
  <c r="EH9" i="5" a="1"/>
  <c r="EH9" i="5" s="1"/>
  <c r="EZ9" i="5" a="1"/>
  <c r="EZ9" i="5" s="1"/>
  <c r="FN9" i="5" a="1"/>
  <c r="FN9" i="5" s="1"/>
  <c r="DH9" i="5" a="1"/>
  <c r="DH9" i="5" s="1"/>
  <c r="DN9" i="5" a="1"/>
  <c r="DN9" i="5" s="1"/>
  <c r="FL9" i="5" a="1"/>
  <c r="FL9" i="5" s="1"/>
  <c r="EC9" i="5" a="1"/>
  <c r="EC9" i="5" s="1"/>
  <c r="EF9" i="5" a="1"/>
  <c r="EF9" i="5" s="1"/>
  <c r="DD9" i="5" a="1"/>
  <c r="DD9" i="5" s="1"/>
  <c r="EX10" i="5" a="1"/>
  <c r="EX10" i="5" s="1"/>
  <c r="FB9" i="5" a="1"/>
  <c r="FB9" i="5" s="1"/>
  <c r="DC9" i="5" a="1"/>
  <c r="DC9" i="5" s="1"/>
  <c r="CY9" i="5" a="1"/>
  <c r="CY9" i="5" s="1"/>
  <c r="CQ9" i="5" a="1"/>
  <c r="CQ9" i="5" s="1"/>
  <c r="CR9" i="5" a="1"/>
  <c r="CR9" i="5" s="1"/>
  <c r="EM9" i="5" a="1"/>
  <c r="EM9" i="5" s="1"/>
  <c r="CT9" i="5" a="1"/>
  <c r="CT9" i="5" s="1"/>
  <c r="FI9" i="5" a="1"/>
  <c r="FI9" i="5" s="1"/>
  <c r="DL9" i="5" a="1"/>
  <c r="DL9" i="5" s="1"/>
  <c r="EA9" i="5" a="1"/>
  <c r="EA9" i="5" s="1"/>
  <c r="CS9" i="5" a="1"/>
  <c r="CS9" i="5" s="1"/>
  <c r="ES9" i="5" a="1"/>
  <c r="ES9" i="5" s="1"/>
  <c r="EE9" i="5" a="1"/>
  <c r="EE9" i="5" s="1"/>
  <c r="DP9" i="5" a="1"/>
  <c r="DP9" i="5" s="1"/>
  <c r="DW9" i="5" a="1"/>
  <c r="DW9" i="5" s="1"/>
  <c r="EJ9" i="5" a="1"/>
  <c r="EJ9" i="5" s="1"/>
  <c r="DS10" i="5" l="1" a="1"/>
  <c r="DS10" i="5" s="1"/>
  <c r="EM10" i="5" a="1"/>
  <c r="EM10" i="5" s="1"/>
  <c r="EZ10" i="5" a="1"/>
  <c r="EZ10" i="5" s="1"/>
  <c r="CS10" i="5" a="1"/>
  <c r="CS10" i="5" s="1"/>
  <c r="ER10" i="5" a="1"/>
  <c r="ER10" i="5" s="1"/>
  <c r="DA10" i="5" a="1"/>
  <c r="DA10" i="5" s="1"/>
  <c r="CZ10" i="5" a="1"/>
  <c r="CZ10" i="5" s="1"/>
  <c r="FR10" i="5" a="1"/>
  <c r="FR10" i="5" s="1"/>
  <c r="DJ10" i="5" a="1"/>
  <c r="DJ10" i="5" s="1"/>
  <c r="DR10" i="5" a="1"/>
  <c r="DR10" i="5" s="1"/>
  <c r="DO10" i="5" a="1"/>
  <c r="DO10" i="5" s="1"/>
  <c r="DX10" i="5" a="1"/>
  <c r="DX10" i="5" s="1"/>
  <c r="DT10" i="5" a="1"/>
  <c r="DT10" i="5" s="1"/>
  <c r="ES10" i="5" a="1"/>
  <c r="ES10" i="5" s="1"/>
  <c r="EX11" i="5" a="1"/>
  <c r="EX11" i="5" s="1"/>
  <c r="EE10" i="5" a="1"/>
  <c r="EE10" i="5" s="1"/>
  <c r="CQ10" i="5" a="1"/>
  <c r="CQ10" i="5" s="1"/>
  <c r="DN10" i="5" a="1"/>
  <c r="DN10" i="5" s="1"/>
  <c r="EB10" i="5" a="1"/>
  <c r="EB10" i="5" s="1"/>
  <c r="EU10" i="5" a="1"/>
  <c r="EU10" i="5" s="1"/>
  <c r="EA10" i="5" a="1"/>
  <c r="EA10" i="5" s="1"/>
  <c r="DD10" i="5" a="1"/>
  <c r="DD10" i="5" s="1"/>
  <c r="DH10" i="5" a="1"/>
  <c r="DH10" i="5" s="1"/>
  <c r="EK10" i="5" a="1"/>
  <c r="EK10" i="5" s="1"/>
  <c r="EQ10" i="5" a="1"/>
  <c r="EQ10" i="5" s="1"/>
  <c r="EY10" i="5" a="1"/>
  <c r="EY10" i="5" s="1"/>
  <c r="EW10" i="5" a="1"/>
  <c r="EW10" i="5" s="1"/>
  <c r="DB10" i="5" a="1"/>
  <c r="DB10" i="5" s="1"/>
  <c r="FJ10" i="5" a="1"/>
  <c r="FJ10" i="5" s="1"/>
  <c r="EN10" i="5" a="1"/>
  <c r="EN10" i="5" s="1"/>
  <c r="DU10" i="5" a="1"/>
  <c r="DU10" i="5" s="1"/>
  <c r="FH10" i="5" a="1"/>
  <c r="FH10" i="5" s="1"/>
  <c r="CX10" i="5" a="1"/>
  <c r="CX10" i="5" s="1"/>
  <c r="DW10" i="5" a="1"/>
  <c r="DW10" i="5" s="1"/>
  <c r="FB10" i="5" a="1"/>
  <c r="FB10" i="5" s="1"/>
  <c r="EF10" i="5" a="1"/>
  <c r="EF10" i="5" s="1"/>
  <c r="FD10" i="5" a="1"/>
  <c r="FD10" i="5" s="1"/>
  <c r="FI10" i="5" a="1"/>
  <c r="FI10" i="5" s="1"/>
  <c r="CY10" i="5" a="1"/>
  <c r="CY10" i="5" s="1"/>
  <c r="EC10" i="5" a="1"/>
  <c r="EC10" i="5" s="1"/>
  <c r="EH10" i="5" a="1"/>
  <c r="EH10" i="5" s="1"/>
  <c r="DK10" i="5" a="1"/>
  <c r="DK10" i="5" s="1"/>
  <c r="DY11" i="5" a="1"/>
  <c r="DY11" i="5" s="1"/>
  <c r="EP10" i="5" a="1"/>
  <c r="EP10" i="5" s="1"/>
  <c r="DE10" i="5" a="1"/>
  <c r="DE10" i="5" s="1"/>
  <c r="DV10" i="5" a="1"/>
  <c r="DV10" i="5" s="1"/>
  <c r="CV10" i="5" a="1"/>
  <c r="CV10" i="5" s="1"/>
  <c r="DP10" i="5" a="1"/>
  <c r="DP10" i="5" s="1"/>
  <c r="DC10" i="5" a="1"/>
  <c r="DC10" i="5" s="1"/>
  <c r="FL10" i="5" a="1"/>
  <c r="FL10" i="5" s="1"/>
  <c r="FN10" i="5" a="1"/>
  <c r="FN10" i="5" s="1"/>
  <c r="ET10" i="5" a="1"/>
  <c r="ET10" i="5" s="1"/>
  <c r="EO10" i="5" a="1"/>
  <c r="EO10" i="5" s="1"/>
  <c r="FQ11" i="5" a="1"/>
  <c r="FQ11" i="5" s="1"/>
  <c r="DQ10" i="5" a="1"/>
  <c r="DQ10" i="5" s="1"/>
  <c r="DI10" i="5" a="1"/>
  <c r="DI10" i="5" s="1"/>
  <c r="FP10" i="5" a="1"/>
  <c r="FP10" i="5" s="1"/>
  <c r="EL10" i="5" a="1"/>
  <c r="EL10" i="5" s="1"/>
  <c r="DL10" i="5" a="1"/>
  <c r="DL10" i="5" s="1"/>
  <c r="FC10" i="5" a="1"/>
  <c r="FC10" i="5" s="1"/>
  <c r="EJ10" i="5" a="1"/>
  <c r="EJ10" i="5" s="1"/>
  <c r="CT10" i="5" a="1"/>
  <c r="CT10" i="5" s="1"/>
  <c r="FM10" i="5" a="1"/>
  <c r="FM10" i="5" s="1"/>
  <c r="EI10" i="5" a="1"/>
  <c r="EI10" i="5" s="1"/>
  <c r="FS10" i="5" a="1"/>
  <c r="FS10" i="5" s="1"/>
  <c r="DM11" i="5" a="1"/>
  <c r="DM11" i="5" s="1"/>
  <c r="FK10" i="5" a="1"/>
  <c r="FK10" i="5" s="1"/>
  <c r="FA10" i="5" a="1"/>
  <c r="FA10" i="5" s="1"/>
  <c r="CW10" i="5" a="1"/>
  <c r="CW10" i="5" s="1"/>
  <c r="FE10" i="5" a="1"/>
  <c r="FE10" i="5" s="1"/>
  <c r="CR10" i="5" a="1"/>
  <c r="CR10" i="5" s="1"/>
  <c r="FO10" i="5" a="1"/>
  <c r="FO10" i="5" s="1"/>
  <c r="ED10" i="5" a="1"/>
  <c r="ED10" i="5" s="1"/>
  <c r="CU11" i="5" a="1"/>
  <c r="CU11" i="5" s="1"/>
  <c r="EV10" i="5" a="1"/>
  <c r="EV10" i="5" s="1"/>
  <c r="DF10" i="5" a="1"/>
  <c r="DF10" i="5" s="1"/>
  <c r="FF10" i="5" a="1"/>
  <c r="FF10" i="5" s="1"/>
  <c r="FG10" i="5" a="1"/>
  <c r="FG10" i="5" s="1"/>
  <c r="EG10" i="5" a="1"/>
  <c r="EG10" i="5" s="1"/>
  <c r="DZ10" i="5" a="1"/>
  <c r="DZ10" i="5" s="1"/>
  <c r="DG10" i="5" a="1"/>
  <c r="DG10" i="5" s="1"/>
  <c r="DS11" i="5" l="1" a="1"/>
  <c r="DS11" i="5" s="1"/>
  <c r="DM12" i="5" a="1"/>
  <c r="DM12" i="5" s="1"/>
  <c r="DE11" i="5" a="1"/>
  <c r="DE11" i="5" s="1"/>
  <c r="DK11" i="5" a="1"/>
  <c r="DK11" i="5" s="1"/>
  <c r="EC11" i="5" a="1"/>
  <c r="EC11" i="5" s="1"/>
  <c r="EF11" i="5" a="1"/>
  <c r="EF11" i="5" s="1"/>
  <c r="DW11" i="5" a="1"/>
  <c r="DW11" i="5" s="1"/>
  <c r="EN11" i="5" a="1"/>
  <c r="EN11" i="5" s="1"/>
  <c r="EY11" i="5" a="1"/>
  <c r="EY11" i="5" s="1"/>
  <c r="DD11" i="5" a="1"/>
  <c r="DD11" i="5" s="1"/>
  <c r="CQ11" i="5" a="1"/>
  <c r="CQ11" i="5" s="1"/>
  <c r="DT11" i="5" a="1"/>
  <c r="DT11" i="5" s="1"/>
  <c r="DX11" i="5" a="1"/>
  <c r="DX11" i="5" s="1"/>
  <c r="FR11" i="5" a="1"/>
  <c r="FR11" i="5" s="1"/>
  <c r="CS11" i="5" a="1"/>
  <c r="CS11" i="5" s="1"/>
  <c r="DZ11" i="5" a="1"/>
  <c r="DZ11" i="5" s="1"/>
  <c r="DF11" i="5" a="1"/>
  <c r="DF11" i="5" s="1"/>
  <c r="FM11" i="5" a="1"/>
  <c r="FM11" i="5" s="1"/>
  <c r="FG11" i="5" a="1"/>
  <c r="FG11" i="5" s="1"/>
  <c r="FS11" i="5" a="1"/>
  <c r="FS11" i="5" s="1"/>
  <c r="EO11" i="5" a="1"/>
  <c r="EO11" i="5" s="1"/>
  <c r="EP11" i="5" a="1"/>
  <c r="EP11" i="5" s="1"/>
  <c r="CY11" i="5" a="1"/>
  <c r="CY11" i="5" s="1"/>
  <c r="EE11" i="5" a="1"/>
  <c r="EE11" i="5" s="1"/>
  <c r="DO11" i="5" a="1"/>
  <c r="DO11" i="5" s="1"/>
  <c r="CZ11" i="5" a="1"/>
  <c r="CZ11" i="5" s="1"/>
  <c r="ED11" i="5" a="1"/>
  <c r="ED11" i="5" s="1"/>
  <c r="EL11" i="5" a="1"/>
  <c r="EL11" i="5" s="1"/>
  <c r="DG11" i="5" a="1"/>
  <c r="DG11" i="5" s="1"/>
  <c r="FO11" i="5" a="1"/>
  <c r="FO11" i="5" s="1"/>
  <c r="CX11" i="5" a="1"/>
  <c r="CX11" i="5" s="1"/>
  <c r="FJ11" i="5" a="1"/>
  <c r="FJ11" i="5" s="1"/>
  <c r="EK11" i="5" a="1"/>
  <c r="EK11" i="5" s="1"/>
  <c r="EU11" i="5" a="1"/>
  <c r="EU11" i="5" s="1"/>
  <c r="CR11" i="5" a="1"/>
  <c r="CR11" i="5" s="1"/>
  <c r="CT11" i="5" a="1"/>
  <c r="CT11" i="5" s="1"/>
  <c r="DI11" i="5" a="1"/>
  <c r="DI11" i="5" s="1"/>
  <c r="FF11" i="5" a="1"/>
  <c r="FF11" i="5" s="1"/>
  <c r="CU12" i="5" a="1"/>
  <c r="CU12" i="5" s="1"/>
  <c r="FE11" i="5" a="1"/>
  <c r="FE11" i="5" s="1"/>
  <c r="FC11" i="5" a="1"/>
  <c r="FC11" i="5" s="1"/>
  <c r="ET11" i="5" a="1"/>
  <c r="ET11" i="5" s="1"/>
  <c r="CV11" i="5" a="1"/>
  <c r="CV11" i="5" s="1"/>
  <c r="FH11" i="5" a="1"/>
  <c r="FH11" i="5" s="1"/>
  <c r="DB11" i="5" a="1"/>
  <c r="DB11" i="5" s="1"/>
  <c r="EB11" i="5" a="1"/>
  <c r="EB11" i="5" s="1"/>
  <c r="DJ11" i="5" a="1"/>
  <c r="DJ11" i="5" s="1"/>
  <c r="DA11" i="5" a="1"/>
  <c r="DA11" i="5" s="1"/>
  <c r="ER11" i="5" a="1"/>
  <c r="ER11" i="5" s="1"/>
  <c r="EZ11" i="5" a="1"/>
  <c r="EZ11" i="5" s="1"/>
  <c r="EG11" i="5" a="1"/>
  <c r="EG11" i="5" s="1"/>
  <c r="CW11" i="5" a="1"/>
  <c r="CW11" i="5" s="1"/>
  <c r="FQ12" i="5" a="1"/>
  <c r="FQ12" i="5" s="1"/>
  <c r="DC11" i="5" a="1"/>
  <c r="DC11" i="5" s="1"/>
  <c r="EV11" i="5" a="1"/>
  <c r="EV11" i="5" s="1"/>
  <c r="FA11" i="5" a="1"/>
  <c r="FA11" i="5" s="1"/>
  <c r="EJ11" i="5" a="1"/>
  <c r="EJ11" i="5" s="1"/>
  <c r="FN11" i="5" a="1"/>
  <c r="FN11" i="5" s="1"/>
  <c r="DV11" i="5" a="1"/>
  <c r="DV11" i="5" s="1"/>
  <c r="FD11" i="5" a="1"/>
  <c r="FD11" i="5" s="1"/>
  <c r="EX12" i="5" a="1"/>
  <c r="EX12" i="5" s="1"/>
  <c r="FK11" i="5" a="1"/>
  <c r="FK11" i="5" s="1"/>
  <c r="EI11" i="5" a="1"/>
  <c r="EI11" i="5" s="1"/>
  <c r="DL11" i="5" a="1"/>
  <c r="DL11" i="5" s="1"/>
  <c r="FP11" i="5" a="1"/>
  <c r="FP11" i="5" s="1"/>
  <c r="DQ11" i="5" a="1"/>
  <c r="DQ11" i="5" s="1"/>
  <c r="FL11" i="5" a="1"/>
  <c r="FL11" i="5" s="1"/>
  <c r="DP11" i="5" a="1"/>
  <c r="DP11" i="5" s="1"/>
  <c r="DY12" i="5" a="1"/>
  <c r="DY12" i="5" s="1"/>
  <c r="EH11" i="5" a="1"/>
  <c r="EH11" i="5" s="1"/>
  <c r="FI11" i="5" a="1"/>
  <c r="FI11" i="5" s="1"/>
  <c r="FB11" i="5" a="1"/>
  <c r="FB11" i="5" s="1"/>
  <c r="DU11" i="5" a="1"/>
  <c r="DU11" i="5" s="1"/>
  <c r="EW11" i="5" a="1"/>
  <c r="EW11" i="5" s="1"/>
  <c r="EQ11" i="5" a="1"/>
  <c r="EQ11" i="5" s="1"/>
  <c r="DH11" i="5" a="1"/>
  <c r="DH11" i="5" s="1"/>
  <c r="EA11" i="5" a="1"/>
  <c r="EA11" i="5" s="1"/>
  <c r="DN11" i="5" a="1"/>
  <c r="DN11" i="5" s="1"/>
  <c r="ES11" i="5" a="1"/>
  <c r="ES11" i="5" s="1"/>
  <c r="DR11" i="5" a="1"/>
  <c r="DR11" i="5" s="1"/>
  <c r="EM11" i="5" a="1"/>
  <c r="EM11" i="5" s="1"/>
  <c r="DS12" i="5" l="1" a="1"/>
  <c r="DS12" i="5" s="1"/>
  <c r="EH12" i="5" a="1"/>
  <c r="EH12" i="5" s="1"/>
  <c r="FB12" i="5" a="1"/>
  <c r="FB12" i="5" s="1"/>
  <c r="FQ13" i="5" a="1"/>
  <c r="FQ13" i="5" s="1"/>
  <c r="FJ12" i="5" a="1"/>
  <c r="FJ12" i="5" s="1"/>
  <c r="FO12" i="5" a="1"/>
  <c r="FO12" i="5" s="1"/>
  <c r="DO12" i="5" a="1"/>
  <c r="DO12" i="5" s="1"/>
  <c r="DT12" i="5" a="1"/>
  <c r="DT12" i="5" s="1"/>
  <c r="DW12" i="5" a="1"/>
  <c r="DW12" i="5" s="1"/>
  <c r="DK12" i="5" a="1"/>
  <c r="DK12" i="5" s="1"/>
  <c r="DM13" i="5" a="1"/>
  <c r="DM13" i="5" s="1"/>
  <c r="EM12" i="5" a="1"/>
  <c r="EM12" i="5" s="1"/>
  <c r="DY13" i="5" a="1"/>
  <c r="DY13" i="5" s="1"/>
  <c r="FD12" i="5" a="1"/>
  <c r="FD12" i="5" s="1"/>
  <c r="EW12" i="5" a="1"/>
  <c r="EW12" i="5" s="1"/>
  <c r="FP12" i="5" a="1"/>
  <c r="FP12" i="5" s="1"/>
  <c r="FA12" i="5" a="1"/>
  <c r="FA12" i="5" s="1"/>
  <c r="DJ12" i="5" a="1"/>
  <c r="DJ12" i="5" s="1"/>
  <c r="FC12" i="5" a="1"/>
  <c r="FC12" i="5" s="1"/>
  <c r="DI12" i="5" a="1"/>
  <c r="DI12" i="5" s="1"/>
  <c r="CX12" i="5" a="1"/>
  <c r="CX12" i="5" s="1"/>
  <c r="FM12" i="5" a="1"/>
  <c r="FM12" i="5" s="1"/>
  <c r="FR12" i="5" a="1"/>
  <c r="FR12" i="5" s="1"/>
  <c r="CQ12" i="5" a="1"/>
  <c r="CQ12" i="5" s="1"/>
  <c r="EF12" i="5" a="1"/>
  <c r="EF12" i="5" s="1"/>
  <c r="DE12" i="5" a="1"/>
  <c r="DE12" i="5" s="1"/>
  <c r="DP12" i="5" a="1"/>
  <c r="DP12" i="5" s="1"/>
  <c r="FN12" i="5" a="1"/>
  <c r="FN12" i="5" s="1"/>
  <c r="DN12" i="5" a="1"/>
  <c r="DN12" i="5" s="1"/>
  <c r="FL12" i="5" a="1"/>
  <c r="FL12" i="5" s="1"/>
  <c r="EI12" i="5" a="1"/>
  <c r="EI12" i="5" s="1"/>
  <c r="EZ12" i="5" a="1"/>
  <c r="EZ12" i="5" s="1"/>
  <c r="DB12" i="5" a="1"/>
  <c r="DB12" i="5" s="1"/>
  <c r="CV12" i="5" a="1"/>
  <c r="CV12" i="5" s="1"/>
  <c r="CU13" i="5" a="1"/>
  <c r="CU13" i="5" s="1"/>
  <c r="ED12" i="5" a="1"/>
  <c r="ED12" i="5" s="1"/>
  <c r="EE12" i="5" a="1"/>
  <c r="EE12" i="5" s="1"/>
  <c r="FG12" i="5" a="1"/>
  <c r="FG12" i="5" s="1"/>
  <c r="CS12" i="5" a="1"/>
  <c r="CS12" i="5" s="1"/>
  <c r="EY12" i="5" a="1"/>
  <c r="EY12" i="5" s="1"/>
  <c r="DU12" i="5" a="1"/>
  <c r="DU12" i="5" s="1"/>
  <c r="EQ12" i="5" a="1"/>
  <c r="EQ12" i="5" s="1"/>
  <c r="DR12" i="5" a="1"/>
  <c r="DR12" i="5" s="1"/>
  <c r="DL12" i="5" a="1"/>
  <c r="DL12" i="5" s="1"/>
  <c r="FF12" i="5" a="1"/>
  <c r="FF12" i="5" s="1"/>
  <c r="EU12" i="5" a="1"/>
  <c r="EU12" i="5" s="1"/>
  <c r="EL12" i="5" a="1"/>
  <c r="EL12" i="5" s="1"/>
  <c r="CY12" i="5" a="1"/>
  <c r="CY12" i="5" s="1"/>
  <c r="FS12" i="5" a="1"/>
  <c r="FS12" i="5" s="1"/>
  <c r="DF12" i="5" a="1"/>
  <c r="DF12" i="5" s="1"/>
  <c r="EN12" i="5" a="1"/>
  <c r="EN12" i="5" s="1"/>
  <c r="FK12" i="5" a="1"/>
  <c r="FK12" i="5" s="1"/>
  <c r="ES12" i="5" a="1"/>
  <c r="ES12" i="5" s="1"/>
  <c r="DQ12" i="5" a="1"/>
  <c r="DQ12" i="5" s="1"/>
  <c r="EG12" i="5" a="1"/>
  <c r="EG12" i="5" s="1"/>
  <c r="FE12" i="5" a="1"/>
  <c r="FE12" i="5" s="1"/>
  <c r="EA12" i="5" a="1"/>
  <c r="EA12" i="5" s="1"/>
  <c r="FI12" i="5" a="1"/>
  <c r="FI12" i="5" s="1"/>
  <c r="DV12" i="5" a="1"/>
  <c r="DV12" i="5" s="1"/>
  <c r="ER12" i="5" a="1"/>
  <c r="ER12" i="5" s="1"/>
  <c r="FH12" i="5" a="1"/>
  <c r="FH12" i="5" s="1"/>
  <c r="CT12" i="5" a="1"/>
  <c r="CT12" i="5" s="1"/>
  <c r="CZ12" i="5" a="1"/>
  <c r="CZ12" i="5" s="1"/>
  <c r="EO12" i="5" a="1"/>
  <c r="EO12" i="5" s="1"/>
  <c r="DH12" i="5" a="1"/>
  <c r="DH12" i="5" s="1"/>
  <c r="EX13" i="5" a="1"/>
  <c r="EX13" i="5" s="1"/>
  <c r="EJ12" i="5" a="1"/>
  <c r="EJ12" i="5" s="1"/>
  <c r="EV12" i="5" a="1"/>
  <c r="EV12" i="5" s="1"/>
  <c r="DC12" i="5" a="1"/>
  <c r="DC12" i="5" s="1"/>
  <c r="CW12" i="5" a="1"/>
  <c r="CW12" i="5" s="1"/>
  <c r="DA12" i="5" a="1"/>
  <c r="DA12" i="5" s="1"/>
  <c r="EB12" i="5" a="1"/>
  <c r="EB12" i="5" s="1"/>
  <c r="ET12" i="5" a="1"/>
  <c r="ET12" i="5" s="1"/>
  <c r="CR12" i="5" a="1"/>
  <c r="CR12" i="5" s="1"/>
  <c r="EK12" i="5" a="1"/>
  <c r="EK12" i="5" s="1"/>
  <c r="DG12" i="5" a="1"/>
  <c r="DG12" i="5" s="1"/>
  <c r="EP12" i="5" a="1"/>
  <c r="EP12" i="5" s="1"/>
  <c r="DZ12" i="5" a="1"/>
  <c r="DZ12" i="5" s="1"/>
  <c r="DX12" i="5" a="1"/>
  <c r="DX12" i="5" s="1"/>
  <c r="DD12" i="5" a="1"/>
  <c r="DD12" i="5" s="1"/>
  <c r="EC12" i="5" a="1"/>
  <c r="EC12" i="5" s="1"/>
  <c r="DS13" i="5" l="1" a="1"/>
  <c r="DS13" i="5" s="1"/>
  <c r="DA13" i="5" a="1"/>
  <c r="DA13" i="5" s="1"/>
  <c r="ES13" i="5" a="1"/>
  <c r="ES13" i="5" s="1"/>
  <c r="DR13" i="5" a="1"/>
  <c r="DR13" i="5" s="1"/>
  <c r="EZ13" i="5" a="1"/>
  <c r="EZ13" i="5" s="1"/>
  <c r="EI13" i="5" a="1"/>
  <c r="EI13" i="5" s="1"/>
  <c r="FN13" i="5" a="1"/>
  <c r="FN13" i="5" s="1"/>
  <c r="CQ13" i="5" a="1"/>
  <c r="CQ13" i="5" s="1"/>
  <c r="CX13" i="5" a="1"/>
  <c r="CX13" i="5" s="1"/>
  <c r="DJ13" i="5" a="1"/>
  <c r="DJ13" i="5" s="1"/>
  <c r="DY14" i="5" a="1"/>
  <c r="DY14" i="5" s="1"/>
  <c r="DK13" i="5" a="1"/>
  <c r="DK13" i="5" s="1"/>
  <c r="FQ14" i="5" a="1"/>
  <c r="FQ14" i="5" s="1"/>
  <c r="DZ13" i="5" a="1"/>
  <c r="DZ13" i="5" s="1"/>
  <c r="EK13" i="5" a="1"/>
  <c r="EK13" i="5" s="1"/>
  <c r="ET13" i="5" a="1"/>
  <c r="ET13" i="5" s="1"/>
  <c r="CW13" i="5" a="1"/>
  <c r="CW13" i="5" s="1"/>
  <c r="DH13" i="5" a="1"/>
  <c r="DH13" i="5" s="1"/>
  <c r="FI13" i="5" a="1"/>
  <c r="FI13" i="5" s="1"/>
  <c r="FK13" i="5" a="1"/>
  <c r="FK13" i="5" s="1"/>
  <c r="EU13" i="5" a="1"/>
  <c r="EU13" i="5" s="1"/>
  <c r="DL13" i="5" a="1"/>
  <c r="DL13" i="5" s="1"/>
  <c r="EQ13" i="5" a="1"/>
  <c r="EQ13" i="5" s="1"/>
  <c r="ED13" i="5" a="1"/>
  <c r="ED13" i="5" s="1"/>
  <c r="FL13" i="5" a="1"/>
  <c r="FL13" i="5" s="1"/>
  <c r="DP13" i="5" a="1"/>
  <c r="DP13" i="5" s="1"/>
  <c r="DW13" i="5" a="1"/>
  <c r="DW13" i="5" s="1"/>
  <c r="DD13" i="5" a="1"/>
  <c r="DD13" i="5" s="1"/>
  <c r="FE13" i="5" a="1"/>
  <c r="FE13" i="5" s="1"/>
  <c r="EE13" i="5" a="1"/>
  <c r="EE13" i="5" s="1"/>
  <c r="DX13" i="5" a="1"/>
  <c r="DX13" i="5" s="1"/>
  <c r="EO13" i="5" a="1"/>
  <c r="EO13" i="5" s="1"/>
  <c r="EG13" i="5" a="1"/>
  <c r="EG13" i="5" s="1"/>
  <c r="EN13" i="5" a="1"/>
  <c r="EN13" i="5" s="1"/>
  <c r="CY13" i="5" a="1"/>
  <c r="CY13" i="5" s="1"/>
  <c r="CS13" i="5" a="1"/>
  <c r="CS13" i="5" s="1"/>
  <c r="CU14" i="5" a="1"/>
  <c r="CU14" i="5" s="1"/>
  <c r="FR13" i="5" a="1"/>
  <c r="FR13" i="5" s="1"/>
  <c r="FP13" i="5" a="1"/>
  <c r="FP13" i="5" s="1"/>
  <c r="EM13" i="5" a="1"/>
  <c r="EM13" i="5" s="1"/>
  <c r="EC13" i="5" a="1"/>
  <c r="EC13" i="5" s="1"/>
  <c r="DV13" i="5" a="1"/>
  <c r="DV13" i="5" s="1"/>
  <c r="FF13" i="5" a="1"/>
  <c r="FF13" i="5" s="1"/>
  <c r="DU13" i="5" a="1"/>
  <c r="DU13" i="5" s="1"/>
  <c r="CV13" i="5" a="1"/>
  <c r="CV13" i="5" s="1"/>
  <c r="FM13" i="5" a="1"/>
  <c r="FM13" i="5" s="1"/>
  <c r="DI13" i="5" a="1"/>
  <c r="DI13" i="5" s="1"/>
  <c r="FJ13" i="5" a="1"/>
  <c r="FJ13" i="5" s="1"/>
  <c r="FB13" i="5" a="1"/>
  <c r="FB13" i="5" s="1"/>
  <c r="EB13" i="5" a="1"/>
  <c r="EB13" i="5" s="1"/>
  <c r="DG13" i="5" a="1"/>
  <c r="DG13" i="5" s="1"/>
  <c r="EJ13" i="5" a="1"/>
  <c r="EJ13" i="5" s="1"/>
  <c r="CT13" i="5" a="1"/>
  <c r="CT13" i="5" s="1"/>
  <c r="FS13" i="5" a="1"/>
  <c r="FS13" i="5" s="1"/>
  <c r="EY13" i="5" a="1"/>
  <c r="EY13" i="5" s="1"/>
  <c r="CR13" i="5" a="1"/>
  <c r="CR13" i="5" s="1"/>
  <c r="DC13" i="5" a="1"/>
  <c r="DC13" i="5" s="1"/>
  <c r="CZ13" i="5" a="1"/>
  <c r="CZ13" i="5" s="1"/>
  <c r="FH13" i="5" a="1"/>
  <c r="FH13" i="5" s="1"/>
  <c r="EA13" i="5" a="1"/>
  <c r="EA13" i="5" s="1"/>
  <c r="FG13" i="5" a="1"/>
  <c r="FG13" i="5" s="1"/>
  <c r="DE13" i="5" a="1"/>
  <c r="DE13" i="5" s="1"/>
  <c r="FA13" i="5" a="1"/>
  <c r="FA13" i="5" s="1"/>
  <c r="EP13" i="5" a="1"/>
  <c r="EP13" i="5" s="1"/>
  <c r="EV13" i="5" a="1"/>
  <c r="EV13" i="5" s="1"/>
  <c r="EX14" i="5" a="1"/>
  <c r="EX14" i="5" s="1"/>
  <c r="ER13" i="5" a="1"/>
  <c r="ER13" i="5" s="1"/>
  <c r="DQ13" i="5" a="1"/>
  <c r="DQ13" i="5" s="1"/>
  <c r="DF13" i="5" a="1"/>
  <c r="DF13" i="5" s="1"/>
  <c r="EL13" i="5" a="1"/>
  <c r="EL13" i="5" s="1"/>
  <c r="DB13" i="5" a="1"/>
  <c r="DB13" i="5" s="1"/>
  <c r="DN13" i="5" a="1"/>
  <c r="DN13" i="5" s="1"/>
  <c r="EF13" i="5" a="1"/>
  <c r="EF13" i="5" s="1"/>
  <c r="FC13" i="5" a="1"/>
  <c r="FC13" i="5" s="1"/>
  <c r="EW13" i="5" a="1"/>
  <c r="EW13" i="5" s="1"/>
  <c r="FD13" i="5" a="1"/>
  <c r="FD13" i="5" s="1"/>
  <c r="DM14" i="5" a="1"/>
  <c r="DM14" i="5" s="1"/>
  <c r="DT13" i="5" a="1"/>
  <c r="DT13" i="5" s="1"/>
  <c r="DO13" i="5" a="1"/>
  <c r="DO13" i="5" s="1"/>
  <c r="FO13" i="5" a="1"/>
  <c r="FO13" i="5" s="1"/>
  <c r="EH13" i="5" a="1"/>
  <c r="EH13" i="5" s="1"/>
  <c r="DS14" i="5" l="1" a="1"/>
  <c r="DS14" i="5" s="1"/>
  <c r="DF14" i="5" a="1"/>
  <c r="DF14" i="5" s="1"/>
  <c r="EH14" i="5" a="1"/>
  <c r="EH14" i="5" s="1"/>
  <c r="ER14" i="5" a="1"/>
  <c r="ER14" i="5" s="1"/>
  <c r="FH14" i="5" a="1"/>
  <c r="FH14" i="5" s="1"/>
  <c r="FS14" i="5" a="1"/>
  <c r="FS14" i="5" s="1"/>
  <c r="CU15" i="5" a="1"/>
  <c r="CU15" i="5" s="1"/>
  <c r="DP14" i="5" a="1"/>
  <c r="DP14" i="5" s="1"/>
  <c r="CX14" i="5" a="1"/>
  <c r="CX14" i="5" s="1"/>
  <c r="FD14" i="5" a="1"/>
  <c r="FD14" i="5" s="1"/>
  <c r="EA14" i="5" a="1"/>
  <c r="EA14" i="5" s="1"/>
  <c r="CR14" i="5" a="1"/>
  <c r="CR14" i="5" s="1"/>
  <c r="CY14" i="5" a="1"/>
  <c r="CY14" i="5" s="1"/>
  <c r="DD14" i="5" a="1"/>
  <c r="DD14" i="5" s="1"/>
  <c r="DL14" i="5" a="1"/>
  <c r="DL14" i="5" s="1"/>
  <c r="DY15" i="5" a="1"/>
  <c r="DY15" i="5" s="1"/>
  <c r="FN14" i="5" a="1"/>
  <c r="FN14" i="5" s="1"/>
  <c r="DE14" i="5" a="1"/>
  <c r="DE14" i="5" s="1"/>
  <c r="DN14" i="5" a="1"/>
  <c r="DN14" i="5" s="1"/>
  <c r="DQ14" i="5" a="1"/>
  <c r="DQ14" i="5" s="1"/>
  <c r="FA14" i="5" a="1"/>
  <c r="FA14" i="5" s="1"/>
  <c r="CT14" i="5" a="1"/>
  <c r="CT14" i="5" s="1"/>
  <c r="CV14" i="5" a="1"/>
  <c r="CV14" i="5" s="1"/>
  <c r="CS14" i="5" a="1"/>
  <c r="CS14" i="5" s="1"/>
  <c r="EO14" i="5" a="1"/>
  <c r="EO14" i="5" s="1"/>
  <c r="FE14" i="5" a="1"/>
  <c r="FE14" i="5" s="1"/>
  <c r="EU14" i="5" a="1"/>
  <c r="EU14" i="5" s="1"/>
  <c r="DV14" i="5" a="1"/>
  <c r="DV14" i="5" s="1"/>
  <c r="EX15" i="5" a="1"/>
  <c r="EX15" i="5" s="1"/>
  <c r="DT14" i="5" a="1"/>
  <c r="DT14" i="5" s="1"/>
  <c r="EV14" i="5" a="1"/>
  <c r="EV14" i="5" s="1"/>
  <c r="CZ14" i="5" a="1"/>
  <c r="CZ14" i="5" s="1"/>
  <c r="EB14" i="5" a="1"/>
  <c r="EB14" i="5" s="1"/>
  <c r="DI14" i="5" a="1"/>
  <c r="DI14" i="5" s="1"/>
  <c r="FF14" i="5" a="1"/>
  <c r="FF14" i="5" s="1"/>
  <c r="FR14" i="5" a="1"/>
  <c r="FR14" i="5" s="1"/>
  <c r="EN14" i="5" a="1"/>
  <c r="EN14" i="5" s="1"/>
  <c r="DX14" i="5" a="1"/>
  <c r="DX14" i="5" s="1"/>
  <c r="FL14" i="5" a="1"/>
  <c r="FL14" i="5" s="1"/>
  <c r="DH14" i="5" a="1"/>
  <c r="DH14" i="5" s="1"/>
  <c r="DZ14" i="5" a="1"/>
  <c r="DZ14" i="5" s="1"/>
  <c r="DA14" i="5" a="1"/>
  <c r="DA14" i="5" s="1"/>
  <c r="EW14" i="5" a="1"/>
  <c r="EW14" i="5" s="1"/>
  <c r="FO14" i="5" a="1"/>
  <c r="FO14" i="5" s="1"/>
  <c r="FC14" i="5" a="1"/>
  <c r="FC14" i="5" s="1"/>
  <c r="DB14" i="5" a="1"/>
  <c r="DB14" i="5" s="1"/>
  <c r="EL14" i="5" a="1"/>
  <c r="EL14" i="5" s="1"/>
  <c r="EP14" i="5" a="1"/>
  <c r="EP14" i="5" s="1"/>
  <c r="FG14" i="5" a="1"/>
  <c r="FG14" i="5" s="1"/>
  <c r="EJ14" i="5" a="1"/>
  <c r="EJ14" i="5" s="1"/>
  <c r="EM14" i="5" a="1"/>
  <c r="EM14" i="5" s="1"/>
  <c r="EG14" i="5" a="1"/>
  <c r="EG14" i="5" s="1"/>
  <c r="EE14" i="5" a="1"/>
  <c r="EE14" i="5" s="1"/>
  <c r="FK14" i="5" a="1"/>
  <c r="FK14" i="5" s="1"/>
  <c r="FQ15" i="5" a="1"/>
  <c r="FQ15" i="5" s="1"/>
  <c r="EI14" i="5" a="1"/>
  <c r="EI14" i="5" s="1"/>
  <c r="DR14" i="5" a="1"/>
  <c r="DR14" i="5" s="1"/>
  <c r="DC14" i="5" a="1"/>
  <c r="DC14" i="5" s="1"/>
  <c r="EF14" i="5" a="1"/>
  <c r="EF14" i="5" s="1"/>
  <c r="DM15" i="5" a="1"/>
  <c r="DM15" i="5" s="1"/>
  <c r="FB14" i="5" a="1"/>
  <c r="FB14" i="5" s="1"/>
  <c r="FM14" i="5" a="1"/>
  <c r="FM14" i="5" s="1"/>
  <c r="EC14" i="5" a="1"/>
  <c r="EC14" i="5" s="1"/>
  <c r="ED14" i="5" a="1"/>
  <c r="ED14" i="5" s="1"/>
  <c r="CW14" i="5" a="1"/>
  <c r="CW14" i="5" s="1"/>
  <c r="EK14" i="5" a="1"/>
  <c r="EK14" i="5" s="1"/>
  <c r="CQ14" i="5" a="1"/>
  <c r="CQ14" i="5" s="1"/>
  <c r="DO14" i="5" a="1"/>
  <c r="DO14" i="5" s="1"/>
  <c r="EY14" i="5" a="1"/>
  <c r="EY14" i="5" s="1"/>
  <c r="DG14" i="5" a="1"/>
  <c r="DG14" i="5" s="1"/>
  <c r="FJ14" i="5" a="1"/>
  <c r="FJ14" i="5" s="1"/>
  <c r="DU14" i="5" a="1"/>
  <c r="DU14" i="5" s="1"/>
  <c r="FP14" i="5" a="1"/>
  <c r="FP14" i="5" s="1"/>
  <c r="DW14" i="5" a="1"/>
  <c r="DW14" i="5" s="1"/>
  <c r="EQ14" i="5" a="1"/>
  <c r="EQ14" i="5" s="1"/>
  <c r="FI14" i="5" a="1"/>
  <c r="FI14" i="5" s="1"/>
  <c r="ET14" i="5" a="1"/>
  <c r="ET14" i="5" s="1"/>
  <c r="DK14" i="5" a="1"/>
  <c r="DK14" i="5" s="1"/>
  <c r="DJ14" i="5" a="1"/>
  <c r="DJ14" i="5" s="1"/>
  <c r="EZ14" i="5" a="1"/>
  <c r="EZ14" i="5" s="1"/>
  <c r="ES14" i="5" a="1"/>
  <c r="ES14" i="5" s="1"/>
  <c r="DS15" i="5" l="1" a="1"/>
  <c r="DS15" i="5" s="1"/>
  <c r="FJ15" i="5" a="1"/>
  <c r="FJ15" i="5" s="1"/>
  <c r="CW15" i="5" a="1"/>
  <c r="CW15" i="5" s="1"/>
  <c r="EC15" i="5" a="1"/>
  <c r="EC15" i="5" s="1"/>
  <c r="FO15" i="5" a="1"/>
  <c r="FO15" i="5" s="1"/>
  <c r="CZ15" i="5" a="1"/>
  <c r="CZ15" i="5" s="1"/>
  <c r="EU15" i="5" a="1"/>
  <c r="EU15" i="5" s="1"/>
  <c r="FA15" i="5" a="1"/>
  <c r="FA15" i="5" s="1"/>
  <c r="FN15" i="5" a="1"/>
  <c r="FN15" i="5" s="1"/>
  <c r="CY15" i="5" a="1"/>
  <c r="CY15" i="5" s="1"/>
  <c r="EH15" i="5" a="1"/>
  <c r="EH15" i="5" s="1"/>
  <c r="DM16" i="5" a="1"/>
  <c r="DM16" i="5" s="1"/>
  <c r="DJ15" i="5" a="1"/>
  <c r="DJ15" i="5" s="1"/>
  <c r="DO15" i="5" a="1"/>
  <c r="DO15" i="5" s="1"/>
  <c r="DR15" i="5" a="1"/>
  <c r="DR15" i="5" s="1"/>
  <c r="EG15" i="5" a="1"/>
  <c r="EG15" i="5" s="1"/>
  <c r="EP15" i="5" a="1"/>
  <c r="EP15" i="5" s="1"/>
  <c r="EW15" i="5" a="1"/>
  <c r="EW15" i="5" s="1"/>
  <c r="DV15" i="5" a="1"/>
  <c r="DV15" i="5" s="1"/>
  <c r="CS15" i="5" a="1"/>
  <c r="CS15" i="5" s="1"/>
  <c r="DN15" i="5" a="1"/>
  <c r="DN15" i="5" s="1"/>
  <c r="DL15" i="5" a="1"/>
  <c r="DL15" i="5" s="1"/>
  <c r="EK15" i="5" a="1"/>
  <c r="EK15" i="5" s="1"/>
  <c r="DK15" i="5" a="1"/>
  <c r="DK15" i="5" s="1"/>
  <c r="DW15" i="5" a="1"/>
  <c r="DW15" i="5" s="1"/>
  <c r="FP15" i="5" a="1"/>
  <c r="FP15" i="5" s="1"/>
  <c r="DG15" i="5" a="1"/>
  <c r="DG15" i="5" s="1"/>
  <c r="CQ15" i="5" a="1"/>
  <c r="CQ15" i="5" s="1"/>
  <c r="EF15" i="5" a="1"/>
  <c r="EF15" i="5" s="1"/>
  <c r="EI15" i="5" a="1"/>
  <c r="EI15" i="5" s="1"/>
  <c r="EM15" i="5" a="1"/>
  <c r="EM15" i="5" s="1"/>
  <c r="EL15" i="5" a="1"/>
  <c r="EL15" i="5" s="1"/>
  <c r="DH15" i="5" a="1"/>
  <c r="DH15" i="5" s="1"/>
  <c r="DT15" i="5" a="1"/>
  <c r="DT15" i="5" s="1"/>
  <c r="CT15" i="5" a="1"/>
  <c r="CT15" i="5" s="1"/>
  <c r="DE15" i="5" a="1"/>
  <c r="DE15" i="5" s="1"/>
  <c r="EA15" i="5" a="1"/>
  <c r="EA15" i="5" s="1"/>
  <c r="CX15" i="5" a="1"/>
  <c r="CX15" i="5" s="1"/>
  <c r="CU16" i="5" a="1"/>
  <c r="CU16" i="5" s="1"/>
  <c r="FS15" i="5" a="1"/>
  <c r="FS15" i="5" s="1"/>
  <c r="ET15" i="5" a="1"/>
  <c r="ET15" i="5" s="1"/>
  <c r="DU15" i="5" a="1"/>
  <c r="DU15" i="5" s="1"/>
  <c r="ED15" i="5" a="1"/>
  <c r="ED15" i="5" s="1"/>
  <c r="DC15" i="5" a="1"/>
  <c r="DC15" i="5" s="1"/>
  <c r="FK15" i="5" a="1"/>
  <c r="FK15" i="5" s="1"/>
  <c r="EJ15" i="5" a="1"/>
  <c r="EJ15" i="5" s="1"/>
  <c r="DX15" i="5" a="1"/>
  <c r="DX15" i="5" s="1"/>
  <c r="FF15" i="5" a="1"/>
  <c r="FF15" i="5" s="1"/>
  <c r="DQ15" i="5" a="1"/>
  <c r="DQ15" i="5" s="1"/>
  <c r="DY16" i="5" a="1"/>
  <c r="DY16" i="5" s="1"/>
  <c r="DP15" i="5" a="1"/>
  <c r="DP15" i="5" s="1"/>
  <c r="FB15" i="5" a="1"/>
  <c r="FB15" i="5" s="1"/>
  <c r="EZ15" i="5" a="1"/>
  <c r="EZ15" i="5" s="1"/>
  <c r="FI15" i="5" a="1"/>
  <c r="FI15" i="5" s="1"/>
  <c r="EN15" i="5" a="1"/>
  <c r="EN15" i="5" s="1"/>
  <c r="EV15" i="5" a="1"/>
  <c r="EV15" i="5" s="1"/>
  <c r="CR15" i="5" a="1"/>
  <c r="CR15" i="5" s="1"/>
  <c r="FH15" i="5" a="1"/>
  <c r="FH15" i="5" s="1"/>
  <c r="DF15" i="5" a="1"/>
  <c r="DF15" i="5" s="1"/>
  <c r="EQ15" i="5" a="1"/>
  <c r="EQ15" i="5" s="1"/>
  <c r="FQ16" i="5" a="1"/>
  <c r="FQ16" i="5" s="1"/>
  <c r="ES15" i="5" a="1"/>
  <c r="ES15" i="5" s="1"/>
  <c r="EY15" i="5" a="1"/>
  <c r="EY15" i="5" s="1"/>
  <c r="FM15" i="5" a="1"/>
  <c r="FM15" i="5" s="1"/>
  <c r="DB15" i="5" a="1"/>
  <c r="DB15" i="5" s="1"/>
  <c r="DA15" i="5" a="1"/>
  <c r="DA15" i="5" s="1"/>
  <c r="FL15" i="5" a="1"/>
  <c r="FL15" i="5" s="1"/>
  <c r="DI15" i="5" a="1"/>
  <c r="DI15" i="5" s="1"/>
  <c r="EX16" i="5" a="1"/>
  <c r="EX16" i="5" s="1"/>
  <c r="FE15" i="5" a="1"/>
  <c r="FE15" i="5" s="1"/>
  <c r="DD15" i="5" a="1"/>
  <c r="DD15" i="5" s="1"/>
  <c r="EE15" i="5" a="1"/>
  <c r="EE15" i="5" s="1"/>
  <c r="FG15" i="5" a="1"/>
  <c r="FG15" i="5" s="1"/>
  <c r="FC15" i="5" a="1"/>
  <c r="FC15" i="5" s="1"/>
  <c r="DZ15" i="5" a="1"/>
  <c r="DZ15" i="5" s="1"/>
  <c r="FR15" i="5" a="1"/>
  <c r="FR15" i="5" s="1"/>
  <c r="EB15" i="5" a="1"/>
  <c r="EB15" i="5" s="1"/>
  <c r="EO15" i="5" a="1"/>
  <c r="EO15" i="5" s="1"/>
  <c r="CV15" i="5" a="1"/>
  <c r="CV15" i="5" s="1"/>
  <c r="FD15" i="5" a="1"/>
  <c r="FD15" i="5" s="1"/>
  <c r="ER15" i="5" a="1"/>
  <c r="ER15" i="5" s="1"/>
  <c r="DS16" i="5" l="1" a="1"/>
  <c r="DS16" i="5" s="1"/>
  <c r="FH16" i="5" a="1"/>
  <c r="FH16" i="5" s="1"/>
  <c r="FC16" i="5" a="1"/>
  <c r="FC16" i="5" s="1"/>
  <c r="EX17" i="5" a="1"/>
  <c r="EX17" i="5" s="1"/>
  <c r="FQ17" i="5" a="1"/>
  <c r="FQ17" i="5" s="1"/>
  <c r="DQ16" i="5" a="1"/>
  <c r="DQ16" i="5" s="1"/>
  <c r="FK16" i="5" a="1"/>
  <c r="FK16" i="5" s="1"/>
  <c r="FS16" i="5" a="1"/>
  <c r="FS16" i="5" s="1"/>
  <c r="EF16" i="5" a="1"/>
  <c r="EF16" i="5" s="1"/>
  <c r="DO16" i="5" a="1"/>
  <c r="DO16" i="5" s="1"/>
  <c r="CY16" i="5" a="1"/>
  <c r="CY16" i="5" s="1"/>
  <c r="EC16" i="5" a="1"/>
  <c r="EC16" i="5" s="1"/>
  <c r="CR16" i="5" a="1"/>
  <c r="CR16" i="5" s="1"/>
  <c r="DD16" i="5" a="1"/>
  <c r="DD16" i="5" s="1"/>
  <c r="DB16" i="5" a="1"/>
  <c r="DB16" i="5" s="1"/>
  <c r="DX16" i="5" a="1"/>
  <c r="DX16" i="5" s="1"/>
  <c r="ED16" i="5" a="1"/>
  <c r="ED16" i="5" s="1"/>
  <c r="DG16" i="5" a="1"/>
  <c r="DG16" i="5" s="1"/>
  <c r="CS16" i="5" a="1"/>
  <c r="CS16" i="5" s="1"/>
  <c r="DR16" i="5" a="1"/>
  <c r="DR16" i="5" s="1"/>
  <c r="DJ16" i="5" a="1"/>
  <c r="DJ16" i="5" s="1"/>
  <c r="CZ16" i="5" a="1"/>
  <c r="CZ16" i="5" s="1"/>
  <c r="FR16" i="5" a="1"/>
  <c r="FR16" i="5" s="1"/>
  <c r="EY16" i="5" a="1"/>
  <c r="EY16" i="5" s="1"/>
  <c r="FD16" i="5" a="1"/>
  <c r="FD16" i="5" s="1"/>
  <c r="CV16" i="5" a="1"/>
  <c r="CV16" i="5" s="1"/>
  <c r="FG16" i="5" a="1"/>
  <c r="FG16" i="5" s="1"/>
  <c r="DI16" i="5" a="1"/>
  <c r="DI16" i="5" s="1"/>
  <c r="EV16" i="5" a="1"/>
  <c r="EV16" i="5" s="1"/>
  <c r="DP16" i="5" a="1"/>
  <c r="DP16" i="5" s="1"/>
  <c r="DU16" i="5" a="1"/>
  <c r="DU16" i="5" s="1"/>
  <c r="EL16" i="5" a="1"/>
  <c r="EL16" i="5" s="1"/>
  <c r="EK16" i="5" a="1"/>
  <c r="EK16" i="5" s="1"/>
  <c r="DV16" i="5" a="1"/>
  <c r="DV16" i="5" s="1"/>
  <c r="FN16" i="5" a="1"/>
  <c r="FN16" i="5" s="1"/>
  <c r="CW16" i="5" a="1"/>
  <c r="CW16" i="5" s="1"/>
  <c r="ES16" i="5" a="1"/>
  <c r="ES16" i="5" s="1"/>
  <c r="ER16" i="5" a="1"/>
  <c r="ER16" i="5" s="1"/>
  <c r="DZ16" i="5" a="1"/>
  <c r="DZ16" i="5" s="1"/>
  <c r="FM16" i="5" a="1"/>
  <c r="FM16" i="5" s="1"/>
  <c r="EQ16" i="5" a="1"/>
  <c r="EQ16" i="5" s="1"/>
  <c r="FI16" i="5" a="1"/>
  <c r="FI16" i="5" s="1"/>
  <c r="DC16" i="5" a="1"/>
  <c r="DC16" i="5" s="1"/>
  <c r="CU17" i="5" a="1"/>
  <c r="CU17" i="5" s="1"/>
  <c r="DT16" i="5" a="1"/>
  <c r="DT16" i="5" s="1"/>
  <c r="FP16" i="5" a="1"/>
  <c r="FP16" i="5" s="1"/>
  <c r="DL16" i="5" a="1"/>
  <c r="DL16" i="5" s="1"/>
  <c r="EW16" i="5" a="1"/>
  <c r="EW16" i="5" s="1"/>
  <c r="DM17" i="5" a="1"/>
  <c r="DM17" i="5" s="1"/>
  <c r="DA16" i="5" a="1"/>
  <c r="DA16" i="5" s="1"/>
  <c r="EB16" i="5" a="1"/>
  <c r="EB16" i="5" s="1"/>
  <c r="DF16" i="5" a="1"/>
  <c r="DF16" i="5" s="1"/>
  <c r="EN16" i="5" a="1"/>
  <c r="EN16" i="5" s="1"/>
  <c r="DE16" i="5" a="1"/>
  <c r="DE16" i="5" s="1"/>
  <c r="EM16" i="5" a="1"/>
  <c r="EM16" i="5" s="1"/>
  <c r="DW16" i="5" a="1"/>
  <c r="DW16" i="5" s="1"/>
  <c r="DN16" i="5" a="1"/>
  <c r="DN16" i="5" s="1"/>
  <c r="EP16" i="5" a="1"/>
  <c r="EP16" i="5" s="1"/>
  <c r="FJ16" i="5" a="1"/>
  <c r="FJ16" i="5" s="1"/>
  <c r="EE16" i="5" a="1"/>
  <c r="EE16" i="5" s="1"/>
  <c r="EO16" i="5" a="1"/>
  <c r="EO16" i="5" s="1"/>
  <c r="FL16" i="5" a="1"/>
  <c r="FL16" i="5" s="1"/>
  <c r="EZ16" i="5" a="1"/>
  <c r="EZ16" i="5" s="1"/>
  <c r="CX16" i="5" a="1"/>
  <c r="CX16" i="5" s="1"/>
  <c r="FA16" i="5" a="1"/>
  <c r="FA16" i="5" s="1"/>
  <c r="FE16" i="5" a="1"/>
  <c r="FE16" i="5" s="1"/>
  <c r="FB16" i="5" a="1"/>
  <c r="FB16" i="5" s="1"/>
  <c r="DY17" i="5" a="1"/>
  <c r="DY17" i="5" s="1"/>
  <c r="FF16" i="5" a="1"/>
  <c r="FF16" i="5" s="1"/>
  <c r="EJ16" i="5" a="1"/>
  <c r="EJ16" i="5" s="1"/>
  <c r="ET16" i="5" a="1"/>
  <c r="ET16" i="5" s="1"/>
  <c r="EA16" i="5" a="1"/>
  <c r="EA16" i="5" s="1"/>
  <c r="CT16" i="5" a="1"/>
  <c r="CT16" i="5" s="1"/>
  <c r="DH16" i="5" a="1"/>
  <c r="DH16" i="5" s="1"/>
  <c r="EI16" i="5" a="1"/>
  <c r="EI16" i="5" s="1"/>
  <c r="CQ16" i="5" a="1"/>
  <c r="CQ16" i="5" s="1"/>
  <c r="DK16" i="5" a="1"/>
  <c r="DK16" i="5" s="1"/>
  <c r="EG16" i="5" a="1"/>
  <c r="EG16" i="5" s="1"/>
  <c r="EH16" i="5" a="1"/>
  <c r="EH16" i="5" s="1"/>
  <c r="EU16" i="5" a="1"/>
  <c r="EU16" i="5" s="1"/>
  <c r="FO16" i="5" a="1"/>
  <c r="FO16" i="5" s="1"/>
  <c r="DS17" i="5" l="1" a="1"/>
  <c r="DS17" i="5" s="1"/>
  <c r="EM17" i="5" a="1"/>
  <c r="EM17" i="5" s="1"/>
  <c r="DY18" i="5" a="1"/>
  <c r="DY18" i="5" s="1"/>
  <c r="FA17" i="5" a="1"/>
  <c r="FA17" i="5" s="1"/>
  <c r="DJ17" i="5" a="1"/>
  <c r="DJ17" i="5" s="1"/>
  <c r="DG17" i="5" a="1"/>
  <c r="DG17" i="5" s="1"/>
  <c r="EF17" i="5" a="1"/>
  <c r="EF17" i="5" s="1"/>
  <c r="FQ18" i="5" a="1"/>
  <c r="FQ18" i="5" s="1"/>
  <c r="ET17" i="5" a="1"/>
  <c r="ET17" i="5" s="1"/>
  <c r="EP17" i="5" a="1"/>
  <c r="EP17" i="5" s="1"/>
  <c r="DE17" i="5" a="1"/>
  <c r="DE17" i="5" s="1"/>
  <c r="EB17" i="5" a="1"/>
  <c r="EB17" i="5" s="1"/>
  <c r="DL17" i="5" a="1"/>
  <c r="DL17" i="5" s="1"/>
  <c r="ER17" i="5" a="1"/>
  <c r="ER17" i="5" s="1"/>
  <c r="CW17" i="5" a="1"/>
  <c r="CW17" i="5" s="1"/>
  <c r="ED17" i="5" a="1"/>
  <c r="ED17" i="5" s="1"/>
  <c r="DD17" i="5" a="1"/>
  <c r="DD17" i="5" s="1"/>
  <c r="DQ17" i="5" a="1"/>
  <c r="DQ17" i="5" s="1"/>
  <c r="EI17" i="5" a="1"/>
  <c r="EI17" i="5" s="1"/>
  <c r="EU17" i="5" a="1"/>
  <c r="EU17" i="5" s="1"/>
  <c r="DH17" i="5" a="1"/>
  <c r="DH17" i="5" s="1"/>
  <c r="DK17" i="5" a="1"/>
  <c r="DK17" i="5" s="1"/>
  <c r="CT17" i="5" a="1"/>
  <c r="CT17" i="5" s="1"/>
  <c r="FB17" i="5" a="1"/>
  <c r="FB17" i="5" s="1"/>
  <c r="EE17" i="5" a="1"/>
  <c r="EE17" i="5" s="1"/>
  <c r="DN17" i="5" a="1"/>
  <c r="DN17" i="5" s="1"/>
  <c r="EN17" i="5" a="1"/>
  <c r="EN17" i="5" s="1"/>
  <c r="DC17" i="5" a="1"/>
  <c r="DC17" i="5" s="1"/>
  <c r="DZ17" i="5" a="1"/>
  <c r="DZ17" i="5" s="1"/>
  <c r="EL17" i="5" a="1"/>
  <c r="EL17" i="5" s="1"/>
  <c r="EY17" i="5" a="1"/>
  <c r="EY17" i="5" s="1"/>
  <c r="DR17" i="5" a="1"/>
  <c r="DR17" i="5" s="1"/>
  <c r="DX17" i="5" a="1"/>
  <c r="DX17" i="5" s="1"/>
  <c r="EC17" i="5" a="1"/>
  <c r="EC17" i="5" s="1"/>
  <c r="DO17" i="5" a="1"/>
  <c r="DO17" i="5" s="1"/>
  <c r="FJ17" i="5" a="1"/>
  <c r="FJ17" i="5" s="1"/>
  <c r="EG17" i="5" a="1"/>
  <c r="EG17" i="5" s="1"/>
  <c r="FP17" i="5" a="1"/>
  <c r="FP17" i="5" s="1"/>
  <c r="ES17" i="5" a="1"/>
  <c r="ES17" i="5" s="1"/>
  <c r="DP17" i="5" a="1"/>
  <c r="DP17" i="5" s="1"/>
  <c r="FG17" i="5" a="1"/>
  <c r="FG17" i="5" s="1"/>
  <c r="CR17" i="5" a="1"/>
  <c r="CR17" i="5" s="1"/>
  <c r="FO17" i="5" a="1"/>
  <c r="FO17" i="5" s="1"/>
  <c r="EZ17" i="5" a="1"/>
  <c r="EZ17" i="5" s="1"/>
  <c r="EH17" i="5" a="1"/>
  <c r="EH17" i="5" s="1"/>
  <c r="CQ17" i="5" a="1"/>
  <c r="CQ17" i="5" s="1"/>
  <c r="EA17" i="5" a="1"/>
  <c r="EA17" i="5" s="1"/>
  <c r="EO17" i="5" a="1"/>
  <c r="EO17" i="5" s="1"/>
  <c r="DW17" i="5" a="1"/>
  <c r="DW17" i="5" s="1"/>
  <c r="DT17" i="5" a="1"/>
  <c r="DT17" i="5" s="1"/>
  <c r="EQ17" i="5" a="1"/>
  <c r="EQ17" i="5" s="1"/>
  <c r="DV17" i="5" a="1"/>
  <c r="DV17" i="5" s="1"/>
  <c r="CV17" i="5" a="1"/>
  <c r="CV17" i="5" s="1"/>
  <c r="CS17" i="5" a="1"/>
  <c r="CS17" i="5" s="1"/>
  <c r="EX18" i="5" a="1"/>
  <c r="EX18" i="5" s="1"/>
  <c r="FH17" i="5" a="1"/>
  <c r="FH17" i="5" s="1"/>
  <c r="FF17" i="5" a="1"/>
  <c r="FF17" i="5" s="1"/>
  <c r="FL17" i="5" a="1"/>
  <c r="FL17" i="5" s="1"/>
  <c r="EJ17" i="5" a="1"/>
  <c r="EJ17" i="5" s="1"/>
  <c r="FE17" i="5" a="1"/>
  <c r="FE17" i="5" s="1"/>
  <c r="DM18" i="5" a="1"/>
  <c r="DM18" i="5" s="1"/>
  <c r="FN17" i="5" a="1"/>
  <c r="FN17" i="5" s="1"/>
  <c r="FR17" i="5" a="1"/>
  <c r="FR17" i="5" s="1"/>
  <c r="FS17" i="5" a="1"/>
  <c r="FS17" i="5" s="1"/>
  <c r="CX17" i="5" a="1"/>
  <c r="CX17" i="5" s="1"/>
  <c r="DF17" i="5" a="1"/>
  <c r="DF17" i="5" s="1"/>
  <c r="DA17" i="5" a="1"/>
  <c r="DA17" i="5" s="1"/>
  <c r="EW17" i="5" a="1"/>
  <c r="EW17" i="5" s="1"/>
  <c r="CU18" i="5" a="1"/>
  <c r="CU18" i="5" s="1"/>
  <c r="FI17" i="5" a="1"/>
  <c r="FI17" i="5" s="1"/>
  <c r="FM17" i="5" a="1"/>
  <c r="FM17" i="5" s="1"/>
  <c r="EK17" i="5" a="1"/>
  <c r="EK17" i="5" s="1"/>
  <c r="DU17" i="5" a="1"/>
  <c r="DU17" i="5" s="1"/>
  <c r="EV17" i="5" a="1"/>
  <c r="EV17" i="5" s="1"/>
  <c r="DI17" i="5" a="1"/>
  <c r="DI17" i="5" s="1"/>
  <c r="FD17" i="5" a="1"/>
  <c r="FD17" i="5" s="1"/>
  <c r="CZ17" i="5" a="1"/>
  <c r="CZ17" i="5" s="1"/>
  <c r="DB17" i="5" a="1"/>
  <c r="DB17" i="5" s="1"/>
  <c r="CY17" i="5" a="1"/>
  <c r="CY17" i="5" s="1"/>
  <c r="FK17" i="5" a="1"/>
  <c r="FK17" i="5" s="1"/>
  <c r="FC17" i="5" a="1"/>
  <c r="FC17" i="5" s="1"/>
  <c r="DS18" i="5" l="1" a="1"/>
  <c r="DS18" i="5" s="1"/>
  <c r="FL18" i="5" a="1"/>
  <c r="FL18" i="5" s="1"/>
  <c r="CZ18" i="5" a="1"/>
  <c r="CZ18" i="5" s="1"/>
  <c r="EJ18" i="5" a="1"/>
  <c r="EJ18" i="5" s="1"/>
  <c r="CS18" i="5" a="1"/>
  <c r="CS18" i="5" s="1"/>
  <c r="FO18" i="5" a="1"/>
  <c r="FO18" i="5" s="1"/>
  <c r="ES18" i="5" a="1"/>
  <c r="ES18" i="5" s="1"/>
  <c r="EC18" i="5" a="1"/>
  <c r="EC18" i="5" s="1"/>
  <c r="EN18" i="5" a="1"/>
  <c r="EN18" i="5" s="1"/>
  <c r="EI18" i="5" a="1"/>
  <c r="EI18" i="5" s="1"/>
  <c r="CW18" i="5" a="1"/>
  <c r="CW18" i="5" s="1"/>
  <c r="EB18" i="5" a="1"/>
  <c r="EB18" i="5" s="1"/>
  <c r="FQ19" i="5" a="1"/>
  <c r="FQ19" i="5" s="1"/>
  <c r="FE18" i="5" a="1"/>
  <c r="FE18" i="5" s="1"/>
  <c r="DU18" i="5" a="1"/>
  <c r="DU18" i="5" s="1"/>
  <c r="EW18" i="5" a="1"/>
  <c r="EW18" i="5" s="1"/>
  <c r="FF18" i="5" a="1"/>
  <c r="FF18" i="5" s="1"/>
  <c r="CQ18" i="5" a="1"/>
  <c r="CQ18" i="5" s="1"/>
  <c r="EY18" i="5" a="1"/>
  <c r="EY18" i="5" s="1"/>
  <c r="DZ18" i="5" a="1"/>
  <c r="DZ18" i="5" s="1"/>
  <c r="ED18" i="5" a="1"/>
  <c r="ED18" i="5" s="1"/>
  <c r="FS18" i="5" a="1"/>
  <c r="FS18" i="5" s="1"/>
  <c r="CY18" i="5" a="1"/>
  <c r="CY18" i="5" s="1"/>
  <c r="FD18" i="5" a="1"/>
  <c r="FD18" i="5" s="1"/>
  <c r="FM18" i="5" a="1"/>
  <c r="FM18" i="5" s="1"/>
  <c r="EQ18" i="5" a="1"/>
  <c r="EQ18" i="5" s="1"/>
  <c r="FB18" i="5" a="1"/>
  <c r="FB18" i="5" s="1"/>
  <c r="DQ18" i="5" a="1"/>
  <c r="DQ18" i="5" s="1"/>
  <c r="ER18" i="5" a="1"/>
  <c r="ER18" i="5" s="1"/>
  <c r="EF18" i="5" a="1"/>
  <c r="EF18" i="5" s="1"/>
  <c r="DG18" i="5" a="1"/>
  <c r="DG18" i="5" s="1"/>
  <c r="EM18" i="5" a="1"/>
  <c r="EM18" i="5" s="1"/>
  <c r="CU19" i="5" a="1"/>
  <c r="CU19" i="5" s="1"/>
  <c r="FC18" i="5" a="1"/>
  <c r="FC18" i="5" s="1"/>
  <c r="EK18" i="5" a="1"/>
  <c r="EK18" i="5" s="1"/>
  <c r="DA18" i="5" a="1"/>
  <c r="DA18" i="5" s="1"/>
  <c r="CX18" i="5" a="1"/>
  <c r="CX18" i="5" s="1"/>
  <c r="DM19" i="5" a="1"/>
  <c r="DM19" i="5" s="1"/>
  <c r="FH18" i="5" a="1"/>
  <c r="FH18" i="5" s="1"/>
  <c r="CV18" i="5" a="1"/>
  <c r="CV18" i="5" s="1"/>
  <c r="DW18" i="5" a="1"/>
  <c r="DW18" i="5" s="1"/>
  <c r="EH18" i="5" a="1"/>
  <c r="EH18" i="5" s="1"/>
  <c r="FG18" i="5" a="1"/>
  <c r="FG18" i="5" s="1"/>
  <c r="DC18" i="5" a="1"/>
  <c r="DC18" i="5" s="1"/>
  <c r="DN18" i="5" a="1"/>
  <c r="DN18" i="5" s="1"/>
  <c r="DH18" i="5" a="1"/>
  <c r="DH18" i="5" s="1"/>
  <c r="DE18" i="5" a="1"/>
  <c r="DE18" i="5" s="1"/>
  <c r="FR18" i="5" a="1"/>
  <c r="FR18" i="5" s="1"/>
  <c r="DI18" i="5" a="1"/>
  <c r="DI18" i="5" s="1"/>
  <c r="FI18" i="5" a="1"/>
  <c r="FI18" i="5" s="1"/>
  <c r="EX19" i="5" a="1"/>
  <c r="EX19" i="5" s="1"/>
  <c r="CR18" i="5" a="1"/>
  <c r="CR18" i="5" s="1"/>
  <c r="DP18" i="5" a="1"/>
  <c r="DP18" i="5" s="1"/>
  <c r="FJ18" i="5" a="1"/>
  <c r="FJ18" i="5" s="1"/>
  <c r="EL18" i="5" a="1"/>
  <c r="EL18" i="5" s="1"/>
  <c r="EE18" i="5" a="1"/>
  <c r="EE18" i="5" s="1"/>
  <c r="EU18" i="5" a="1"/>
  <c r="EU18" i="5" s="1"/>
  <c r="DJ18" i="5" a="1"/>
  <c r="DJ18" i="5" s="1"/>
  <c r="FA18" i="5" a="1"/>
  <c r="FA18" i="5" s="1"/>
  <c r="EV18" i="5" a="1"/>
  <c r="EV18" i="5" s="1"/>
  <c r="DB18" i="5" a="1"/>
  <c r="DB18" i="5" s="1"/>
  <c r="FN18" i="5" a="1"/>
  <c r="FN18" i="5" s="1"/>
  <c r="DT18" i="5" a="1"/>
  <c r="DT18" i="5" s="1"/>
  <c r="EZ18" i="5" a="1"/>
  <c r="EZ18" i="5" s="1"/>
  <c r="FP18" i="5" a="1"/>
  <c r="FP18" i="5" s="1"/>
  <c r="DX18" i="5" a="1"/>
  <c r="DX18" i="5" s="1"/>
  <c r="CT18" i="5" a="1"/>
  <c r="CT18" i="5" s="1"/>
  <c r="EP18" i="5" a="1"/>
  <c r="EP18" i="5" s="1"/>
  <c r="FK18" i="5" a="1"/>
  <c r="FK18" i="5" s="1"/>
  <c r="DF18" i="5" a="1"/>
  <c r="DF18" i="5" s="1"/>
  <c r="DV18" i="5" a="1"/>
  <c r="DV18" i="5" s="1"/>
  <c r="EO18" i="5" a="1"/>
  <c r="EO18" i="5" s="1"/>
  <c r="EA18" i="5" a="1"/>
  <c r="EA18" i="5" s="1"/>
  <c r="EG18" i="5" a="1"/>
  <c r="EG18" i="5" s="1"/>
  <c r="DO18" i="5" a="1"/>
  <c r="DO18" i="5" s="1"/>
  <c r="DR18" i="5" a="1"/>
  <c r="DR18" i="5" s="1"/>
  <c r="DK18" i="5" a="1"/>
  <c r="DK18" i="5" s="1"/>
  <c r="DD18" i="5" a="1"/>
  <c r="DD18" i="5" s="1"/>
  <c r="DL18" i="5" a="1"/>
  <c r="DL18" i="5" s="1"/>
  <c r="ET18" i="5" a="1"/>
  <c r="ET18" i="5" s="1"/>
  <c r="DY19" i="5" a="1"/>
  <c r="DY19" i="5" s="1"/>
  <c r="DS19" i="5" l="1" a="1"/>
  <c r="DS19" i="5" s="1"/>
  <c r="DD19" i="5" a="1"/>
  <c r="DD19" i="5" s="1"/>
  <c r="DT19" i="5" a="1"/>
  <c r="DT19" i="5" s="1"/>
  <c r="DH19" i="5" a="1"/>
  <c r="DH19" i="5" s="1"/>
  <c r="DW19" i="5" a="1"/>
  <c r="DW19" i="5" s="1"/>
  <c r="EF19" i="5" a="1"/>
  <c r="EF19" i="5" s="1"/>
  <c r="FM19" i="5" a="1"/>
  <c r="FM19" i="5" s="1"/>
  <c r="DU19" i="5" a="1"/>
  <c r="DU19" i="5" s="1"/>
  <c r="EB19" i="5" a="1"/>
  <c r="EB19" i="5" s="1"/>
  <c r="EN19" i="5" a="1"/>
  <c r="EN19" i="5" s="1"/>
  <c r="EP19" i="5" a="1"/>
  <c r="EP19" i="5" s="1"/>
  <c r="FK19" i="5" a="1"/>
  <c r="FK19" i="5" s="1"/>
  <c r="FN19" i="5" a="1"/>
  <c r="FN19" i="5" s="1"/>
  <c r="EU19" i="5" a="1"/>
  <c r="EU19" i="5" s="1"/>
  <c r="EM19" i="5" a="1"/>
  <c r="EM19" i="5" s="1"/>
  <c r="FB19" i="5" a="1"/>
  <c r="FB19" i="5" s="1"/>
  <c r="FS19" i="5" a="1"/>
  <c r="FS19" i="5" s="1"/>
  <c r="EY19" i="5" a="1"/>
  <c r="EY19" i="5" s="1"/>
  <c r="CQ19" i="5" a="1"/>
  <c r="CQ19" i="5" s="1"/>
  <c r="ES19" i="5" a="1"/>
  <c r="ES19" i="5" s="1"/>
  <c r="EV19" i="5" a="1"/>
  <c r="EV19" i="5" s="1"/>
  <c r="DY20" i="5" a="1"/>
  <c r="DY20" i="5" s="1"/>
  <c r="DY21" i="5" s="1" a="1"/>
  <c r="DY21" i="5" s="1"/>
  <c r="DL19" i="5" a="1"/>
  <c r="DL19" i="5" s="1"/>
  <c r="DR19" i="5" a="1"/>
  <c r="DR19" i="5" s="1"/>
  <c r="DV19" i="5" a="1"/>
  <c r="DV19" i="5" s="1"/>
  <c r="DB19" i="5" a="1"/>
  <c r="DB19" i="5" s="1"/>
  <c r="DP19" i="5" a="1"/>
  <c r="DP19" i="5" s="1"/>
  <c r="CX19" i="5" a="1"/>
  <c r="CX19" i="5" s="1"/>
  <c r="CW19" i="5" a="1"/>
  <c r="CW19" i="5" s="1"/>
  <c r="FO19" i="5" a="1"/>
  <c r="FO19" i="5" s="1"/>
  <c r="EJ19" i="5" a="1"/>
  <c r="EJ19" i="5" s="1"/>
  <c r="CZ19" i="5" a="1"/>
  <c r="CZ19" i="5" s="1"/>
  <c r="ET19" i="5" a="1"/>
  <c r="ET19" i="5" s="1"/>
  <c r="DF19" i="5" a="1"/>
  <c r="DF19" i="5" s="1"/>
  <c r="DJ19" i="5" a="1"/>
  <c r="DJ19" i="5" s="1"/>
  <c r="EG19" i="5" a="1"/>
  <c r="EG19" i="5" s="1"/>
  <c r="DK19" i="5" a="1"/>
  <c r="DK19" i="5" s="1"/>
  <c r="CT19" i="5" a="1"/>
  <c r="CT19" i="5" s="1"/>
  <c r="FA19" i="5" a="1"/>
  <c r="FA19" i="5" s="1"/>
  <c r="EE19" i="5" a="1"/>
  <c r="EE19" i="5" s="1"/>
  <c r="DN19" i="5" a="1"/>
  <c r="DN19" i="5" s="1"/>
  <c r="CV19" i="5" a="1"/>
  <c r="CV19" i="5" s="1"/>
  <c r="FC19" i="5" a="1"/>
  <c r="FC19" i="5" s="1"/>
  <c r="FD19" i="5" a="1"/>
  <c r="FD19" i="5" s="1"/>
  <c r="ED19" i="5" a="1"/>
  <c r="ED19" i="5" s="1"/>
  <c r="EC19" i="5" a="1"/>
  <c r="EC19" i="5" s="1"/>
  <c r="EZ19" i="5" a="1"/>
  <c r="EZ19" i="5" s="1"/>
  <c r="DO19" i="5" a="1"/>
  <c r="DO19" i="5" s="1"/>
  <c r="EA19" i="5" a="1"/>
  <c r="EA19" i="5" s="1"/>
  <c r="EL19" i="5" a="1"/>
  <c r="EL19" i="5" s="1"/>
  <c r="CR19" i="5" a="1"/>
  <c r="CR19" i="5" s="1"/>
  <c r="FI19" i="5" a="1"/>
  <c r="FI19" i="5" s="1"/>
  <c r="DE19" i="5" a="1"/>
  <c r="DE19" i="5" s="1"/>
  <c r="FH19" i="5" a="1"/>
  <c r="FH19" i="5" s="1"/>
  <c r="DA19" i="5" a="1"/>
  <c r="DA19" i="5" s="1"/>
  <c r="ER19" i="5" a="1"/>
  <c r="ER19" i="5" s="1"/>
  <c r="EI19" i="5" a="1"/>
  <c r="EI19" i="5" s="1"/>
  <c r="FL19" i="5" a="1"/>
  <c r="FL19" i="5" s="1"/>
  <c r="EO19" i="5" a="1"/>
  <c r="EO19" i="5" s="1"/>
  <c r="FP19" i="5" a="1"/>
  <c r="FP19" i="5" s="1"/>
  <c r="EX20" i="5" a="1"/>
  <c r="EX20" i="5" s="1"/>
  <c r="EX21" i="5" s="1" a="1"/>
  <c r="EX21" i="5" s="1"/>
  <c r="FR19" i="5" a="1"/>
  <c r="FR19" i="5" s="1"/>
  <c r="DC19" i="5" a="1"/>
  <c r="DC19" i="5" s="1"/>
  <c r="FG19" i="5" a="1"/>
  <c r="FG19" i="5" s="1"/>
  <c r="CY19" i="5" a="1"/>
  <c r="CY19" i="5" s="1"/>
  <c r="FE19" i="5" a="1"/>
  <c r="FE19" i="5" s="1"/>
  <c r="DX19" i="5" a="1"/>
  <c r="DX19" i="5" s="1"/>
  <c r="FJ19" i="5" a="1"/>
  <c r="FJ19" i="5" s="1"/>
  <c r="DI19" i="5" a="1"/>
  <c r="DI19" i="5" s="1"/>
  <c r="EH19" i="5" a="1"/>
  <c r="EH19" i="5" s="1"/>
  <c r="DM20" i="5" a="1"/>
  <c r="DM20" i="5" s="1"/>
  <c r="DM21" i="5" s="1" a="1"/>
  <c r="DM21" i="5" s="1"/>
  <c r="EK19" i="5" a="1"/>
  <c r="EK19" i="5" s="1"/>
  <c r="CU20" i="5" a="1"/>
  <c r="CU20" i="5" s="1"/>
  <c r="CU21" i="5" s="1" a="1"/>
  <c r="CU21" i="5" s="1"/>
  <c r="DG19" i="5" a="1"/>
  <c r="DG19" i="5" s="1"/>
  <c r="DQ19" i="5" a="1"/>
  <c r="DQ19" i="5" s="1"/>
  <c r="EQ19" i="5" a="1"/>
  <c r="EQ19" i="5" s="1"/>
  <c r="DZ19" i="5" a="1"/>
  <c r="DZ19" i="5" s="1"/>
  <c r="FF19" i="5" a="1"/>
  <c r="FF19" i="5" s="1"/>
  <c r="EW19" i="5" a="1"/>
  <c r="EW19" i="5" s="1"/>
  <c r="FQ20" i="5" a="1"/>
  <c r="FQ20" i="5" s="1"/>
  <c r="FQ21" i="5" s="1" a="1"/>
  <c r="FQ21" i="5" s="1"/>
  <c r="CS19" i="5" a="1"/>
  <c r="CS19" i="5" s="1"/>
  <c r="DS20" i="5" l="1" a="1"/>
  <c r="DS20" i="5" s="1"/>
  <c r="DS21" i="5" s="1" a="1"/>
  <c r="DS21" i="5" s="1"/>
  <c r="EQ20" i="5" a="1"/>
  <c r="EQ20" i="5" s="1"/>
  <c r="EQ21" i="5" s="1" a="1"/>
  <c r="EQ21" i="5" s="1"/>
  <c r="FR20" i="5" a="1"/>
  <c r="FR20" i="5" s="1"/>
  <c r="FR21" i="5" s="1" a="1"/>
  <c r="FR21" i="5" s="1"/>
  <c r="EW20" i="5" a="1"/>
  <c r="EW20" i="5" s="1"/>
  <c r="EW21" i="5" s="1" a="1"/>
  <c r="EW21" i="5" s="1"/>
  <c r="EK20" i="5" a="1"/>
  <c r="EK20" i="5" s="1"/>
  <c r="EK21" i="5" s="1" a="1"/>
  <c r="EK21" i="5" s="1"/>
  <c r="CY20" i="5" a="1"/>
  <c r="CY20" i="5" s="1"/>
  <c r="CY21" i="5" s="1" a="1"/>
  <c r="CY21" i="5" s="1"/>
  <c r="FI20" i="5" a="1"/>
  <c r="FI20" i="5" s="1"/>
  <c r="FI21" i="5" s="1" a="1"/>
  <c r="FI21" i="5" s="1"/>
  <c r="FC20" i="5" a="1"/>
  <c r="FC20" i="5" s="1"/>
  <c r="FC21" i="5" s="1" a="1"/>
  <c r="FC21" i="5" s="1"/>
  <c r="DF20" i="5" a="1"/>
  <c r="DF20" i="5" s="1"/>
  <c r="DF21" i="5" s="1" a="1"/>
  <c r="DF21" i="5" s="1"/>
  <c r="EV20" i="5" a="1"/>
  <c r="EV20" i="5" s="1"/>
  <c r="EV21" i="5" s="1" a="1"/>
  <c r="EV21" i="5" s="1"/>
  <c r="FB20" i="5" a="1"/>
  <c r="FB20" i="5" s="1"/>
  <c r="FB21" i="5" s="1" a="1"/>
  <c r="FB21" i="5" s="1"/>
  <c r="FN20" i="5" a="1"/>
  <c r="FN20" i="5" s="1"/>
  <c r="FN21" i="5" s="1" a="1"/>
  <c r="FN21" i="5" s="1"/>
  <c r="FP20" i="5" a="1"/>
  <c r="FP20" i="5" s="1"/>
  <c r="FP21" i="5" s="1" a="1"/>
  <c r="FP21" i="5" s="1"/>
  <c r="ER20" i="5" a="1"/>
  <c r="ER20" i="5" s="1"/>
  <c r="ER21" i="5" s="1" a="1"/>
  <c r="ER21" i="5" s="1"/>
  <c r="DO20" i="5" a="1"/>
  <c r="DO20" i="5" s="1"/>
  <c r="DO21" i="5" s="1" a="1"/>
  <c r="DO21" i="5" s="1"/>
  <c r="ED20" i="5" a="1"/>
  <c r="ED20" i="5" s="1"/>
  <c r="ED21" i="5" s="1" a="1"/>
  <c r="ED21" i="5" s="1"/>
  <c r="CT20" i="5" a="1"/>
  <c r="CT20" i="5" s="1"/>
  <c r="CT21" i="5" s="1" a="1"/>
  <c r="CT21" i="5" s="1"/>
  <c r="FO20" i="5" a="1"/>
  <c r="FO20" i="5" s="1"/>
  <c r="FO21" i="5" s="1" a="1"/>
  <c r="FO21" i="5" s="1"/>
  <c r="DR20" i="5" a="1"/>
  <c r="DR20" i="5" s="1"/>
  <c r="DR21" i="5" s="1" a="1"/>
  <c r="DR21" i="5" s="1"/>
  <c r="CQ20" i="5" a="1"/>
  <c r="CQ20" i="5" s="1"/>
  <c r="CQ21" i="5" s="1" a="1"/>
  <c r="CQ21" i="5" s="1"/>
  <c r="EF20" i="5" a="1"/>
  <c r="EF20" i="5" s="1"/>
  <c r="EF21" i="5" s="1" a="1"/>
  <c r="EF21" i="5" s="1"/>
  <c r="CS20" i="5" a="1"/>
  <c r="CS20" i="5" s="1"/>
  <c r="CS21" i="5" s="1" a="1"/>
  <c r="CS21" i="5" s="1"/>
  <c r="FL20" i="5" a="1"/>
  <c r="FL20" i="5" s="1"/>
  <c r="FL21" i="5" s="1" a="1"/>
  <c r="FL21" i="5" s="1"/>
  <c r="FF20" i="5" a="1"/>
  <c r="FF20" i="5" s="1"/>
  <c r="FF21" i="5" s="1" a="1"/>
  <c r="FF21" i="5" s="1"/>
  <c r="FJ20" i="5" a="1"/>
  <c r="FJ20" i="5" s="1"/>
  <c r="FJ21" i="5" s="1" a="1"/>
  <c r="FJ21" i="5" s="1"/>
  <c r="CR20" i="5" a="1"/>
  <c r="CR20" i="5" s="1"/>
  <c r="CR21" i="5" s="1" a="1"/>
  <c r="CR21" i="5" s="1"/>
  <c r="FD20" i="5" a="1"/>
  <c r="FD20" i="5" s="1"/>
  <c r="FD21" i="5" s="1" a="1"/>
  <c r="FD21" i="5" s="1"/>
  <c r="EE20" i="5" a="1"/>
  <c r="EE20" i="5" s="1"/>
  <c r="EE21" i="5" s="1" a="1"/>
  <c r="EE21" i="5" s="1"/>
  <c r="EG20" i="5" a="1"/>
  <c r="EG20" i="5" s="1"/>
  <c r="EG21" i="5" s="1" a="1"/>
  <c r="EG21" i="5" s="1"/>
  <c r="CW20" i="5" a="1"/>
  <c r="CW20" i="5" s="1"/>
  <c r="CW21" i="5" s="1" a="1"/>
  <c r="CW21" i="5" s="1"/>
  <c r="CX20" i="5" a="1"/>
  <c r="CX20" i="5" s="1"/>
  <c r="CX21" i="5" s="1" a="1"/>
  <c r="CX21" i="5" s="1"/>
  <c r="EM20" i="5" a="1"/>
  <c r="EM20" i="5" s="1"/>
  <c r="EM21" i="5" s="1" a="1"/>
  <c r="EM21" i="5" s="1"/>
  <c r="DT20" i="5" a="1"/>
  <c r="DT20" i="5" s="1"/>
  <c r="DT21" i="5" s="1" a="1"/>
  <c r="DT21" i="5" s="1"/>
  <c r="DQ20" i="5" a="1"/>
  <c r="DQ20" i="5" s="1"/>
  <c r="DQ21" i="5" s="1" a="1"/>
  <c r="DQ21" i="5" s="1"/>
  <c r="FG20" i="5" a="1"/>
  <c r="FG20" i="5" s="1"/>
  <c r="FG21" i="5" s="1" a="1"/>
  <c r="FG21" i="5" s="1"/>
  <c r="DA20" i="5" a="1"/>
  <c r="DA20" i="5" s="1"/>
  <c r="DA21" i="5" s="1" a="1"/>
  <c r="DA21" i="5" s="1"/>
  <c r="EC20" i="5" a="1"/>
  <c r="EC20" i="5" s="1"/>
  <c r="EC21" i="5" s="1" a="1"/>
  <c r="EC21" i="5" s="1"/>
  <c r="CV20" i="5" a="1"/>
  <c r="CV20" i="5" s="1"/>
  <c r="CV21" i="5" s="1" a="1"/>
  <c r="CV21" i="5" s="1"/>
  <c r="ET20" i="5" a="1"/>
  <c r="ET20" i="5" s="1"/>
  <c r="ET21" i="5" s="1" a="1"/>
  <c r="ET21" i="5" s="1"/>
  <c r="DP20" i="5" a="1"/>
  <c r="DP20" i="5" s="1"/>
  <c r="DP21" i="5" s="1" a="1"/>
  <c r="DP21" i="5" s="1"/>
  <c r="DL20" i="5" a="1"/>
  <c r="DL20" i="5" s="1"/>
  <c r="DL21" i="5" s="1" a="1"/>
  <c r="DL21" i="5" s="1"/>
  <c r="EY20" i="5" a="1"/>
  <c r="EY20" i="5" s="1"/>
  <c r="EY21" i="5" s="1" a="1"/>
  <c r="EY21" i="5" s="1"/>
  <c r="EN20" i="5" a="1"/>
  <c r="EN20" i="5" s="1"/>
  <c r="EN21" i="5" s="1" a="1"/>
  <c r="EN21" i="5" s="1"/>
  <c r="EH20" i="5" a="1"/>
  <c r="EH20" i="5" s="1"/>
  <c r="EH21" i="5" s="1" a="1"/>
  <c r="EH21" i="5" s="1"/>
  <c r="FE20" i="5" a="1"/>
  <c r="FE20" i="5" s="1"/>
  <c r="FE21" i="5" s="1" a="1"/>
  <c r="FE21" i="5" s="1"/>
  <c r="EO20" i="5" a="1"/>
  <c r="EO20" i="5" s="1"/>
  <c r="EO21" i="5" s="1" a="1"/>
  <c r="EO21" i="5" s="1"/>
  <c r="EL20" i="5" a="1"/>
  <c r="EL20" i="5" s="1"/>
  <c r="EL21" i="5" s="1" a="1"/>
  <c r="EL21" i="5" s="1"/>
  <c r="FA20" i="5" a="1"/>
  <c r="FA20" i="5" s="1"/>
  <c r="FA21" i="5" s="1" a="1"/>
  <c r="FA21" i="5" s="1"/>
  <c r="DV20" i="5" a="1"/>
  <c r="DV20" i="5" s="1"/>
  <c r="DV21" i="5" s="1" a="1"/>
  <c r="DV21" i="5" s="1"/>
  <c r="FS20" i="5" a="1"/>
  <c r="FS20" i="5" s="1"/>
  <c r="FS21" i="5" s="1" a="1"/>
  <c r="FS21" i="5" s="1"/>
  <c r="EU20" i="5" a="1"/>
  <c r="EU20" i="5" s="1"/>
  <c r="EU21" i="5" s="1" a="1"/>
  <c r="EU21" i="5" s="1"/>
  <c r="EP20" i="5" a="1"/>
  <c r="EP20" i="5" s="1"/>
  <c r="EP21" i="5" s="1" a="1"/>
  <c r="EP21" i="5" s="1"/>
  <c r="FM20" i="5" a="1"/>
  <c r="FM20" i="5" s="1"/>
  <c r="FM21" i="5" s="1" a="1"/>
  <c r="FM21" i="5" s="1"/>
  <c r="DW20" i="5" a="1"/>
  <c r="DW20" i="5" s="1"/>
  <c r="DW21" i="5" s="1" a="1"/>
  <c r="DW21" i="5" s="1"/>
  <c r="DG20" i="5" a="1"/>
  <c r="DG20" i="5" s="1"/>
  <c r="DG21" i="5" s="1" a="1"/>
  <c r="DG21" i="5" s="1"/>
  <c r="DI20" i="5" a="1"/>
  <c r="DI20" i="5" s="1"/>
  <c r="DI21" i="5" s="1" a="1"/>
  <c r="DI21" i="5" s="1"/>
  <c r="DX20" i="5" a="1"/>
  <c r="DX20" i="5" s="1"/>
  <c r="DX21" i="5" s="1" a="1"/>
  <c r="DX21" i="5" s="1"/>
  <c r="DC20" i="5" a="1"/>
  <c r="DC20" i="5" s="1"/>
  <c r="DC21" i="5" s="1" a="1"/>
  <c r="DC21" i="5" s="1"/>
  <c r="EI20" i="5" a="1"/>
  <c r="EI20" i="5" s="1"/>
  <c r="EI21" i="5" s="1" a="1"/>
  <c r="EI21" i="5" s="1"/>
  <c r="FH20" i="5" a="1"/>
  <c r="FH20" i="5" s="1"/>
  <c r="FH21" i="5" s="1" a="1"/>
  <c r="FH21" i="5" s="1"/>
  <c r="DN20" i="5" a="1"/>
  <c r="DN20" i="5" s="1"/>
  <c r="DN21" i="5" s="1" a="1"/>
  <c r="DN21" i="5" s="1"/>
  <c r="CZ20" i="5" a="1"/>
  <c r="CZ20" i="5" s="1"/>
  <c r="CZ21" i="5" s="1" a="1"/>
  <c r="CZ21" i="5" s="1"/>
  <c r="ES20" i="5" a="1"/>
  <c r="ES20" i="5" s="1"/>
  <c r="ES21" i="5" s="1" a="1"/>
  <c r="ES21" i="5" s="1"/>
  <c r="FK20" i="5" a="1"/>
  <c r="FK20" i="5" s="1"/>
  <c r="FK21" i="5" s="1" a="1"/>
  <c r="FK21" i="5" s="1"/>
  <c r="EB20" i="5" a="1"/>
  <c r="EB20" i="5" s="1"/>
  <c r="EB21" i="5" s="1" a="1"/>
  <c r="EB21" i="5" s="1"/>
  <c r="DZ20" i="5" a="1"/>
  <c r="DZ20" i="5" s="1"/>
  <c r="DZ21" i="5" s="1" a="1"/>
  <c r="DZ21" i="5" s="1"/>
  <c r="DE20" i="5" a="1"/>
  <c r="DE20" i="5" s="1"/>
  <c r="DE21" i="5" s="1" a="1"/>
  <c r="DE21" i="5" s="1"/>
  <c r="EA20" i="5" a="1"/>
  <c r="EA20" i="5" s="1"/>
  <c r="EA21" i="5" s="1" a="1"/>
  <c r="EA21" i="5" s="1"/>
  <c r="EZ20" i="5" a="1"/>
  <c r="EZ20" i="5" s="1"/>
  <c r="EZ21" i="5" s="1" a="1"/>
  <c r="EZ21" i="5" s="1"/>
  <c r="DK20" i="5" a="1"/>
  <c r="DK20" i="5" s="1"/>
  <c r="DK21" i="5" s="1" a="1"/>
  <c r="DK21" i="5" s="1"/>
  <c r="DJ20" i="5" a="1"/>
  <c r="DJ20" i="5" s="1"/>
  <c r="DJ21" i="5" s="1" a="1"/>
  <c r="DJ21" i="5" s="1"/>
  <c r="EJ20" i="5" a="1"/>
  <c r="EJ20" i="5" s="1"/>
  <c r="EJ21" i="5" s="1" a="1"/>
  <c r="EJ21" i="5" s="1"/>
  <c r="DB20" i="5" a="1"/>
  <c r="DB20" i="5" s="1"/>
  <c r="DB21" i="5" s="1" a="1"/>
  <c r="DB21" i="5" s="1"/>
  <c r="DU20" i="5" a="1"/>
  <c r="DU20" i="5" s="1"/>
  <c r="DU21" i="5" s="1" a="1"/>
  <c r="DU21" i="5" s="1"/>
  <c r="DH20" i="5" a="1"/>
  <c r="DH20" i="5" s="1"/>
  <c r="DH21" i="5" s="1" a="1"/>
  <c r="DH21" i="5" s="1"/>
  <c r="DD20" i="5" a="1"/>
  <c r="DD20" i="5" s="1"/>
  <c r="DD21" i="5" s="1" a="1"/>
  <c r="DD21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<sst xmlns="http://schemas.openxmlformats.org/spreadsheetml/2006/main" count="7760" uniqueCount="566">
  <si>
    <t>Collection</t>
  </si>
  <si>
    <t>Parent Object</t>
  </si>
  <si>
    <t>Child Object</t>
  </si>
  <si>
    <t>Property</t>
  </si>
  <si>
    <t>Value</t>
  </si>
  <si>
    <t>Data File</t>
  </si>
  <si>
    <t>Units</t>
  </si>
  <si>
    <t>Category</t>
  </si>
  <si>
    <t>Constraint.Generators</t>
  </si>
  <si>
    <t>Summer Events</t>
  </si>
  <si>
    <t>Winter Events</t>
  </si>
  <si>
    <t>Summer Levelized Costs ($/kW)</t>
  </si>
  <si>
    <t>Winter Levelized Costs ($/kW)</t>
  </si>
  <si>
    <t>Annual Summer MW @ Generation</t>
  </si>
  <si>
    <t>Annual Winter MW @ Generation</t>
  </si>
  <si>
    <t>Sector</t>
  </si>
  <si>
    <t>Plexos Summer Names</t>
  </si>
  <si>
    <t>Plexos Winter Names</t>
  </si>
  <si>
    <t>Max Energy/Day (GWh)</t>
  </si>
  <si>
    <t>Max Energy/Year (GWh)</t>
  </si>
  <si>
    <t>Check Summer vs Winter</t>
  </si>
  <si>
    <t>Maximum Annual Hours</t>
  </si>
  <si>
    <t>Maximum Event Length</t>
  </si>
  <si>
    <t>Base</t>
  </si>
  <si>
    <t>Summer Total</t>
  </si>
  <si>
    <t>Winter Total</t>
  </si>
  <si>
    <t>CA</t>
  </si>
  <si>
    <t>DRS.PX.NCA._.RES.Battery DLC</t>
  </si>
  <si>
    <t>DRW.PX.NCA._.RES.Battery DLC</t>
  </si>
  <si>
    <t>DRS.PX.NCA._.RES.EV DLC</t>
  </si>
  <si>
    <t>DRW.PX.NCA._.RES.EV DLC</t>
  </si>
  <si>
    <t>DRS.PX.NCA._.RES.Grid Interactive Water Htr</t>
  </si>
  <si>
    <t>DRW.PX.NCA._.RES.Grid Interactive Water Htr</t>
  </si>
  <si>
    <t>DRS.PX.NCA._.RES.Home Energy Mgmt Sys</t>
  </si>
  <si>
    <t>DRW.PX.NCA._.RES.Home Energy Mgmt Sys</t>
  </si>
  <si>
    <t>DRS.PX.NCA._.RES.HVAC - DLC</t>
  </si>
  <si>
    <t>DRW.PX.NCA._.RES.HVAC - DLC</t>
  </si>
  <si>
    <t>DRS.PX.NCA._.RES.Pool Pump - DLC</t>
  </si>
  <si>
    <t>DRW.PX.NCA._.RES.Pool Pump - DLC</t>
  </si>
  <si>
    <t>DRS.PX.NCA._.RES.Smart Thermostats</t>
  </si>
  <si>
    <t>DRW.PX.NCA._.RES.Smart Thermostats</t>
  </si>
  <si>
    <t>DRS.PX.NCA._.RES.Water Heater - DLC</t>
  </si>
  <si>
    <t>DRW.PX.NCA._.RES.Water Heater - DLC</t>
  </si>
  <si>
    <t>DRS.PX.NCA._.CI_.Battery DLC</t>
  </si>
  <si>
    <t>DRW.PX.NCA._.CI_.Battery DLC</t>
  </si>
  <si>
    <t>DRS.PX.NCA._.CI_.Grid Interactive Water Htr</t>
  </si>
  <si>
    <t>DRW.PX.NCA._.CI_.Grid Interactive Water Htr</t>
  </si>
  <si>
    <t>DRS.PX.NCA._.CI_.HVAC - DLC</t>
  </si>
  <si>
    <t>DRW.PX.NCA._.CI_.HVAC - DLC</t>
  </si>
  <si>
    <t>DRS.PX.NCA._.CI_.Pool Pump - DLC</t>
  </si>
  <si>
    <t>DRW.PX.NCA._.CI_.Pool Pump - DLC</t>
  </si>
  <si>
    <t>DRS.PX.NCA._.CI_.Smart Thermostats</t>
  </si>
  <si>
    <t>DRW.PX.NCA._.CI_.Smart Thermostats</t>
  </si>
  <si>
    <t>DRS.PX.NCA._.CI_.3 Party</t>
  </si>
  <si>
    <t>DRW.PX.NCA._.CI_.3 Party</t>
  </si>
  <si>
    <t>DRS.PX.NCA._.CI_.Water Heater - DLC</t>
  </si>
  <si>
    <t>DRW.PX.NCA._.CI_.Water Heater - DLC</t>
  </si>
  <si>
    <t>DRS.PX.NCA._.IRR.Irrigation DLC</t>
  </si>
  <si>
    <t>ID</t>
  </si>
  <si>
    <t>DRS.PX.GOE._.RES.Battery DLC</t>
  </si>
  <si>
    <t>DRW.PX.GOE._.RES.Battery DLC</t>
  </si>
  <si>
    <t>DRS.PX.GOE._.RES.EV DLC</t>
  </si>
  <si>
    <t>DRW.PX.GOE._.RES.EV DLC</t>
  </si>
  <si>
    <t>DRS.PX.GOE._.RES.Grid Interactive Water Htr</t>
  </si>
  <si>
    <t>DRW.PX.GOE._.RES.Grid Interactive Water Htr</t>
  </si>
  <si>
    <t>DRS.PX.GOE._.RES.Home Energy Mgmt Sys</t>
  </si>
  <si>
    <t>DRW.PX.GOE._.RES.Home Energy Mgmt Sys</t>
  </si>
  <si>
    <t>DRS.PX.GOE._.RES.HVAC - DLC</t>
  </si>
  <si>
    <t>DRW.PX.GOE._.RES.HVAC - DLC</t>
  </si>
  <si>
    <t>DRS.PX.GOE._.RES.Pool Pump - DLC</t>
  </si>
  <si>
    <t>DRW.PX.GOE._.RES.Pool Pump - DLC</t>
  </si>
  <si>
    <t>DRS.PX.GOE._.RES.Water Heater - DLC</t>
  </si>
  <si>
    <t>DRW.PX.GOE._.RES.Water Heater - DLC</t>
  </si>
  <si>
    <t>DRS.PX.GOE._.CI_.Battery DLC</t>
  </si>
  <si>
    <t>DRW.PX.GOE._.CI_.Battery DLC</t>
  </si>
  <si>
    <t>DRS.PX.GOE._.CI_.Grid Interactive Water Htr</t>
  </si>
  <si>
    <t>DRW.PX.GOE._.CI_.Grid Interactive Water Htr</t>
  </si>
  <si>
    <t>DRS.PX.GOE._.CI_.HVAC - DLC</t>
  </si>
  <si>
    <t>DRW.PX.GOE._.CI_.HVAC - DLC</t>
  </si>
  <si>
    <t>DRS.PX.GOE._.CI_.Pool Pump - DLC</t>
  </si>
  <si>
    <t>DRW.PX.GOE._.CI_.Pool Pump - DLC</t>
  </si>
  <si>
    <t>DRS.PX.GOE._.CI_.Smart Thermostats</t>
  </si>
  <si>
    <t>DRW.PX.GOE._.CI_.Smart Thermostats</t>
  </si>
  <si>
    <t>DRS.PX.GOE._.CI_.3 Party</t>
  </si>
  <si>
    <t>DRW.PX.GOE._.CI_.3 Party</t>
  </si>
  <si>
    <t>DRS.PX.GOE._.CI_.Water Heater - DLC</t>
  </si>
  <si>
    <t>DRW.PX.GOE._.CI_.Water Heater - DLC</t>
  </si>
  <si>
    <t>DRS.PX.GOE._.IRR.Irrigation DLC</t>
  </si>
  <si>
    <t>OR</t>
  </si>
  <si>
    <t>DRS.PX.SOR._.RES.Battery DLC</t>
  </si>
  <si>
    <t>DRW.PX.SOR._.RES.Battery DLC</t>
  </si>
  <si>
    <t>DRS.PX.SOR._.RES.EV DLC</t>
  </si>
  <si>
    <t>DRW.PX.SOR._.RES.EV DLC</t>
  </si>
  <si>
    <t>DRS.PX.SOR._.RES.Grid Interactive Water Htr</t>
  </si>
  <si>
    <t>DRW.PX.SOR._.RES.Grid Interactive Water Htr</t>
  </si>
  <si>
    <t>DRS.PX.SOR._.RES.Home Energy Mgmt Sys</t>
  </si>
  <si>
    <t>DRW.PX.SOR._.RES.Home Energy Mgmt Sys</t>
  </si>
  <si>
    <t>DRS.PX.SOR._.RES.HVAC - DLC</t>
  </si>
  <si>
    <t>DRW.PX.SOR._.RES.HVAC - DLC</t>
  </si>
  <si>
    <t>DRS.PX.SOR._.RES.Pool Pump - DLC</t>
  </si>
  <si>
    <t>DRW.PX.SOR._.RES.Pool Pump - DLC</t>
  </si>
  <si>
    <t>DRS.PX.SOR._.RES.Smart Thermostats</t>
  </si>
  <si>
    <t>DRW.PX.SOR._.RES.Smart Thermostats</t>
  </si>
  <si>
    <t>DRS.PX.SOR._.RES.Water Heater - DLC</t>
  </si>
  <si>
    <t>DRW.PX.SOR._.RES.Water Heater - DLC</t>
  </si>
  <si>
    <t>DRS.PX.SOR._.CI_.Battery DLC</t>
  </si>
  <si>
    <t>DRW.PX.SOR._.CI_.Battery DLC</t>
  </si>
  <si>
    <t>DRS.PX.SOR._.CI_.Grid Interactive Water Htr</t>
  </si>
  <si>
    <t>DRW.PX.SOR._.CI_.Grid Interactive Water Htr</t>
  </si>
  <si>
    <t>DRS.PX.SOR._.CI_.HVAC - DLC</t>
  </si>
  <si>
    <t>DRW.PX.SOR._.CI_.HVAC - DLC</t>
  </si>
  <si>
    <t>DRS.PX.SOR._.CI_.Pool Pump - DLC</t>
  </si>
  <si>
    <t>DRW.PX.SOR._.CI_.Pool Pump - DLC</t>
  </si>
  <si>
    <t>DRS.PX.SOR._.CI_.Smart Thermostats</t>
  </si>
  <si>
    <t>DRW.PX.SOR._.CI_.Smart Thermostats</t>
  </si>
  <si>
    <t>DRS.PX.SOR._.CI_.3 Party</t>
  </si>
  <si>
    <t>DRW.PX.SOR._.CI_.3 Party</t>
  </si>
  <si>
    <t>DRS.PX.SOR._.CI_.Water Heater - DLC</t>
  </si>
  <si>
    <t>DRW.PX.SOR._.CI_.Water Heater - DLC</t>
  </si>
  <si>
    <t>DRS.PX.SOR._.IRR.Irrigation DLC</t>
  </si>
  <si>
    <t>UT</t>
  </si>
  <si>
    <t>DRS.PX.UTN._.RES.Battery DLC</t>
  </si>
  <si>
    <t>DRW.PX.UTN._.RES.Battery DLC</t>
  </si>
  <si>
    <t>DRS.PX.UTN._.RES.EV DLC</t>
  </si>
  <si>
    <t>DRW.PX.UTN._.RES.EV DLC</t>
  </si>
  <si>
    <t>DRS.PX.UTN._.RES.Grid Interactive Water Htr</t>
  </si>
  <si>
    <t>DRW.PX.UTN._.RES.Grid Interactive Water Htr</t>
  </si>
  <si>
    <t>DRS.PX.UTN._.RES.Home Energy Mgmt Sys</t>
  </si>
  <si>
    <t>DRW.PX.UTN._.RES.Home Energy Mgmt Sys</t>
  </si>
  <si>
    <t>DRS.PX.UTN._.RES.HVAC - DLC</t>
  </si>
  <si>
    <t>DRW.PX.UTN._.RES.HVAC - DLC</t>
  </si>
  <si>
    <t>DRS.PX.UTN._.RES.Pool Pump - DLC</t>
  </si>
  <si>
    <t>DRW.PX.UTN._.RES.Pool Pump - DLC</t>
  </si>
  <si>
    <t>DRS.PX.UTN._.RES.Water Heater - DLC</t>
  </si>
  <si>
    <t>DRW.PX.UTN._.RES.Water Heater - DLC</t>
  </si>
  <si>
    <t>DRS.PX.UTN._.CI_.Battery DLC</t>
  </si>
  <si>
    <t>DRW.PX.UTN._.CI_.Battery DLC</t>
  </si>
  <si>
    <t>DRS.PX.UTN._.CI_.Grid Interactive Water Htr</t>
  </si>
  <si>
    <t>DRW.PX.UTN._.CI_.Grid Interactive Water Htr</t>
  </si>
  <si>
    <t>DRS.PX.UTN._.CI_.HVAC - DLC</t>
  </si>
  <si>
    <t>DRW.PX.UTN._.CI_.HVAC - DLC</t>
  </si>
  <si>
    <t>DRS.PX.UTN._.CI_.Pool Pump - DLC</t>
  </si>
  <si>
    <t>DRW.PX.UTN._.CI_.Pool Pump - DLC</t>
  </si>
  <si>
    <t>DRS.PX.UTN._.CI_.Smart Thermostats</t>
  </si>
  <si>
    <t>DRW.PX.UTN._.CI_.Smart Thermostats</t>
  </si>
  <si>
    <t>DRS.PX.UTN._.CI_.3 Party</t>
  </si>
  <si>
    <t>DRW.PX.UTN._.CI_.3 Party</t>
  </si>
  <si>
    <t>DRS.PX.UTN._.CI_.Water Heater - DLC</t>
  </si>
  <si>
    <t>DRW.PX.UTN._.CI_.Water Heater - DLC</t>
  </si>
  <si>
    <t>DRS.PX.UTN._.IRR.Irrigation DLC</t>
  </si>
  <si>
    <t>WA</t>
  </si>
  <si>
    <t>DRS.PX.YAK._.RES.Battery DLC</t>
  </si>
  <si>
    <t>DRW.PX.YAK._.RES.Battery DLC</t>
  </si>
  <si>
    <t>DRS.PX.YAK._.RES.EV DLC</t>
  </si>
  <si>
    <t>DRW.PX.YAK._.RES.EV DLC</t>
  </si>
  <si>
    <t>DRS.PX.YAK._.RES.Grid Interactive Water Htr</t>
  </si>
  <si>
    <t>DRW.PX.YAK._.RES.Grid Interactive Water Htr</t>
  </si>
  <si>
    <t>DRS.PX.YAK._.RES.Home Energy Mgmt Sys</t>
  </si>
  <si>
    <t>DRW.PX.YAK._.RES.Home Energy Mgmt Sys</t>
  </si>
  <si>
    <t>DRS.PX.YAK._.RES.HVAC - DLC</t>
  </si>
  <si>
    <t>DRW.PX.YAK._.RES.HVAC - DLC</t>
  </si>
  <si>
    <t>DRS.PX.YAK._.RES.Pool Pump - DLC</t>
  </si>
  <si>
    <t>DRW.PX.YAK._.RES.Pool Pump - DLC</t>
  </si>
  <si>
    <t>DRS.PX.YAK._.RES.Smart Thermostats</t>
  </si>
  <si>
    <t>DRW.PX.YAK._.RES.Smart Thermostats</t>
  </si>
  <si>
    <t>DRS.PX.YAK._.RES.Water Heater - DLC</t>
  </si>
  <si>
    <t>DRW.PX.YAK._.RES.Water Heater - DLC</t>
  </si>
  <si>
    <t>DRS.PX.YAK._.CI_.Battery DLC</t>
  </si>
  <si>
    <t>DRW.PX.YAK._.CI_.Battery DLC</t>
  </si>
  <si>
    <t>DRS.PX.YAK._.CI_.Grid Interactive Water Htr</t>
  </si>
  <si>
    <t>DRW.PX.YAK._.CI_.Grid Interactive Water Htr</t>
  </si>
  <si>
    <t>DRS.PX.YAK._.CI_.HVAC - DLC</t>
  </si>
  <si>
    <t>DRW.PX.YAK._.CI_.HVAC - DLC</t>
  </si>
  <si>
    <t>DRS.PX.YAK._.CI_.Pool Pump - DLC</t>
  </si>
  <si>
    <t>DRW.PX.YAK._.CI_.Pool Pump - DLC</t>
  </si>
  <si>
    <t>DRS.PX.YAK._.CI_.Smart Thermostats</t>
  </si>
  <si>
    <t>DRW.PX.YAK._.CI_.Smart Thermostats</t>
  </si>
  <si>
    <t>DRS.PX.YAK._.CI_.3 Party</t>
  </si>
  <si>
    <t>DRW.PX.YAK._.CI_.3 Party</t>
  </si>
  <si>
    <t>DRS.PX.YAK._.CI_.Water Heater - DLC</t>
  </si>
  <si>
    <t>DRW.PX.YAK._.CI_.Water Heater - DLC</t>
  </si>
  <si>
    <t>DRS.PX.YAK._.IRR.Irrigation DLC</t>
  </si>
  <si>
    <t>WY</t>
  </si>
  <si>
    <t>DRS.PX.WYC._.RES.Battery DLC</t>
  </si>
  <si>
    <t>DRW.PX.WYC._.RES.Battery DLC</t>
  </si>
  <si>
    <t>DRS.PX.WYC._.RES.EV DLC</t>
  </si>
  <si>
    <t>DRW.PX.WYC._.RES.EV DLC</t>
  </si>
  <si>
    <t>DRS.PX.WYC._.RES.Grid Interactive Water Htr</t>
  </si>
  <si>
    <t>DRW.PX.WYC._.RES.Grid Interactive Water Htr</t>
  </si>
  <si>
    <t>DRS.PX.WYC._.RES.Home Energy Mgmt Sys</t>
  </si>
  <si>
    <t>DRW.PX.WYC._.RES.Home Energy Mgmt Sys</t>
  </si>
  <si>
    <t>DRS.PX.WYC._.RES.HVAC - DLC</t>
  </si>
  <si>
    <t>DRW.PX.WYC._.RES.HVAC - DLC</t>
  </si>
  <si>
    <t>DRS.PX.WYC._.RES.Pool Pump - DLC</t>
  </si>
  <si>
    <t>DRW.PX.WYC._.RES.Pool Pump - DLC</t>
  </si>
  <si>
    <t>DRS.PX.WYC._.RES.Water Heater - DLC</t>
  </si>
  <si>
    <t>DRW.PX.WYC._.RES.Water Heater - DLC</t>
  </si>
  <si>
    <t>DRS.PX.WYC._.CI_.Battery DLC</t>
  </si>
  <si>
    <t>DRW.PX.WYC._.CI_.Battery DLC</t>
  </si>
  <si>
    <t>DRS.PX.WYC._.CI_.Grid Interactive Water Htr</t>
  </si>
  <si>
    <t>DRW.PX.WYC._.CI_.Grid Interactive Water Htr</t>
  </si>
  <si>
    <t>DRS.PX.WYC._.CI_.HVAC - DLC</t>
  </si>
  <si>
    <t>DRW.PX.WYC._.CI_.HVAC - DLC</t>
  </si>
  <si>
    <t>DRS.PX.WYC._.CI_.Pool Pump - DLC</t>
  </si>
  <si>
    <t>DRW.PX.WYC._.CI_.Pool Pump - DLC</t>
  </si>
  <si>
    <t>DRS.PX.WYC._.CI_.Smart Thermostats</t>
  </si>
  <si>
    <t>DRW.PX.WYC._.CI_.Smart Thermostats</t>
  </si>
  <si>
    <t>DRS.PX.WYC._.CI_.3 Party</t>
  </si>
  <si>
    <t>DRW.PX.WYC._.CI_.3 Party</t>
  </si>
  <si>
    <t>DRS.PX.WYC._.CI_.Water Heater - DLC</t>
  </si>
  <si>
    <t>DRW.PX.WYC._.CI_.Water Heater - DLC</t>
  </si>
  <si>
    <t>DRS.PX.WYC._.IRR.Irrigation DLC</t>
  </si>
  <si>
    <t>Winter</t>
  </si>
  <si>
    <t>Generators</t>
  </si>
  <si>
    <t>System</t>
  </si>
  <si>
    <t>FO&amp;M Charge</t>
  </si>
  <si>
    <t>$/kW/yr</t>
  </si>
  <si>
    <t>Project Start Date</t>
  </si>
  <si>
    <t>Year</t>
  </si>
  <si>
    <t>Installed Capacity Coefficient</t>
  </si>
  <si>
    <t>Goshen</t>
  </si>
  <si>
    <t>Utah North - ID</t>
  </si>
  <si>
    <t>Abbreviations</t>
  </si>
  <si>
    <t>Region</t>
  </si>
  <si>
    <t>State</t>
  </si>
  <si>
    <t>Zone</t>
  </si>
  <si>
    <t>4 Corners</t>
  </si>
  <si>
    <t>4CR</t>
  </si>
  <si>
    <t>Clover</t>
  </si>
  <si>
    <t>CLV</t>
  </si>
  <si>
    <t>Colorado</t>
  </si>
  <si>
    <t>CO</t>
  </si>
  <si>
    <t>COL</t>
  </si>
  <si>
    <t>GOE</t>
  </si>
  <si>
    <t>Mead</t>
  </si>
  <si>
    <t>MED</t>
  </si>
  <si>
    <t>Mona</t>
  </si>
  <si>
    <t>MNA</t>
  </si>
  <si>
    <t>Palo Verde</t>
  </si>
  <si>
    <t>PLV</t>
  </si>
  <si>
    <t>Utah North</t>
  </si>
  <si>
    <t>UTN</t>
  </si>
  <si>
    <t>UID</t>
  </si>
  <si>
    <t>Utah North - WY</t>
  </si>
  <si>
    <t>UWY</t>
  </si>
  <si>
    <t>Utah South</t>
  </si>
  <si>
    <t>UTS</t>
  </si>
  <si>
    <t>Wyoming Central</t>
  </si>
  <si>
    <t>WYC</t>
  </si>
  <si>
    <t>Wyoming East</t>
  </si>
  <si>
    <t>WYE</t>
  </si>
  <si>
    <t>Wyoming North</t>
  </si>
  <si>
    <t>WYN</t>
  </si>
  <si>
    <t>BorahPop</t>
  </si>
  <si>
    <t>BOR</t>
  </si>
  <si>
    <t>BPA NITS - OR</t>
  </si>
  <si>
    <t>BPA</t>
  </si>
  <si>
    <t>BPA NITS - WA</t>
  </si>
  <si>
    <t>BWA</t>
  </si>
  <si>
    <t>Bridger</t>
  </si>
  <si>
    <t>BDG</t>
  </si>
  <si>
    <t>California-Oregon Border</t>
  </si>
  <si>
    <t>COB</t>
  </si>
  <si>
    <t>Central OR</t>
  </si>
  <si>
    <t>COR</t>
  </si>
  <si>
    <t>Chehalis</t>
  </si>
  <si>
    <t>CHE</t>
  </si>
  <si>
    <t>Hemingway</t>
  </si>
  <si>
    <t>HEM</t>
  </si>
  <si>
    <t>Hermiston</t>
  </si>
  <si>
    <t>HRM</t>
  </si>
  <si>
    <t>Mid-C</t>
  </si>
  <si>
    <t>MDC</t>
  </si>
  <si>
    <t>Midpoint</t>
  </si>
  <si>
    <t>MDP</t>
  </si>
  <si>
    <t>Montana</t>
  </si>
  <si>
    <t>MT</t>
  </si>
  <si>
    <t>MTA</t>
  </si>
  <si>
    <t>Nevada-Oregon Border</t>
  </si>
  <si>
    <t>NOB</t>
  </si>
  <si>
    <t>Portland North Coast</t>
  </si>
  <si>
    <t>PNC</t>
  </si>
  <si>
    <t>Southern OR</t>
  </si>
  <si>
    <t>SOR</t>
  </si>
  <si>
    <t>Southern OR - CA</t>
  </si>
  <si>
    <t>NCA</t>
  </si>
  <si>
    <t>Trona</t>
  </si>
  <si>
    <t>TRO</t>
  </si>
  <si>
    <t>Walla Walla - OR</t>
  </si>
  <si>
    <t>WOR</t>
  </si>
  <si>
    <t>Walla Walla - WA</t>
  </si>
  <si>
    <t>WWA</t>
  </si>
  <si>
    <t>Willamette Valley</t>
  </si>
  <si>
    <t>WMV</t>
  </si>
  <si>
    <t>Yakima</t>
  </si>
  <si>
    <t>YAK</t>
  </si>
  <si>
    <t>Max Hrs</t>
  </si>
  <si>
    <t>UoS Charge</t>
  </si>
  <si>
    <t>Table 6.8 – State-specific Transmission and Distribution Credits</t>
  </si>
  <si>
    <t>Transmission 
Deferral Value 
($/KW-year)</t>
  </si>
  <si>
    <t>Distribution 
Deferral Value 
($/KW-year)</t>
  </si>
  <si>
    <t>Total</t>
  </si>
  <si>
    <t>New DSM DR Summer</t>
  </si>
  <si>
    <t>DRS.PX.GOE._.CI_.3 Party-Cnst</t>
  </si>
  <si>
    <t>DRS.PX.GOE._.CI_.Battery DLC-Cnst</t>
  </si>
  <si>
    <t>DRS.PX.GOE._.CI_.Grid Interactive Water Htr-Cnst</t>
  </si>
  <si>
    <t>DRS.PX.GOE._.CI_.HVAC - DLC-Cnst</t>
  </si>
  <si>
    <t>DRS.PX.GOE._.CI_.Pool Pump - DLC-Cnst</t>
  </si>
  <si>
    <t>DRS.PX.GOE._.CI_.Smart Thermostats-Cnst</t>
  </si>
  <si>
    <t>DRS.PX.GOE._.CI_.Water Heater - DLC-Cnst</t>
  </si>
  <si>
    <t>DRS.PX.GOE._.IRR.Irrigation DLC-Cnst</t>
  </si>
  <si>
    <t>DRS.PX.GOE._.RES.Battery DLC-Cnst</t>
  </si>
  <si>
    <t>DRS.PX.GOE._.RES.EV DLC-Cnst</t>
  </si>
  <si>
    <t>DRS.PX.GOE._.RES.Grid Interactive Water Htr-Cnst</t>
  </si>
  <si>
    <t>DRS.PX.GOE._.RES.Home Energy Mgmt Sys-Cnst</t>
  </si>
  <si>
    <t>DRS.PX.GOE._.RES.HVAC - DLC-Cnst</t>
  </si>
  <si>
    <t>DRS.PX.GOE._.RES.Pool Pump - DLC-Cnst</t>
  </si>
  <si>
    <t>DRS.PX.GOE._.RES.Water Heater - DLC-Cnst</t>
  </si>
  <si>
    <t>DRS.PX.NCA._.CI_.3 Party-Cnst</t>
  </si>
  <si>
    <t>DRS.PX.NCA._.CI_.Battery DLC-Cnst</t>
  </si>
  <si>
    <t>DRS.PX.NCA._.CI_.Grid Interactive Water Htr-Cnst</t>
  </si>
  <si>
    <t>DRS.PX.NCA._.CI_.HVAC - DLC-Cnst</t>
  </si>
  <si>
    <t>DRS.PX.NCA._.CI_.Pool Pump - DLC-Cnst</t>
  </si>
  <si>
    <t>DRS.PX.NCA._.CI_.Smart Thermostats-Cnst</t>
  </si>
  <si>
    <t>DRS.PX.NCA._.CI_.Water Heater - DLC-Cnst</t>
  </si>
  <si>
    <t>DRS.PX.NCA._.IRR.Irrigation DLC-Cnst</t>
  </si>
  <si>
    <t>DRS.PX.NCA._.RES.Battery DLC-Cnst</t>
  </si>
  <si>
    <t>DRS.PX.NCA._.RES.EV DLC-Cnst</t>
  </si>
  <si>
    <t>DRS.PX.NCA._.RES.Grid Interactive Water Htr-Cnst</t>
  </si>
  <si>
    <t>DRS.PX.NCA._.RES.Home Energy Mgmt Sys-Cnst</t>
  </si>
  <si>
    <t>DRS.PX.NCA._.RES.HVAC - DLC-Cnst</t>
  </si>
  <si>
    <t>DRS.PX.NCA._.RES.Pool Pump - DLC-Cnst</t>
  </si>
  <si>
    <t>DRS.PX.NCA._.RES.Smart Thermostats-Cnst</t>
  </si>
  <si>
    <t>DRS.PX.NCA._.RES.Water Heater - DLC-Cnst</t>
  </si>
  <si>
    <t>DRS.PX.SOR._.CI_.3 Party-Cnst</t>
  </si>
  <si>
    <t>DRS.PX.SOR._.CI_.Battery DLC-Cnst</t>
  </si>
  <si>
    <t>DRS.PX.SOR._.CI_.Grid Interactive Water Htr-Cnst</t>
  </si>
  <si>
    <t>DRS.PX.SOR._.CI_.HVAC - DLC-Cnst</t>
  </si>
  <si>
    <t>DRS.PX.SOR._.CI_.Pool Pump - DLC-Cnst</t>
  </si>
  <si>
    <t>DRS.PX.SOR._.CI_.Smart Thermostats-Cnst</t>
  </si>
  <si>
    <t>DRS.PX.SOR._.CI_.Water Heater - DLC-Cnst</t>
  </si>
  <si>
    <t>DRS.PX.SOR._.IRR.Irrigation DLC-Cnst</t>
  </si>
  <si>
    <t>DRS.PX.SOR._.RES.Battery DLC-Cnst</t>
  </si>
  <si>
    <t>DRS.PX.SOR._.RES.EV DLC-Cnst</t>
  </si>
  <si>
    <t>DRS.PX.SOR._.RES.Grid Interactive Water Htr-Cnst</t>
  </si>
  <si>
    <t>DRS.PX.SOR._.RES.Home Energy Mgmt Sys-Cnst</t>
  </si>
  <si>
    <t>DRS.PX.SOR._.RES.HVAC - DLC-Cnst</t>
  </si>
  <si>
    <t>DRS.PX.SOR._.RES.Pool Pump - DLC-Cnst</t>
  </si>
  <si>
    <t>DRS.PX.SOR._.RES.Smart Thermostats-Cnst</t>
  </si>
  <si>
    <t>DRS.PX.SOR._.RES.Water Heater - DLC-Cnst</t>
  </si>
  <si>
    <t>DRS.PX.UTN._.CI_.3 Party-Cnst</t>
  </si>
  <si>
    <t>DRS.PX.UTN._.CI_.Battery DLC-Cnst</t>
  </si>
  <si>
    <t>DRS.PX.UTN._.CI_.Grid Interactive Water Htr-Cnst</t>
  </si>
  <si>
    <t>DRS.PX.UTN._.CI_.HVAC - DLC-Cnst</t>
  </si>
  <si>
    <t>DRS.PX.UTN._.CI_.Pool Pump - DLC-Cnst</t>
  </si>
  <si>
    <t>DRS.PX.UTN._.CI_.Smart Thermostats-Cnst</t>
  </si>
  <si>
    <t>DRS.PX.UTN._.CI_.Water Heater - DLC-Cnst</t>
  </si>
  <si>
    <t>DRS.PX.UTN._.IRR.Irrigation DLC-Cnst</t>
  </si>
  <si>
    <t>DRS.PX.UTN._.RES.Battery DLC-Cnst</t>
  </si>
  <si>
    <t>DRS.PX.UTN._.RES.EV DLC-Cnst</t>
  </si>
  <si>
    <t>DRS.PX.UTN._.RES.Grid Interactive Water Htr-Cnst</t>
  </si>
  <si>
    <t>DRS.PX.UTN._.RES.Home Energy Mgmt Sys-Cnst</t>
  </si>
  <si>
    <t>DRS.PX.UTN._.RES.HVAC - DLC-Cnst</t>
  </si>
  <si>
    <t>DRS.PX.UTN._.RES.Pool Pump - DLC-Cnst</t>
  </si>
  <si>
    <t>DRS.PX.UTN._.RES.Water Heater - DLC-Cnst</t>
  </si>
  <si>
    <t>DRS.PX.WYC._.CI_.3 Party-Cnst</t>
  </si>
  <si>
    <t>DRS.PX.WYC._.CI_.Battery DLC-Cnst</t>
  </si>
  <si>
    <t>DRS.PX.WYC._.CI_.Grid Interactive Water Htr-Cnst</t>
  </si>
  <si>
    <t>DRS.PX.WYC._.CI_.HVAC - DLC-Cnst</t>
  </si>
  <si>
    <t>DRS.PX.WYC._.CI_.Pool Pump - DLC-Cnst</t>
  </si>
  <si>
    <t>DRS.PX.WYC._.CI_.Smart Thermostats-Cnst</t>
  </si>
  <si>
    <t>DRS.PX.WYC._.CI_.Water Heater - DLC-Cnst</t>
  </si>
  <si>
    <t>DRS.PX.WYC._.IRR.Irrigation DLC-Cnst</t>
  </si>
  <si>
    <t>DRS.PX.WYC._.RES.Battery DLC-Cnst</t>
  </si>
  <si>
    <t>DRS.PX.WYC._.RES.EV DLC-Cnst</t>
  </si>
  <si>
    <t>DRS.PX.WYC._.RES.Grid Interactive Water Htr-Cnst</t>
  </si>
  <si>
    <t>DRS.PX.WYC._.RES.Home Energy Mgmt Sys-Cnst</t>
  </si>
  <si>
    <t>DRS.PX.WYC._.RES.HVAC - DLC-Cnst</t>
  </si>
  <si>
    <t>DRS.PX.WYC._.RES.Pool Pump - DLC-Cnst</t>
  </si>
  <si>
    <t>DRS.PX.WYC._.RES.Water Heater - DLC-Cnst</t>
  </si>
  <si>
    <t>DRS.PX.YAK._.CI_.3 Party-Cnst</t>
  </si>
  <si>
    <t>DRS.PX.YAK._.CI_.Battery DLC-Cnst</t>
  </si>
  <si>
    <t>DRS.PX.YAK._.CI_.Grid Interactive Water Htr-Cnst</t>
  </si>
  <si>
    <t>DRS.PX.YAK._.CI_.HVAC - DLC-Cnst</t>
  </si>
  <si>
    <t>DRS.PX.YAK._.CI_.Pool Pump - DLC-Cnst</t>
  </si>
  <si>
    <t>DRS.PX.YAK._.CI_.Smart Thermostats-Cnst</t>
  </si>
  <si>
    <t>DRS.PX.YAK._.CI_.Water Heater - DLC-Cnst</t>
  </si>
  <si>
    <t>DRS.PX.YAK._.IRR.Irrigation DLC-Cnst</t>
  </si>
  <si>
    <t>DRS.PX.YAK._.RES.Battery DLC-Cnst</t>
  </si>
  <si>
    <t>DRS.PX.YAK._.RES.EV DLC-Cnst</t>
  </si>
  <si>
    <t>DRS.PX.YAK._.RES.Grid Interactive Water Htr-Cnst</t>
  </si>
  <si>
    <t>DRS.PX.YAK._.RES.Smart Thermostats-Cnst</t>
  </si>
  <si>
    <t>DRS.PX.YAK._.RES.Water Heater - DLC-Cnst</t>
  </si>
  <si>
    <t>New DSM DR Winter</t>
  </si>
  <si>
    <t>Band</t>
  </si>
  <si>
    <t>Date From</t>
  </si>
  <si>
    <t>Date To</t>
  </si>
  <si>
    <t>Timeslice</t>
  </si>
  <si>
    <t>Action</t>
  </si>
  <si>
    <t>Expression</t>
  </si>
  <si>
    <t>Scenario</t>
  </si>
  <si>
    <t>Memo</t>
  </si>
  <si>
    <t>-</t>
  </si>
  <si>
    <t>=</t>
  </si>
  <si>
    <t>$/MWh</t>
  </si>
  <si>
    <t>MW</t>
  </si>
  <si>
    <t>DRW.PX.GOE._.CI_.3 Party-Cnst</t>
  </si>
  <si>
    <t>DRW.PX.GOE._.CI_.Battery DLC-Cnst</t>
  </si>
  <si>
    <t>DRW.PX.GOE._.CI_.Grid Interactive Water Htr-Cnst</t>
  </si>
  <si>
    <t>DRW.PX.GOE._.CI_.HVAC - DLC-Cnst</t>
  </si>
  <si>
    <t>DRW.PX.GOE._.CI_.Pool Pump - DLC-Cnst</t>
  </si>
  <si>
    <t>DRW.PX.GOE._.CI_.Smart Thermostats-Cnst</t>
  </si>
  <si>
    <t>DRW.PX.GOE._.CI_.Water Heater - DLC-Cnst</t>
  </si>
  <si>
    <t>DRW.PX.GOE._.RES.Battery DLC-Cnst</t>
  </si>
  <si>
    <t>DRW.PX.GOE._.RES.EV DLC-Cnst</t>
  </si>
  <si>
    <t>DRW.PX.GOE._.RES.Grid Interactive Water Htr-Cnst</t>
  </si>
  <si>
    <t>DRW.PX.GOE._.RES.Home Energy Mgmt Sys-Cnst</t>
  </si>
  <si>
    <t>DRW.PX.GOE._.RES.HVAC - DLC-Cnst</t>
  </si>
  <si>
    <t>DRW.PX.GOE._.RES.Pool Pump - DLC-Cnst</t>
  </si>
  <si>
    <t>DRW.PX.GOE._.RES.Water Heater - DLC-Cnst</t>
  </si>
  <si>
    <t>DRW.PX.NCA._.CI_.3 Party-Cnst</t>
  </si>
  <si>
    <t>DRW.PX.NCA._.CI_.Battery DLC-Cnst</t>
  </si>
  <si>
    <t>DRW.PX.NCA._.CI_.Grid Interactive Water Htr-Cnst</t>
  </si>
  <si>
    <t>DRW.PX.NCA._.CI_.HVAC - DLC-Cnst</t>
  </si>
  <si>
    <t>DRW.PX.NCA._.CI_.Pool Pump - DLC-Cnst</t>
  </si>
  <si>
    <t>DRW.PX.NCA._.CI_.Smart Thermostats-Cnst</t>
  </si>
  <si>
    <t>DRW.PX.NCA._.CI_.Water Heater - DLC-Cnst</t>
  </si>
  <si>
    <t>DRW.PX.NCA._.RES.Battery DLC-Cnst</t>
  </si>
  <si>
    <t>DRW.PX.NCA._.RES.EV DLC-Cnst</t>
  </si>
  <si>
    <t>DRW.PX.NCA._.RES.Grid Interactive Water Htr-Cnst</t>
  </si>
  <si>
    <t>DRW.PX.NCA._.RES.Home Energy Mgmt Sys-Cnst</t>
  </si>
  <si>
    <t>DRW.PX.NCA._.RES.HVAC - DLC-Cnst</t>
  </si>
  <si>
    <t>DRW.PX.NCA._.RES.Pool Pump - DLC-Cnst</t>
  </si>
  <si>
    <t>DRW.PX.NCA._.RES.Smart Thermostats-Cnst</t>
  </si>
  <si>
    <t>DRW.PX.NCA._.RES.Water Heater - DLC-Cnst</t>
  </si>
  <si>
    <t>DRW.PX.SOR._.CI_.3 Party-Cnst</t>
  </si>
  <si>
    <t>DRW.PX.SOR._.CI_.Battery DLC-Cnst</t>
  </si>
  <si>
    <t>DRW.PX.SOR._.CI_.Grid Interactive Water Htr-Cnst</t>
  </si>
  <si>
    <t>DRW.PX.SOR._.CI_.HVAC - DLC-Cnst</t>
  </si>
  <si>
    <t>DRW.PX.SOR._.CI_.Pool Pump - DLC-Cnst</t>
  </si>
  <si>
    <t>DRW.PX.SOR._.CI_.Smart Thermostats-Cnst</t>
  </si>
  <si>
    <t>DRW.PX.SOR._.CI_.Water Heater - DLC-Cnst</t>
  </si>
  <si>
    <t>DRW.PX.SOR._.RES.Battery DLC-Cnst</t>
  </si>
  <si>
    <t>DRW.PX.SOR._.RES.EV DLC-Cnst</t>
  </si>
  <si>
    <t>DRW.PX.SOR._.RES.Grid Interactive Water Htr-Cnst</t>
  </si>
  <si>
    <t>DRW.PX.SOR._.RES.Home Energy Mgmt Sys-Cnst</t>
  </si>
  <si>
    <t>DRW.PX.SOR._.RES.HVAC - DLC-Cnst</t>
  </si>
  <si>
    <t>DRW.PX.SOR._.RES.Pool Pump - DLC-Cnst</t>
  </si>
  <si>
    <t>DRW.PX.SOR._.RES.Smart Thermostats-Cnst</t>
  </si>
  <si>
    <t>DRW.PX.SOR._.RES.Water Heater - DLC-Cnst</t>
  </si>
  <si>
    <t>DRW.PX.UTN._.CI_.3 Party-Cnst</t>
  </si>
  <si>
    <t>DRW.PX.UTN._.CI_.Battery DLC-Cnst</t>
  </si>
  <si>
    <t>DRW.PX.UTN._.CI_.Grid Interactive Water Htr-Cnst</t>
  </si>
  <si>
    <t>DRW.PX.UTN._.CI_.HVAC - DLC-Cnst</t>
  </si>
  <si>
    <t>DRW.PX.UTN._.CI_.Pool Pump - DLC-Cnst</t>
  </si>
  <si>
    <t>DRW.PX.UTN._.CI_.Smart Thermostats-Cnst</t>
  </si>
  <si>
    <t>DRW.PX.UTN._.CI_.Water Heater - DLC-Cnst</t>
  </si>
  <si>
    <t>DRW.PX.UTN._.RES.Battery DLC-Cnst</t>
  </si>
  <si>
    <t>DRW.PX.UTN._.RES.EV DLC-Cnst</t>
  </si>
  <si>
    <t>DRW.PX.UTN._.RES.Grid Interactive Water Htr-Cnst</t>
  </si>
  <si>
    <t>DRW.PX.UTN._.RES.Home Energy Mgmt Sys-Cnst</t>
  </si>
  <si>
    <t>DRW.PX.UTN._.RES.HVAC - DLC-Cnst</t>
  </si>
  <si>
    <t>DRW.PX.UTN._.RES.Pool Pump - DLC-Cnst</t>
  </si>
  <si>
    <t>DRW.PX.UTN._.RES.Water Heater - DLC-Cnst</t>
  </si>
  <si>
    <t>DRW.PX.WYC._.CI_.3 Party-Cnst</t>
  </si>
  <si>
    <t>DRW.PX.WYC._.CI_.Battery DLC-Cnst</t>
  </si>
  <si>
    <t>DRW.PX.WYC._.CI_.Grid Interactive Water Htr-Cnst</t>
  </si>
  <si>
    <t>DRW.PX.WYC._.CI_.HVAC - DLC-Cnst</t>
  </si>
  <si>
    <t>DRW.PX.WYC._.CI_.Pool Pump - DLC-Cnst</t>
  </si>
  <si>
    <t>DRW.PX.WYC._.CI_.Smart Thermostats-Cnst</t>
  </si>
  <si>
    <t>DRW.PX.WYC._.CI_.Water Heater - DLC-Cnst</t>
  </si>
  <si>
    <t>DRW.PX.WYC._.RES.Battery DLC-Cnst</t>
  </si>
  <si>
    <t>DRW.PX.WYC._.RES.EV DLC-Cnst</t>
  </si>
  <si>
    <t>DRW.PX.WYC._.RES.Grid Interactive Water Htr-Cnst</t>
  </si>
  <si>
    <t>DRW.PX.WYC._.RES.Home Energy Mgmt Sys-Cnst</t>
  </si>
  <si>
    <t>DRW.PX.WYC._.RES.HVAC - DLC-Cnst</t>
  </si>
  <si>
    <t>DRW.PX.WYC._.RES.Pool Pump - DLC-Cnst</t>
  </si>
  <si>
    <t>DRW.PX.WYC._.RES.Water Heater - DLC-Cnst</t>
  </si>
  <si>
    <t>DRW.PX.YAK._.CI_.3 Party-Cnst</t>
  </si>
  <si>
    <t>DRW.PX.YAK._.CI_.Battery DLC-Cnst</t>
  </si>
  <si>
    <t>DRW.PX.YAK._.CI_.Grid Interactive Water Htr-Cnst</t>
  </si>
  <si>
    <t>DRW.PX.YAK._.CI_.HVAC - DLC-Cnst</t>
  </si>
  <si>
    <t>DRW.PX.YAK._.CI_.Pool Pump - DLC-Cnst</t>
  </si>
  <si>
    <t>DRW.PX.YAK._.CI_.Smart Thermostats-Cnst</t>
  </si>
  <si>
    <t>DRW.PX.YAK._.CI_.Water Heater - DLC-Cnst</t>
  </si>
  <si>
    <t>DRW.PX.YAK._.RES.Battery DLC-Cnst</t>
  </si>
  <si>
    <t>DRW.PX.YAK._.RES.EV DLC-Cnst</t>
  </si>
  <si>
    <t>DRW.PX.YAK._.RES.Grid Interactive Water Htr-Cnst</t>
  </si>
  <si>
    <t>DRW.PX.YAK._.RES.Home Energy Mgmt Sys-Cnst</t>
  </si>
  <si>
    <t>DRW.PX.YAK._.RES.HVAC - DLC-Cnst</t>
  </si>
  <si>
    <t>Capacity</t>
  </si>
  <si>
    <t>Date Format</t>
  </si>
  <si>
    <t>New DSM DR</t>
  </si>
  <si>
    <t>Program Category</t>
  </si>
  <si>
    <t>Program Option</t>
  </si>
  <si>
    <t>DRS.PX.UTN._.</t>
  </si>
  <si>
    <t>CI_.Pool Pump - DLC</t>
  </si>
  <si>
    <t>RES.Smart Thermostats</t>
  </si>
  <si>
    <t>Plexos Name Desc</t>
  </si>
  <si>
    <t>DRS.PX.NCA._.</t>
  </si>
  <si>
    <t>Summer Plexos Prefix</t>
  </si>
  <si>
    <t>Winter Plexos Prefix</t>
  </si>
  <si>
    <t>DRS.PX.GOE._.</t>
  </si>
  <si>
    <t>DRS.PX.SOR._.</t>
  </si>
  <si>
    <t>DRS.PX.YAK._.</t>
  </si>
  <si>
    <t>DRS.PX.WYC._.</t>
  </si>
  <si>
    <t>DRW.PX.NCA._.</t>
  </si>
  <si>
    <t>DRW.PX.GOE._.</t>
  </si>
  <si>
    <t>DRW.PX.SOR._.</t>
  </si>
  <si>
    <t>DRW.PX.UTN._.</t>
  </si>
  <si>
    <t>DRW.PX.YAK._.</t>
  </si>
  <si>
    <t>DRW.PX.WYC._.</t>
  </si>
  <si>
    <t>Sector Abv</t>
  </si>
  <si>
    <t>3 Party</t>
  </si>
  <si>
    <t>HVAC - DLC</t>
  </si>
  <si>
    <t>Water Heater - DLC</t>
  </si>
  <si>
    <t>Grid Interactive Water Htr</t>
  </si>
  <si>
    <t>Smart Thermostats</t>
  </si>
  <si>
    <t>Battery DLC</t>
  </si>
  <si>
    <t>Irrigation DLC</t>
  </si>
  <si>
    <t>EV DLC</t>
  </si>
  <si>
    <t>Pool Pump - DLC</t>
  </si>
  <si>
    <t>Home Energy Mgmt Sys</t>
  </si>
  <si>
    <t>Remove</t>
  </si>
  <si>
    <t>Add</t>
  </si>
  <si>
    <t>CI_.</t>
  </si>
  <si>
    <t>IRR.</t>
  </si>
  <si>
    <t>RES.</t>
  </si>
  <si>
    <t>Template Total Check (s/b = 0)</t>
  </si>
  <si>
    <t>Winter Names</t>
  </si>
  <si>
    <t>Row Labels</t>
  </si>
  <si>
    <t>DRW.PX.GOE._.RES.Smart Thermostats</t>
  </si>
  <si>
    <t>DRW.PX.UTN._.RES.Smart Thermostats</t>
  </si>
  <si>
    <t>DRW.PX.WYC._.RES.Smart Thermostats</t>
  </si>
  <si>
    <t>Grand Total</t>
  </si>
  <si>
    <t>Done 12/8/22</t>
  </si>
  <si>
    <t>Delta Check</t>
  </si>
  <si>
    <t>Not updated yet for 23 IRP</t>
  </si>
  <si>
    <t>Summer</t>
  </si>
  <si>
    <t>C&amp;I</t>
  </si>
  <si>
    <t>Curtailment</t>
  </si>
  <si>
    <t>Third Party - Sustained</t>
  </si>
  <si>
    <t>Residential</t>
  </si>
  <si>
    <t>DLC (Conventional)</t>
  </si>
  <si>
    <t>HVAC DLC</t>
  </si>
  <si>
    <t>Irrigation</t>
  </si>
  <si>
    <t>Pool Pump DLC</t>
  </si>
  <si>
    <t>Water Heater DLC</t>
  </si>
  <si>
    <t>DLC (Smart / Interactive)</t>
  </si>
  <si>
    <t>DLC of Smart Home</t>
  </si>
  <si>
    <t>GIWH DLC</t>
  </si>
  <si>
    <t>Energy Storage</t>
  </si>
  <si>
    <t>Changes from 3.2.23</t>
  </si>
  <si>
    <t>DRS.PX.GOE._.RES.Smart Thermostats</t>
  </si>
  <si>
    <t>DRS.PX.UTN._.RES.Smart Thermostats</t>
  </si>
  <si>
    <t>DRS.PX.WYC._.RES.Smart Thermostats</t>
  </si>
  <si>
    <t>MICRO Min Units</t>
  </si>
  <si>
    <t>Min Units Built in Year</t>
  </si>
  <si>
    <t>NO CHANGE FOR 23IRP UPDATE</t>
  </si>
  <si>
    <t>Max Capacity Factor Year</t>
  </si>
  <si>
    <t>%</t>
  </si>
  <si>
    <t>÷</t>
  </si>
  <si>
    <t>Total Hours in Year</t>
  </si>
  <si>
    <t>East</t>
  </si>
  <si>
    <t>West</t>
  </si>
  <si>
    <t>Location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</si>
</sst>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0.000000"/>
    <numFmt numFmtId="166" formatCode="_(&quot;$&quot;* #,##0_);_(&quot;$&quot;* \(#,##0\);_(&quot;$&quot;* &quot;-&quot;??_);_(@_)"/>
    <numFmt numFmtId="167" formatCode="0.000000000"/>
    <numFmt numFmtId="168" formatCode="&quot;$&quot;#,##0.00"/>
    <numFmt numFmtId="169" formatCode="0.000000000000"/>
    <numFmt numFmtId="170" formatCode="0.0000"/>
    <numFmt numFmtId="171" formatCode="m/d/yy;@"/>
    <numFmt numFmtId="172" formatCode="0.0000_);\(0.0000\)"/>
    <numFmt numFmtId="173" formatCode="0.000"/>
    <numFmt numFmtId="17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trike/>
      <sz val="11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166" fontId="2" fillId="0" borderId="0" xfId="2" applyNumberFormat="1" applyFont="1" applyFill="1" applyBorder="1"/>
    <xf numFmtId="172" fontId="2" fillId="0" borderId="0" xfId="1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Continuous" wrapText="1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172" fontId="2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73" fontId="2" fillId="0" borderId="0" xfId="0" applyNumberFormat="1" applyFont="1" applyFill="1" applyBorder="1"/>
    <xf numFmtId="173" fontId="3" fillId="0" borderId="0" xfId="0" applyNumberFormat="1" applyFont="1" applyFill="1" applyBorder="1"/>
    <xf numFmtId="166" fontId="2" fillId="0" borderId="0" xfId="0" applyNumberFormat="1" applyFont="1" applyFill="1" applyBorder="1"/>
    <xf numFmtId="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71" fontId="2" fillId="0" borderId="0" xfId="0" applyNumberFormat="1" applyFont="1" applyFill="1" applyBorder="1"/>
    <xf numFmtId="14" fontId="2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70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168" fontId="9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22" fontId="2" fillId="0" borderId="0" xfId="0" applyNumberFormat="1" applyFont="1" applyFill="1" applyBorder="1"/>
    <xf numFmtId="11" fontId="2" fillId="0" borderId="0" xfId="0" applyNumberFormat="1" applyFont="1" applyFill="1" applyBorder="1"/>
    <xf numFmtId="169" fontId="2" fillId="0" borderId="0" xfId="0" applyNumberFormat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7" fontId="2" fillId="0" borderId="0" xfId="0" applyNumberFormat="1" applyFont="1" applyFill="1" applyBorder="1"/>
    <xf numFmtId="174" fontId="2" fillId="0" borderId="0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20"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88.426141319447" createdVersion="7" refreshedVersion="8" minRefreshableVersion="3" recordCount="90" xr:uid="{69F6763E-58F8-4D03-BD51-E70D41EBF00B}">
  <cacheSource type="worksheet">
    <worksheetSource ref="F2:F92" sheet="AEG Inputs"/>
  </cacheSource>
  <cacheFields count="1">
    <cacheField name="Plexos Winter Names" numFmtId="0">
      <sharedItems count="103">
        <s v="DRW.PX.NCA._.CI_.3 Party"/>
        <s v="DRW.PX.GOE._.CI_.3 Party"/>
        <s v="DRW.PX.SOR._.CI_.3 Party"/>
        <s v="DRW.PX.UTN._.CI_.3 Party"/>
        <s v="DRW.PX.YAK._.CI_.3 Party"/>
        <s v="DRW.PX.WYC._.CI_.3 Party"/>
        <s v="DRW.PX.NCA._.RES.EV DLC"/>
        <s v="DRW.PX.GOE._.RES.EV DLC"/>
        <s v="DRW.PX.SOR._.RES.EV DLC"/>
        <s v="DRW.PX.UTN._.RES.EV DLC"/>
        <s v="DRW.PX.YAK._.RES.EV DLC"/>
        <s v="DRW.PX.WYC._.RES.EV DLC"/>
        <s v="DRW.PX.NCA._.CI_.HVAC - DLC"/>
        <s v="DRW.PX.GOE._.CI_.HVAC - DLC"/>
        <s v="DRW.PX.SOR._.CI_.HVAC - DLC"/>
        <s v="DRW.PX.UTN._.CI_.HVAC - DLC"/>
        <s v="DRW.PX.YAK._.CI_.HVAC - DLC"/>
        <s v="DRW.PX.WYC._.CI_.HVAC - DLC"/>
        <s v="DRW.PX.NCA._.RES.HVAC - DLC"/>
        <s v="DRW.PX.GOE._.RES.HVAC - DLC"/>
        <s v="DRW.PX.SOR._.RES.HVAC - DLC"/>
        <s v="DRW.PX.UTN._.RES.HVAC - DLC"/>
        <s v="DRW.PX.YAK._.RES.HVAC - DLC"/>
        <s v="DRW.PX.WYC._.RES.HVAC - DLC"/>
        <s v=""/>
        <s v="DRW.PX.NCA._.RES.Pool Pump - DLC"/>
        <s v="DRW.PX.GOE._.RES.Pool Pump - DLC"/>
        <s v="DRW.PX.SOR._.RES.Pool Pump - DLC"/>
        <s v="DRW.PX.UTN._.RES.Pool Pump - DLC"/>
        <s v="DRW.PX.YAK._.RES.Pool Pump - DLC"/>
        <s v="DRW.PX.WYC._.RES.Pool Pump - DLC"/>
        <s v="DRW.PX.NCA._.CI_.Water Heater - DLC"/>
        <s v="DRW.PX.GOE._.CI_.Water Heater - DLC"/>
        <s v="DRW.PX.SOR._.CI_.Water Heater - DLC"/>
        <s v="DRW.PX.UTN._.CI_.Water Heater - DLC"/>
        <s v="DRW.PX.YAK._.CI_.Water Heater - DLC"/>
        <s v="DRW.PX.WYC._.CI_.Water Heater - DLC"/>
        <s v="DRW.PX.NCA._.RES.Water Heater - DLC"/>
        <s v="DRW.PX.GOE._.RES.Water Heater - DLC"/>
        <s v="DRW.PX.SOR._.RES.Water Heater - DLC"/>
        <s v="DRW.PX.UTN._.RES.Water Heater - DLC"/>
        <s v="DRW.PX.YAK._.RES.Water Heater - DLC"/>
        <s v="DRW.PX.WYC._.RES.Water Heater - DLC"/>
        <s v="DRW.PX.NCA._.RES.Home Energy Mgmt Sys"/>
        <s v="DRW.PX.GOE._.RES.Home Energy Mgmt Sys"/>
        <s v="DRW.PX.SOR._.RES.Home Energy Mgmt Sys"/>
        <s v="DRW.PX.UTN._.RES.Home Energy Mgmt Sys"/>
        <s v="DRW.PX.YAK._.RES.Home Energy Mgmt Sys"/>
        <s v="DRW.PX.WYC._.RES.Home Energy Mgmt Sys"/>
        <s v="DRW.PX.NCA._.CI_.Grid Interactive Water Htr"/>
        <s v="DRW.PX.GOE._.CI_.Grid Interactive Water Htr"/>
        <s v="DRW.PX.SOR._.CI_.Grid Interactive Water Htr"/>
        <s v="DRW.PX.UTN._.CI_.Grid Interactive Water Htr"/>
        <s v="DRW.PX.YAK._.CI_.Grid Interactive Water Htr"/>
        <s v="DRW.PX.WYC._.CI_.Grid Interactive Water Htr"/>
        <s v="DRW.PX.NCA._.RES.Grid Interactive Water Htr"/>
        <s v="DRW.PX.GOE._.RES.Grid Interactive Water Htr"/>
        <s v="DRW.PX.SOR._.RES.Grid Interactive Water Htr"/>
        <s v="DRW.PX.UTN._.RES.Grid Interactive Water Htr"/>
        <s v="DRW.PX.YAK._.RES.Grid Interactive Water Htr"/>
        <s v="DRW.PX.WYC._.RES.Grid Interactive Water Htr"/>
        <s v="DRW.PX.NCA._.CI_.Smart Thermostats"/>
        <s v="DRW.PX.GOE._.CI_.Smart Thermostats"/>
        <s v="DRW.PX.SOR._.CI_.Smart Thermostats"/>
        <s v="DRW.PX.UTN._.CI_.Smart Thermostats"/>
        <s v="DRW.PX.YAK._.CI_.Smart Thermostats"/>
        <s v="DRW.PX.WYC._.CI_.Smart Thermostats"/>
        <s v="DRW.PX.NCA._.RES.Smart Thermostats"/>
        <s v="DRW.PX.GOE._.RES.Smart Thermostats"/>
        <s v="DRW.PX.SOR._.RES.Smart Thermostats"/>
        <s v="DRW.PX.UTN._.RES.Smart Thermostats"/>
        <s v="DRW.PX.YAK._.RES.Smart Thermostats"/>
        <s v="DRW.PX.WYC._.RES.Smart Thermostats"/>
        <s v="DRW.PX.NCA._.CI_.Battery DLC"/>
        <s v="DRW.PX.GOE._.CI_.Battery DLC"/>
        <s v="DRW.PX.SOR._.CI_.Battery DLC"/>
        <s v="DRW.PX.UTN._.CI_.Battery DLC"/>
        <s v="DRW.PX.YAK._.CI_.Battery DLC"/>
        <s v="DRW.PX.WYC._.CI_.Battery DLC"/>
        <s v="DRW.PX.NCA._.RES.Battery DLC"/>
        <s v="DRW.PX.GOE._.RES.Battery DLC"/>
        <s v="DRW.PX.SOR._.RES.Battery DLC"/>
        <s v="DRW.PX.UTN._.RES.Battery DLC"/>
        <s v="DRW.PX.YAK._.RES.Battery DLC"/>
        <s v="DRW.PX.WYC._.RES.Battery DLC"/>
        <s v="DRW.PX.GOE._.CI_.Pool Pump - DLC" u="1"/>
        <s v="DRW.PX.NCA._.CI_.Pool Pump - DLC" u="1"/>
        <s v="DRW.PX.SOR._.CI_.Pool Pump - DLC" u="1"/>
        <s v="DRW.PX.UTN._.CI_.Pool Pump - DLC" u="1"/>
        <s v="DRW.PX.WYC._.CI_.Pool Pump - DLC" u="1"/>
        <s v="DRW.PX.YAK._.CI_.Pool Pump - DLC" u="1"/>
        <s v="DRW.PX.GOE._.CI_.Home Energy Mgmt Sys" u="1"/>
        <s v="DRW.PX.NCA._.CI_.Home Energy Mgmt Sys" u="1"/>
        <s v="DRW.PX.SOR._.CI_.Home Energy Mgmt Sys" u="1"/>
        <s v="DRW.PX.UTN._.CI_.Home Energy Mgmt Sys" u="1"/>
        <s v="DRW.PX.WYC._.CI_.Home Energy Mgmt Sys" u="1"/>
        <s v="DRW.PX.YAK._.CI_.Home Energy Mgmt Sys" u="1"/>
        <s v="DRW.PX.GOE._.CI_.Irrigation DLC" u="1"/>
        <s v="DRW.PX.NCA._.CI_.Irrigation DLC" u="1"/>
        <s v="DRW.PX.SOR._.CI_.Irrigation DLC" u="1"/>
        <s v="DRW.PX.UTN._.CI_.Irrigation DLC" u="1"/>
        <s v="DRW.PX.WYC._.CI_.Irrigation DLC" u="1"/>
        <s v="DRW.PX.YAK._.CI_.Irrigation DL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4"/>
  </r>
  <r>
    <x v="24"/>
  </r>
  <r>
    <x v="24"/>
  </r>
  <r>
    <x v="24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D93EB1-A928-4C08-9CF5-FD4B82332C25}" name="PivotTable3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L2:L87" firstHeaderRow="1" firstDataRow="1" firstDataCol="1"/>
  <pivotFields count="1">
    <pivotField axis="axisRow" showAll="0">
      <items count="104">
        <item h="1" x="24"/>
        <item x="1"/>
        <item x="74"/>
        <item x="50"/>
        <item x="13"/>
        <item x="62"/>
        <item x="32"/>
        <item x="80"/>
        <item x="7"/>
        <item x="56"/>
        <item x="44"/>
        <item x="19"/>
        <item x="26"/>
        <item x="68"/>
        <item x="38"/>
        <item x="0"/>
        <item x="73"/>
        <item x="49"/>
        <item x="12"/>
        <item x="61"/>
        <item x="31"/>
        <item x="79"/>
        <item x="6"/>
        <item x="55"/>
        <item x="43"/>
        <item x="18"/>
        <item x="25"/>
        <item x="67"/>
        <item x="37"/>
        <item x="2"/>
        <item x="75"/>
        <item x="51"/>
        <item x="14"/>
        <item x="63"/>
        <item x="33"/>
        <item x="81"/>
        <item x="8"/>
        <item x="57"/>
        <item x="45"/>
        <item x="20"/>
        <item x="27"/>
        <item x="69"/>
        <item x="39"/>
        <item x="3"/>
        <item x="76"/>
        <item x="52"/>
        <item x="15"/>
        <item x="64"/>
        <item x="34"/>
        <item x="82"/>
        <item x="9"/>
        <item x="58"/>
        <item x="46"/>
        <item x="21"/>
        <item x="28"/>
        <item x="70"/>
        <item x="40"/>
        <item x="5"/>
        <item x="78"/>
        <item x="54"/>
        <item x="17"/>
        <item x="66"/>
        <item x="36"/>
        <item x="84"/>
        <item x="11"/>
        <item x="60"/>
        <item x="48"/>
        <item x="23"/>
        <item x="30"/>
        <item x="72"/>
        <item x="42"/>
        <item x="4"/>
        <item x="77"/>
        <item x="53"/>
        <item x="16"/>
        <item x="65"/>
        <item x="35"/>
        <item x="83"/>
        <item x="10"/>
        <item x="59"/>
        <item x="47"/>
        <item x="22"/>
        <item x="29"/>
        <item x="71"/>
        <item x="41"/>
        <item m="1" x="98"/>
        <item m="1" x="97"/>
        <item m="1" x="99"/>
        <item m="1" x="100"/>
        <item m="1" x="102"/>
        <item m="1" x="101"/>
        <item m="1" x="86"/>
        <item m="1" x="85"/>
        <item m="1" x="87"/>
        <item m="1" x="88"/>
        <item m="1" x="90"/>
        <item m="1" x="89"/>
        <item m="1" x="92"/>
        <item m="1" x="91"/>
        <item m="1" x="93"/>
        <item m="1" x="94"/>
        <item m="1" x="96"/>
        <item m="1" x="95"/>
        <item t="default"/>
      </items>
    </pivotField>
  </pivotFields>
  <rowFields count="1">
    <field x="0"/>
  </rowFields>
  <rowItems count="8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 t="grand">
      <x/>
    </i>
  </rowItems>
  <colItems count="1">
    <i/>
  </colItems>
  <formats count="20">
    <format dxfId="19">
      <pivotArea type="all" dataOnly="0" outline="0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">
      <pivotArea dataOnly="0" labelOnly="1" fieldPosition="0">
        <references count="1">
          <reference field="0" count="34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5">
      <pivotArea dataOnly="0" labelOnly="1" grandRow="1" outline="0" fieldPosition="0"/>
    </format>
    <format dxfId="14">
      <pivotArea type="all" dataOnly="0" outline="0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1">
      <pivotArea dataOnly="0" labelOnly="1" fieldPosition="0">
        <references count="1">
          <reference field="0" count="34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6">
      <pivotArea dataOnly="0" labelOnly="1" fieldPosition="0">
        <references count="1">
          <reference field="0" count="34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5">
      <pivotArea dataOnly="0" labelOnly="1" grandRow="1" outline="0" fieldPosition="0"/>
    </format>
    <format dxfId="4">
      <pivotArea type="all" dataOnly="0" outline="0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">
      <pivotArea dataOnly="0" labelOnly="1" fieldPosition="0">
        <references count="1">
          <reference field="0" count="34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213"/>
  <sheetViews>
    <sheetView zoomScaleNormal="100" workbookViewId="0"/>
  </sheetViews>
  <sheetFormatPr defaultColWidth="9.109375" defaultRowHeight="13.8" x14ac:dyDescent="0.25"/>
  <cols>
    <col min="1" max="1" width="10.88671875" style="6" bestFit="1" customWidth="1"/>
    <col min="2" max="2" width="12.6640625" style="6" bestFit="1" customWidth="1"/>
    <col min="3" max="3" width="33.5546875" style="6" customWidth="1"/>
    <col min="4" max="4" width="24.6640625" style="6" customWidth="1"/>
    <col min="5" max="5" width="41.44140625" style="6" bestFit="1" customWidth="1"/>
    <col min="6" max="6" width="42.44140625" style="6" bestFit="1" customWidth="1"/>
    <col min="7" max="7" width="22.33203125" style="6" bestFit="1" customWidth="1"/>
    <col min="8" max="8" width="23" style="6" bestFit="1" customWidth="1"/>
    <col min="9" max="9" width="23.5546875" style="6" bestFit="1" customWidth="1"/>
    <col min="10" max="13" width="8.33203125" style="6" bestFit="1" customWidth="1"/>
    <col min="14" max="14" width="29.6640625" style="6" bestFit="1" customWidth="1"/>
    <col min="15" max="15" width="28.33203125" style="6" bestFit="1" customWidth="1"/>
    <col min="16" max="16" width="8.44140625" style="6" bestFit="1" customWidth="1"/>
    <col min="17" max="17" width="8.88671875" style="6" bestFit="1" customWidth="1"/>
    <col min="18" max="18" width="8.44140625" style="6" bestFit="1" customWidth="1"/>
    <col min="19" max="19" width="8.88671875" style="6" bestFit="1" customWidth="1"/>
    <col min="20" max="29" width="8.44140625" style="6" bestFit="1" customWidth="1"/>
    <col min="30" max="31" width="8.88671875" style="6" bestFit="1" customWidth="1"/>
    <col min="32" max="34" width="8.44140625" style="6" bestFit="1" customWidth="1"/>
    <col min="35" max="35" width="8.88671875" style="6" bestFit="1" customWidth="1"/>
    <col min="36" max="36" width="8.44140625" style="6" bestFit="1" customWidth="1"/>
    <col min="37" max="40" width="8.88671875" style="6" bestFit="1" customWidth="1"/>
    <col min="41" max="50" width="8.44140625" style="6" bestFit="1" customWidth="1"/>
    <col min="51" max="51" width="8.88671875" style="6" bestFit="1" customWidth="1"/>
    <col min="52" max="54" width="8.44140625" style="6" bestFit="1" customWidth="1"/>
    <col min="55" max="55" width="8.88671875" style="6" bestFit="1" customWidth="1"/>
    <col min="56" max="56" width="13.44140625" style="6" bestFit="1" customWidth="1"/>
    <col min="57" max="57" width="12.109375" style="6" bestFit="1" customWidth="1"/>
    <col min="58" max="58" width="19.33203125" style="6" bestFit="1" customWidth="1"/>
    <col min="59" max="16384" width="9.109375" style="6"/>
  </cols>
  <sheetData>
    <row r="1" spans="1:59" x14ac:dyDescent="0.25">
      <c r="A1" s="3"/>
      <c r="B1" s="3"/>
      <c r="C1" s="3"/>
      <c r="D1" s="3"/>
      <c r="E1" s="3"/>
      <c r="F1" s="3"/>
      <c r="G1" s="3">
        <v>1</v>
      </c>
      <c r="H1" s="3">
        <v>1</v>
      </c>
      <c r="I1" s="4"/>
      <c r="J1" s="5" t="s">
        <v>9</v>
      </c>
      <c r="K1" s="5"/>
      <c r="L1" s="5" t="s">
        <v>10</v>
      </c>
      <c r="M1" s="5"/>
      <c r="N1" s="5" t="s">
        <v>11</v>
      </c>
      <c r="O1" s="5" t="s">
        <v>12</v>
      </c>
      <c r="P1" s="5" t="s">
        <v>13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 t="s">
        <v>14</v>
      </c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19">
        <f>SUM(BD3:BD92)</f>
        <v>936.09431895259661</v>
      </c>
      <c r="BE1" s="19">
        <f>SUM(BE3:BE92)</f>
        <v>881.35336045055396</v>
      </c>
      <c r="BF1" s="19">
        <v>0</v>
      </c>
      <c r="BG1" s="6" t="s">
        <v>528</v>
      </c>
    </row>
    <row r="2" spans="1:59" ht="55.2" x14ac:dyDescent="0.25">
      <c r="A2" s="7" t="s">
        <v>224</v>
      </c>
      <c r="B2" s="7" t="s">
        <v>15</v>
      </c>
      <c r="C2" s="7" t="s">
        <v>493</v>
      </c>
      <c r="D2" s="7" t="s">
        <v>494</v>
      </c>
      <c r="E2" s="7" t="s">
        <v>16</v>
      </c>
      <c r="F2" s="7" t="s">
        <v>17</v>
      </c>
      <c r="G2" s="7" t="s">
        <v>18</v>
      </c>
      <c r="H2" s="7" t="s">
        <v>19</v>
      </c>
      <c r="I2" s="8" t="s">
        <v>20</v>
      </c>
      <c r="J2" s="9" t="s">
        <v>21</v>
      </c>
      <c r="K2" s="9" t="s">
        <v>22</v>
      </c>
      <c r="L2" s="9" t="s">
        <v>21</v>
      </c>
      <c r="M2" s="9" t="s">
        <v>22</v>
      </c>
      <c r="N2" s="7" t="s">
        <v>23</v>
      </c>
      <c r="O2" s="7" t="s">
        <v>23</v>
      </c>
      <c r="P2" s="10">
        <v>2023</v>
      </c>
      <c r="Q2" s="10">
        <f t="shared" ref="Q2:AI2" si="0">P2+1</f>
        <v>2024</v>
      </c>
      <c r="R2" s="10">
        <f t="shared" si="0"/>
        <v>2025</v>
      </c>
      <c r="S2" s="10">
        <f t="shared" si="0"/>
        <v>2026</v>
      </c>
      <c r="T2" s="10">
        <f t="shared" si="0"/>
        <v>2027</v>
      </c>
      <c r="U2" s="10">
        <f t="shared" si="0"/>
        <v>2028</v>
      </c>
      <c r="V2" s="10">
        <f t="shared" si="0"/>
        <v>2029</v>
      </c>
      <c r="W2" s="10">
        <f t="shared" si="0"/>
        <v>2030</v>
      </c>
      <c r="X2" s="10">
        <f t="shared" si="0"/>
        <v>2031</v>
      </c>
      <c r="Y2" s="10">
        <f t="shared" si="0"/>
        <v>2032</v>
      </c>
      <c r="Z2" s="10">
        <f t="shared" si="0"/>
        <v>2033</v>
      </c>
      <c r="AA2" s="10">
        <f t="shared" si="0"/>
        <v>2034</v>
      </c>
      <c r="AB2" s="10">
        <f t="shared" si="0"/>
        <v>2035</v>
      </c>
      <c r="AC2" s="10">
        <f t="shared" si="0"/>
        <v>2036</v>
      </c>
      <c r="AD2" s="10">
        <f t="shared" si="0"/>
        <v>2037</v>
      </c>
      <c r="AE2" s="10">
        <f t="shared" si="0"/>
        <v>2038</v>
      </c>
      <c r="AF2" s="10">
        <f t="shared" si="0"/>
        <v>2039</v>
      </c>
      <c r="AG2" s="10">
        <f t="shared" si="0"/>
        <v>2040</v>
      </c>
      <c r="AH2" s="10">
        <f t="shared" si="0"/>
        <v>2041</v>
      </c>
      <c r="AI2" s="10">
        <f t="shared" si="0"/>
        <v>2042</v>
      </c>
      <c r="AJ2" s="10">
        <f t="shared" ref="AJ2:BC2" si="1">P2</f>
        <v>2023</v>
      </c>
      <c r="AK2" s="10">
        <f t="shared" si="1"/>
        <v>2024</v>
      </c>
      <c r="AL2" s="10">
        <f t="shared" si="1"/>
        <v>2025</v>
      </c>
      <c r="AM2" s="10">
        <f t="shared" si="1"/>
        <v>2026</v>
      </c>
      <c r="AN2" s="10">
        <f t="shared" si="1"/>
        <v>2027</v>
      </c>
      <c r="AO2" s="10">
        <f t="shared" si="1"/>
        <v>2028</v>
      </c>
      <c r="AP2" s="10">
        <f t="shared" si="1"/>
        <v>2029</v>
      </c>
      <c r="AQ2" s="10">
        <f t="shared" si="1"/>
        <v>2030</v>
      </c>
      <c r="AR2" s="10">
        <f t="shared" si="1"/>
        <v>2031</v>
      </c>
      <c r="AS2" s="10">
        <f t="shared" si="1"/>
        <v>2032</v>
      </c>
      <c r="AT2" s="10">
        <f t="shared" si="1"/>
        <v>2033</v>
      </c>
      <c r="AU2" s="10">
        <f t="shared" si="1"/>
        <v>2034</v>
      </c>
      <c r="AV2" s="10">
        <f t="shared" si="1"/>
        <v>2035</v>
      </c>
      <c r="AW2" s="10">
        <f t="shared" si="1"/>
        <v>2036</v>
      </c>
      <c r="AX2" s="10">
        <f t="shared" si="1"/>
        <v>2037</v>
      </c>
      <c r="AY2" s="10">
        <f t="shared" si="1"/>
        <v>2038</v>
      </c>
      <c r="AZ2" s="10">
        <f t="shared" si="1"/>
        <v>2039</v>
      </c>
      <c r="BA2" s="10">
        <f t="shared" si="1"/>
        <v>2040</v>
      </c>
      <c r="BB2" s="10">
        <f t="shared" si="1"/>
        <v>2041</v>
      </c>
      <c r="BC2" s="10">
        <f t="shared" si="1"/>
        <v>2042</v>
      </c>
      <c r="BD2" s="10" t="s">
        <v>24</v>
      </c>
      <c r="BE2" s="10" t="s">
        <v>25</v>
      </c>
    </row>
    <row r="3" spans="1:59" x14ac:dyDescent="0.25">
      <c r="A3" s="6" t="s">
        <v>26</v>
      </c>
      <c r="B3" s="6" t="s">
        <v>539</v>
      </c>
      <c r="C3" s="6" t="s">
        <v>540</v>
      </c>
      <c r="D3" s="6" t="s">
        <v>541</v>
      </c>
      <c r="E3" s="6" t="str">
        <f>_xlfn.XLOOKUP($A3,TBL_PlexosNaming!$H$2:$H$7,TBL_PlexosNaming!I$2:I$7)&amp;_xlfn.XLOOKUP($B3,TBL_PlexosNaming!$B$2:$B$16,TBL_PlexosNaming!$E$2:$E$16,"Error")&amp;_xlfn.XLOOKUP($D3,TBL_PlexosNaming!$D$2:$D$16,TBL_PlexosNaming!$F$2:$F$16,"Error")</f>
        <v>DRS.PX.NCA._.CI_.3 Party</v>
      </c>
      <c r="F3" s="6" t="str">
        <f>IF(B3="Irrigation","",_xlfn.XLOOKUP($A3,TBL_PlexosNaming!$H$2:$H$7,TBL_PlexosNaming!J$2:J$7)&amp;_xlfn.XLOOKUP($B3,TBL_PlexosNaming!$B$2:$B$16,TBL_PlexosNaming!$E$2:$E$16,"Error")&amp;_xlfn.XLOOKUP($D3,TBL_PlexosNaming!$D$2:$D$16,TBL_PlexosNaming!$F$2:$F$16,"Error"))</f>
        <v>DRW.PX.NCA._.CI_.3 Party</v>
      </c>
      <c r="G3" s="11">
        <f t="shared" ref="G3" si="2">G$1*K3/1000</f>
        <v>4.0000000000000001E-3</v>
      </c>
      <c r="H3" s="11">
        <f t="shared" ref="H3" si="3">J3*H$1/1000</f>
        <v>0.02</v>
      </c>
      <c r="I3" s="12" t="str">
        <f t="shared" ref="I3" si="4">IF(OR(J3&lt;&gt;L3,K3&lt;&gt;M3),"X","")</f>
        <v/>
      </c>
      <c r="J3" s="6">
        <v>20</v>
      </c>
      <c r="K3" s="6">
        <v>4</v>
      </c>
      <c r="L3" s="6">
        <v>20</v>
      </c>
      <c r="M3" s="18">
        <v>4</v>
      </c>
      <c r="N3" s="1">
        <v>30.657854252618431</v>
      </c>
      <c r="O3" s="1">
        <v>42.041325654282204</v>
      </c>
      <c r="P3" s="2">
        <v>0</v>
      </c>
      <c r="Q3" s="2">
        <v>0</v>
      </c>
      <c r="R3" s="2">
        <v>0.30459788934228615</v>
      </c>
      <c r="S3" s="2">
        <v>0.38724871699189167</v>
      </c>
      <c r="T3" s="2">
        <v>0.17320652802972292</v>
      </c>
      <c r="U3" s="2">
        <v>7.0316246458238973E-2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0.22439384092811351</v>
      </c>
      <c r="AM3" s="2">
        <v>0.29124448095368061</v>
      </c>
      <c r="AN3" s="2">
        <v>0.11748169410027742</v>
      </c>
      <c r="AO3" s="2">
        <v>2.8978818073098878E-2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1.0099484653823987E-2</v>
      </c>
      <c r="AZ3" s="2">
        <v>0</v>
      </c>
      <c r="BA3" s="2">
        <v>1.5639598862278725E-3</v>
      </c>
      <c r="BB3" s="2">
        <v>0</v>
      </c>
      <c r="BC3" s="2">
        <v>6.7163198800129775E-3</v>
      </c>
      <c r="BD3" s="13">
        <f t="shared" ref="BD3" si="5">SUM(P3:AI3)</f>
        <v>0.93536938082213972</v>
      </c>
      <c r="BE3" s="13">
        <f t="shared" ref="BE3" si="6">SUM(AJ3:BC3)</f>
        <v>0.68047859847523517</v>
      </c>
    </row>
    <row r="4" spans="1:59" x14ac:dyDescent="0.25">
      <c r="A4" s="6" t="s">
        <v>58</v>
      </c>
      <c r="B4" s="6" t="s">
        <v>539</v>
      </c>
      <c r="C4" s="6" t="s">
        <v>540</v>
      </c>
      <c r="D4" s="6" t="s">
        <v>541</v>
      </c>
      <c r="E4" s="6" t="str">
        <f>_xlfn.XLOOKUP($A4,TBL_PlexosNaming!$H$2:$H$7,TBL_PlexosNaming!I$2:I$7)&amp;_xlfn.XLOOKUP($B4,TBL_PlexosNaming!$B$2:$B$16,TBL_PlexosNaming!$E$2:$E$16,"Error")&amp;_xlfn.XLOOKUP($D4,TBL_PlexosNaming!$D$2:$D$16,TBL_PlexosNaming!$F$2:$F$16,"Error")</f>
        <v>DRS.PX.GOE._.CI_.3 Party</v>
      </c>
      <c r="F4" s="6" t="str">
        <f>IF(B4="Irrigation","",_xlfn.XLOOKUP($A4,TBL_PlexosNaming!$H$2:$H$7,TBL_PlexosNaming!J$2:J$7)&amp;_xlfn.XLOOKUP($B4,TBL_PlexosNaming!$B$2:$B$16,TBL_PlexosNaming!$E$2:$E$16,"Error")&amp;_xlfn.XLOOKUP($D4,TBL_PlexosNaming!$D$2:$D$16,TBL_PlexosNaming!$F$2:$F$16,"Error"))</f>
        <v>DRW.PX.GOE._.CI_.3 Party</v>
      </c>
      <c r="G4" s="11">
        <f t="shared" ref="G4:G67" si="7">G$1*K4/1000</f>
        <v>4.0000000000000001E-3</v>
      </c>
      <c r="H4" s="11">
        <f t="shared" ref="H4:H67" si="8">J4*H$1/1000</f>
        <v>0.02</v>
      </c>
      <c r="I4" s="12" t="str">
        <f t="shared" ref="I4:I67" si="9">IF(OR(J4&lt;&gt;L4,K4&lt;&gt;M4),"X","")</f>
        <v/>
      </c>
      <c r="J4" s="6">
        <v>20</v>
      </c>
      <c r="K4" s="6">
        <v>4</v>
      </c>
      <c r="L4" s="6">
        <v>20</v>
      </c>
      <c r="M4" s="18">
        <v>4</v>
      </c>
      <c r="N4" s="1">
        <v>40.06494456537407</v>
      </c>
      <c r="O4" s="1">
        <v>31.04154546207721</v>
      </c>
      <c r="P4" s="2">
        <v>0</v>
      </c>
      <c r="Q4" s="2">
        <v>0</v>
      </c>
      <c r="R4" s="2">
        <v>0.55715773891984566</v>
      </c>
      <c r="S4" s="2">
        <v>0.76709608481823222</v>
      </c>
      <c r="T4" s="2">
        <v>0.31412550652734117</v>
      </c>
      <c r="U4" s="2">
        <v>9.8003384330410226E-2</v>
      </c>
      <c r="V4" s="2">
        <v>0</v>
      </c>
      <c r="W4" s="2">
        <v>0</v>
      </c>
      <c r="X4" s="2">
        <v>0</v>
      </c>
      <c r="Y4" s="2">
        <v>2.9664567841429124E-2</v>
      </c>
      <c r="Z4" s="2">
        <v>0</v>
      </c>
      <c r="AA4" s="2">
        <v>0</v>
      </c>
      <c r="AB4" s="2">
        <v>0</v>
      </c>
      <c r="AC4" s="2">
        <v>0</v>
      </c>
      <c r="AD4" s="2">
        <v>0.23561699080413634</v>
      </c>
      <c r="AE4" s="2">
        <v>0</v>
      </c>
      <c r="AF4" s="2">
        <v>0</v>
      </c>
      <c r="AG4" s="2">
        <v>0</v>
      </c>
      <c r="AH4" s="2">
        <v>0</v>
      </c>
      <c r="AI4" s="2">
        <v>0.11189109496259131</v>
      </c>
      <c r="AJ4" s="2">
        <v>0</v>
      </c>
      <c r="AK4" s="2">
        <v>0</v>
      </c>
      <c r="AL4" s="2">
        <v>0.74691215461660343</v>
      </c>
      <c r="AM4" s="2">
        <v>0.92398400581714346</v>
      </c>
      <c r="AN4" s="2">
        <v>0.43588645645550028</v>
      </c>
      <c r="AO4" s="2">
        <v>0.14128702958427386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0.19517201923803196</v>
      </c>
      <c r="AV4" s="2">
        <v>0</v>
      </c>
      <c r="AW4" s="2">
        <v>6.4513516365980461E-3</v>
      </c>
      <c r="AX4" s="2">
        <v>0</v>
      </c>
      <c r="AY4" s="2">
        <v>0</v>
      </c>
      <c r="AZ4" s="2">
        <v>3.7129407712815699E-2</v>
      </c>
      <c r="BA4" s="2">
        <v>1.8165053560195155E-3</v>
      </c>
      <c r="BB4" s="2">
        <v>2.9365309756008484E-2</v>
      </c>
      <c r="BC4" s="2">
        <v>0</v>
      </c>
      <c r="BD4" s="13">
        <f t="shared" ref="BD4:BD67" si="10">SUM(P4:AI4)</f>
        <v>2.1135553682039863</v>
      </c>
      <c r="BE4" s="13">
        <f t="shared" ref="BE4:BE67" si="11">SUM(AJ4:BC4)</f>
        <v>2.5180042401729947</v>
      </c>
    </row>
    <row r="5" spans="1:59" x14ac:dyDescent="0.25">
      <c r="A5" s="6" t="s">
        <v>88</v>
      </c>
      <c r="B5" s="6" t="s">
        <v>539</v>
      </c>
      <c r="C5" s="6" t="s">
        <v>540</v>
      </c>
      <c r="D5" s="6" t="s">
        <v>541</v>
      </c>
      <c r="E5" s="6" t="str">
        <f>_xlfn.XLOOKUP($A5,TBL_PlexosNaming!$H$2:$H$7,TBL_PlexosNaming!I$2:I$7)&amp;_xlfn.XLOOKUP($B5,TBL_PlexosNaming!$B$2:$B$16,TBL_PlexosNaming!$E$2:$E$16,"Error")&amp;_xlfn.XLOOKUP($D5,TBL_PlexosNaming!$D$2:$D$16,TBL_PlexosNaming!$F$2:$F$16,"Error")</f>
        <v>DRS.PX.SOR._.CI_.3 Party</v>
      </c>
      <c r="F5" s="6" t="str">
        <f>IF(B5="Irrigation","",_xlfn.XLOOKUP($A5,TBL_PlexosNaming!$H$2:$H$7,TBL_PlexosNaming!J$2:J$7)&amp;_xlfn.XLOOKUP($B5,TBL_PlexosNaming!$B$2:$B$16,TBL_PlexosNaming!$E$2:$E$16,"Error")&amp;_xlfn.XLOOKUP($D5,TBL_PlexosNaming!$D$2:$D$16,TBL_PlexosNaming!$F$2:$F$16,"Error"))</f>
        <v>DRW.PX.SOR._.CI_.3 Party</v>
      </c>
      <c r="G5" s="11">
        <f t="shared" si="7"/>
        <v>4.0000000000000001E-3</v>
      </c>
      <c r="H5" s="11">
        <f t="shared" si="8"/>
        <v>0.02</v>
      </c>
      <c r="I5" s="12" t="str">
        <f t="shared" si="9"/>
        <v/>
      </c>
      <c r="J5" s="6">
        <v>20</v>
      </c>
      <c r="K5" s="6">
        <v>4</v>
      </c>
      <c r="L5" s="6">
        <v>20</v>
      </c>
      <c r="M5" s="18">
        <v>4</v>
      </c>
      <c r="N5" s="1">
        <v>30.507241515232547</v>
      </c>
      <c r="O5" s="1">
        <v>36.305109341344156</v>
      </c>
      <c r="P5" s="2">
        <v>0</v>
      </c>
      <c r="Q5" s="2">
        <v>1.1751943745403395</v>
      </c>
      <c r="R5" s="2">
        <v>5.6493172329383015</v>
      </c>
      <c r="S5" s="2">
        <v>4.5584600307839267</v>
      </c>
      <c r="T5" s="2">
        <v>0.69618360717225158</v>
      </c>
      <c r="U5" s="2">
        <v>2.908601641711023</v>
      </c>
      <c r="V5" s="2">
        <v>3.1269361669975595</v>
      </c>
      <c r="W5" s="2">
        <v>2.4826467599924342</v>
      </c>
      <c r="X5" s="2">
        <v>0</v>
      </c>
      <c r="Y5" s="2">
        <v>1.7820478897531018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6.8242077914234756E-2</v>
      </c>
      <c r="AI5" s="2">
        <v>0.94125157025115413</v>
      </c>
      <c r="AJ5" s="2">
        <v>0</v>
      </c>
      <c r="AK5" s="2">
        <v>13.243884069976126</v>
      </c>
      <c r="AL5" s="2">
        <v>6.0262639789122616</v>
      </c>
      <c r="AM5" s="2">
        <v>3.9492176141019257</v>
      </c>
      <c r="AN5" s="2">
        <v>1.1090185563009314</v>
      </c>
      <c r="AO5" s="2">
        <v>3.0803264718050016</v>
      </c>
      <c r="AP5" s="2">
        <v>3.4872881808656757</v>
      </c>
      <c r="AQ5" s="2">
        <v>0.16244325849193331</v>
      </c>
      <c r="AR5" s="2">
        <v>0</v>
      </c>
      <c r="AS5" s="2">
        <v>1.1753036323785864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3.3002653299128326E-2</v>
      </c>
      <c r="BD5" s="13">
        <f t="shared" si="10"/>
        <v>23.388881352054327</v>
      </c>
      <c r="BE5" s="13">
        <f t="shared" si="11"/>
        <v>32.26674841613157</v>
      </c>
    </row>
    <row r="6" spans="1:59" x14ac:dyDescent="0.25">
      <c r="A6" s="6" t="s">
        <v>120</v>
      </c>
      <c r="B6" s="6" t="s">
        <v>539</v>
      </c>
      <c r="C6" s="6" t="s">
        <v>540</v>
      </c>
      <c r="D6" s="6" t="s">
        <v>541</v>
      </c>
      <c r="E6" s="6" t="str">
        <f>_xlfn.XLOOKUP($A6,TBL_PlexosNaming!$H$2:$H$7,TBL_PlexosNaming!I$2:I$7)&amp;_xlfn.XLOOKUP($B6,TBL_PlexosNaming!$B$2:$B$16,TBL_PlexosNaming!$E$2:$E$16,"Error")&amp;_xlfn.XLOOKUP($D6,TBL_PlexosNaming!$D$2:$D$16,TBL_PlexosNaming!$F$2:$F$16,"Error")</f>
        <v>DRS.PX.UTN._.CI_.3 Party</v>
      </c>
      <c r="F6" s="6" t="str">
        <f>IF(B6="Irrigation","",_xlfn.XLOOKUP($A6,TBL_PlexosNaming!$H$2:$H$7,TBL_PlexosNaming!J$2:J$7)&amp;_xlfn.XLOOKUP($B6,TBL_PlexosNaming!$B$2:$B$16,TBL_PlexosNaming!$E$2:$E$16,"Error")&amp;_xlfn.XLOOKUP($D6,TBL_PlexosNaming!$D$2:$D$16,TBL_PlexosNaming!$F$2:$F$16,"Error"))</f>
        <v>DRW.PX.UTN._.CI_.3 Party</v>
      </c>
      <c r="G6" s="11">
        <f t="shared" si="7"/>
        <v>4.0000000000000001E-3</v>
      </c>
      <c r="H6" s="11">
        <f t="shared" si="8"/>
        <v>0.02</v>
      </c>
      <c r="I6" s="12" t="str">
        <f t="shared" si="9"/>
        <v/>
      </c>
      <c r="J6" s="6">
        <v>20</v>
      </c>
      <c r="K6" s="6">
        <v>4</v>
      </c>
      <c r="L6" s="6">
        <v>20</v>
      </c>
      <c r="M6" s="18">
        <v>4</v>
      </c>
      <c r="N6" s="1">
        <v>40.082700223425988</v>
      </c>
      <c r="O6" s="1">
        <v>41.300541154459388</v>
      </c>
      <c r="P6" s="2">
        <v>0</v>
      </c>
      <c r="Q6" s="2">
        <v>45</v>
      </c>
      <c r="R6" s="2">
        <v>5.2876237171339255</v>
      </c>
      <c r="S6" s="2">
        <v>4.1225361481405329</v>
      </c>
      <c r="T6" s="2">
        <v>0.2210406261816189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5.3023479044101975</v>
      </c>
      <c r="AM6" s="2">
        <v>3.6533270366590003</v>
      </c>
      <c r="AN6" s="2">
        <v>0.84854031724260892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13">
        <f t="shared" si="10"/>
        <v>54.631200491456077</v>
      </c>
      <c r="BE6" s="13">
        <f t="shared" si="11"/>
        <v>9.8042152583118067</v>
      </c>
    </row>
    <row r="7" spans="1:59" x14ac:dyDescent="0.25">
      <c r="A7" s="6" t="s">
        <v>150</v>
      </c>
      <c r="B7" s="6" t="s">
        <v>539</v>
      </c>
      <c r="C7" s="6" t="s">
        <v>540</v>
      </c>
      <c r="D7" s="6" t="s">
        <v>541</v>
      </c>
      <c r="E7" s="6" t="str">
        <f>_xlfn.XLOOKUP($A7,TBL_PlexosNaming!$H$2:$H$7,TBL_PlexosNaming!I$2:I$7)&amp;_xlfn.XLOOKUP($B7,TBL_PlexosNaming!$B$2:$B$16,TBL_PlexosNaming!$E$2:$E$16,"Error")&amp;_xlfn.XLOOKUP($D7,TBL_PlexosNaming!$D$2:$D$16,TBL_PlexosNaming!$F$2:$F$16,"Error")</f>
        <v>DRS.PX.YAK._.CI_.3 Party</v>
      </c>
      <c r="F7" s="6" t="str">
        <f>IF(B7="Irrigation","",_xlfn.XLOOKUP($A7,TBL_PlexosNaming!$H$2:$H$7,TBL_PlexosNaming!J$2:J$7)&amp;_xlfn.XLOOKUP($B7,TBL_PlexosNaming!$B$2:$B$16,TBL_PlexosNaming!$E$2:$E$16,"Error")&amp;_xlfn.XLOOKUP($D7,TBL_PlexosNaming!$D$2:$D$16,TBL_PlexosNaming!$F$2:$F$16,"Error"))</f>
        <v>DRW.PX.YAK._.CI_.3 Party</v>
      </c>
      <c r="G7" s="11">
        <f t="shared" si="7"/>
        <v>4.0000000000000001E-3</v>
      </c>
      <c r="H7" s="11">
        <f t="shared" si="8"/>
        <v>0.02</v>
      </c>
      <c r="I7" s="12" t="str">
        <f t="shared" si="9"/>
        <v/>
      </c>
      <c r="J7" s="6">
        <v>20</v>
      </c>
      <c r="K7" s="6">
        <v>4</v>
      </c>
      <c r="L7" s="6">
        <v>20</v>
      </c>
      <c r="M7" s="18">
        <v>4</v>
      </c>
      <c r="N7" s="1">
        <v>27.58323003864291</v>
      </c>
      <c r="O7" s="1">
        <v>28.9874980326863</v>
      </c>
      <c r="P7" s="2">
        <v>0</v>
      </c>
      <c r="Q7" s="2">
        <v>2.682054351759529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5.7823942816375151E-2</v>
      </c>
      <c r="AI7" s="2">
        <v>0.22331933431209094</v>
      </c>
      <c r="AJ7" s="2">
        <v>0</v>
      </c>
      <c r="AK7" s="2">
        <v>9.242986899600993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13">
        <f t="shared" si="10"/>
        <v>2.9631976288879951</v>
      </c>
      <c r="BE7" s="13">
        <f t="shared" si="11"/>
        <v>9.242986899600993</v>
      </c>
    </row>
    <row r="8" spans="1:59" x14ac:dyDescent="0.25">
      <c r="A8" s="6" t="s">
        <v>182</v>
      </c>
      <c r="B8" s="6" t="s">
        <v>539</v>
      </c>
      <c r="C8" s="6" t="s">
        <v>540</v>
      </c>
      <c r="D8" s="6" t="s">
        <v>541</v>
      </c>
      <c r="E8" s="6" t="str">
        <f>_xlfn.XLOOKUP($A8,TBL_PlexosNaming!$H$2:$H$7,TBL_PlexosNaming!I$2:I$7)&amp;_xlfn.XLOOKUP($B8,TBL_PlexosNaming!$B$2:$B$16,TBL_PlexosNaming!$E$2:$E$16,"Error")&amp;_xlfn.XLOOKUP($D8,TBL_PlexosNaming!$D$2:$D$16,TBL_PlexosNaming!$F$2:$F$16,"Error")</f>
        <v>DRS.PX.WYC._.CI_.3 Party</v>
      </c>
      <c r="F8" s="6" t="str">
        <f>IF(B8="Irrigation","",_xlfn.XLOOKUP($A8,TBL_PlexosNaming!$H$2:$H$7,TBL_PlexosNaming!J$2:J$7)&amp;_xlfn.XLOOKUP($B8,TBL_PlexosNaming!$B$2:$B$16,TBL_PlexosNaming!$E$2:$E$16,"Error")&amp;_xlfn.XLOOKUP($D8,TBL_PlexosNaming!$D$2:$D$16,TBL_PlexosNaming!$F$2:$F$16,"Error"))</f>
        <v>DRW.PX.WYC._.CI_.3 Party</v>
      </c>
      <c r="G8" s="11">
        <f t="shared" si="7"/>
        <v>4.0000000000000001E-3</v>
      </c>
      <c r="H8" s="11">
        <f t="shared" si="8"/>
        <v>0.02</v>
      </c>
      <c r="I8" s="12" t="str">
        <f t="shared" si="9"/>
        <v/>
      </c>
      <c r="J8" s="6">
        <v>20</v>
      </c>
      <c r="K8" s="6">
        <v>4</v>
      </c>
      <c r="L8" s="6">
        <v>20</v>
      </c>
      <c r="M8" s="18">
        <v>4</v>
      </c>
      <c r="N8" s="1">
        <v>40.59302312434378</v>
      </c>
      <c r="O8" s="1">
        <v>40.558560481304639</v>
      </c>
      <c r="P8" s="2">
        <v>0</v>
      </c>
      <c r="Q8" s="2">
        <v>12</v>
      </c>
      <c r="R8" s="2">
        <v>9.0824046636367886</v>
      </c>
      <c r="S8" s="2">
        <v>12.287177017571418</v>
      </c>
      <c r="T8" s="2">
        <v>6.0045133374469053</v>
      </c>
      <c r="U8" s="2">
        <v>2.7959180664715717</v>
      </c>
      <c r="V8" s="2">
        <v>1.4552989348260326E-2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8.8282589746921047E-2</v>
      </c>
      <c r="AI8" s="2">
        <v>5.4611886509558616E-2</v>
      </c>
      <c r="AJ8" s="2">
        <v>0</v>
      </c>
      <c r="AK8" s="2">
        <v>0</v>
      </c>
      <c r="AL8" s="2">
        <v>8.7305261761832096</v>
      </c>
      <c r="AM8" s="2">
        <v>12.615613029551641</v>
      </c>
      <c r="AN8" s="2">
        <v>6.0575108548616754</v>
      </c>
      <c r="AO8" s="2">
        <v>3.1344659655330389</v>
      </c>
      <c r="AP8" s="2">
        <v>0</v>
      </c>
      <c r="AQ8" s="2">
        <v>0</v>
      </c>
      <c r="AR8" s="2">
        <v>0</v>
      </c>
      <c r="AS8" s="2">
        <v>0.19329609530215563</v>
      </c>
      <c r="AT8" s="2">
        <v>0</v>
      </c>
      <c r="AU8" s="2">
        <v>4.3271533221410863E-2</v>
      </c>
      <c r="AV8" s="2">
        <v>0</v>
      </c>
      <c r="AW8" s="2">
        <v>0</v>
      </c>
      <c r="AX8" s="2">
        <v>0</v>
      </c>
      <c r="AY8" s="2">
        <v>0.35486421910296428</v>
      </c>
      <c r="AZ8" s="2">
        <v>0</v>
      </c>
      <c r="BA8" s="2">
        <v>0.15065745422844046</v>
      </c>
      <c r="BB8" s="2">
        <v>0</v>
      </c>
      <c r="BC8" s="2">
        <v>0.37297674329683872</v>
      </c>
      <c r="BD8" s="13">
        <f t="shared" si="10"/>
        <v>42.327460550731431</v>
      </c>
      <c r="BE8" s="13">
        <f t="shared" si="11"/>
        <v>31.653182071281375</v>
      </c>
    </row>
    <row r="9" spans="1:59" x14ac:dyDescent="0.25">
      <c r="A9" s="6" t="s">
        <v>26</v>
      </c>
      <c r="B9" s="6" t="s">
        <v>542</v>
      </c>
      <c r="C9" s="6" t="s">
        <v>543</v>
      </c>
      <c r="D9" s="6" t="s">
        <v>520</v>
      </c>
      <c r="E9" s="6" t="str">
        <f>_xlfn.XLOOKUP($A9,TBL_PlexosNaming!$H$2:$H$7,TBL_PlexosNaming!I$2:I$7)&amp;_xlfn.XLOOKUP($B9,TBL_PlexosNaming!$B$2:$B$16,TBL_PlexosNaming!$E$2:$E$16,"Error")&amp;_xlfn.XLOOKUP($D9,TBL_PlexosNaming!$D$2:$D$16,TBL_PlexosNaming!$F$2:$F$16,"Error")</f>
        <v>DRS.PX.NCA._.RES.EV DLC</v>
      </c>
      <c r="F9" s="6" t="str">
        <f>IF(B9="Irrigation","",_xlfn.XLOOKUP($A9,TBL_PlexosNaming!$H$2:$H$7,TBL_PlexosNaming!J$2:J$7)&amp;_xlfn.XLOOKUP($B9,TBL_PlexosNaming!$B$2:$B$16,TBL_PlexosNaming!$E$2:$E$16,"Error")&amp;_xlfn.XLOOKUP($D9,TBL_PlexosNaming!$D$2:$D$16,TBL_PlexosNaming!$F$2:$F$16,"Error"))</f>
        <v>DRW.PX.NCA._.RES.EV DLC</v>
      </c>
      <c r="G9" s="11">
        <f t="shared" si="7"/>
        <v>6.0000000000000001E-3</v>
      </c>
      <c r="H9" s="11">
        <f t="shared" si="8"/>
        <v>1.7999999999999999E-2</v>
      </c>
      <c r="I9" s="12" t="str">
        <f t="shared" si="9"/>
        <v/>
      </c>
      <c r="J9" s="6">
        <v>18</v>
      </c>
      <c r="K9" s="6">
        <v>6</v>
      </c>
      <c r="L9" s="6">
        <v>18</v>
      </c>
      <c r="M9" s="18">
        <v>6</v>
      </c>
      <c r="N9" s="1">
        <v>374.67404937046524</v>
      </c>
      <c r="O9" s="1">
        <v>374.6740493704645</v>
      </c>
      <c r="P9" s="2">
        <v>0</v>
      </c>
      <c r="Q9" s="2">
        <v>0</v>
      </c>
      <c r="R9" s="2">
        <v>3.5813929926032404E-4</v>
      </c>
      <c r="S9" s="2">
        <v>3.97214078057338E-4</v>
      </c>
      <c r="T9" s="2">
        <v>5.9670785976943808E-4</v>
      </c>
      <c r="U9" s="2">
        <v>1.4125157316512797E-3</v>
      </c>
      <c r="V9" s="2">
        <v>2.2022349981962799E-3</v>
      </c>
      <c r="W9" s="2">
        <v>3.360053810486101E-3</v>
      </c>
      <c r="X9" s="2">
        <v>4.96962103227294E-3</v>
      </c>
      <c r="Y9" s="2">
        <v>7.2697045567928983E-3</v>
      </c>
      <c r="Z9" s="2">
        <v>9.5062290514187006E-3</v>
      </c>
      <c r="AA9" s="2">
        <v>1.2071237985995898E-2</v>
      </c>
      <c r="AB9" s="2">
        <v>1.4957191274638799E-2</v>
      </c>
      <c r="AC9" s="2">
        <v>1.8088348004980603E-2</v>
      </c>
      <c r="AD9" s="2">
        <v>2.9480075839778394E-2</v>
      </c>
      <c r="AE9" s="2">
        <v>3.5683992295327011E-2</v>
      </c>
      <c r="AF9" s="2">
        <v>4.1964055597497996E-2</v>
      </c>
      <c r="AG9" s="2">
        <v>4.8472580410342997E-2</v>
      </c>
      <c r="AH9" s="2">
        <v>5.5600442296726976E-2</v>
      </c>
      <c r="AI9" s="2">
        <v>0.14666744293803702</v>
      </c>
      <c r="AJ9" s="2">
        <v>0</v>
      </c>
      <c r="AK9" s="2">
        <v>0</v>
      </c>
      <c r="AL9" s="2">
        <v>3.5813929926032398E-4</v>
      </c>
      <c r="AM9" s="2">
        <v>3.9721407805734006E-4</v>
      </c>
      <c r="AN9" s="2">
        <v>5.9670785976943602E-4</v>
      </c>
      <c r="AO9" s="2">
        <v>1.4125157316512902E-3</v>
      </c>
      <c r="AP9" s="2">
        <v>2.2022349981962695E-3</v>
      </c>
      <c r="AQ9" s="2">
        <v>3.3600538104860906E-3</v>
      </c>
      <c r="AR9" s="2">
        <v>4.9696210322729504E-3</v>
      </c>
      <c r="AS9" s="2">
        <v>7.2697045567928983E-3</v>
      </c>
      <c r="AT9" s="2">
        <v>9.5062290514186E-3</v>
      </c>
      <c r="AU9" s="2">
        <v>1.20712379859962E-2</v>
      </c>
      <c r="AV9" s="2">
        <v>1.4957191274639001E-2</v>
      </c>
      <c r="AW9" s="2">
        <v>1.8088348004980104E-2</v>
      </c>
      <c r="AX9" s="2">
        <v>2.9480075839778491E-2</v>
      </c>
      <c r="AY9" s="2">
        <v>3.5683992295327011E-2</v>
      </c>
      <c r="AZ9" s="2">
        <v>4.1964055597496996E-2</v>
      </c>
      <c r="BA9" s="2">
        <v>4.8472580410343996E-2</v>
      </c>
      <c r="BB9" s="2">
        <v>5.5600442296726976E-2</v>
      </c>
      <c r="BC9" s="2">
        <v>0.14666744293803902</v>
      </c>
      <c r="BD9" s="13">
        <f t="shared" si="10"/>
        <v>0.43305778706123099</v>
      </c>
      <c r="BE9" s="13">
        <f t="shared" si="11"/>
        <v>0.43305778706123299</v>
      </c>
    </row>
    <row r="10" spans="1:59" x14ac:dyDescent="0.25">
      <c r="A10" s="6" t="s">
        <v>58</v>
      </c>
      <c r="B10" s="6" t="s">
        <v>542</v>
      </c>
      <c r="C10" s="6" t="s">
        <v>543</v>
      </c>
      <c r="D10" s="6" t="s">
        <v>520</v>
      </c>
      <c r="E10" s="6" t="str">
        <f>_xlfn.XLOOKUP($A10,TBL_PlexosNaming!$H$2:$H$7,TBL_PlexosNaming!I$2:I$7)&amp;_xlfn.XLOOKUP($B10,TBL_PlexosNaming!$B$2:$B$16,TBL_PlexosNaming!$E$2:$E$16,"Error")&amp;_xlfn.XLOOKUP($D10,TBL_PlexosNaming!$D$2:$D$16,TBL_PlexosNaming!$F$2:$F$16,"Error")</f>
        <v>DRS.PX.GOE._.RES.EV DLC</v>
      </c>
      <c r="F10" s="6" t="str">
        <f>IF(B10="Irrigation","",_xlfn.XLOOKUP($A10,TBL_PlexosNaming!$H$2:$H$7,TBL_PlexosNaming!J$2:J$7)&amp;_xlfn.XLOOKUP($B10,TBL_PlexosNaming!$B$2:$B$16,TBL_PlexosNaming!$E$2:$E$16,"Error")&amp;_xlfn.XLOOKUP($D10,TBL_PlexosNaming!$D$2:$D$16,TBL_PlexosNaming!$F$2:$F$16,"Error"))</f>
        <v>DRW.PX.GOE._.RES.EV DLC</v>
      </c>
      <c r="G10" s="11">
        <f t="shared" si="7"/>
        <v>6.0000000000000001E-3</v>
      </c>
      <c r="H10" s="11">
        <f t="shared" si="8"/>
        <v>1.7999999999999999E-2</v>
      </c>
      <c r="I10" s="12" t="str">
        <f t="shared" si="9"/>
        <v/>
      </c>
      <c r="J10" s="6">
        <v>18</v>
      </c>
      <c r="K10" s="6">
        <v>6</v>
      </c>
      <c r="L10" s="6">
        <v>18</v>
      </c>
      <c r="M10" s="18">
        <v>6</v>
      </c>
      <c r="N10" s="1">
        <v>358.10175449342415</v>
      </c>
      <c r="O10" s="1">
        <v>358.10175449342427</v>
      </c>
      <c r="P10" s="2">
        <v>0</v>
      </c>
      <c r="Q10" s="2">
        <v>0</v>
      </c>
      <c r="R10" s="2">
        <v>1.4989744575617499E-3</v>
      </c>
      <c r="S10" s="2">
        <v>1.4246959633484203E-3</v>
      </c>
      <c r="T10" s="2">
        <v>1.78287147202224E-3</v>
      </c>
      <c r="U10" s="2">
        <v>3.6682235550919706E-3</v>
      </c>
      <c r="V10" s="2">
        <v>4.3937621798612186E-3</v>
      </c>
      <c r="W10" s="2">
        <v>5.157026355992099E-3</v>
      </c>
      <c r="X10" s="2">
        <v>5.985123133515402E-3</v>
      </c>
      <c r="Y10" s="2">
        <v>6.8841050795605992E-3</v>
      </c>
      <c r="Z10" s="2">
        <v>7.8369958836202007E-3</v>
      </c>
      <c r="AA10" s="2">
        <v>8.8314338955848004E-3</v>
      </c>
      <c r="AB10" s="2">
        <v>9.8604052670200962E-3</v>
      </c>
      <c r="AC10" s="2">
        <v>1.0913537154466309E-2</v>
      </c>
      <c r="AD10" s="2">
        <v>1.8862239105290488E-2</v>
      </c>
      <c r="AE10" s="2">
        <v>2.1068181289658414E-2</v>
      </c>
      <c r="AF10" s="2">
        <v>2.3398925851922991E-2</v>
      </c>
      <c r="AG10" s="2">
        <v>2.5748364976516003E-2</v>
      </c>
      <c r="AH10" s="2">
        <v>2.8264268953241994E-2</v>
      </c>
      <c r="AI10" s="2">
        <v>6.6521187942286009E-2</v>
      </c>
      <c r="AJ10" s="2">
        <v>0</v>
      </c>
      <c r="AK10" s="2">
        <v>0</v>
      </c>
      <c r="AL10" s="2">
        <v>1.4989744575617399E-3</v>
      </c>
      <c r="AM10" s="2">
        <v>1.4246959633484203E-3</v>
      </c>
      <c r="AN10" s="2">
        <v>1.7828714720222794E-3</v>
      </c>
      <c r="AO10" s="2">
        <v>3.6682235550919203E-3</v>
      </c>
      <c r="AP10" s="2">
        <v>4.3937621798612395E-3</v>
      </c>
      <c r="AQ10" s="2">
        <v>5.1570263559923002E-3</v>
      </c>
      <c r="AR10" s="2">
        <v>5.9851231335153014E-3</v>
      </c>
      <c r="AS10" s="2">
        <v>6.8841050795605992E-3</v>
      </c>
      <c r="AT10" s="2">
        <v>7.8369958836203013E-3</v>
      </c>
      <c r="AU10" s="2">
        <v>8.8314338955841967E-3</v>
      </c>
      <c r="AV10" s="2">
        <v>9.8604052670204015E-3</v>
      </c>
      <c r="AW10" s="2">
        <v>1.09135371544666E-2</v>
      </c>
      <c r="AX10" s="2">
        <v>1.8862239105289905E-2</v>
      </c>
      <c r="AY10" s="2">
        <v>2.1068181289658802E-2</v>
      </c>
      <c r="AZ10" s="2">
        <v>2.3398925851923991E-2</v>
      </c>
      <c r="BA10" s="2">
        <v>2.5748364976515004E-2</v>
      </c>
      <c r="BB10" s="2">
        <v>2.8264268953242994E-2</v>
      </c>
      <c r="BC10" s="2">
        <v>6.6521187942285009E-2</v>
      </c>
      <c r="BD10" s="13">
        <f t="shared" si="10"/>
        <v>0.252100322516561</v>
      </c>
      <c r="BE10" s="13">
        <f t="shared" si="11"/>
        <v>0.252100322516561</v>
      </c>
    </row>
    <row r="11" spans="1:59" x14ac:dyDescent="0.25">
      <c r="A11" s="6" t="s">
        <v>88</v>
      </c>
      <c r="B11" s="6" t="s">
        <v>542</v>
      </c>
      <c r="C11" s="6" t="s">
        <v>543</v>
      </c>
      <c r="D11" s="6" t="s">
        <v>520</v>
      </c>
      <c r="E11" s="6" t="str">
        <f>_xlfn.XLOOKUP($A11,TBL_PlexosNaming!$H$2:$H$7,TBL_PlexosNaming!I$2:I$7)&amp;_xlfn.XLOOKUP($B11,TBL_PlexosNaming!$B$2:$B$16,TBL_PlexosNaming!$E$2:$E$16,"Error")&amp;_xlfn.XLOOKUP($D11,TBL_PlexosNaming!$D$2:$D$16,TBL_PlexosNaming!$F$2:$F$16,"Error")</f>
        <v>DRS.PX.SOR._.RES.EV DLC</v>
      </c>
      <c r="F11" s="6" t="str">
        <f>IF(B11="Irrigation","",_xlfn.XLOOKUP($A11,TBL_PlexosNaming!$H$2:$H$7,TBL_PlexosNaming!J$2:J$7)&amp;_xlfn.XLOOKUP($B11,TBL_PlexosNaming!$B$2:$B$16,TBL_PlexosNaming!$E$2:$E$16,"Error")&amp;_xlfn.XLOOKUP($D11,TBL_PlexosNaming!$D$2:$D$16,TBL_PlexosNaming!$F$2:$F$16,"Error"))</f>
        <v>DRW.PX.SOR._.RES.EV DLC</v>
      </c>
      <c r="G11" s="11">
        <f t="shared" si="7"/>
        <v>6.0000000000000001E-3</v>
      </c>
      <c r="H11" s="11">
        <f t="shared" si="8"/>
        <v>1.7999999999999999E-2</v>
      </c>
      <c r="I11" s="12" t="str">
        <f t="shared" si="9"/>
        <v/>
      </c>
      <c r="J11" s="6">
        <v>18</v>
      </c>
      <c r="K11" s="6">
        <v>6</v>
      </c>
      <c r="L11" s="6">
        <v>18</v>
      </c>
      <c r="M11" s="18">
        <v>6</v>
      </c>
      <c r="N11" s="1">
        <v>384.52604235770963</v>
      </c>
      <c r="O11" s="1">
        <v>384.52604235770963</v>
      </c>
      <c r="P11" s="2">
        <v>0</v>
      </c>
      <c r="Q11" s="2">
        <v>0.5</v>
      </c>
      <c r="R11" s="2">
        <v>4.7307537312341094E-2</v>
      </c>
      <c r="S11" s="2">
        <v>5.4816628330485902E-2</v>
      </c>
      <c r="T11" s="2">
        <v>8.0433328236000995E-2</v>
      </c>
      <c r="U11" s="2">
        <v>0.20622688684458398</v>
      </c>
      <c r="V11" s="2">
        <v>0.33295180452259604</v>
      </c>
      <c r="W11" s="2">
        <v>0.51978494370868189</v>
      </c>
      <c r="X11" s="2">
        <v>0.78237477144077006</v>
      </c>
      <c r="Y11" s="2">
        <v>1.1181413402696299</v>
      </c>
      <c r="Z11" s="2">
        <v>1.2944081838880903</v>
      </c>
      <c r="AA11" s="2">
        <v>1.6328398559423203</v>
      </c>
      <c r="AB11" s="2">
        <v>2.0185490604535596</v>
      </c>
      <c r="AC11" s="2">
        <v>2.4412098762871395</v>
      </c>
      <c r="AD11" s="2">
        <v>4.0188244460523013</v>
      </c>
      <c r="AE11" s="2">
        <v>4.8638835536320002</v>
      </c>
      <c r="AF11" s="2">
        <v>5.7327272401797984</v>
      </c>
      <c r="AG11" s="2">
        <v>5.9474086200068008</v>
      </c>
      <c r="AH11" s="2">
        <v>3.6012832305957971</v>
      </c>
      <c r="AI11" s="2">
        <v>7.7867649722211993</v>
      </c>
      <c r="AJ11" s="2">
        <v>0</v>
      </c>
      <c r="AK11" s="2">
        <v>0</v>
      </c>
      <c r="AL11" s="2">
        <v>4.7307537312341094E-2</v>
      </c>
      <c r="AM11" s="2">
        <v>5.4816628330485902E-2</v>
      </c>
      <c r="AN11" s="2">
        <v>8.0433328235999996E-2</v>
      </c>
      <c r="AO11" s="2">
        <v>0.20622688684458598</v>
      </c>
      <c r="AP11" s="2">
        <v>0.33295180452259404</v>
      </c>
      <c r="AQ11" s="2">
        <v>0.51978494370869288</v>
      </c>
      <c r="AR11" s="2">
        <v>0.78237477144077028</v>
      </c>
      <c r="AS11" s="2">
        <v>1.1181413402696099</v>
      </c>
      <c r="AT11" s="2">
        <v>1.2944081838880903</v>
      </c>
      <c r="AU11" s="2">
        <v>1.6328398559423194</v>
      </c>
      <c r="AV11" s="2">
        <v>2.0185490604536307</v>
      </c>
      <c r="AW11" s="2">
        <v>2.4412098762869796</v>
      </c>
      <c r="AX11" s="2">
        <v>4.0188244460524007</v>
      </c>
      <c r="AY11" s="2">
        <v>4.8638835536319007</v>
      </c>
      <c r="AZ11" s="2">
        <v>5.7327272401800968</v>
      </c>
      <c r="BA11" s="2">
        <v>5.9474086200066019</v>
      </c>
      <c r="BB11" s="2">
        <v>3.6012832305957971</v>
      </c>
      <c r="BC11" s="2">
        <v>7.7867649722210004</v>
      </c>
      <c r="BD11" s="13">
        <f t="shared" si="10"/>
        <v>42.979936279924097</v>
      </c>
      <c r="BE11" s="13">
        <f t="shared" si="11"/>
        <v>42.479936279923898</v>
      </c>
    </row>
    <row r="12" spans="1:59" x14ac:dyDescent="0.25">
      <c r="A12" s="6" t="s">
        <v>120</v>
      </c>
      <c r="B12" s="6" t="s">
        <v>542</v>
      </c>
      <c r="C12" s="6" t="s">
        <v>543</v>
      </c>
      <c r="D12" s="6" t="s">
        <v>520</v>
      </c>
      <c r="E12" s="6" t="str">
        <f>_xlfn.XLOOKUP($A12,TBL_PlexosNaming!$H$2:$H$7,TBL_PlexosNaming!I$2:I$7)&amp;_xlfn.XLOOKUP($B12,TBL_PlexosNaming!$B$2:$B$16,TBL_PlexosNaming!$E$2:$E$16,"Error")&amp;_xlfn.XLOOKUP($D12,TBL_PlexosNaming!$D$2:$D$16,TBL_PlexosNaming!$F$2:$F$16,"Error")</f>
        <v>DRS.PX.UTN._.RES.EV DLC</v>
      </c>
      <c r="F12" s="6" t="str">
        <f>IF(B12="Irrigation","",_xlfn.XLOOKUP($A12,TBL_PlexosNaming!$H$2:$H$7,TBL_PlexosNaming!J$2:J$7)&amp;_xlfn.XLOOKUP($B12,TBL_PlexosNaming!$B$2:$B$16,TBL_PlexosNaming!$E$2:$E$16,"Error")&amp;_xlfn.XLOOKUP($D12,TBL_PlexosNaming!$D$2:$D$16,TBL_PlexosNaming!$F$2:$F$16,"Error"))</f>
        <v>DRW.PX.UTN._.RES.EV DLC</v>
      </c>
      <c r="G12" s="11">
        <f t="shared" si="7"/>
        <v>6.0000000000000001E-3</v>
      </c>
      <c r="H12" s="11">
        <f t="shared" si="8"/>
        <v>1.7999999999999999E-2</v>
      </c>
      <c r="I12" s="12" t="str">
        <f t="shared" si="9"/>
        <v/>
      </c>
      <c r="J12" s="6">
        <v>18</v>
      </c>
      <c r="K12" s="6">
        <v>6</v>
      </c>
      <c r="L12" s="6">
        <v>18</v>
      </c>
      <c r="M12" s="18">
        <v>6</v>
      </c>
      <c r="N12" s="1">
        <v>408.17967828368575</v>
      </c>
      <c r="O12" s="1">
        <v>408.17967828368381</v>
      </c>
      <c r="P12" s="2">
        <v>0</v>
      </c>
      <c r="Q12" s="2">
        <v>2</v>
      </c>
      <c r="R12" s="2">
        <v>0.111845035927348</v>
      </c>
      <c r="S12" s="2">
        <v>0.14311582434624598</v>
      </c>
      <c r="T12" s="2">
        <v>0.22011662739575799</v>
      </c>
      <c r="U12" s="2">
        <v>0.51431086427527206</v>
      </c>
      <c r="V12" s="2">
        <v>0.78129401462191606</v>
      </c>
      <c r="W12" s="2">
        <v>1.1490142021162999</v>
      </c>
      <c r="X12" s="2">
        <v>1.6300460992188897</v>
      </c>
      <c r="Y12" s="2">
        <v>2.1958829130927899</v>
      </c>
      <c r="Z12" s="2">
        <v>2.8658495179874608</v>
      </c>
      <c r="AA12" s="2">
        <v>3.6531433112569189</v>
      </c>
      <c r="AB12" s="2">
        <v>4.5607350567929998</v>
      </c>
      <c r="AC12" s="2">
        <v>5.5712916859221018</v>
      </c>
      <c r="AD12" s="2">
        <v>9.1909754389248022</v>
      </c>
      <c r="AE12" s="2">
        <v>11.239332603845696</v>
      </c>
      <c r="AF12" s="2">
        <v>9.4121411289524985</v>
      </c>
      <c r="AG12" s="2">
        <v>7.3155625523075045</v>
      </c>
      <c r="AH12" s="2">
        <v>7.5207258847150982</v>
      </c>
      <c r="AI12" s="2">
        <v>16.502960172647704</v>
      </c>
      <c r="AJ12" s="2">
        <v>0</v>
      </c>
      <c r="AK12" s="2">
        <v>0</v>
      </c>
      <c r="AL12" s="2">
        <v>0.111845035927348</v>
      </c>
      <c r="AM12" s="2">
        <v>0.14311582434624598</v>
      </c>
      <c r="AN12" s="2">
        <v>0.22011662739575899</v>
      </c>
      <c r="AO12" s="2">
        <v>0.51431086427527906</v>
      </c>
      <c r="AP12" s="2">
        <v>0.78129401462189807</v>
      </c>
      <c r="AQ12" s="2">
        <v>1.1490142021163201</v>
      </c>
      <c r="AR12" s="2">
        <v>1.6300460992188999</v>
      </c>
      <c r="AS12" s="2">
        <v>2.1958829130927295</v>
      </c>
      <c r="AT12" s="2">
        <v>2.8658495179874901</v>
      </c>
      <c r="AU12" s="2">
        <v>3.6531433112569296</v>
      </c>
      <c r="AV12" s="2">
        <v>4.5607350567929998</v>
      </c>
      <c r="AW12" s="2">
        <v>5.5712916859221018</v>
      </c>
      <c r="AX12" s="2">
        <v>9.1909754389246956</v>
      </c>
      <c r="AY12" s="2">
        <v>11.239332603845902</v>
      </c>
      <c r="AZ12" s="2">
        <v>9.4121411289524985</v>
      </c>
      <c r="BA12" s="2">
        <v>7.3155625523070995</v>
      </c>
      <c r="BB12" s="2">
        <v>7.5207258847154037</v>
      </c>
      <c r="BC12" s="2">
        <v>16.502960172647505</v>
      </c>
      <c r="BD12" s="13">
        <f t="shared" si="10"/>
        <v>86.578342934347305</v>
      </c>
      <c r="BE12" s="13">
        <f t="shared" si="11"/>
        <v>84.578342934347106</v>
      </c>
    </row>
    <row r="13" spans="1:59" x14ac:dyDescent="0.25">
      <c r="A13" s="6" t="s">
        <v>150</v>
      </c>
      <c r="B13" s="6" t="s">
        <v>542</v>
      </c>
      <c r="C13" s="6" t="s">
        <v>543</v>
      </c>
      <c r="D13" s="6" t="s">
        <v>520</v>
      </c>
      <c r="E13" s="6" t="str">
        <f>_xlfn.XLOOKUP($A13,TBL_PlexosNaming!$H$2:$H$7,TBL_PlexosNaming!I$2:I$7)&amp;_xlfn.XLOOKUP($B13,TBL_PlexosNaming!$B$2:$B$16,TBL_PlexosNaming!$E$2:$E$16,"Error")&amp;_xlfn.XLOOKUP($D13,TBL_PlexosNaming!$D$2:$D$16,TBL_PlexosNaming!$F$2:$F$16,"Error")</f>
        <v>DRS.PX.YAK._.RES.EV DLC</v>
      </c>
      <c r="F13" s="6" t="str">
        <f>IF(B13="Irrigation","",_xlfn.XLOOKUP($A13,TBL_PlexosNaming!$H$2:$H$7,TBL_PlexosNaming!J$2:J$7)&amp;_xlfn.XLOOKUP($B13,TBL_PlexosNaming!$B$2:$B$16,TBL_PlexosNaming!$E$2:$E$16,"Error")&amp;_xlfn.XLOOKUP($D13,TBL_PlexosNaming!$D$2:$D$16,TBL_PlexosNaming!$F$2:$F$16,"Error"))</f>
        <v>DRW.PX.YAK._.RES.EV DLC</v>
      </c>
      <c r="G13" s="11">
        <f t="shared" si="7"/>
        <v>6.0000000000000001E-3</v>
      </c>
      <c r="H13" s="11">
        <f t="shared" si="8"/>
        <v>1.7999999999999999E-2</v>
      </c>
      <c r="I13" s="12" t="str">
        <f t="shared" si="9"/>
        <v/>
      </c>
      <c r="J13" s="6">
        <v>18</v>
      </c>
      <c r="K13" s="6">
        <v>6</v>
      </c>
      <c r="L13" s="6">
        <v>18</v>
      </c>
      <c r="M13" s="18">
        <v>6</v>
      </c>
      <c r="N13" s="1">
        <v>344.12842909361007</v>
      </c>
      <c r="O13" s="1">
        <v>344.12842909361052</v>
      </c>
      <c r="P13" s="2">
        <v>0</v>
      </c>
      <c r="Q13" s="2">
        <v>0.5</v>
      </c>
      <c r="R13" s="2">
        <v>2.4828949336875802E-3</v>
      </c>
      <c r="S13" s="2">
        <v>2.7249921136337798E-3</v>
      </c>
      <c r="T13" s="2">
        <v>4.1405827658706606E-3</v>
      </c>
      <c r="U13" s="2">
        <v>9.7593024205660812E-3</v>
      </c>
      <c r="V13" s="2">
        <v>1.516665005715E-2</v>
      </c>
      <c r="W13" s="2">
        <v>2.3013420832329698E-2</v>
      </c>
      <c r="X13" s="2">
        <v>3.3858358275042202E-2</v>
      </c>
      <c r="Y13" s="2">
        <v>4.728802167990101E-2</v>
      </c>
      <c r="Z13" s="2">
        <v>6.4082863704973986E-2</v>
      </c>
      <c r="AA13" s="2">
        <v>8.4796311333327989E-2</v>
      </c>
      <c r="AB13" s="2">
        <v>0.10970871262436899</v>
      </c>
      <c r="AC13" s="2">
        <v>0.13844060980623002</v>
      </c>
      <c r="AD13" s="2">
        <v>0.22454812423190895</v>
      </c>
      <c r="AE13" s="2">
        <v>0.27585895079303902</v>
      </c>
      <c r="AF13" s="2">
        <v>0.32856034882925012</v>
      </c>
      <c r="AG13" s="2">
        <v>0.38371289624930993</v>
      </c>
      <c r="AH13" s="2">
        <v>0.4445816195141099</v>
      </c>
      <c r="AI13" s="2">
        <v>1.1884170839464701</v>
      </c>
      <c r="AJ13" s="2">
        <v>0</v>
      </c>
      <c r="AK13" s="2">
        <v>0</v>
      </c>
      <c r="AL13" s="2">
        <v>2.4828949336876001E-3</v>
      </c>
      <c r="AM13" s="2">
        <v>2.7249921136337503E-3</v>
      </c>
      <c r="AN13" s="2">
        <v>4.1405827658706094E-3</v>
      </c>
      <c r="AO13" s="2">
        <v>9.7593024205661419E-3</v>
      </c>
      <c r="AP13" s="2">
        <v>1.5166650057149896E-2</v>
      </c>
      <c r="AQ13" s="2">
        <v>2.3013420832329601E-2</v>
      </c>
      <c r="AR13" s="2">
        <v>3.3858358275042598E-2</v>
      </c>
      <c r="AS13" s="2">
        <v>4.7288021679901815E-2</v>
      </c>
      <c r="AT13" s="2">
        <v>6.4082863704971987E-2</v>
      </c>
      <c r="AU13" s="2">
        <v>8.4796311333327989E-2</v>
      </c>
      <c r="AV13" s="2">
        <v>0.10970871262436799</v>
      </c>
      <c r="AW13" s="2">
        <v>0.13844060980623302</v>
      </c>
      <c r="AX13" s="2">
        <v>0.22454812423190895</v>
      </c>
      <c r="AY13" s="2">
        <v>0.27585895079303802</v>
      </c>
      <c r="AZ13" s="2">
        <v>0.32856034882926011</v>
      </c>
      <c r="BA13" s="2">
        <v>0.38371289624930993</v>
      </c>
      <c r="BB13" s="2">
        <v>0.44458161951411013</v>
      </c>
      <c r="BC13" s="2">
        <v>1.1884170839464501</v>
      </c>
      <c r="BD13" s="13">
        <f t="shared" si="10"/>
        <v>3.88114174411117</v>
      </c>
      <c r="BE13" s="13">
        <f t="shared" si="11"/>
        <v>3.3811417441111602</v>
      </c>
    </row>
    <row r="14" spans="1:59" x14ac:dyDescent="0.25">
      <c r="A14" s="6" t="s">
        <v>182</v>
      </c>
      <c r="B14" s="6" t="s">
        <v>542</v>
      </c>
      <c r="C14" s="6" t="s">
        <v>543</v>
      </c>
      <c r="D14" s="6" t="s">
        <v>520</v>
      </c>
      <c r="E14" s="6" t="str">
        <f>_xlfn.XLOOKUP($A14,TBL_PlexosNaming!$H$2:$H$7,TBL_PlexosNaming!I$2:I$7)&amp;_xlfn.XLOOKUP($B14,TBL_PlexosNaming!$B$2:$B$16,TBL_PlexosNaming!$E$2:$E$16,"Error")&amp;_xlfn.XLOOKUP($D14,TBL_PlexosNaming!$D$2:$D$16,TBL_PlexosNaming!$F$2:$F$16,"Error")</f>
        <v>DRS.PX.WYC._.RES.EV DLC</v>
      </c>
      <c r="F14" s="6" t="str">
        <f>IF(B14="Irrigation","",_xlfn.XLOOKUP($A14,TBL_PlexosNaming!$H$2:$H$7,TBL_PlexosNaming!J$2:J$7)&amp;_xlfn.XLOOKUP($B14,TBL_PlexosNaming!$B$2:$B$16,TBL_PlexosNaming!$E$2:$E$16,"Error")&amp;_xlfn.XLOOKUP($D14,TBL_PlexosNaming!$D$2:$D$16,TBL_PlexosNaming!$F$2:$F$16,"Error"))</f>
        <v>DRW.PX.WYC._.RES.EV DLC</v>
      </c>
      <c r="G14" s="11">
        <f t="shared" si="7"/>
        <v>6.0000000000000001E-3</v>
      </c>
      <c r="H14" s="11">
        <f t="shared" si="8"/>
        <v>1.7999999999999999E-2</v>
      </c>
      <c r="I14" s="12" t="str">
        <f t="shared" si="9"/>
        <v/>
      </c>
      <c r="J14" s="6">
        <v>18</v>
      </c>
      <c r="K14" s="6">
        <v>6</v>
      </c>
      <c r="L14" s="6">
        <v>18</v>
      </c>
      <c r="M14" s="18">
        <v>6</v>
      </c>
      <c r="N14" s="1">
        <v>368.67251120745857</v>
      </c>
      <c r="O14" s="1">
        <v>368.67251120745692</v>
      </c>
      <c r="P14" s="2">
        <v>0</v>
      </c>
      <c r="Q14" s="2">
        <v>0</v>
      </c>
      <c r="R14" s="2">
        <v>2.2815101177752302E-3</v>
      </c>
      <c r="S14" s="2">
        <v>2.3056749365107298E-3</v>
      </c>
      <c r="T14" s="2">
        <v>3.1672494663015803E-3</v>
      </c>
      <c r="U14" s="2">
        <v>6.9902839857166601E-3</v>
      </c>
      <c r="V14" s="2">
        <v>8.2595892175502013E-3</v>
      </c>
      <c r="W14" s="2">
        <v>9.5140627713033998E-3</v>
      </c>
      <c r="X14" s="2">
        <v>1.1073094272381998E-2</v>
      </c>
      <c r="Y14" s="2">
        <v>1.2726874662418099E-2</v>
      </c>
      <c r="Z14" s="2">
        <v>1.4449875191931E-2</v>
      </c>
      <c r="AA14" s="2">
        <v>1.6226327929764403E-2</v>
      </c>
      <c r="AB14" s="2">
        <v>1.8037619399793703E-2</v>
      </c>
      <c r="AC14" s="2">
        <v>1.9846649230424993E-2</v>
      </c>
      <c r="AD14" s="2">
        <v>3.4186661340304014E-2</v>
      </c>
      <c r="AE14" s="2">
        <v>3.7879248345272981E-2</v>
      </c>
      <c r="AF14" s="2">
        <v>4.1671023722850004E-2</v>
      </c>
      <c r="AG14" s="2">
        <v>4.5426539820385026E-2</v>
      </c>
      <c r="AH14" s="2">
        <v>4.9373449723280005E-2</v>
      </c>
      <c r="AI14" s="2">
        <v>0.11443599229670598</v>
      </c>
      <c r="AJ14" s="2">
        <v>0</v>
      </c>
      <c r="AK14" s="2">
        <v>0</v>
      </c>
      <c r="AL14" s="2">
        <v>2.2815101177752202E-3</v>
      </c>
      <c r="AM14" s="2">
        <v>2.3056749365107597E-3</v>
      </c>
      <c r="AN14" s="2">
        <v>3.1672494663015898E-3</v>
      </c>
      <c r="AO14" s="2">
        <v>6.9902839857167295E-3</v>
      </c>
      <c r="AP14" s="2">
        <v>8.2595892175501024E-3</v>
      </c>
      <c r="AQ14" s="2">
        <v>9.514062771303497E-3</v>
      </c>
      <c r="AR14" s="2">
        <v>1.1073094272381699E-2</v>
      </c>
      <c r="AS14" s="2">
        <v>1.2726874662418404E-2</v>
      </c>
      <c r="AT14" s="2">
        <v>1.4449875191930896E-2</v>
      </c>
      <c r="AU14" s="2">
        <v>1.6226327929764708E-2</v>
      </c>
      <c r="AV14" s="2">
        <v>1.8037619399793398E-2</v>
      </c>
      <c r="AW14" s="2">
        <v>1.9846649230423993E-2</v>
      </c>
      <c r="AX14" s="2">
        <v>3.4186661340305013E-2</v>
      </c>
      <c r="AY14" s="2">
        <v>3.787924834527398E-2</v>
      </c>
      <c r="AZ14" s="2">
        <v>4.1671023722848005E-2</v>
      </c>
      <c r="BA14" s="2">
        <v>4.5426539820384026E-2</v>
      </c>
      <c r="BB14" s="2">
        <v>4.9373449723283003E-2</v>
      </c>
      <c r="BC14" s="2">
        <v>0.11443599229670398</v>
      </c>
      <c r="BD14" s="13">
        <f t="shared" si="10"/>
        <v>0.44785172643067001</v>
      </c>
      <c r="BE14" s="13">
        <f t="shared" si="11"/>
        <v>0.44785172643066901</v>
      </c>
    </row>
    <row r="15" spans="1:59" x14ac:dyDescent="0.25">
      <c r="A15" s="6" t="s">
        <v>26</v>
      </c>
      <c r="B15" s="6" t="s">
        <v>539</v>
      </c>
      <c r="C15" s="6" t="s">
        <v>543</v>
      </c>
      <c r="D15" s="6" t="s">
        <v>544</v>
      </c>
      <c r="E15" s="6" t="str">
        <f>_xlfn.XLOOKUP($A15,TBL_PlexosNaming!$H$2:$H$7,TBL_PlexosNaming!I$2:I$7)&amp;_xlfn.XLOOKUP($B15,TBL_PlexosNaming!$B$2:$B$16,TBL_PlexosNaming!$E$2:$E$16,"Error")&amp;_xlfn.XLOOKUP($D15,TBL_PlexosNaming!$D$2:$D$16,TBL_PlexosNaming!$F$2:$F$16,"Error")</f>
        <v>DRS.PX.NCA._.CI_.HVAC - DLC</v>
      </c>
      <c r="F15" s="6" t="str">
        <f>IF(B15="Irrigation","",_xlfn.XLOOKUP($A15,TBL_PlexosNaming!$H$2:$H$7,TBL_PlexosNaming!J$2:J$7)&amp;_xlfn.XLOOKUP($B15,TBL_PlexosNaming!$B$2:$B$16,TBL_PlexosNaming!$E$2:$E$16,"Error")&amp;_xlfn.XLOOKUP($D15,TBL_PlexosNaming!$D$2:$D$16,TBL_PlexosNaming!$F$2:$F$16,"Error"))</f>
        <v>DRW.PX.NCA._.CI_.HVAC - DLC</v>
      </c>
      <c r="G15" s="11">
        <f t="shared" si="7"/>
        <v>4.0000000000000001E-3</v>
      </c>
      <c r="H15" s="11">
        <f t="shared" si="8"/>
        <v>0.1</v>
      </c>
      <c r="I15" s="12" t="str">
        <f t="shared" si="9"/>
        <v>X</v>
      </c>
      <c r="J15" s="6">
        <v>100</v>
      </c>
      <c r="K15" s="6">
        <v>4</v>
      </c>
      <c r="L15" s="6">
        <v>18</v>
      </c>
      <c r="M15" s="18">
        <v>4</v>
      </c>
      <c r="N15" s="1">
        <v>35.761533884800265</v>
      </c>
      <c r="O15" s="1">
        <v>189.73925192134831</v>
      </c>
      <c r="P15" s="2">
        <v>0</v>
      </c>
      <c r="Q15" s="2">
        <v>0</v>
      </c>
      <c r="R15" s="2">
        <v>0.53334526982686215</v>
      </c>
      <c r="S15" s="2">
        <v>0.66454871549909855</v>
      </c>
      <c r="T15" s="2">
        <v>0.30835090535585707</v>
      </c>
      <c r="U15" s="2">
        <v>0.14452797581757948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0.10186172226456686</v>
      </c>
      <c r="AM15" s="2">
        <v>0.12659930503237576</v>
      </c>
      <c r="AN15" s="2">
        <v>5.5157364800771408E-2</v>
      </c>
      <c r="AO15" s="2">
        <v>2.2104378382104828E-2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2.5623268190346771E-3</v>
      </c>
      <c r="AZ15" s="2">
        <v>0</v>
      </c>
      <c r="BA15" s="2">
        <v>7.2370498147500406E-4</v>
      </c>
      <c r="BB15" s="2">
        <v>0</v>
      </c>
      <c r="BC15" s="2">
        <v>1.2639154357981242E-3</v>
      </c>
      <c r="BD15" s="13">
        <f t="shared" si="10"/>
        <v>1.6507728664993973</v>
      </c>
      <c r="BE15" s="13">
        <f t="shared" si="11"/>
        <v>0.31027271771612663</v>
      </c>
    </row>
    <row r="16" spans="1:59" x14ac:dyDescent="0.25">
      <c r="A16" s="6" t="s">
        <v>58</v>
      </c>
      <c r="B16" s="6" t="s">
        <v>539</v>
      </c>
      <c r="C16" s="6" t="s">
        <v>543</v>
      </c>
      <c r="D16" s="6" t="s">
        <v>544</v>
      </c>
      <c r="E16" s="6" t="str">
        <f>_xlfn.XLOOKUP($A16,TBL_PlexosNaming!$H$2:$H$7,TBL_PlexosNaming!I$2:I$7)&amp;_xlfn.XLOOKUP($B16,TBL_PlexosNaming!$B$2:$B$16,TBL_PlexosNaming!$E$2:$E$16,"Error")&amp;_xlfn.XLOOKUP($D16,TBL_PlexosNaming!$D$2:$D$16,TBL_PlexosNaming!$F$2:$F$16,"Error")</f>
        <v>DRS.PX.GOE._.CI_.HVAC - DLC</v>
      </c>
      <c r="F16" s="6" t="str">
        <f>IF(B16="Irrigation","",_xlfn.XLOOKUP($A16,TBL_PlexosNaming!$H$2:$H$7,TBL_PlexosNaming!J$2:J$7)&amp;_xlfn.XLOOKUP($B16,TBL_PlexosNaming!$B$2:$B$16,TBL_PlexosNaming!$E$2:$E$16,"Error")&amp;_xlfn.XLOOKUP($D16,TBL_PlexosNaming!$D$2:$D$16,TBL_PlexosNaming!$F$2:$F$16,"Error"))</f>
        <v>DRW.PX.GOE._.CI_.HVAC - DLC</v>
      </c>
      <c r="G16" s="11">
        <f t="shared" si="7"/>
        <v>4.0000000000000001E-3</v>
      </c>
      <c r="H16" s="11">
        <f t="shared" si="8"/>
        <v>0.1</v>
      </c>
      <c r="I16" s="12" t="str">
        <f t="shared" si="9"/>
        <v>X</v>
      </c>
      <c r="J16" s="6">
        <v>100</v>
      </c>
      <c r="K16" s="6">
        <v>4</v>
      </c>
      <c r="L16" s="6">
        <v>18</v>
      </c>
      <c r="M16" s="18">
        <v>4</v>
      </c>
      <c r="N16" s="1">
        <v>54.206993983586138</v>
      </c>
      <c r="O16" s="1">
        <v>236.0249679867714</v>
      </c>
      <c r="P16" s="2">
        <v>0</v>
      </c>
      <c r="Q16" s="2">
        <v>0</v>
      </c>
      <c r="R16" s="2">
        <v>0.67879276628392504</v>
      </c>
      <c r="S16" s="2">
        <v>0.92016862491227247</v>
      </c>
      <c r="T16" s="2">
        <v>0.41819247883095412</v>
      </c>
      <c r="U16" s="2">
        <v>0.18522613998117787</v>
      </c>
      <c r="V16" s="2">
        <v>0</v>
      </c>
      <c r="W16" s="2">
        <v>0</v>
      </c>
      <c r="X16" s="2">
        <v>0</v>
      </c>
      <c r="Y16" s="2">
        <v>6.0574026640808576E-2</v>
      </c>
      <c r="Z16" s="2">
        <v>0</v>
      </c>
      <c r="AA16" s="2">
        <v>0</v>
      </c>
      <c r="AB16" s="2">
        <v>0</v>
      </c>
      <c r="AC16" s="2">
        <v>0</v>
      </c>
      <c r="AD16" s="2">
        <v>0.28266316381294376</v>
      </c>
      <c r="AE16" s="2">
        <v>0</v>
      </c>
      <c r="AF16" s="2">
        <v>0</v>
      </c>
      <c r="AG16" s="2">
        <v>0</v>
      </c>
      <c r="AH16" s="2">
        <v>1.8663281333370918E-3</v>
      </c>
      <c r="AI16" s="2">
        <v>0.16583221666879777</v>
      </c>
      <c r="AJ16" s="2">
        <v>0</v>
      </c>
      <c r="AK16" s="2">
        <v>0</v>
      </c>
      <c r="AL16" s="2">
        <v>0.16284800850174447</v>
      </c>
      <c r="AM16" s="2">
        <v>0.20250775184751629</v>
      </c>
      <c r="AN16" s="2">
        <v>9.5508493119793259E-2</v>
      </c>
      <c r="AO16" s="2">
        <v>3.8172342494284861E-2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3.7486233046085948E-2</v>
      </c>
      <c r="AV16" s="2">
        <v>0</v>
      </c>
      <c r="AW16" s="2">
        <v>4.7706561651960633E-3</v>
      </c>
      <c r="AX16" s="2">
        <v>0</v>
      </c>
      <c r="AY16" s="2">
        <v>0</v>
      </c>
      <c r="AZ16" s="2">
        <v>1.0718352591030711E-2</v>
      </c>
      <c r="BA16" s="2">
        <v>5.2531023800431176E-3</v>
      </c>
      <c r="BB16" s="2">
        <v>1.0062995502451599E-2</v>
      </c>
      <c r="BC16" s="2">
        <v>0</v>
      </c>
      <c r="BD16" s="13">
        <f t="shared" si="10"/>
        <v>2.7133157452642163</v>
      </c>
      <c r="BE16" s="13">
        <f t="shared" si="11"/>
        <v>0.56732793564814643</v>
      </c>
    </row>
    <row r="17" spans="1:57" x14ac:dyDescent="0.25">
      <c r="A17" s="6" t="s">
        <v>88</v>
      </c>
      <c r="B17" s="6" t="s">
        <v>539</v>
      </c>
      <c r="C17" s="6" t="s">
        <v>543</v>
      </c>
      <c r="D17" s="6" t="s">
        <v>544</v>
      </c>
      <c r="E17" s="6" t="str">
        <f>_xlfn.XLOOKUP($A17,TBL_PlexosNaming!$H$2:$H$7,TBL_PlexosNaming!I$2:I$7)&amp;_xlfn.XLOOKUP($B17,TBL_PlexosNaming!$B$2:$B$16,TBL_PlexosNaming!$E$2:$E$16,"Error")&amp;_xlfn.XLOOKUP($D17,TBL_PlexosNaming!$D$2:$D$16,TBL_PlexosNaming!$F$2:$F$16,"Error")</f>
        <v>DRS.PX.SOR._.CI_.HVAC - DLC</v>
      </c>
      <c r="F17" s="6" t="str">
        <f>IF(B17="Irrigation","",_xlfn.XLOOKUP($A17,TBL_PlexosNaming!$H$2:$H$7,TBL_PlexosNaming!J$2:J$7)&amp;_xlfn.XLOOKUP($B17,TBL_PlexosNaming!$B$2:$B$16,TBL_PlexosNaming!$E$2:$E$16,"Error")&amp;_xlfn.XLOOKUP($D17,TBL_PlexosNaming!$D$2:$D$16,TBL_PlexosNaming!$F$2:$F$16,"Error"))</f>
        <v>DRW.PX.SOR._.CI_.HVAC - DLC</v>
      </c>
      <c r="G17" s="11">
        <f t="shared" si="7"/>
        <v>4.0000000000000001E-3</v>
      </c>
      <c r="H17" s="11">
        <f t="shared" si="8"/>
        <v>0.1</v>
      </c>
      <c r="I17" s="12" t="str">
        <f t="shared" si="9"/>
        <v>X</v>
      </c>
      <c r="J17" s="6">
        <v>100</v>
      </c>
      <c r="K17" s="6">
        <v>4</v>
      </c>
      <c r="L17" s="6">
        <v>18</v>
      </c>
      <c r="M17" s="18">
        <v>4</v>
      </c>
      <c r="N17" s="1">
        <v>32.680343593285912</v>
      </c>
      <c r="O17" s="1">
        <v>177.33863929157712</v>
      </c>
      <c r="P17" s="2">
        <v>0</v>
      </c>
      <c r="Q17" s="2">
        <v>0</v>
      </c>
      <c r="R17" s="2">
        <v>5.4869766854728237</v>
      </c>
      <c r="S17" s="2">
        <v>7.2117999978680771</v>
      </c>
      <c r="T17" s="2">
        <v>3.5781350661189233</v>
      </c>
      <c r="U17" s="2">
        <v>1.8507302069383265</v>
      </c>
      <c r="V17" s="2">
        <v>0.12808853855613478</v>
      </c>
      <c r="W17" s="2">
        <v>0.11039428933554873</v>
      </c>
      <c r="X17" s="2">
        <v>5.9480380165329194E-2</v>
      </c>
      <c r="Y17" s="2">
        <v>0.10692866718532557</v>
      </c>
      <c r="Z17" s="2">
        <v>6.0960107884113768E-2</v>
      </c>
      <c r="AA17" s="2">
        <v>7.4334704663076678E-2</v>
      </c>
      <c r="AB17" s="2">
        <v>7.4748049494832713E-2</v>
      </c>
      <c r="AC17" s="2">
        <v>7.3891012927237654E-2</v>
      </c>
      <c r="AD17" s="2">
        <v>7.0110220179508076E-2</v>
      </c>
      <c r="AE17" s="2">
        <v>7.0941277087538168E-2</v>
      </c>
      <c r="AF17" s="2">
        <v>6.6066309858385353E-2</v>
      </c>
      <c r="AG17" s="2">
        <v>6.679530011433954E-2</v>
      </c>
      <c r="AH17" s="2">
        <v>6.6297161224579071E-2</v>
      </c>
      <c r="AI17" s="2">
        <v>0.13600943715576008</v>
      </c>
      <c r="AJ17" s="2">
        <v>0</v>
      </c>
      <c r="AK17" s="2">
        <v>0</v>
      </c>
      <c r="AL17" s="2">
        <v>1.016794265056012</v>
      </c>
      <c r="AM17" s="2">
        <v>1.3239615440386865</v>
      </c>
      <c r="AN17" s="2">
        <v>0.65783499113583144</v>
      </c>
      <c r="AO17" s="2">
        <v>0.33155973598547739</v>
      </c>
      <c r="AP17" s="2">
        <v>1.2869797628191737E-2</v>
      </c>
      <c r="AQ17" s="2">
        <v>1.3825558739978039E-2</v>
      </c>
      <c r="AR17" s="2">
        <v>1.4667592784677552E-2</v>
      </c>
      <c r="AS17" s="2">
        <v>1.5040071721681425E-2</v>
      </c>
      <c r="AT17" s="2">
        <v>1.5405312978276076E-2</v>
      </c>
      <c r="AU17" s="2">
        <v>1.5560024854474275E-2</v>
      </c>
      <c r="AV17" s="2">
        <v>1.5674747581139847E-2</v>
      </c>
      <c r="AW17" s="2">
        <v>1.5376297614437373E-2</v>
      </c>
      <c r="AX17" s="2">
        <v>1.4763246792298013E-2</v>
      </c>
      <c r="AY17" s="2">
        <v>1.4185658251321787E-2</v>
      </c>
      <c r="AZ17" s="2">
        <v>1.3690798482829614E-2</v>
      </c>
      <c r="BA17" s="2">
        <v>1.3700488789143428E-2</v>
      </c>
      <c r="BB17" s="2">
        <v>1.3037737346590195E-2</v>
      </c>
      <c r="BC17" s="2">
        <v>2.4337347230825035E-2</v>
      </c>
      <c r="BD17" s="13">
        <f t="shared" si="10"/>
        <v>19.29268741222986</v>
      </c>
      <c r="BE17" s="13">
        <f t="shared" si="11"/>
        <v>3.5422852170118717</v>
      </c>
    </row>
    <row r="18" spans="1:57" x14ac:dyDescent="0.25">
      <c r="A18" s="6" t="s">
        <v>120</v>
      </c>
      <c r="B18" s="6" t="s">
        <v>539</v>
      </c>
      <c r="C18" s="6" t="s">
        <v>543</v>
      </c>
      <c r="D18" s="6" t="s">
        <v>544</v>
      </c>
      <c r="E18" s="6" t="str">
        <f>_xlfn.XLOOKUP($A18,TBL_PlexosNaming!$H$2:$H$7,TBL_PlexosNaming!I$2:I$7)&amp;_xlfn.XLOOKUP($B18,TBL_PlexosNaming!$B$2:$B$16,TBL_PlexosNaming!$E$2:$E$16,"Error")&amp;_xlfn.XLOOKUP($D18,TBL_PlexosNaming!$D$2:$D$16,TBL_PlexosNaming!$F$2:$F$16,"Error")</f>
        <v>DRS.PX.UTN._.CI_.HVAC - DLC</v>
      </c>
      <c r="F18" s="6" t="str">
        <f>IF(B18="Irrigation","",_xlfn.XLOOKUP($A18,TBL_PlexosNaming!$H$2:$H$7,TBL_PlexosNaming!J$2:J$7)&amp;_xlfn.XLOOKUP($B18,TBL_PlexosNaming!$B$2:$B$16,TBL_PlexosNaming!$E$2:$E$16,"Error")&amp;_xlfn.XLOOKUP($D18,TBL_PlexosNaming!$D$2:$D$16,TBL_PlexosNaming!$F$2:$F$16,"Error"))</f>
        <v>DRW.PX.UTN._.CI_.HVAC - DLC</v>
      </c>
      <c r="G18" s="11">
        <f t="shared" si="7"/>
        <v>4.0000000000000001E-3</v>
      </c>
      <c r="H18" s="11">
        <f t="shared" si="8"/>
        <v>0.1</v>
      </c>
      <c r="I18" s="12" t="str">
        <f t="shared" si="9"/>
        <v>X</v>
      </c>
      <c r="J18" s="6">
        <v>100</v>
      </c>
      <c r="K18" s="6">
        <v>4</v>
      </c>
      <c r="L18" s="6">
        <v>18</v>
      </c>
      <c r="M18" s="18">
        <v>4</v>
      </c>
      <c r="N18" s="1">
        <v>26.180011212046306</v>
      </c>
      <c r="O18" s="1">
        <v>209.87262731731039</v>
      </c>
      <c r="P18" s="2">
        <v>0</v>
      </c>
      <c r="Q18" s="2">
        <v>6.2629139089792183</v>
      </c>
      <c r="R18" s="2">
        <v>0.24412902038306683</v>
      </c>
      <c r="S18" s="2">
        <v>0.3035164906802521</v>
      </c>
      <c r="T18" s="2">
        <v>0.42902898186412131</v>
      </c>
      <c r="U18" s="2">
        <v>0.36784836036196822</v>
      </c>
      <c r="V18" s="2">
        <v>0.32568128964474852</v>
      </c>
      <c r="W18" s="2">
        <v>0.31264068665661071</v>
      </c>
      <c r="X18" s="2">
        <v>0.29245602347344501</v>
      </c>
      <c r="Y18" s="2">
        <v>0.28789698395170404</v>
      </c>
      <c r="Z18" s="2">
        <v>0.28466286561319265</v>
      </c>
      <c r="AA18" s="2">
        <v>0.28384124312254144</v>
      </c>
      <c r="AB18" s="2">
        <v>0.27957295692610629</v>
      </c>
      <c r="AC18" s="2">
        <v>0.28172148811285069</v>
      </c>
      <c r="AD18" s="2">
        <v>0.2751822129066106</v>
      </c>
      <c r="AE18" s="2">
        <v>0.27429234730847796</v>
      </c>
      <c r="AF18" s="2">
        <v>0.27084721321939043</v>
      </c>
      <c r="AG18" s="2">
        <v>0.27113413148688181</v>
      </c>
      <c r="AH18" s="2">
        <v>0.27035684564118156</v>
      </c>
      <c r="AI18" s="2">
        <v>0.53600036442379562</v>
      </c>
      <c r="AJ18" s="2">
        <v>0</v>
      </c>
      <c r="AK18" s="2">
        <v>0.53859391754907304</v>
      </c>
      <c r="AL18" s="2">
        <v>1.0836345301523345</v>
      </c>
      <c r="AM18" s="2">
        <v>2.1572955469616364</v>
      </c>
      <c r="AN18" s="2">
        <v>1.1358355377396014</v>
      </c>
      <c r="AO18" s="2">
        <v>0.59177601579383676</v>
      </c>
      <c r="AP18" s="2">
        <v>6.4852822858679993E-2</v>
      </c>
      <c r="AQ18" s="2">
        <v>6.5198248462609243E-2</v>
      </c>
      <c r="AR18" s="2">
        <v>4.144468129438561E-2</v>
      </c>
      <c r="AS18" s="2">
        <v>4.7800076313380124E-2</v>
      </c>
      <c r="AT18" s="2">
        <v>4.4269710190915745E-2</v>
      </c>
      <c r="AU18" s="2">
        <v>4.6738237345765654E-2</v>
      </c>
      <c r="AV18" s="2">
        <v>4.5161060737568093E-2</v>
      </c>
      <c r="AW18" s="2">
        <v>4.5762723965982133E-2</v>
      </c>
      <c r="AX18" s="2">
        <v>3.8745373972815855E-2</v>
      </c>
      <c r="AY18" s="2">
        <v>5.003970971621996E-2</v>
      </c>
      <c r="AZ18" s="2">
        <v>4.541973947162159E-2</v>
      </c>
      <c r="BA18" s="2">
        <v>4.9645478153078848E-2</v>
      </c>
      <c r="BB18" s="2">
        <v>4.4263440075198446E-2</v>
      </c>
      <c r="BC18" s="2">
        <v>9.3322721553463772E-2</v>
      </c>
      <c r="BD18" s="13">
        <f t="shared" si="10"/>
        <v>11.853723414756164</v>
      </c>
      <c r="BE18" s="13">
        <f t="shared" si="11"/>
        <v>6.2297995723081669</v>
      </c>
    </row>
    <row r="19" spans="1:57" x14ac:dyDescent="0.25">
      <c r="A19" s="6" t="s">
        <v>150</v>
      </c>
      <c r="B19" s="6" t="s">
        <v>539</v>
      </c>
      <c r="C19" s="6" t="s">
        <v>543</v>
      </c>
      <c r="D19" s="6" t="s">
        <v>544</v>
      </c>
      <c r="E19" s="6" t="str">
        <f>_xlfn.XLOOKUP($A19,TBL_PlexosNaming!$H$2:$H$7,TBL_PlexosNaming!I$2:I$7)&amp;_xlfn.XLOOKUP($B19,TBL_PlexosNaming!$B$2:$B$16,TBL_PlexosNaming!$E$2:$E$16,"Error")&amp;_xlfn.XLOOKUP($D19,TBL_PlexosNaming!$D$2:$D$16,TBL_PlexosNaming!$F$2:$F$16,"Error")</f>
        <v>DRS.PX.YAK._.CI_.HVAC - DLC</v>
      </c>
      <c r="F19" s="6" t="str">
        <f>IF(B19="Irrigation","",_xlfn.XLOOKUP($A19,TBL_PlexosNaming!$H$2:$H$7,TBL_PlexosNaming!J$2:J$7)&amp;_xlfn.XLOOKUP($B19,TBL_PlexosNaming!$B$2:$B$16,TBL_PlexosNaming!$E$2:$E$16,"Error")&amp;_xlfn.XLOOKUP($D19,TBL_PlexosNaming!$D$2:$D$16,TBL_PlexosNaming!$F$2:$F$16,"Error"))</f>
        <v>DRW.PX.YAK._.CI_.HVAC - DLC</v>
      </c>
      <c r="G19" s="11">
        <f t="shared" si="7"/>
        <v>4.0000000000000001E-3</v>
      </c>
      <c r="H19" s="11">
        <f t="shared" si="8"/>
        <v>0.1</v>
      </c>
      <c r="I19" s="12" t="str">
        <f t="shared" si="9"/>
        <v>X</v>
      </c>
      <c r="J19" s="6">
        <v>100</v>
      </c>
      <c r="K19" s="6">
        <v>4</v>
      </c>
      <c r="L19" s="6">
        <v>18</v>
      </c>
      <c r="M19" s="18">
        <v>4</v>
      </c>
      <c r="N19" s="1">
        <v>25.914440393229828</v>
      </c>
      <c r="O19" s="1">
        <v>161.49996888976668</v>
      </c>
      <c r="P19" s="2">
        <v>0</v>
      </c>
      <c r="Q19" s="2">
        <v>0</v>
      </c>
      <c r="R19" s="2">
        <v>1.5992500861443544</v>
      </c>
      <c r="S19" s="2">
        <v>2.0957162483064193</v>
      </c>
      <c r="T19" s="2">
        <v>1.0417440219292846</v>
      </c>
      <c r="U19" s="2">
        <v>0.52768127306106827</v>
      </c>
      <c r="V19" s="2">
        <v>2.0504768286622621E-2</v>
      </c>
      <c r="W19" s="2">
        <v>1.8500076064313475E-2</v>
      </c>
      <c r="X19" s="2">
        <v>1.8593641099378999E-2</v>
      </c>
      <c r="Y19" s="2">
        <v>2.3847437123171389E-2</v>
      </c>
      <c r="Z19" s="2">
        <v>2.6293090602795388E-2</v>
      </c>
      <c r="AA19" s="2">
        <v>2.6567859596037913E-2</v>
      </c>
      <c r="AB19" s="2">
        <v>2.6834512305288882E-2</v>
      </c>
      <c r="AC19" s="2">
        <v>2.1914832976030141E-2</v>
      </c>
      <c r="AD19" s="2">
        <v>2.3381660003168214E-2</v>
      </c>
      <c r="AE19" s="2">
        <v>2.1327711933428972E-2</v>
      </c>
      <c r="AF19" s="2">
        <v>1.4601340461241286E-2</v>
      </c>
      <c r="AG19" s="2">
        <v>1.5872691464627664E-2</v>
      </c>
      <c r="AH19" s="2">
        <v>2.3978225514167839E-2</v>
      </c>
      <c r="AI19" s="2">
        <v>5.5564519868545936E-2</v>
      </c>
      <c r="AJ19" s="2">
        <v>0</v>
      </c>
      <c r="AK19" s="2">
        <v>0</v>
      </c>
      <c r="AL19" s="2">
        <v>0.2585737747875711</v>
      </c>
      <c r="AM19" s="2">
        <v>0.33634076448454625</v>
      </c>
      <c r="AN19" s="2">
        <v>0.16542740414998613</v>
      </c>
      <c r="AO19" s="2">
        <v>7.8243619380615637E-2</v>
      </c>
      <c r="AP19" s="2">
        <v>2.6954578891890124E-3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2.8017590876638909E-4</v>
      </c>
      <c r="BC19" s="2">
        <v>0</v>
      </c>
      <c r="BD19" s="13">
        <f t="shared" si="10"/>
        <v>5.6021739967399453</v>
      </c>
      <c r="BE19" s="13">
        <f t="shared" si="11"/>
        <v>0.84156119660067452</v>
      </c>
    </row>
    <row r="20" spans="1:57" x14ac:dyDescent="0.25">
      <c r="A20" s="6" t="s">
        <v>182</v>
      </c>
      <c r="B20" s="6" t="s">
        <v>539</v>
      </c>
      <c r="C20" s="6" t="s">
        <v>543</v>
      </c>
      <c r="D20" s="6" t="s">
        <v>544</v>
      </c>
      <c r="E20" s="6" t="str">
        <f>_xlfn.XLOOKUP($A20,TBL_PlexosNaming!$H$2:$H$7,TBL_PlexosNaming!I$2:I$7)&amp;_xlfn.XLOOKUP($B20,TBL_PlexosNaming!$B$2:$B$16,TBL_PlexosNaming!$E$2:$E$16,"Error")&amp;_xlfn.XLOOKUP($D20,TBL_PlexosNaming!$D$2:$D$16,TBL_PlexosNaming!$F$2:$F$16,"Error")</f>
        <v>DRS.PX.WYC._.CI_.HVAC - DLC</v>
      </c>
      <c r="F20" s="6" t="str">
        <f>IF(B20="Irrigation","",_xlfn.XLOOKUP($A20,TBL_PlexosNaming!$H$2:$H$7,TBL_PlexosNaming!J$2:J$7)&amp;_xlfn.XLOOKUP($B20,TBL_PlexosNaming!$B$2:$B$16,TBL_PlexosNaming!$E$2:$E$16,"Error")&amp;_xlfn.XLOOKUP($D20,TBL_PlexosNaming!$D$2:$D$16,TBL_PlexosNaming!$F$2:$F$16,"Error"))</f>
        <v>DRW.PX.WYC._.CI_.HVAC - DLC</v>
      </c>
      <c r="G20" s="11">
        <f t="shared" si="7"/>
        <v>4.0000000000000001E-3</v>
      </c>
      <c r="H20" s="11">
        <f t="shared" si="8"/>
        <v>0.1</v>
      </c>
      <c r="I20" s="12" t="str">
        <f t="shared" si="9"/>
        <v>X</v>
      </c>
      <c r="J20" s="6">
        <v>100</v>
      </c>
      <c r="K20" s="6">
        <v>4</v>
      </c>
      <c r="L20" s="6">
        <v>18</v>
      </c>
      <c r="M20" s="18">
        <v>4</v>
      </c>
      <c r="N20" s="1">
        <v>61.768956900026382</v>
      </c>
      <c r="O20" s="1">
        <v>262.12704058611911</v>
      </c>
      <c r="P20" s="2">
        <v>0</v>
      </c>
      <c r="Q20" s="2">
        <v>0</v>
      </c>
      <c r="R20" s="2">
        <v>1.3579143892845003</v>
      </c>
      <c r="S20" s="2">
        <v>1.6562533553459642</v>
      </c>
      <c r="T20" s="2">
        <v>0.77373342947421531</v>
      </c>
      <c r="U20" s="2">
        <v>0.34264296223771318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0.31588058994371276</v>
      </c>
      <c r="AM20" s="2">
        <v>0.39585135008922129</v>
      </c>
      <c r="AN20" s="2">
        <v>0.1776989592506466</v>
      </c>
      <c r="AO20" s="2">
        <v>8.4040852524711607E-2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2.0819241390305221E-3</v>
      </c>
      <c r="AZ20" s="2">
        <v>0</v>
      </c>
      <c r="BA20" s="2">
        <v>0</v>
      </c>
      <c r="BB20" s="2">
        <v>0</v>
      </c>
      <c r="BC20" s="2">
        <v>5.7623250115491631E-3</v>
      </c>
      <c r="BD20" s="13">
        <f t="shared" si="10"/>
        <v>4.1305441363423929</v>
      </c>
      <c r="BE20" s="13">
        <f t="shared" si="11"/>
        <v>0.98131600095887195</v>
      </c>
    </row>
    <row r="21" spans="1:57" x14ac:dyDescent="0.25">
      <c r="A21" s="6" t="s">
        <v>26</v>
      </c>
      <c r="B21" s="6" t="s">
        <v>542</v>
      </c>
      <c r="C21" s="6" t="s">
        <v>543</v>
      </c>
      <c r="D21" s="6" t="s">
        <v>544</v>
      </c>
      <c r="E21" s="6" t="str">
        <f>_xlfn.XLOOKUP($A21,TBL_PlexosNaming!$H$2:$H$7,TBL_PlexosNaming!I$2:I$7)&amp;_xlfn.XLOOKUP($B21,TBL_PlexosNaming!$B$2:$B$16,TBL_PlexosNaming!$E$2:$E$16,"Error")&amp;_xlfn.XLOOKUP($D21,TBL_PlexosNaming!$D$2:$D$16,TBL_PlexosNaming!$F$2:$F$16,"Error")</f>
        <v>DRS.PX.NCA._.RES.HVAC - DLC</v>
      </c>
      <c r="F21" s="6" t="str">
        <f>IF(B21="Irrigation","",_xlfn.XLOOKUP($A21,TBL_PlexosNaming!$H$2:$H$7,TBL_PlexosNaming!J$2:J$7)&amp;_xlfn.XLOOKUP($B21,TBL_PlexosNaming!$B$2:$B$16,TBL_PlexosNaming!$E$2:$E$16,"Error")&amp;_xlfn.XLOOKUP($D21,TBL_PlexosNaming!$D$2:$D$16,TBL_PlexosNaming!$F$2:$F$16,"Error"))</f>
        <v>DRW.PX.NCA._.RES.HVAC - DLC</v>
      </c>
      <c r="G21" s="11">
        <f t="shared" si="7"/>
        <v>6.0000000000000001E-3</v>
      </c>
      <c r="H21" s="11">
        <f t="shared" si="8"/>
        <v>0.1</v>
      </c>
      <c r="I21" s="12" t="str">
        <f t="shared" si="9"/>
        <v>X</v>
      </c>
      <c r="J21" s="6">
        <v>100</v>
      </c>
      <c r="K21" s="6">
        <v>6</v>
      </c>
      <c r="L21" s="6">
        <v>18</v>
      </c>
      <c r="M21" s="18">
        <v>6</v>
      </c>
      <c r="N21" s="1">
        <v>282.01916886923522</v>
      </c>
      <c r="O21" s="1">
        <v>58.065619863213264</v>
      </c>
      <c r="P21" s="2">
        <v>0</v>
      </c>
      <c r="Q21" s="2">
        <v>0</v>
      </c>
      <c r="R21" s="2">
        <v>0.16682243578368239</v>
      </c>
      <c r="S21" s="2">
        <v>0.22667018710313658</v>
      </c>
      <c r="T21" s="2">
        <v>0.11760724017063207</v>
      </c>
      <c r="U21" s="2">
        <v>6.2786423682068992E-2</v>
      </c>
      <c r="V21" s="2">
        <v>8.8177084394649441E-3</v>
      </c>
      <c r="W21" s="2">
        <v>2.1263891372670041E-2</v>
      </c>
      <c r="X21" s="2">
        <v>7.9445448018480302E-3</v>
      </c>
      <c r="Y21" s="2">
        <v>8.932596310672003E-3</v>
      </c>
      <c r="Z21" s="2">
        <v>7.5120663055410208E-3</v>
      </c>
      <c r="AA21" s="2">
        <v>8.8932769658139899E-3</v>
      </c>
      <c r="AB21" s="2">
        <v>9.6786845023589807E-3</v>
      </c>
      <c r="AC21" s="2">
        <v>9.086394481262916E-3</v>
      </c>
      <c r="AD21" s="2">
        <v>8.6273182229600343E-3</v>
      </c>
      <c r="AE21" s="2">
        <v>8.3963034303460304E-3</v>
      </c>
      <c r="AF21" s="2">
        <v>6.7839750334239834E-3</v>
      </c>
      <c r="AG21" s="2">
        <v>8.6701104584639976E-3</v>
      </c>
      <c r="AH21" s="2">
        <v>9.9984324623959564E-3</v>
      </c>
      <c r="AI21" s="2">
        <v>2.1530837304089112E-2</v>
      </c>
      <c r="AJ21" s="2">
        <v>0</v>
      </c>
      <c r="AK21" s="2">
        <v>0</v>
      </c>
      <c r="AL21" s="2">
        <v>0.81154225545538994</v>
      </c>
      <c r="AM21" s="2">
        <v>1.099879851988963</v>
      </c>
      <c r="AN21" s="2">
        <v>0.57051707644044747</v>
      </c>
      <c r="AO21" s="2">
        <v>0.30396468814085953</v>
      </c>
      <c r="AP21" s="2">
        <v>2.9762626016879956E-2</v>
      </c>
      <c r="AQ21" s="2">
        <v>2.9865309435410214E-2</v>
      </c>
      <c r="AR21" s="2">
        <v>3.0121833802069897E-2</v>
      </c>
      <c r="AS21" s="2">
        <v>3.0610115228140167E-2</v>
      </c>
      <c r="AT21" s="2">
        <v>3.148571730348948E-2</v>
      </c>
      <c r="AU21" s="2">
        <v>3.4598199134110441E-2</v>
      </c>
      <c r="AV21" s="2">
        <v>3.5434618035359744E-2</v>
      </c>
      <c r="AW21" s="2">
        <v>3.5910420325410364E-2</v>
      </c>
      <c r="AX21" s="2">
        <v>3.6078799227380109E-2</v>
      </c>
      <c r="AY21" s="2">
        <v>3.6569737980379546E-2</v>
      </c>
      <c r="AZ21" s="2">
        <v>3.6898629944300154E-2</v>
      </c>
      <c r="BA21" s="2">
        <v>3.748527549488978E-2</v>
      </c>
      <c r="BB21" s="2">
        <v>3.7995221190680439E-2</v>
      </c>
      <c r="BC21" s="2">
        <v>7.7373321432209874E-2</v>
      </c>
      <c r="BD21" s="13">
        <f t="shared" si="10"/>
        <v>0.72002242683083106</v>
      </c>
      <c r="BE21" s="13">
        <f t="shared" si="11"/>
        <v>3.3060936965763701</v>
      </c>
    </row>
    <row r="22" spans="1:57" x14ac:dyDescent="0.25">
      <c r="A22" s="6" t="s">
        <v>58</v>
      </c>
      <c r="B22" s="6" t="s">
        <v>542</v>
      </c>
      <c r="C22" s="6" t="s">
        <v>543</v>
      </c>
      <c r="D22" s="6" t="s">
        <v>544</v>
      </c>
      <c r="E22" s="6" t="str">
        <f>_xlfn.XLOOKUP($A22,TBL_PlexosNaming!$H$2:$H$7,TBL_PlexosNaming!I$2:I$7)&amp;_xlfn.XLOOKUP($B22,TBL_PlexosNaming!$B$2:$B$16,TBL_PlexosNaming!$E$2:$E$16,"Error")&amp;_xlfn.XLOOKUP($D22,TBL_PlexosNaming!$D$2:$D$16,TBL_PlexosNaming!$F$2:$F$16,"Error")</f>
        <v>DRS.PX.GOE._.RES.HVAC - DLC</v>
      </c>
      <c r="F22" s="6" t="str">
        <f>IF(B22="Irrigation","",_xlfn.XLOOKUP($A22,TBL_PlexosNaming!$H$2:$H$7,TBL_PlexosNaming!J$2:J$7)&amp;_xlfn.XLOOKUP($B22,TBL_PlexosNaming!$B$2:$B$16,TBL_PlexosNaming!$E$2:$E$16,"Error")&amp;_xlfn.XLOOKUP($D22,TBL_PlexosNaming!$D$2:$D$16,TBL_PlexosNaming!$F$2:$F$16,"Error"))</f>
        <v>DRW.PX.GOE._.RES.HVAC - DLC</v>
      </c>
      <c r="G22" s="11">
        <f t="shared" si="7"/>
        <v>6.0000000000000001E-3</v>
      </c>
      <c r="H22" s="11">
        <f t="shared" si="8"/>
        <v>0.1</v>
      </c>
      <c r="I22" s="12" t="str">
        <f t="shared" si="9"/>
        <v>X</v>
      </c>
      <c r="J22" s="6">
        <v>100</v>
      </c>
      <c r="K22" s="6">
        <v>6</v>
      </c>
      <c r="L22" s="6">
        <v>18</v>
      </c>
      <c r="M22" s="18">
        <v>6</v>
      </c>
      <c r="N22" s="1">
        <v>153.05763052680953</v>
      </c>
      <c r="O22" s="1">
        <v>130.53293564192538</v>
      </c>
      <c r="P22" s="2">
        <v>0</v>
      </c>
      <c r="Q22" s="2">
        <v>0</v>
      </c>
      <c r="R22" s="2">
        <v>0.99927012313450403</v>
      </c>
      <c r="S22" s="2">
        <v>1.4981589539103628</v>
      </c>
      <c r="T22" s="2">
        <v>0.79823101070041202</v>
      </c>
      <c r="U22" s="2">
        <v>0.46036579914449716</v>
      </c>
      <c r="V22" s="2">
        <v>0</v>
      </c>
      <c r="W22" s="2">
        <v>8.1630983901833876E-2</v>
      </c>
      <c r="X22" s="2">
        <v>9.8773338964789126E-2</v>
      </c>
      <c r="Y22" s="2">
        <v>0.32048801038993568</v>
      </c>
      <c r="Z22" s="2">
        <v>0.1144621889500943</v>
      </c>
      <c r="AA22" s="2">
        <v>0</v>
      </c>
      <c r="AB22" s="2">
        <v>9.0866379957724952E-2</v>
      </c>
      <c r="AC22" s="2">
        <v>9.1148393960349239E-2</v>
      </c>
      <c r="AD22" s="2">
        <v>0.65681565281975374</v>
      </c>
      <c r="AE22" s="2">
        <v>0</v>
      </c>
      <c r="AF22" s="2">
        <v>0.10238169403143615</v>
      </c>
      <c r="AG22" s="2">
        <v>0</v>
      </c>
      <c r="AH22" s="2">
        <v>8.1360479287135412E-2</v>
      </c>
      <c r="AI22" s="2">
        <v>0.46286384108690015</v>
      </c>
      <c r="AJ22" s="2">
        <v>0</v>
      </c>
      <c r="AK22" s="2">
        <v>0</v>
      </c>
      <c r="AL22" s="2">
        <v>1.208045129559733</v>
      </c>
      <c r="AM22" s="2">
        <v>1.6638685813548721</v>
      </c>
      <c r="AN22" s="2">
        <v>0.98481975310866066</v>
      </c>
      <c r="AO22" s="2">
        <v>0.56921936715407417</v>
      </c>
      <c r="AP22" s="2">
        <v>0.16060494003700665</v>
      </c>
      <c r="AQ22" s="2">
        <v>0.15976566772141432</v>
      </c>
      <c r="AR22" s="2">
        <v>0.13487096535915466</v>
      </c>
      <c r="AS22" s="2">
        <v>0.11129047278987425</v>
      </c>
      <c r="AT22" s="2">
        <v>0</v>
      </c>
      <c r="AU22" s="2">
        <v>0.60279006852840489</v>
      </c>
      <c r="AV22" s="2">
        <v>0.19559279245804984</v>
      </c>
      <c r="AW22" s="2">
        <v>0.26997024903644462</v>
      </c>
      <c r="AX22" s="2">
        <v>9.7086326434350667E-2</v>
      </c>
      <c r="AY22" s="2">
        <v>0.11237005543142686</v>
      </c>
      <c r="AZ22" s="2">
        <v>0.33704066080657036</v>
      </c>
      <c r="BA22" s="2">
        <v>0.26419069101724979</v>
      </c>
      <c r="BB22" s="2">
        <v>0.31510021899250962</v>
      </c>
      <c r="BC22" s="2">
        <v>0.16735404247125985</v>
      </c>
      <c r="BD22" s="13">
        <f t="shared" si="10"/>
        <v>5.8568168502397286</v>
      </c>
      <c r="BE22" s="13">
        <f t="shared" si="11"/>
        <v>7.3539799822610563</v>
      </c>
    </row>
    <row r="23" spans="1:57" x14ac:dyDescent="0.25">
      <c r="A23" s="6" t="s">
        <v>88</v>
      </c>
      <c r="B23" s="6" t="s">
        <v>542</v>
      </c>
      <c r="C23" s="6" t="s">
        <v>543</v>
      </c>
      <c r="D23" s="6" t="s">
        <v>544</v>
      </c>
      <c r="E23" s="6" t="str">
        <f>_xlfn.XLOOKUP($A23,TBL_PlexosNaming!$H$2:$H$7,TBL_PlexosNaming!I$2:I$7)&amp;_xlfn.XLOOKUP($B23,TBL_PlexosNaming!$B$2:$B$16,TBL_PlexosNaming!$E$2:$E$16,"Error")&amp;_xlfn.XLOOKUP($D23,TBL_PlexosNaming!$D$2:$D$16,TBL_PlexosNaming!$F$2:$F$16,"Error")</f>
        <v>DRS.PX.SOR._.RES.HVAC - DLC</v>
      </c>
      <c r="F23" s="6" t="str">
        <f>IF(B23="Irrigation","",_xlfn.XLOOKUP($A23,TBL_PlexosNaming!$H$2:$H$7,TBL_PlexosNaming!J$2:J$7)&amp;_xlfn.XLOOKUP($B23,TBL_PlexosNaming!$B$2:$B$16,TBL_PlexosNaming!$E$2:$E$16,"Error")&amp;_xlfn.XLOOKUP($D23,TBL_PlexosNaming!$D$2:$D$16,TBL_PlexosNaming!$F$2:$F$16,"Error"))</f>
        <v>DRW.PX.SOR._.RES.HVAC - DLC</v>
      </c>
      <c r="G23" s="11">
        <f t="shared" si="7"/>
        <v>6.0000000000000001E-3</v>
      </c>
      <c r="H23" s="11">
        <f t="shared" si="8"/>
        <v>0.1</v>
      </c>
      <c r="I23" s="12" t="str">
        <f t="shared" si="9"/>
        <v>X</v>
      </c>
      <c r="J23" s="6">
        <v>100</v>
      </c>
      <c r="K23" s="6">
        <v>6</v>
      </c>
      <c r="L23" s="6">
        <v>18</v>
      </c>
      <c r="M23" s="18">
        <v>6</v>
      </c>
      <c r="N23" s="1">
        <v>238.69206204212358</v>
      </c>
      <c r="O23" s="1">
        <v>68.767742346830133</v>
      </c>
      <c r="P23" s="2">
        <v>0</v>
      </c>
      <c r="Q23" s="2">
        <v>0</v>
      </c>
      <c r="R23" s="2">
        <v>4.6001599229362</v>
      </c>
      <c r="S23" s="2">
        <v>6.2646539169289905</v>
      </c>
      <c r="T23" s="2">
        <v>3.2857088117993705</v>
      </c>
      <c r="U23" s="2">
        <v>1.7814544896410478</v>
      </c>
      <c r="V23" s="2">
        <v>0.22917925047791243</v>
      </c>
      <c r="W23" s="2">
        <v>0.22098543745340038</v>
      </c>
      <c r="X23" s="2">
        <v>0.25000794022328776</v>
      </c>
      <c r="Y23" s="2">
        <v>0.26569241508917329</v>
      </c>
      <c r="Z23" s="2">
        <v>0.29060842857506586</v>
      </c>
      <c r="AA23" s="2">
        <v>0.31742877042558248</v>
      </c>
      <c r="AB23" s="2">
        <v>0.32631170866795856</v>
      </c>
      <c r="AC23" s="2">
        <v>0.33154972821956008</v>
      </c>
      <c r="AD23" s="2">
        <v>0.33470261896676234</v>
      </c>
      <c r="AE23" s="2">
        <v>0.3379308959402465</v>
      </c>
      <c r="AF23" s="2">
        <v>0.34116137429622029</v>
      </c>
      <c r="AG23" s="2">
        <v>0.34514121706002143</v>
      </c>
      <c r="AH23" s="2">
        <v>0.34875979771160104</v>
      </c>
      <c r="AI23" s="2">
        <v>0.70924507784954827</v>
      </c>
      <c r="AJ23" s="2">
        <v>0</v>
      </c>
      <c r="AK23" s="2">
        <v>0</v>
      </c>
      <c r="AL23" s="2">
        <v>16.088408919138271</v>
      </c>
      <c r="AM23" s="2">
        <v>21.747875711250433</v>
      </c>
      <c r="AN23" s="2">
        <v>11.232585824901292</v>
      </c>
      <c r="AO23" s="2">
        <v>5.9423915689589037</v>
      </c>
      <c r="AP23" s="2">
        <v>0.5540428759484044</v>
      </c>
      <c r="AQ23" s="2">
        <v>0.52042268846949469</v>
      </c>
      <c r="AR23" s="2">
        <v>0.61403106535929908</v>
      </c>
      <c r="AS23" s="2">
        <v>0.66111868566949994</v>
      </c>
      <c r="AT23" s="2">
        <v>0.73877267485810449</v>
      </c>
      <c r="AU23" s="2">
        <v>0.82182371693539835</v>
      </c>
      <c r="AV23" s="2">
        <v>0.84365528419449731</v>
      </c>
      <c r="AW23" s="2">
        <v>0.85301509922650354</v>
      </c>
      <c r="AX23" s="2">
        <v>0.8552906691998956</v>
      </c>
      <c r="AY23" s="2">
        <v>0.85773779223210056</v>
      </c>
      <c r="AZ23" s="2">
        <v>0.86011227165799653</v>
      </c>
      <c r="BA23" s="2">
        <v>0.86485816952010452</v>
      </c>
      <c r="BB23" s="2">
        <v>0.86831902593280574</v>
      </c>
      <c r="BC23" s="2">
        <v>1.7494595496345937</v>
      </c>
      <c r="BD23" s="13">
        <f t="shared" si="10"/>
        <v>20.58068180226195</v>
      </c>
      <c r="BE23" s="13">
        <f t="shared" si="11"/>
        <v>66.673921593087599</v>
      </c>
    </row>
    <row r="24" spans="1:57" x14ac:dyDescent="0.25">
      <c r="A24" s="6" t="s">
        <v>120</v>
      </c>
      <c r="B24" s="6" t="s">
        <v>542</v>
      </c>
      <c r="C24" s="6" t="s">
        <v>543</v>
      </c>
      <c r="D24" s="6" t="s">
        <v>544</v>
      </c>
      <c r="E24" s="6" t="str">
        <f>_xlfn.XLOOKUP($A24,TBL_PlexosNaming!$H$2:$H$7,TBL_PlexosNaming!I$2:I$7)&amp;_xlfn.XLOOKUP($B24,TBL_PlexosNaming!$B$2:$B$16,TBL_PlexosNaming!$E$2:$E$16,"Error")&amp;_xlfn.XLOOKUP($D24,TBL_PlexosNaming!$D$2:$D$16,TBL_PlexosNaming!$F$2:$F$16,"Error")</f>
        <v>DRS.PX.UTN._.RES.HVAC - DLC</v>
      </c>
      <c r="F24" s="6" t="str">
        <f>IF(B24="Irrigation","",_xlfn.XLOOKUP($A24,TBL_PlexosNaming!$H$2:$H$7,TBL_PlexosNaming!J$2:J$7)&amp;_xlfn.XLOOKUP($B24,TBL_PlexosNaming!$B$2:$B$16,TBL_PlexosNaming!$E$2:$E$16,"Error")&amp;_xlfn.XLOOKUP($D24,TBL_PlexosNaming!$D$2:$D$16,TBL_PlexosNaming!$F$2:$F$16,"Error"))</f>
        <v>DRW.PX.UTN._.RES.HVAC - DLC</v>
      </c>
      <c r="G24" s="11">
        <f t="shared" si="7"/>
        <v>6.0000000000000001E-3</v>
      </c>
      <c r="H24" s="11">
        <f t="shared" si="8"/>
        <v>0.1</v>
      </c>
      <c r="I24" s="12" t="str">
        <f t="shared" si="9"/>
        <v>X</v>
      </c>
      <c r="J24" s="6">
        <v>100</v>
      </c>
      <c r="K24" s="6">
        <v>6</v>
      </c>
      <c r="L24" s="6">
        <v>18</v>
      </c>
      <c r="M24" s="18">
        <v>6</v>
      </c>
      <c r="N24" s="1">
        <v>39.133635777398069</v>
      </c>
      <c r="O24" s="1">
        <v>266.04010773486414</v>
      </c>
      <c r="P24" s="2">
        <v>0</v>
      </c>
      <c r="Q24" s="2">
        <v>12</v>
      </c>
      <c r="R24" s="2">
        <v>0.95165190964279134</v>
      </c>
      <c r="S24" s="2">
        <v>2.4945775553570684</v>
      </c>
      <c r="T24" s="2">
        <v>2.4770956503224397</v>
      </c>
      <c r="U24" s="2">
        <v>3.0467417367084124</v>
      </c>
      <c r="V24" s="2">
        <v>3.4048263556650653</v>
      </c>
      <c r="W24" s="2">
        <v>2.6271019274732623</v>
      </c>
      <c r="X24" s="2">
        <v>4.3196897920905428</v>
      </c>
      <c r="Y24" s="2">
        <v>4.9168454558553663</v>
      </c>
      <c r="Z24" s="2">
        <v>5.1242804840143776</v>
      </c>
      <c r="AA24" s="2">
        <v>5.3953237041004058</v>
      </c>
      <c r="AB24" s="2">
        <v>5.7415074469990657</v>
      </c>
      <c r="AC24" s="2">
        <v>5.7949807171393672</v>
      </c>
      <c r="AD24" s="2">
        <v>5.7632696479890626</v>
      </c>
      <c r="AE24" s="2">
        <v>6.1893109750503186</v>
      </c>
      <c r="AF24" s="2">
        <v>5.9278189391758644</v>
      </c>
      <c r="AG24" s="2">
        <v>5.9332185390115342</v>
      </c>
      <c r="AH24" s="2">
        <v>6.0146815606826181</v>
      </c>
      <c r="AI24" s="2">
        <v>13.36363748213887</v>
      </c>
      <c r="AJ24" s="2">
        <v>0</v>
      </c>
      <c r="AK24" s="2">
        <v>2.6894269610735448</v>
      </c>
      <c r="AL24" s="2">
        <v>5.8066214404943235</v>
      </c>
      <c r="AM24" s="2">
        <v>12.45003402381754</v>
      </c>
      <c r="AN24" s="2">
        <v>7.6937876213853933</v>
      </c>
      <c r="AO24" s="2">
        <v>5.0424622320854766</v>
      </c>
      <c r="AP24" s="2">
        <v>2.1364751158269897</v>
      </c>
      <c r="AQ24" s="2">
        <v>2.2140632745066569</v>
      </c>
      <c r="AR24" s="2">
        <v>2.4950119732341633</v>
      </c>
      <c r="AS24" s="2">
        <v>3.0391068927655809</v>
      </c>
      <c r="AT24" s="2">
        <v>3.2616701846123419</v>
      </c>
      <c r="AU24" s="2">
        <v>3.6544095991612977</v>
      </c>
      <c r="AV24" s="2">
        <v>3.9841473537606689</v>
      </c>
      <c r="AW24" s="2">
        <v>4.2578490080500302</v>
      </c>
      <c r="AX24" s="2">
        <v>4.3743969113411083</v>
      </c>
      <c r="AY24" s="2">
        <v>5.2551514531601384</v>
      </c>
      <c r="AZ24" s="2">
        <v>5.3529410782401783</v>
      </c>
      <c r="BA24" s="2">
        <v>5.8088265006044679</v>
      </c>
      <c r="BB24" s="2">
        <v>5.9766033892087052</v>
      </c>
      <c r="BC24" s="2">
        <v>13.588771644461985</v>
      </c>
      <c r="BD24" s="13">
        <f t="shared" si="10"/>
        <v>101.48655987941643</v>
      </c>
      <c r="BE24" s="13">
        <f t="shared" si="11"/>
        <v>99.081756657790592</v>
      </c>
    </row>
    <row r="25" spans="1:57" x14ac:dyDescent="0.25">
      <c r="A25" s="6" t="s">
        <v>150</v>
      </c>
      <c r="B25" s="6" t="s">
        <v>542</v>
      </c>
      <c r="C25" s="6" t="s">
        <v>543</v>
      </c>
      <c r="D25" s="6" t="s">
        <v>544</v>
      </c>
      <c r="E25" s="6" t="str">
        <f>_xlfn.XLOOKUP($A25,TBL_PlexosNaming!$H$2:$H$7,TBL_PlexosNaming!I$2:I$7)&amp;_xlfn.XLOOKUP($B25,TBL_PlexosNaming!$B$2:$B$16,TBL_PlexosNaming!$E$2:$E$16,"Error")&amp;_xlfn.XLOOKUP($D25,TBL_PlexosNaming!$D$2:$D$16,TBL_PlexosNaming!$F$2:$F$16,"Error")</f>
        <v>DRS.PX.YAK._.RES.HVAC - DLC</v>
      </c>
      <c r="F25" s="6" t="str">
        <f>IF(B25="Irrigation","",_xlfn.XLOOKUP($A25,TBL_PlexosNaming!$H$2:$H$7,TBL_PlexosNaming!J$2:J$7)&amp;_xlfn.XLOOKUP($B25,TBL_PlexosNaming!$B$2:$B$16,TBL_PlexosNaming!$E$2:$E$16,"Error")&amp;_xlfn.XLOOKUP($D25,TBL_PlexosNaming!$D$2:$D$16,TBL_PlexosNaming!$F$2:$F$16,"Error"))</f>
        <v>DRW.PX.YAK._.RES.HVAC - DLC</v>
      </c>
      <c r="G25" s="11">
        <f t="shared" si="7"/>
        <v>6.0000000000000001E-3</v>
      </c>
      <c r="H25" s="11">
        <f t="shared" si="8"/>
        <v>0.1</v>
      </c>
      <c r="I25" s="12" t="str">
        <f t="shared" si="9"/>
        <v>X</v>
      </c>
      <c r="J25" s="6">
        <v>100</v>
      </c>
      <c r="K25" s="6">
        <v>6</v>
      </c>
      <c r="L25" s="6">
        <v>18</v>
      </c>
      <c r="M25" s="18">
        <v>6</v>
      </c>
      <c r="N25" s="1">
        <v>228.96945278245909</v>
      </c>
      <c r="O25" s="1">
        <v>63.36578296859885</v>
      </c>
      <c r="P25" s="2">
        <v>0</v>
      </c>
      <c r="Q25" s="2">
        <v>0</v>
      </c>
      <c r="R25" s="2">
        <v>1.294823855787365</v>
      </c>
      <c r="S25" s="2">
        <v>1.757188375258421</v>
      </c>
      <c r="T25" s="2">
        <v>0.91494422041953394</v>
      </c>
      <c r="U25" s="2">
        <v>0.49028084766756042</v>
      </c>
      <c r="V25" s="2">
        <v>5.4972684157789331E-2</v>
      </c>
      <c r="W25" s="2">
        <v>5.2797692740340629E-2</v>
      </c>
      <c r="X25" s="2">
        <v>6.0157048004569447E-2</v>
      </c>
      <c r="Y25" s="2">
        <v>6.3429797167820823E-2</v>
      </c>
      <c r="Z25" s="2">
        <v>6.8963562317398974E-2</v>
      </c>
      <c r="AA25" s="2">
        <v>7.5332191859400766E-2</v>
      </c>
      <c r="AB25" s="2">
        <v>7.663654911610962E-2</v>
      </c>
      <c r="AC25" s="2">
        <v>7.7272783656519906E-2</v>
      </c>
      <c r="AD25" s="2">
        <v>7.7383815160680491E-2</v>
      </c>
      <c r="AE25" s="2">
        <v>7.7702790462029547E-2</v>
      </c>
      <c r="AF25" s="2">
        <v>7.7891414818360261E-2</v>
      </c>
      <c r="AG25" s="2">
        <v>7.772897410190982E-2</v>
      </c>
      <c r="AH25" s="2">
        <v>7.7971399783559825E-2</v>
      </c>
      <c r="AI25" s="2">
        <v>0.15818652742937989</v>
      </c>
      <c r="AJ25" s="2">
        <v>0</v>
      </c>
      <c r="AK25" s="2">
        <v>0</v>
      </c>
      <c r="AL25" s="2">
        <v>4.7108660365353003</v>
      </c>
      <c r="AM25" s="2">
        <v>6.3500701347953807</v>
      </c>
      <c r="AN25" s="2">
        <v>3.2605731892023684</v>
      </c>
      <c r="AO25" s="2">
        <v>1.7084148341763488</v>
      </c>
      <c r="AP25" s="2">
        <v>0.13587892198851037</v>
      </c>
      <c r="AQ25" s="2">
        <v>0.12714840339669209</v>
      </c>
      <c r="AR25" s="2">
        <v>0.15242376252221845</v>
      </c>
      <c r="AS25" s="2">
        <v>0.16291781418295059</v>
      </c>
      <c r="AT25" s="2">
        <v>0.18129944610581816</v>
      </c>
      <c r="AU25" s="2">
        <v>0.20239089572632452</v>
      </c>
      <c r="AV25" s="2">
        <v>0.20550161102286779</v>
      </c>
      <c r="AW25" s="2">
        <v>0.20623956076056871</v>
      </c>
      <c r="AX25" s="2">
        <v>0.20516797293440803</v>
      </c>
      <c r="AY25" s="2">
        <v>0.20479028532927401</v>
      </c>
      <c r="AZ25" s="2">
        <v>0.20397867509811007</v>
      </c>
      <c r="BA25" s="2">
        <v>0.20344015725115838</v>
      </c>
      <c r="BB25" s="2">
        <v>0.20317793908099802</v>
      </c>
      <c r="BC25" s="2">
        <v>0.41028137041194412</v>
      </c>
      <c r="BD25" s="13">
        <f t="shared" si="10"/>
        <v>5.5336645299087497</v>
      </c>
      <c r="BE25" s="13">
        <f t="shared" si="11"/>
        <v>18.834561010521242</v>
      </c>
    </row>
    <row r="26" spans="1:57" x14ac:dyDescent="0.25">
      <c r="A26" s="6" t="s">
        <v>182</v>
      </c>
      <c r="B26" s="6" t="s">
        <v>542</v>
      </c>
      <c r="C26" s="6" t="s">
        <v>543</v>
      </c>
      <c r="D26" s="6" t="s">
        <v>544</v>
      </c>
      <c r="E26" s="6" t="str">
        <f>_xlfn.XLOOKUP($A26,TBL_PlexosNaming!$H$2:$H$7,TBL_PlexosNaming!I$2:I$7)&amp;_xlfn.XLOOKUP($B26,TBL_PlexosNaming!$B$2:$B$16,TBL_PlexosNaming!$E$2:$E$16,"Error")&amp;_xlfn.XLOOKUP($D26,TBL_PlexosNaming!$D$2:$D$16,TBL_PlexosNaming!$F$2:$F$16,"Error")</f>
        <v>DRS.PX.WYC._.RES.HVAC - DLC</v>
      </c>
      <c r="F26" s="6" t="str">
        <f>IF(B26="Irrigation","",_xlfn.XLOOKUP($A26,TBL_PlexosNaming!$H$2:$H$7,TBL_PlexosNaming!J$2:J$7)&amp;_xlfn.XLOOKUP($B26,TBL_PlexosNaming!$B$2:$B$16,TBL_PlexosNaming!$E$2:$E$16,"Error")&amp;_xlfn.XLOOKUP($D26,TBL_PlexosNaming!$D$2:$D$16,TBL_PlexosNaming!$F$2:$F$16,"Error"))</f>
        <v>DRW.PX.WYC._.RES.HVAC - DLC</v>
      </c>
      <c r="G26" s="11">
        <f t="shared" si="7"/>
        <v>6.0000000000000001E-3</v>
      </c>
      <c r="H26" s="11">
        <f t="shared" si="8"/>
        <v>0.1</v>
      </c>
      <c r="I26" s="12" t="str">
        <f t="shared" si="9"/>
        <v>X</v>
      </c>
      <c r="J26" s="6">
        <v>100</v>
      </c>
      <c r="K26" s="6">
        <v>6</v>
      </c>
      <c r="L26" s="6">
        <v>18</v>
      </c>
      <c r="M26" s="18">
        <v>6</v>
      </c>
      <c r="N26" s="1">
        <v>154.89371773008202</v>
      </c>
      <c r="O26" s="1">
        <v>272.83267519143118</v>
      </c>
      <c r="P26" s="2">
        <v>0</v>
      </c>
      <c r="Q26" s="2">
        <v>0</v>
      </c>
      <c r="R26" s="2">
        <v>1.2057148859708335</v>
      </c>
      <c r="S26" s="2">
        <v>1.5391035839355314</v>
      </c>
      <c r="T26" s="2">
        <v>0.80876453191187103</v>
      </c>
      <c r="U26" s="2">
        <v>0.42951259962051802</v>
      </c>
      <c r="V26" s="2">
        <v>4.5321284648316418E-2</v>
      </c>
      <c r="W26" s="2">
        <v>0</v>
      </c>
      <c r="X26" s="2">
        <v>3.701060957512059E-2</v>
      </c>
      <c r="Y26" s="2">
        <v>5.775543895690749E-2</v>
      </c>
      <c r="Z26" s="2">
        <v>1.1524707859722483E-2</v>
      </c>
      <c r="AA26" s="2">
        <v>1.9936982167051198E-2</v>
      </c>
      <c r="AB26" s="2">
        <v>3.8083819559536991E-2</v>
      </c>
      <c r="AC26" s="2">
        <v>3.4572289455942595E-2</v>
      </c>
      <c r="AD26" s="2">
        <v>4.1629143364370513E-2</v>
      </c>
      <c r="AE26" s="2">
        <v>3.2320656959988092E-2</v>
      </c>
      <c r="AF26" s="2">
        <v>1.9207208569548051E-2</v>
      </c>
      <c r="AG26" s="2">
        <v>3.2936178669781491E-2</v>
      </c>
      <c r="AH26" s="2">
        <v>5.0116565881225483E-2</v>
      </c>
      <c r="AI26" s="2">
        <v>6.3950141724699705E-2</v>
      </c>
      <c r="AJ26" s="2">
        <v>0</v>
      </c>
      <c r="AK26" s="2">
        <v>0</v>
      </c>
      <c r="AL26" s="2">
        <v>0.67135462008707392</v>
      </c>
      <c r="AM26" s="2">
        <v>0.89746374377320604</v>
      </c>
      <c r="AN26" s="2">
        <v>0.44584306323754008</v>
      </c>
      <c r="AO26" s="2">
        <v>0.23896456863984605</v>
      </c>
      <c r="AP26" s="2">
        <v>0</v>
      </c>
      <c r="AQ26" s="2">
        <v>0</v>
      </c>
      <c r="AR26" s="2">
        <v>0</v>
      </c>
      <c r="AS26" s="2">
        <v>2.3868148643059861E-2</v>
      </c>
      <c r="AT26" s="2">
        <v>0</v>
      </c>
      <c r="AU26" s="2">
        <v>2.242086070834759E-3</v>
      </c>
      <c r="AV26" s="2">
        <v>4.5299656631763163E-3</v>
      </c>
      <c r="AW26" s="2">
        <v>0</v>
      </c>
      <c r="AX26" s="2">
        <v>0</v>
      </c>
      <c r="AY26" s="2">
        <v>1.8230118539357409E-2</v>
      </c>
      <c r="AZ26" s="2">
        <v>0</v>
      </c>
      <c r="BA26" s="2">
        <v>7.702514854798892E-3</v>
      </c>
      <c r="BB26" s="2">
        <v>0</v>
      </c>
      <c r="BC26" s="2">
        <v>1.7604393099281967E-2</v>
      </c>
      <c r="BD26" s="13">
        <f t="shared" si="10"/>
        <v>4.4674606288309651</v>
      </c>
      <c r="BE26" s="13">
        <f t="shared" si="11"/>
        <v>2.3278032226081753</v>
      </c>
    </row>
    <row r="27" spans="1:57" x14ac:dyDescent="0.25">
      <c r="A27" s="6" t="s">
        <v>26</v>
      </c>
      <c r="B27" s="6" t="s">
        <v>545</v>
      </c>
      <c r="C27" s="6" t="s">
        <v>543</v>
      </c>
      <c r="D27" s="6" t="s">
        <v>519</v>
      </c>
      <c r="E27" s="6" t="str">
        <f>_xlfn.XLOOKUP($A27,TBL_PlexosNaming!$H$2:$H$7,TBL_PlexosNaming!I$2:I$7)&amp;_xlfn.XLOOKUP($B27,TBL_PlexosNaming!$B$2:$B$16,TBL_PlexosNaming!$E$2:$E$16,"Error")&amp;_xlfn.XLOOKUP($D27,TBL_PlexosNaming!$D$2:$D$16,TBL_PlexosNaming!$F$2:$F$16,"Error")</f>
        <v>DRS.PX.NCA._.IRR.Irrigation DLC</v>
      </c>
      <c r="F27" s="6" t="str">
        <f>IF(B27="Irrigation","",_xlfn.XLOOKUP($A27,TBL_PlexosNaming!$H$2:$H$7,TBL_PlexosNaming!J$2:J$7)&amp;_xlfn.XLOOKUP($B27,TBL_PlexosNaming!$B$2:$B$16,TBL_PlexosNaming!$E$2:$E$16,"Error")&amp;_xlfn.XLOOKUP($D27,TBL_PlexosNaming!$D$2:$D$16,TBL_PlexosNaming!$F$2:$F$16,"Error"))</f>
        <v/>
      </c>
      <c r="G27" s="11">
        <f t="shared" si="7"/>
        <v>4.0000000000000001E-3</v>
      </c>
      <c r="H27" s="11">
        <f t="shared" si="8"/>
        <v>5.1999999999999998E-2</v>
      </c>
      <c r="I27" s="12" t="str">
        <f t="shared" si="9"/>
        <v>X</v>
      </c>
      <c r="J27" s="6">
        <v>52</v>
      </c>
      <c r="K27" s="6">
        <v>4</v>
      </c>
      <c r="L27" s="6">
        <v>0</v>
      </c>
      <c r="M27" s="18">
        <v>0</v>
      </c>
      <c r="N27" s="1">
        <v>25.962805189297402</v>
      </c>
      <c r="O27" s="1">
        <v>0</v>
      </c>
      <c r="P27" s="2">
        <v>0</v>
      </c>
      <c r="Q27" s="2">
        <v>0</v>
      </c>
      <c r="R27" s="2">
        <v>0.39981453937700606</v>
      </c>
      <c r="S27" s="2">
        <v>0.5341953359782381</v>
      </c>
      <c r="T27" s="2">
        <v>0.26157599289215205</v>
      </c>
      <c r="U27" s="2">
        <v>0.12564670168816194</v>
      </c>
      <c r="V27" s="2">
        <v>0</v>
      </c>
      <c r="W27" s="2">
        <v>2.8753203836475949E-2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1.4968040533671623E-3</v>
      </c>
      <c r="AI27" s="2">
        <v>2.4817155030920857E-2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13">
        <f t="shared" si="10"/>
        <v>1.376299732856322</v>
      </c>
      <c r="BE27" s="13">
        <f t="shared" si="11"/>
        <v>0</v>
      </c>
    </row>
    <row r="28" spans="1:57" x14ac:dyDescent="0.25">
      <c r="A28" s="6" t="s">
        <v>58</v>
      </c>
      <c r="B28" s="6" t="s">
        <v>545</v>
      </c>
      <c r="C28" s="6" t="s">
        <v>543</v>
      </c>
      <c r="D28" s="6" t="s">
        <v>519</v>
      </c>
      <c r="E28" s="6" t="str">
        <f>_xlfn.XLOOKUP($A28,TBL_PlexosNaming!$H$2:$H$7,TBL_PlexosNaming!I$2:I$7)&amp;_xlfn.XLOOKUP($B28,TBL_PlexosNaming!$B$2:$B$16,TBL_PlexosNaming!$E$2:$E$16,"Error")&amp;_xlfn.XLOOKUP($D28,TBL_PlexosNaming!$D$2:$D$16,TBL_PlexosNaming!$F$2:$F$16,"Error")</f>
        <v>DRS.PX.GOE._.IRR.Irrigation DLC</v>
      </c>
      <c r="F28" s="6" t="str">
        <f>IF(B28="Irrigation","",_xlfn.XLOOKUP($A28,TBL_PlexosNaming!$H$2:$H$7,TBL_PlexosNaming!J$2:J$7)&amp;_xlfn.XLOOKUP($B28,TBL_PlexosNaming!$B$2:$B$16,TBL_PlexosNaming!$E$2:$E$16,"Error")&amp;_xlfn.XLOOKUP($D28,TBL_PlexosNaming!$D$2:$D$16,TBL_PlexosNaming!$F$2:$F$16,"Error"))</f>
        <v/>
      </c>
      <c r="G28" s="11">
        <f t="shared" si="7"/>
        <v>4.0000000000000001E-3</v>
      </c>
      <c r="H28" s="11">
        <f t="shared" si="8"/>
        <v>5.1999999999999998E-2</v>
      </c>
      <c r="I28" s="12" t="str">
        <f t="shared" si="9"/>
        <v>X</v>
      </c>
      <c r="J28" s="6">
        <v>52</v>
      </c>
      <c r="K28" s="6">
        <v>4</v>
      </c>
      <c r="L28" s="6">
        <v>0</v>
      </c>
      <c r="M28" s="18">
        <v>0</v>
      </c>
      <c r="N28" s="1">
        <v>28.960084018296229</v>
      </c>
      <c r="O28" s="1">
        <v>0</v>
      </c>
      <c r="P28" s="2">
        <v>0</v>
      </c>
      <c r="Q28" s="2">
        <v>0</v>
      </c>
      <c r="R28" s="2">
        <v>0</v>
      </c>
      <c r="S28" s="2">
        <v>8.0018699371576076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8.8915171435845366</v>
      </c>
      <c r="Z28" s="2">
        <v>0</v>
      </c>
      <c r="AA28" s="2">
        <v>0</v>
      </c>
      <c r="AB28" s="2">
        <v>0</v>
      </c>
      <c r="AC28" s="2">
        <v>0.12093160786011481</v>
      </c>
      <c r="AD28" s="2">
        <v>19.991036069813475</v>
      </c>
      <c r="AE28" s="2">
        <v>0</v>
      </c>
      <c r="AF28" s="2">
        <v>0</v>
      </c>
      <c r="AG28" s="2">
        <v>0</v>
      </c>
      <c r="AH28" s="2">
        <v>0</v>
      </c>
      <c r="AI28" s="2">
        <v>9.2764729108612869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13">
        <f t="shared" si="10"/>
        <v>46.281827669277021</v>
      </c>
      <c r="BE28" s="13">
        <f t="shared" si="11"/>
        <v>0</v>
      </c>
    </row>
    <row r="29" spans="1:57" x14ac:dyDescent="0.25">
      <c r="A29" s="6" t="s">
        <v>88</v>
      </c>
      <c r="B29" s="6" t="s">
        <v>545</v>
      </c>
      <c r="C29" s="6" t="s">
        <v>543</v>
      </c>
      <c r="D29" s="6" t="s">
        <v>519</v>
      </c>
      <c r="E29" s="6" t="str">
        <f>_xlfn.XLOOKUP($A29,TBL_PlexosNaming!$H$2:$H$7,TBL_PlexosNaming!I$2:I$7)&amp;_xlfn.XLOOKUP($B29,TBL_PlexosNaming!$B$2:$B$16,TBL_PlexosNaming!$E$2:$E$16,"Error")&amp;_xlfn.XLOOKUP($D29,TBL_PlexosNaming!$D$2:$D$16,TBL_PlexosNaming!$F$2:$F$16,"Error")</f>
        <v>DRS.PX.SOR._.IRR.Irrigation DLC</v>
      </c>
      <c r="F29" s="6" t="str">
        <f>IF(B29="Irrigation","",_xlfn.XLOOKUP($A29,TBL_PlexosNaming!$H$2:$H$7,TBL_PlexosNaming!J$2:J$7)&amp;_xlfn.XLOOKUP($B29,TBL_PlexosNaming!$B$2:$B$16,TBL_PlexosNaming!$E$2:$E$16,"Error")&amp;_xlfn.XLOOKUP($D29,TBL_PlexosNaming!$D$2:$D$16,TBL_PlexosNaming!$F$2:$F$16,"Error"))</f>
        <v/>
      </c>
      <c r="G29" s="11">
        <f t="shared" si="7"/>
        <v>4.0000000000000001E-3</v>
      </c>
      <c r="H29" s="11">
        <f t="shared" si="8"/>
        <v>5.1999999999999998E-2</v>
      </c>
      <c r="I29" s="12" t="str">
        <f t="shared" si="9"/>
        <v>X</v>
      </c>
      <c r="J29" s="6">
        <v>52</v>
      </c>
      <c r="K29" s="6">
        <v>4</v>
      </c>
      <c r="L29" s="6">
        <v>0</v>
      </c>
      <c r="M29" s="18">
        <v>0</v>
      </c>
      <c r="N29" s="1">
        <v>23.580937816556638</v>
      </c>
      <c r="O29" s="1">
        <v>0</v>
      </c>
      <c r="P29" s="2">
        <v>0</v>
      </c>
      <c r="Q29" s="2">
        <v>0</v>
      </c>
      <c r="R29" s="2">
        <v>5.6234296320446333</v>
      </c>
      <c r="S29" s="2">
        <v>6.718097074966785</v>
      </c>
      <c r="T29" s="2">
        <v>0.61369835551674967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13">
        <f t="shared" si="10"/>
        <v>12.955225062528168</v>
      </c>
      <c r="BE29" s="13">
        <f t="shared" si="11"/>
        <v>0</v>
      </c>
    </row>
    <row r="30" spans="1:57" x14ac:dyDescent="0.25">
      <c r="A30" s="6" t="s">
        <v>120</v>
      </c>
      <c r="B30" s="6" t="s">
        <v>545</v>
      </c>
      <c r="C30" s="6" t="s">
        <v>543</v>
      </c>
      <c r="D30" s="6" t="s">
        <v>519</v>
      </c>
      <c r="E30" s="6" t="str">
        <f>_xlfn.XLOOKUP($A30,TBL_PlexosNaming!$H$2:$H$7,TBL_PlexosNaming!I$2:I$7)&amp;_xlfn.XLOOKUP($B30,TBL_PlexosNaming!$B$2:$B$16,TBL_PlexosNaming!$E$2:$E$16,"Error")&amp;_xlfn.XLOOKUP($D30,TBL_PlexosNaming!$D$2:$D$16,TBL_PlexosNaming!$F$2:$F$16,"Error")</f>
        <v>DRS.PX.UTN._.IRR.Irrigation DLC</v>
      </c>
      <c r="F30" s="6" t="str">
        <f>IF(B30="Irrigation","",_xlfn.XLOOKUP($A30,TBL_PlexosNaming!$H$2:$H$7,TBL_PlexosNaming!J$2:J$7)&amp;_xlfn.XLOOKUP($B30,TBL_PlexosNaming!$B$2:$B$16,TBL_PlexosNaming!$E$2:$E$16,"Error")&amp;_xlfn.XLOOKUP($D30,TBL_PlexosNaming!$D$2:$D$16,TBL_PlexosNaming!$F$2:$F$16,"Error"))</f>
        <v/>
      </c>
      <c r="G30" s="11">
        <f t="shared" si="7"/>
        <v>4.0000000000000001E-3</v>
      </c>
      <c r="H30" s="11">
        <f t="shared" si="8"/>
        <v>5.1999999999999998E-2</v>
      </c>
      <c r="I30" s="12" t="str">
        <f t="shared" si="9"/>
        <v>X</v>
      </c>
      <c r="J30" s="6">
        <v>52</v>
      </c>
      <c r="K30" s="6">
        <v>4</v>
      </c>
      <c r="L30" s="6">
        <v>0</v>
      </c>
      <c r="M30" s="18">
        <v>0</v>
      </c>
      <c r="N30" s="1">
        <v>30.180823274764059</v>
      </c>
      <c r="O30" s="1">
        <v>0</v>
      </c>
      <c r="P30" s="2">
        <v>0</v>
      </c>
      <c r="Q30" s="2">
        <v>5</v>
      </c>
      <c r="R30" s="2">
        <v>3.6129403001867502</v>
      </c>
      <c r="S30" s="2">
        <v>2.8251180240482014</v>
      </c>
      <c r="T30" s="2">
        <v>0.20223858931909433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13">
        <f t="shared" si="10"/>
        <v>11.640296913554046</v>
      </c>
      <c r="BE30" s="13">
        <f t="shared" si="11"/>
        <v>0</v>
      </c>
    </row>
    <row r="31" spans="1:57" x14ac:dyDescent="0.25">
      <c r="A31" s="6" t="s">
        <v>150</v>
      </c>
      <c r="B31" s="6" t="s">
        <v>545</v>
      </c>
      <c r="C31" s="6" t="s">
        <v>543</v>
      </c>
      <c r="D31" s="6" t="s">
        <v>519</v>
      </c>
      <c r="E31" s="6" t="str">
        <f>_xlfn.XLOOKUP($A31,TBL_PlexosNaming!$H$2:$H$7,TBL_PlexosNaming!I$2:I$7)&amp;_xlfn.XLOOKUP($B31,TBL_PlexosNaming!$B$2:$B$16,TBL_PlexosNaming!$E$2:$E$16,"Error")&amp;_xlfn.XLOOKUP($D31,TBL_PlexosNaming!$D$2:$D$16,TBL_PlexosNaming!$F$2:$F$16,"Error")</f>
        <v>DRS.PX.YAK._.IRR.Irrigation DLC</v>
      </c>
      <c r="F31" s="6" t="str">
        <f>IF(B31="Irrigation","",_xlfn.XLOOKUP($A31,TBL_PlexosNaming!$H$2:$H$7,TBL_PlexosNaming!J$2:J$7)&amp;_xlfn.XLOOKUP($B31,TBL_PlexosNaming!$B$2:$B$16,TBL_PlexosNaming!$E$2:$E$16,"Error")&amp;_xlfn.XLOOKUP($D31,TBL_PlexosNaming!$D$2:$D$16,TBL_PlexosNaming!$F$2:$F$16,"Error"))</f>
        <v/>
      </c>
      <c r="G31" s="11">
        <f>G$1*K31/1000</f>
        <v>4.0000000000000001E-3</v>
      </c>
      <c r="H31" s="11">
        <f t="shared" si="8"/>
        <v>5.1999999999999998E-2</v>
      </c>
      <c r="I31" s="12" t="str">
        <f t="shared" si="9"/>
        <v>X</v>
      </c>
      <c r="J31" s="6">
        <v>52</v>
      </c>
      <c r="K31" s="6">
        <v>4</v>
      </c>
      <c r="L31" s="6">
        <v>0</v>
      </c>
      <c r="M31" s="18">
        <v>0</v>
      </c>
      <c r="N31" s="1">
        <v>21.714152905650877</v>
      </c>
      <c r="O31" s="1">
        <v>0</v>
      </c>
      <c r="P31" s="2">
        <v>0</v>
      </c>
      <c r="Q31" s="2">
        <v>0</v>
      </c>
      <c r="R31" s="2">
        <v>2.6826648294085791</v>
      </c>
      <c r="S31" s="2">
        <v>4.0024308200125702</v>
      </c>
      <c r="T31" s="2">
        <v>1.3189544766480719</v>
      </c>
      <c r="U31" s="2">
        <v>0.67024225703902829</v>
      </c>
      <c r="V31" s="2">
        <v>0</v>
      </c>
      <c r="W31" s="2">
        <v>0.11090396518356904</v>
      </c>
      <c r="X31" s="2">
        <v>3.8283952117479814E-2</v>
      </c>
      <c r="Y31" s="2">
        <v>5.0227647272000908E-2</v>
      </c>
      <c r="Z31" s="2">
        <v>0</v>
      </c>
      <c r="AA31" s="2">
        <v>9.8810739745088583E-2</v>
      </c>
      <c r="AB31" s="2">
        <v>5.1120857894821015E-2</v>
      </c>
      <c r="AC31" s="2">
        <v>1.1604204150618358E-2</v>
      </c>
      <c r="AD31" s="2">
        <v>1.5195823657030871E-2</v>
      </c>
      <c r="AE31" s="2">
        <v>5.684879203019122E-2</v>
      </c>
      <c r="AF31" s="2">
        <v>0</v>
      </c>
      <c r="AG31" s="2">
        <v>0</v>
      </c>
      <c r="AH31" s="2">
        <v>0</v>
      </c>
      <c r="AI31" s="2">
        <v>0.19937294736628175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13">
        <f t="shared" si="10"/>
        <v>9.3066613125253301</v>
      </c>
      <c r="BE31" s="13">
        <f t="shared" si="11"/>
        <v>0</v>
      </c>
    </row>
    <row r="32" spans="1:57" x14ac:dyDescent="0.25">
      <c r="A32" s="6" t="s">
        <v>182</v>
      </c>
      <c r="B32" s="6" t="s">
        <v>545</v>
      </c>
      <c r="C32" s="6" t="s">
        <v>543</v>
      </c>
      <c r="D32" s="6" t="s">
        <v>519</v>
      </c>
      <c r="E32" s="6" t="str">
        <f>_xlfn.XLOOKUP($A32,TBL_PlexosNaming!$H$2:$H$7,TBL_PlexosNaming!I$2:I$7)&amp;_xlfn.XLOOKUP($B32,TBL_PlexosNaming!$B$2:$B$16,TBL_PlexosNaming!$E$2:$E$16,"Error")&amp;_xlfn.XLOOKUP($D32,TBL_PlexosNaming!$D$2:$D$16,TBL_PlexosNaming!$F$2:$F$16,"Error")</f>
        <v>DRS.PX.WYC._.IRR.Irrigation DLC</v>
      </c>
      <c r="F32" s="6" t="str">
        <f>IF(B32="Irrigation","",_xlfn.XLOOKUP($A32,TBL_PlexosNaming!$H$2:$H$7,TBL_PlexosNaming!J$2:J$7)&amp;_xlfn.XLOOKUP($B32,TBL_PlexosNaming!$B$2:$B$16,TBL_PlexosNaming!$E$2:$E$16,"Error")&amp;_xlfn.XLOOKUP($D32,TBL_PlexosNaming!$D$2:$D$16,TBL_PlexosNaming!$F$2:$F$16,"Error"))</f>
        <v/>
      </c>
      <c r="G32" s="11">
        <f t="shared" si="7"/>
        <v>4.0000000000000001E-3</v>
      </c>
      <c r="H32" s="11">
        <f t="shared" si="8"/>
        <v>5.1999999999999998E-2</v>
      </c>
      <c r="I32" s="12" t="str">
        <f t="shared" si="9"/>
        <v>X</v>
      </c>
      <c r="J32" s="6">
        <v>52</v>
      </c>
      <c r="K32" s="6">
        <v>4</v>
      </c>
      <c r="L32" s="6">
        <v>0</v>
      </c>
      <c r="M32" s="18">
        <v>0</v>
      </c>
      <c r="N32" s="1">
        <v>31.600795593179715</v>
      </c>
      <c r="O32" s="1">
        <v>0</v>
      </c>
      <c r="P32" s="2">
        <v>0</v>
      </c>
      <c r="Q32" s="2">
        <v>0</v>
      </c>
      <c r="R32" s="2">
        <v>0.70712187945354099</v>
      </c>
      <c r="S32" s="2">
        <v>0.89087159343186118</v>
      </c>
      <c r="T32" s="2">
        <v>0.44000073331730372</v>
      </c>
      <c r="U32" s="2">
        <v>0.20998781607200412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1.6337632940999214E-4</v>
      </c>
      <c r="AF32" s="2">
        <v>0</v>
      </c>
      <c r="AG32" s="2">
        <v>0</v>
      </c>
      <c r="AH32" s="2">
        <v>0</v>
      </c>
      <c r="AI32" s="2">
        <v>4.7052094825956736E-3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13">
        <f t="shared" si="10"/>
        <v>2.2528506080867157</v>
      </c>
      <c r="BE32" s="13">
        <f t="shared" si="11"/>
        <v>0</v>
      </c>
    </row>
    <row r="33" spans="1:57" x14ac:dyDescent="0.25">
      <c r="A33" s="6" t="s">
        <v>26</v>
      </c>
      <c r="B33" s="6" t="s">
        <v>542</v>
      </c>
      <c r="C33" s="6" t="s">
        <v>543</v>
      </c>
      <c r="D33" s="6" t="s">
        <v>546</v>
      </c>
      <c r="E33" s="6" t="str">
        <f>_xlfn.XLOOKUP($A33,TBL_PlexosNaming!$H$2:$H$7,TBL_PlexosNaming!I$2:I$7)&amp;_xlfn.XLOOKUP($B33,TBL_PlexosNaming!$B$2:$B$16,TBL_PlexosNaming!$E$2:$E$16,"Error")&amp;_xlfn.XLOOKUP($D33,TBL_PlexosNaming!$D$2:$D$16,TBL_PlexosNaming!$F$2:$F$16,"Error")</f>
        <v>DRS.PX.NCA._.RES.Pool Pump - DLC</v>
      </c>
      <c r="F33" s="6" t="str">
        <f>IF(B33="Irrigation","",_xlfn.XLOOKUP($A33,TBL_PlexosNaming!$H$2:$H$7,TBL_PlexosNaming!J$2:J$7)&amp;_xlfn.XLOOKUP($B33,TBL_PlexosNaming!$B$2:$B$16,TBL_PlexosNaming!$E$2:$E$16,"Error")&amp;_xlfn.XLOOKUP($D33,TBL_PlexosNaming!$D$2:$D$16,TBL_PlexosNaming!$F$2:$F$16,"Error"))</f>
        <v>DRW.PX.NCA._.RES.Pool Pump - DLC</v>
      </c>
      <c r="G33" s="11">
        <f t="shared" si="7"/>
        <v>6.0000000000000001E-3</v>
      </c>
      <c r="H33" s="11">
        <f t="shared" si="8"/>
        <v>1.7999999999999999E-2</v>
      </c>
      <c r="I33" s="12" t="str">
        <f t="shared" si="9"/>
        <v/>
      </c>
      <c r="J33" s="6">
        <v>18</v>
      </c>
      <c r="K33" s="6">
        <v>6</v>
      </c>
      <c r="L33" s="6">
        <v>18</v>
      </c>
      <c r="M33" s="18">
        <v>6</v>
      </c>
      <c r="N33" s="1">
        <v>726.22812167419784</v>
      </c>
      <c r="O33" s="1">
        <v>1914.6014116865192</v>
      </c>
      <c r="P33" s="2">
        <v>0</v>
      </c>
      <c r="Q33" s="2">
        <v>0</v>
      </c>
      <c r="R33" s="2">
        <v>5.1638588170589E-3</v>
      </c>
      <c r="S33" s="2">
        <v>6.9118640042207993E-3</v>
      </c>
      <c r="T33" s="2">
        <v>3.4875680395641002E-3</v>
      </c>
      <c r="U33" s="2">
        <v>1.7732034374909021E-3</v>
      </c>
      <c r="V33" s="2">
        <v>4.5752623367797951E-5</v>
      </c>
      <c r="W33" s="2">
        <v>4.7649689580899629E-5</v>
      </c>
      <c r="X33" s="2">
        <v>4.790277101309956E-5</v>
      </c>
      <c r="Y33" s="2">
        <v>4.5544672004800557E-5</v>
      </c>
      <c r="Z33" s="2">
        <v>4.531986708010069E-5</v>
      </c>
      <c r="AA33" s="2">
        <v>4.2816535659399857E-5</v>
      </c>
      <c r="AB33" s="2">
        <v>4.0263670273099628E-5</v>
      </c>
      <c r="AC33" s="2">
        <v>4.0028764827400309E-5</v>
      </c>
      <c r="AD33" s="2">
        <v>3.8405051277900365E-5</v>
      </c>
      <c r="AE33" s="2">
        <v>3.8628883248501E-5</v>
      </c>
      <c r="AF33" s="2">
        <v>3.7897784859200478E-5</v>
      </c>
      <c r="AG33" s="2">
        <v>3.8570263548198813E-5</v>
      </c>
      <c r="AH33" s="2">
        <v>3.8745788837800388E-5</v>
      </c>
      <c r="AI33" s="2">
        <v>7.7018375793498628E-5</v>
      </c>
      <c r="AJ33" s="2">
        <v>0</v>
      </c>
      <c r="AK33" s="2">
        <v>0</v>
      </c>
      <c r="AL33" s="2">
        <v>1.9587050685395801E-3</v>
      </c>
      <c r="AM33" s="2">
        <v>2.6217415188424095E-3</v>
      </c>
      <c r="AN33" s="2">
        <v>1.32287063569669E-3</v>
      </c>
      <c r="AO33" s="2">
        <v>6.7259440732413047E-4</v>
      </c>
      <c r="AP33" s="2">
        <v>1.7354443346420147E-5</v>
      </c>
      <c r="AQ33" s="2">
        <v>1.8074020185819897E-5</v>
      </c>
      <c r="AR33" s="2">
        <v>1.8170016591159514E-5</v>
      </c>
      <c r="AS33" s="2">
        <v>1.7275565243250399E-5</v>
      </c>
      <c r="AT33" s="2">
        <v>1.7190294409709546E-5</v>
      </c>
      <c r="AU33" s="2">
        <v>1.624075490527007E-5</v>
      </c>
      <c r="AV33" s="2">
        <v>1.52724266553406E-5</v>
      </c>
      <c r="AW33" s="2">
        <v>1.5183324589660048E-5</v>
      </c>
      <c r="AX33" s="2">
        <v>1.4567433243350102E-5</v>
      </c>
      <c r="AY33" s="2">
        <v>1.4652335025279635E-5</v>
      </c>
      <c r="AZ33" s="2">
        <v>1.4375021843150183E-5</v>
      </c>
      <c r="BA33" s="2">
        <v>1.4630099966529697E-5</v>
      </c>
      <c r="BB33" s="2">
        <v>1.4696678524739673E-5</v>
      </c>
      <c r="BC33" s="2">
        <v>2.9213866680270241E-5</v>
      </c>
      <c r="BD33" s="13">
        <f t="shared" si="10"/>
        <v>1.7961039039706399E-2</v>
      </c>
      <c r="BE33" s="13">
        <f t="shared" si="11"/>
        <v>6.8128079116127598E-3</v>
      </c>
    </row>
    <row r="34" spans="1:57" x14ac:dyDescent="0.25">
      <c r="A34" s="6" t="s">
        <v>58</v>
      </c>
      <c r="B34" s="6" t="s">
        <v>542</v>
      </c>
      <c r="C34" s="6" t="s">
        <v>543</v>
      </c>
      <c r="D34" s="6" t="s">
        <v>546</v>
      </c>
      <c r="E34" s="6" t="str">
        <f>_xlfn.XLOOKUP($A34,TBL_PlexosNaming!$H$2:$H$7,TBL_PlexosNaming!I$2:I$7)&amp;_xlfn.XLOOKUP($B34,TBL_PlexosNaming!$B$2:$B$16,TBL_PlexosNaming!$E$2:$E$16,"Error")&amp;_xlfn.XLOOKUP($D34,TBL_PlexosNaming!$D$2:$D$16,TBL_PlexosNaming!$F$2:$F$16,"Error")</f>
        <v>DRS.PX.GOE._.RES.Pool Pump - DLC</v>
      </c>
      <c r="F34" s="6" t="str">
        <f>IF(B34="Irrigation","",_xlfn.XLOOKUP($A34,TBL_PlexosNaming!$H$2:$H$7,TBL_PlexosNaming!J$2:J$7)&amp;_xlfn.XLOOKUP($B34,TBL_PlexosNaming!$B$2:$B$16,TBL_PlexosNaming!$E$2:$E$16,"Error")&amp;_xlfn.XLOOKUP($D34,TBL_PlexosNaming!$D$2:$D$16,TBL_PlexosNaming!$F$2:$F$16,"Error"))</f>
        <v>DRW.PX.GOE._.RES.Pool Pump - DLC</v>
      </c>
      <c r="G34" s="11">
        <f t="shared" si="7"/>
        <v>6.0000000000000001E-3</v>
      </c>
      <c r="H34" s="11">
        <f t="shared" si="8"/>
        <v>1.7999999999999999E-2</v>
      </c>
      <c r="I34" s="12" t="str">
        <f t="shared" si="9"/>
        <v/>
      </c>
      <c r="J34" s="6">
        <v>18</v>
      </c>
      <c r="K34" s="6">
        <v>6</v>
      </c>
      <c r="L34" s="6">
        <v>18</v>
      </c>
      <c r="M34" s="18">
        <v>6</v>
      </c>
      <c r="N34" s="1">
        <v>792.43701883101983</v>
      </c>
      <c r="O34" s="1">
        <v>2089.1521405545036</v>
      </c>
      <c r="P34" s="2">
        <v>0</v>
      </c>
      <c r="Q34" s="2">
        <v>0</v>
      </c>
      <c r="R34" s="2">
        <v>7.6142043720495104E-3</v>
      </c>
      <c r="S34" s="2">
        <v>1.046963475863009E-2</v>
      </c>
      <c r="T34" s="2">
        <v>5.5602200391814995E-3</v>
      </c>
      <c r="U34" s="2">
        <v>3.0517889925345994E-3</v>
      </c>
      <c r="V34" s="2">
        <v>4.2155889513510042E-4</v>
      </c>
      <c r="W34" s="2">
        <v>4.1602571849670006E-4</v>
      </c>
      <c r="X34" s="2">
        <v>4.0807177707940026E-4</v>
      </c>
      <c r="Y34" s="2">
        <v>4.0530518876009947E-4</v>
      </c>
      <c r="Z34" s="2">
        <v>4.0634265937940228E-4</v>
      </c>
      <c r="AA34" s="2">
        <v>3.9858862858219851E-4</v>
      </c>
      <c r="AB34" s="2">
        <v>3.7851649712659918E-4</v>
      </c>
      <c r="AC34" s="2">
        <v>3.7766589092370212E-4</v>
      </c>
      <c r="AD34" s="2">
        <v>3.7736909736909782E-4</v>
      </c>
      <c r="AE34" s="2">
        <v>3.8040301644260213E-4</v>
      </c>
      <c r="AF34" s="2">
        <v>3.8199231988699997E-4</v>
      </c>
      <c r="AG34" s="2">
        <v>3.7944145668489596E-4</v>
      </c>
      <c r="AH34" s="2">
        <v>3.7240245987100323E-4</v>
      </c>
      <c r="AI34" s="2">
        <v>7.3711236103440186E-4</v>
      </c>
      <c r="AJ34" s="2">
        <v>0</v>
      </c>
      <c r="AK34" s="2">
        <v>0</v>
      </c>
      <c r="AL34" s="2">
        <v>2.8881464859498102E-3</v>
      </c>
      <c r="AM34" s="2">
        <v>3.9712407705148594E-3</v>
      </c>
      <c r="AN34" s="2">
        <v>2.1090489803792497E-3</v>
      </c>
      <c r="AO34" s="2">
        <v>1.15757513509928E-3</v>
      </c>
      <c r="AP34" s="2">
        <v>1.5990164987880057E-4</v>
      </c>
      <c r="AQ34" s="2">
        <v>1.5780285874020077E-4</v>
      </c>
      <c r="AR34" s="2">
        <v>1.5478584647839883E-4</v>
      </c>
      <c r="AS34" s="2">
        <v>1.537364509089003E-4</v>
      </c>
      <c r="AT34" s="2">
        <v>1.5412997424749976E-4</v>
      </c>
      <c r="AU34" s="2">
        <v>1.5118879015170103E-4</v>
      </c>
      <c r="AV34" s="2">
        <v>1.4357522304809904E-4</v>
      </c>
      <c r="AW34" s="2">
        <v>1.4325257931590077E-4</v>
      </c>
      <c r="AX34" s="2">
        <v>1.4314000245030031E-4</v>
      </c>
      <c r="AY34" s="2">
        <v>1.4429079934029886E-4</v>
      </c>
      <c r="AZ34" s="2">
        <v>1.4489363857790073E-4</v>
      </c>
      <c r="BA34" s="2">
        <v>1.4392606977699923E-4</v>
      </c>
      <c r="BB34" s="2">
        <v>1.4125610546830009E-4</v>
      </c>
      <c r="BC34" s="2">
        <v>2.7959434384060115E-4</v>
      </c>
      <c r="BD34" s="13">
        <f t="shared" si="10"/>
        <v>3.2536644129167902E-2</v>
      </c>
      <c r="BE34" s="13">
        <f t="shared" si="11"/>
        <v>1.2341485704167101E-2</v>
      </c>
    </row>
    <row r="35" spans="1:57" x14ac:dyDescent="0.25">
      <c r="A35" s="6" t="s">
        <v>88</v>
      </c>
      <c r="B35" s="6" t="s">
        <v>542</v>
      </c>
      <c r="C35" s="6" t="s">
        <v>543</v>
      </c>
      <c r="D35" s="6" t="s">
        <v>546</v>
      </c>
      <c r="E35" s="6" t="str">
        <f>_xlfn.XLOOKUP($A35,TBL_PlexosNaming!$H$2:$H$7,TBL_PlexosNaming!I$2:I$7)&amp;_xlfn.XLOOKUP($B35,TBL_PlexosNaming!$B$2:$B$16,TBL_PlexosNaming!$E$2:$E$16,"Error")&amp;_xlfn.XLOOKUP($D35,TBL_PlexosNaming!$D$2:$D$16,TBL_PlexosNaming!$F$2:$F$16,"Error")</f>
        <v>DRS.PX.SOR._.RES.Pool Pump - DLC</v>
      </c>
      <c r="F35" s="6" t="str">
        <f>IF(B35="Irrigation","",_xlfn.XLOOKUP($A35,TBL_PlexosNaming!$H$2:$H$7,TBL_PlexosNaming!J$2:J$7)&amp;_xlfn.XLOOKUP($B35,TBL_PlexosNaming!$B$2:$B$16,TBL_PlexosNaming!$E$2:$E$16,"Error")&amp;_xlfn.XLOOKUP($D35,TBL_PlexosNaming!$D$2:$D$16,TBL_PlexosNaming!$F$2:$F$16,"Error"))</f>
        <v>DRW.PX.SOR._.RES.Pool Pump - DLC</v>
      </c>
      <c r="G35" s="11">
        <f t="shared" si="7"/>
        <v>6.0000000000000001E-3</v>
      </c>
      <c r="H35" s="11">
        <f t="shared" si="8"/>
        <v>1.7999999999999999E-2</v>
      </c>
      <c r="I35" s="12" t="str">
        <f t="shared" si="9"/>
        <v/>
      </c>
      <c r="J35" s="6">
        <v>18</v>
      </c>
      <c r="K35" s="6">
        <v>6</v>
      </c>
      <c r="L35" s="6">
        <v>18</v>
      </c>
      <c r="M35" s="18">
        <v>6</v>
      </c>
      <c r="N35" s="1">
        <v>735.90297428946963</v>
      </c>
      <c r="O35" s="1">
        <v>1940.1078413086004</v>
      </c>
      <c r="P35" s="2">
        <v>0</v>
      </c>
      <c r="Q35" s="2">
        <v>0</v>
      </c>
      <c r="R35" s="2">
        <v>7.3083357804559795E-2</v>
      </c>
      <c r="S35" s="2">
        <v>9.9120022747258202E-2</v>
      </c>
      <c r="T35" s="2">
        <v>5.1319258228676001E-2</v>
      </c>
      <c r="U35" s="2">
        <v>2.7184997818932022E-2</v>
      </c>
      <c r="V35" s="2">
        <v>2.3346002787489883E-3</v>
      </c>
      <c r="W35" s="2">
        <v>2.2832255338680052E-3</v>
      </c>
      <c r="X35" s="2">
        <v>2.2745631177799597E-3</v>
      </c>
      <c r="Y35" s="2">
        <v>2.2959293365430455E-3</v>
      </c>
      <c r="Z35" s="2">
        <v>2.3243940124199614E-3</v>
      </c>
      <c r="AA35" s="2">
        <v>2.3355358663489922E-3</v>
      </c>
      <c r="AB35" s="2">
        <v>2.3477837301060234E-3</v>
      </c>
      <c r="AC35" s="2">
        <v>2.3406020732140154E-3</v>
      </c>
      <c r="AD35" s="2">
        <v>2.3189912784689626E-3</v>
      </c>
      <c r="AE35" s="2">
        <v>2.2977542201650381E-3</v>
      </c>
      <c r="AF35" s="2">
        <v>2.2764350636899633E-3</v>
      </c>
      <c r="AG35" s="2">
        <v>2.2651915157520519E-3</v>
      </c>
      <c r="AH35" s="2">
        <v>2.2480815116339703E-3</v>
      </c>
      <c r="AI35" s="2">
        <v>4.4522711468920062E-3</v>
      </c>
      <c r="AJ35" s="2">
        <v>0</v>
      </c>
      <c r="AK35" s="2">
        <v>0</v>
      </c>
      <c r="AL35" s="2">
        <v>2.7721273650005599E-2</v>
      </c>
      <c r="AM35" s="2">
        <v>3.7597250007580199E-2</v>
      </c>
      <c r="AN35" s="2">
        <v>1.9465925535015707E-2</v>
      </c>
      <c r="AO35" s="2">
        <v>1.0311550896835997E-2</v>
      </c>
      <c r="AP35" s="2">
        <v>8.8553803676599818E-4</v>
      </c>
      <c r="AQ35" s="2">
        <v>8.6605106457110503E-4</v>
      </c>
      <c r="AR35" s="2">
        <v>8.6276532053769506E-4</v>
      </c>
      <c r="AS35" s="2">
        <v>8.7086974834370279E-4</v>
      </c>
      <c r="AT35" s="2">
        <v>8.8166669436569312E-4</v>
      </c>
      <c r="AU35" s="2">
        <v>8.8589291482230048E-4</v>
      </c>
      <c r="AV35" s="2">
        <v>8.9053865624801054E-4</v>
      </c>
      <c r="AW35" s="2">
        <v>8.8781457949399512E-4</v>
      </c>
      <c r="AX35" s="2">
        <v>8.7961738148900626E-4</v>
      </c>
      <c r="AY35" s="2">
        <v>8.7156194557899691E-4</v>
      </c>
      <c r="AZ35" s="2">
        <v>8.6347536898699617E-4</v>
      </c>
      <c r="BA35" s="2">
        <v>8.5921057493899833E-4</v>
      </c>
      <c r="BB35" s="2">
        <v>8.5272057337899831E-4</v>
      </c>
      <c r="BC35" s="2">
        <v>1.6887925039920093E-3</v>
      </c>
      <c r="BD35" s="13">
        <f t="shared" si="10"/>
        <v>0.285102995285057</v>
      </c>
      <c r="BE35" s="13">
        <f t="shared" si="11"/>
        <v>0.108142515452951</v>
      </c>
    </row>
    <row r="36" spans="1:57" x14ac:dyDescent="0.25">
      <c r="A36" s="6" t="s">
        <v>120</v>
      </c>
      <c r="B36" s="6" t="s">
        <v>542</v>
      </c>
      <c r="C36" s="6" t="s">
        <v>543</v>
      </c>
      <c r="D36" s="6" t="s">
        <v>546</v>
      </c>
      <c r="E36" s="6" t="str">
        <f>_xlfn.XLOOKUP($A36,TBL_PlexosNaming!$H$2:$H$7,TBL_PlexosNaming!I$2:I$7)&amp;_xlfn.XLOOKUP($B36,TBL_PlexosNaming!$B$2:$B$16,TBL_PlexosNaming!$E$2:$E$16,"Error")&amp;_xlfn.XLOOKUP($D36,TBL_PlexosNaming!$D$2:$D$16,TBL_PlexosNaming!$F$2:$F$16,"Error")</f>
        <v>DRS.PX.UTN._.RES.Pool Pump - DLC</v>
      </c>
      <c r="F36" s="6" t="str">
        <f>IF(B36="Irrigation","",_xlfn.XLOOKUP($A36,TBL_PlexosNaming!$H$2:$H$7,TBL_PlexosNaming!J$2:J$7)&amp;_xlfn.XLOOKUP($B36,TBL_PlexosNaming!$B$2:$B$16,TBL_PlexosNaming!$E$2:$E$16,"Error")&amp;_xlfn.XLOOKUP($D36,TBL_PlexosNaming!$D$2:$D$16,TBL_PlexosNaming!$F$2:$F$16,"Error"))</f>
        <v>DRW.PX.UTN._.RES.Pool Pump - DLC</v>
      </c>
      <c r="G36" s="11">
        <f t="shared" si="7"/>
        <v>6.0000000000000001E-3</v>
      </c>
      <c r="H36" s="11">
        <f t="shared" si="8"/>
        <v>1.7999999999999999E-2</v>
      </c>
      <c r="I36" s="12" t="str">
        <f t="shared" si="9"/>
        <v/>
      </c>
      <c r="J36" s="6">
        <v>18</v>
      </c>
      <c r="K36" s="6">
        <v>6</v>
      </c>
      <c r="L36" s="6">
        <v>18</v>
      </c>
      <c r="M36" s="18">
        <v>6</v>
      </c>
      <c r="N36" s="1">
        <v>814.6702606914904</v>
      </c>
      <c r="O36" s="1">
        <v>2147.7670509139307</v>
      </c>
      <c r="P36" s="2">
        <v>0</v>
      </c>
      <c r="Q36" s="2">
        <v>0</v>
      </c>
      <c r="R36" s="2">
        <v>8.8248042212898198E-2</v>
      </c>
      <c r="S36" s="2">
        <v>0.12197331993448879</v>
      </c>
      <c r="T36" s="2">
        <v>6.5572111114570036E-2</v>
      </c>
      <c r="U36" s="2">
        <v>3.6728328063901972E-2</v>
      </c>
      <c r="V36" s="2">
        <v>6.0227799237719815E-3</v>
      </c>
      <c r="W36" s="2">
        <v>5.9690077269700104E-3</v>
      </c>
      <c r="X36" s="2">
        <v>5.8971626702070123E-3</v>
      </c>
      <c r="Y36" s="2">
        <v>5.8561400095850091E-3</v>
      </c>
      <c r="Z36" s="2">
        <v>5.829012085307006E-3</v>
      </c>
      <c r="AA36" s="2">
        <v>5.774853286660997E-3</v>
      </c>
      <c r="AB36" s="2">
        <v>5.7050542161329876E-3</v>
      </c>
      <c r="AC36" s="2">
        <v>5.6571325574970022E-3</v>
      </c>
      <c r="AD36" s="2">
        <v>5.601189805300999E-3</v>
      </c>
      <c r="AE36" s="2">
        <v>5.5454073495930234E-3</v>
      </c>
      <c r="AF36" s="2">
        <v>5.4922029118280036E-3</v>
      </c>
      <c r="AG36" s="2">
        <v>5.4393399549959587E-3</v>
      </c>
      <c r="AH36" s="2">
        <v>5.3887080677700316E-3</v>
      </c>
      <c r="AI36" s="2">
        <v>1.0612459555239984E-2</v>
      </c>
      <c r="AJ36" s="2">
        <v>0</v>
      </c>
      <c r="AK36" s="2">
        <v>0</v>
      </c>
      <c r="AL36" s="2">
        <v>3.3473395322133802E-2</v>
      </c>
      <c r="AM36" s="2">
        <v>4.6265742044116702E-2</v>
      </c>
      <c r="AN36" s="2">
        <v>2.4872180077939496E-2</v>
      </c>
      <c r="AO36" s="2">
        <v>1.3931434782860005E-2</v>
      </c>
      <c r="AP36" s="2">
        <v>2.2845027297059978E-3</v>
      </c>
      <c r="AQ36" s="2">
        <v>2.2641063791959959E-3</v>
      </c>
      <c r="AR36" s="2">
        <v>2.2368548059399918E-3</v>
      </c>
      <c r="AS36" s="2">
        <v>2.2212944863960193E-3</v>
      </c>
      <c r="AT36" s="2">
        <v>2.2110045840819936E-3</v>
      </c>
      <c r="AU36" s="2">
        <v>2.1904615914909997E-3</v>
      </c>
      <c r="AV36" s="2">
        <v>2.1639860819819834E-3</v>
      </c>
      <c r="AW36" s="2">
        <v>2.145808901120011E-3</v>
      </c>
      <c r="AX36" s="2">
        <v>2.1245892364930019E-3</v>
      </c>
      <c r="AY36" s="2">
        <v>2.1034303739820015E-3</v>
      </c>
      <c r="AZ36" s="2">
        <v>2.0832493803500107E-3</v>
      </c>
      <c r="BA36" s="2">
        <v>2.0631979139629775E-3</v>
      </c>
      <c r="BB36" s="2">
        <v>2.0439927153610149E-3</v>
      </c>
      <c r="BC36" s="2">
        <v>4.0254156933670071E-3</v>
      </c>
      <c r="BD36" s="13">
        <f t="shared" si="10"/>
        <v>0.397312251446719</v>
      </c>
      <c r="BE36" s="13">
        <f t="shared" si="11"/>
        <v>0.15070464710047901</v>
      </c>
    </row>
    <row r="37" spans="1:57" x14ac:dyDescent="0.25">
      <c r="A37" s="6" t="s">
        <v>150</v>
      </c>
      <c r="B37" s="6" t="s">
        <v>542</v>
      </c>
      <c r="C37" s="6" t="s">
        <v>543</v>
      </c>
      <c r="D37" s="6" t="s">
        <v>546</v>
      </c>
      <c r="E37" s="6" t="str">
        <f>_xlfn.XLOOKUP($A37,TBL_PlexosNaming!$H$2:$H$7,TBL_PlexosNaming!I$2:I$7)&amp;_xlfn.XLOOKUP($B37,TBL_PlexosNaming!$B$2:$B$16,TBL_PlexosNaming!$E$2:$E$16,"Error")&amp;_xlfn.XLOOKUP($D37,TBL_PlexosNaming!$D$2:$D$16,TBL_PlexosNaming!$F$2:$F$16,"Error")</f>
        <v>DRS.PX.YAK._.RES.Pool Pump - DLC</v>
      </c>
      <c r="F37" s="6" t="str">
        <f>IF(B37="Irrigation","",_xlfn.XLOOKUP($A37,TBL_PlexosNaming!$H$2:$H$7,TBL_PlexosNaming!J$2:J$7)&amp;_xlfn.XLOOKUP($B37,TBL_PlexosNaming!$B$2:$B$16,TBL_PlexosNaming!$E$2:$E$16,"Error")&amp;_xlfn.XLOOKUP($D37,TBL_PlexosNaming!$D$2:$D$16,TBL_PlexosNaming!$F$2:$F$16,"Error"))</f>
        <v>DRW.PX.YAK._.RES.Pool Pump - DLC</v>
      </c>
      <c r="G37" s="11">
        <f t="shared" si="7"/>
        <v>6.0000000000000001E-3</v>
      </c>
      <c r="H37" s="11">
        <f t="shared" si="8"/>
        <v>1.7999999999999999E-2</v>
      </c>
      <c r="I37" s="12" t="str">
        <f t="shared" si="9"/>
        <v/>
      </c>
      <c r="J37" s="6">
        <v>18</v>
      </c>
      <c r="K37" s="6">
        <v>6</v>
      </c>
      <c r="L37" s="6">
        <v>18</v>
      </c>
      <c r="M37" s="18">
        <v>6</v>
      </c>
      <c r="N37" s="1">
        <v>671.06111913852214</v>
      </c>
      <c r="O37" s="1">
        <v>1769.1611322742876</v>
      </c>
      <c r="P37" s="2">
        <v>0</v>
      </c>
      <c r="Q37" s="2">
        <v>0</v>
      </c>
      <c r="R37" s="2">
        <v>2.3217662457118898E-2</v>
      </c>
      <c r="S37" s="2">
        <v>3.1513908389991005E-2</v>
      </c>
      <c r="T37" s="2">
        <v>1.6348181643191503E-2</v>
      </c>
      <c r="U37" s="2">
        <v>8.6835453367901938E-3</v>
      </c>
      <c r="V37" s="2">
        <v>7.8421479803589267E-4</v>
      </c>
      <c r="W37" s="2">
        <v>7.777145691220122E-4</v>
      </c>
      <c r="X37" s="2">
        <v>7.7100982291959663E-4</v>
      </c>
      <c r="Y37" s="2">
        <v>7.6455928963839459E-4</v>
      </c>
      <c r="Z37" s="2">
        <v>7.5565453495260448E-4</v>
      </c>
      <c r="AA37" s="2">
        <v>7.4824088486140361E-4</v>
      </c>
      <c r="AB37" s="2">
        <v>7.4074172176440134E-4</v>
      </c>
      <c r="AC37" s="2">
        <v>7.3317975201739327E-4</v>
      </c>
      <c r="AD37" s="2">
        <v>7.222637428540013E-4</v>
      </c>
      <c r="AE37" s="2">
        <v>7.1470191020199525E-4</v>
      </c>
      <c r="AF37" s="2">
        <v>7.0515864805630046E-4</v>
      </c>
      <c r="AG37" s="2">
        <v>6.9699376530020507E-4</v>
      </c>
      <c r="AH37" s="2">
        <v>6.9021635710370122E-4</v>
      </c>
      <c r="AI37" s="2">
        <v>1.3824617186224963E-3</v>
      </c>
      <c r="AJ37" s="2">
        <v>0</v>
      </c>
      <c r="AK37" s="2">
        <v>0</v>
      </c>
      <c r="AL37" s="2">
        <v>8.8066995527002704E-3</v>
      </c>
      <c r="AM37" s="2">
        <v>1.1953551458272529E-2</v>
      </c>
      <c r="AN37" s="2">
        <v>6.2010344163828009E-3</v>
      </c>
      <c r="AO37" s="2">
        <v>3.2937585760238995E-3</v>
      </c>
      <c r="AP37" s="2">
        <v>2.9746078546189977E-4</v>
      </c>
      <c r="AQ37" s="2">
        <v>2.9499518139099873E-4</v>
      </c>
      <c r="AR37" s="2">
        <v>2.9245200179720335E-4</v>
      </c>
      <c r="AS37" s="2">
        <v>2.9000524779399656E-4</v>
      </c>
      <c r="AT37" s="2">
        <v>2.8662758222330192E-4</v>
      </c>
      <c r="AU37" s="2">
        <v>2.8381550805080258E-4</v>
      </c>
      <c r="AV37" s="2">
        <v>2.8097099791069696E-4</v>
      </c>
      <c r="AW37" s="2">
        <v>2.7810266455840366E-4</v>
      </c>
      <c r="AX37" s="2">
        <v>2.7396210935829585E-4</v>
      </c>
      <c r="AY37" s="2">
        <v>2.710938280077041E-4</v>
      </c>
      <c r="AZ37" s="2">
        <v>2.674739699524975E-4</v>
      </c>
      <c r="BA37" s="2">
        <v>2.6437694545870111E-4</v>
      </c>
      <c r="BB37" s="2">
        <v>2.6180620441849933E-4</v>
      </c>
      <c r="BC37" s="2">
        <v>5.2438203120180188E-4</v>
      </c>
      <c r="BD37" s="13">
        <f t="shared" si="10"/>
        <v>9.0750409342541999E-2</v>
      </c>
      <c r="BE37" s="13">
        <f t="shared" si="11"/>
        <v>3.4422569060964303E-2</v>
      </c>
    </row>
    <row r="38" spans="1:57" x14ac:dyDescent="0.25">
      <c r="A38" s="6" t="s">
        <v>182</v>
      </c>
      <c r="B38" s="6" t="s">
        <v>542</v>
      </c>
      <c r="C38" s="6" t="s">
        <v>543</v>
      </c>
      <c r="D38" s="6" t="s">
        <v>546</v>
      </c>
      <c r="E38" s="6" t="str">
        <f>_xlfn.XLOOKUP($A38,TBL_PlexosNaming!$H$2:$H$7,TBL_PlexosNaming!I$2:I$7)&amp;_xlfn.XLOOKUP($B38,TBL_PlexosNaming!$B$2:$B$16,TBL_PlexosNaming!$E$2:$E$16,"Error")&amp;_xlfn.XLOOKUP($D38,TBL_PlexosNaming!$D$2:$D$16,TBL_PlexosNaming!$F$2:$F$16,"Error")</f>
        <v>DRS.PX.WYC._.RES.Pool Pump - DLC</v>
      </c>
      <c r="F38" s="6" t="str">
        <f>IF(B38="Irrigation","",_xlfn.XLOOKUP($A38,TBL_PlexosNaming!$H$2:$H$7,TBL_PlexosNaming!J$2:J$7)&amp;_xlfn.XLOOKUP($B38,TBL_PlexosNaming!$B$2:$B$16,TBL_PlexosNaming!$E$2:$E$16,"Error")&amp;_xlfn.XLOOKUP($D38,TBL_PlexosNaming!$D$2:$D$16,TBL_PlexosNaming!$F$2:$F$16,"Error"))</f>
        <v>DRW.PX.WYC._.RES.Pool Pump - DLC</v>
      </c>
      <c r="G38" s="11">
        <f t="shared" si="7"/>
        <v>6.0000000000000001E-3</v>
      </c>
      <c r="H38" s="11">
        <f t="shared" si="8"/>
        <v>1.7999999999999999E-2</v>
      </c>
      <c r="I38" s="12" t="str">
        <f t="shared" si="9"/>
        <v/>
      </c>
      <c r="J38" s="6">
        <v>18</v>
      </c>
      <c r="K38" s="6">
        <v>6</v>
      </c>
      <c r="L38" s="6">
        <v>18</v>
      </c>
      <c r="M38" s="18">
        <v>6</v>
      </c>
      <c r="N38" s="1">
        <v>777.17815569966729</v>
      </c>
      <c r="O38" s="1">
        <v>2048.924228662755</v>
      </c>
      <c r="P38" s="2">
        <v>0</v>
      </c>
      <c r="Q38" s="2">
        <v>0</v>
      </c>
      <c r="R38" s="2">
        <v>2.6650897343337698E-3</v>
      </c>
      <c r="S38" s="2">
        <v>3.5860987385732601E-3</v>
      </c>
      <c r="T38" s="2">
        <v>1.8282959533102395E-3</v>
      </c>
      <c r="U38" s="2">
        <v>9.4573785453472108E-4</v>
      </c>
      <c r="V38" s="2">
        <v>4.8898026475318809E-5</v>
      </c>
      <c r="W38" s="2">
        <v>4.8967534372260438E-5</v>
      </c>
      <c r="X38" s="2">
        <v>4.9010764303639848E-5</v>
      </c>
      <c r="Y38" s="2">
        <v>4.675037924841037E-5</v>
      </c>
      <c r="Z38" s="2">
        <v>4.6354882867789479E-5</v>
      </c>
      <c r="AA38" s="2">
        <v>4.5694103509260828E-5</v>
      </c>
      <c r="AB38" s="2">
        <v>4.5410260263480107E-5</v>
      </c>
      <c r="AC38" s="2">
        <v>4.5078036507668895E-5</v>
      </c>
      <c r="AD38" s="2">
        <v>4.46051279596512E-5</v>
      </c>
      <c r="AE38" s="2">
        <v>4.4353879809848687E-5</v>
      </c>
      <c r="AF38" s="2">
        <v>4.4247092894460216E-5</v>
      </c>
      <c r="AG38" s="2">
        <v>4.4068271756269803E-5</v>
      </c>
      <c r="AH38" s="2">
        <v>4.3731567265720486E-5</v>
      </c>
      <c r="AI38" s="2">
        <v>8.726441871031998E-5</v>
      </c>
      <c r="AJ38" s="2">
        <v>0</v>
      </c>
      <c r="AK38" s="2">
        <v>0</v>
      </c>
      <c r="AL38" s="2">
        <v>1.01089610612659E-3</v>
      </c>
      <c r="AM38" s="2">
        <v>1.3602443491140198E-3</v>
      </c>
      <c r="AN38" s="2">
        <v>6.9349156849697006E-4</v>
      </c>
      <c r="AO38" s="2">
        <v>3.5872815172010002E-4</v>
      </c>
      <c r="AP38" s="2">
        <v>1.8547527283719993E-5</v>
      </c>
      <c r="AQ38" s="2">
        <v>1.8573892348119903E-5</v>
      </c>
      <c r="AR38" s="2">
        <v>1.859028990825037E-5</v>
      </c>
      <c r="AS38" s="2">
        <v>1.7732902473529839E-5</v>
      </c>
      <c r="AT38" s="2">
        <v>1.7582886605029772E-5</v>
      </c>
      <c r="AU38" s="2">
        <v>1.7332246158690331E-5</v>
      </c>
      <c r="AV38" s="2">
        <v>1.7224581479259853E-5</v>
      </c>
      <c r="AW38" s="2">
        <v>1.7098565571859858E-5</v>
      </c>
      <c r="AX38" s="2">
        <v>1.6919186467470159E-5</v>
      </c>
      <c r="AY38" s="2">
        <v>1.6823885445129989E-5</v>
      </c>
      <c r="AZ38" s="2">
        <v>1.6783380063379889E-5</v>
      </c>
      <c r="BA38" s="2">
        <v>1.6715551355810012E-5</v>
      </c>
      <c r="BB38" s="2">
        <v>1.6587835859449996E-5</v>
      </c>
      <c r="BC38" s="2">
        <v>3.3100296752170029E-5</v>
      </c>
      <c r="BD38" s="13">
        <f t="shared" si="10"/>
        <v>9.7096566266960897E-3</v>
      </c>
      <c r="BE38" s="13">
        <f t="shared" si="11"/>
        <v>3.6829732032295499E-3</v>
      </c>
    </row>
    <row r="39" spans="1:57" x14ac:dyDescent="0.25">
      <c r="A39" s="6" t="s">
        <v>26</v>
      </c>
      <c r="B39" s="6" t="s">
        <v>539</v>
      </c>
      <c r="C39" s="6" t="s">
        <v>543</v>
      </c>
      <c r="D39" s="6" t="s">
        <v>547</v>
      </c>
      <c r="E39" s="6" t="str">
        <f>_xlfn.XLOOKUP($A39,TBL_PlexosNaming!$H$2:$H$7,TBL_PlexosNaming!I$2:I$7)&amp;_xlfn.XLOOKUP($B39,TBL_PlexosNaming!$B$2:$B$16,TBL_PlexosNaming!$E$2:$E$16,"Error")&amp;_xlfn.XLOOKUP($D39,TBL_PlexosNaming!$D$2:$D$16,TBL_PlexosNaming!$F$2:$F$16,"Error")</f>
        <v>DRS.PX.NCA._.CI_.Water Heater - DLC</v>
      </c>
      <c r="F39" s="6" t="str">
        <f>IF(B39="Irrigation","",_xlfn.XLOOKUP($A39,TBL_PlexosNaming!$H$2:$H$7,TBL_PlexosNaming!J$2:J$7)&amp;_xlfn.XLOOKUP($B39,TBL_PlexosNaming!$B$2:$B$16,TBL_PlexosNaming!$E$2:$E$16,"Error")&amp;_xlfn.XLOOKUP($D39,TBL_PlexosNaming!$D$2:$D$16,TBL_PlexosNaming!$F$2:$F$16,"Error"))</f>
        <v>DRW.PX.NCA._.CI_.Water Heater - DLC</v>
      </c>
      <c r="G39" s="11">
        <f t="shared" si="7"/>
        <v>4.0000000000000001E-3</v>
      </c>
      <c r="H39" s="11">
        <f t="shared" si="8"/>
        <v>0.1</v>
      </c>
      <c r="I39" s="12" t="str">
        <f t="shared" si="9"/>
        <v/>
      </c>
      <c r="J39" s="6">
        <v>100</v>
      </c>
      <c r="K39" s="6">
        <v>4</v>
      </c>
      <c r="L39" s="6">
        <v>100</v>
      </c>
      <c r="M39" s="18">
        <v>4</v>
      </c>
      <c r="N39" s="1">
        <v>178.08541288317923</v>
      </c>
      <c r="O39" s="1">
        <v>120.2271487875159</v>
      </c>
      <c r="P39" s="2">
        <v>0</v>
      </c>
      <c r="Q39" s="2">
        <v>0</v>
      </c>
      <c r="R39" s="2">
        <v>0.11577323840700908</v>
      </c>
      <c r="S39" s="2">
        <v>0.15241357930597654</v>
      </c>
      <c r="T39" s="2">
        <v>7.3696782622725943E-2</v>
      </c>
      <c r="U39" s="2">
        <v>3.3625701852734058E-2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0.17158990077209837</v>
      </c>
      <c r="AM39" s="2">
        <v>0.22578002943010847</v>
      </c>
      <c r="AN39" s="2">
        <v>0.10902095968129039</v>
      </c>
      <c r="AO39" s="2">
        <v>4.9526766392686494E-2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13">
        <f t="shared" si="10"/>
        <v>0.37550930218844564</v>
      </c>
      <c r="BE39" s="13">
        <f t="shared" si="11"/>
        <v>0.55591765627618372</v>
      </c>
    </row>
    <row r="40" spans="1:57" x14ac:dyDescent="0.25">
      <c r="A40" s="6" t="s">
        <v>58</v>
      </c>
      <c r="B40" s="6" t="s">
        <v>539</v>
      </c>
      <c r="C40" s="6" t="s">
        <v>543</v>
      </c>
      <c r="D40" s="6" t="s">
        <v>547</v>
      </c>
      <c r="E40" s="6" t="str">
        <f>_xlfn.XLOOKUP($A40,TBL_PlexosNaming!$H$2:$H$7,TBL_PlexosNaming!I$2:I$7)&amp;_xlfn.XLOOKUP($B40,TBL_PlexosNaming!$B$2:$B$16,TBL_PlexosNaming!$E$2:$E$16,"Error")&amp;_xlfn.XLOOKUP($D40,TBL_PlexosNaming!$D$2:$D$16,TBL_PlexosNaming!$F$2:$F$16,"Error")</f>
        <v>DRS.PX.GOE._.CI_.Water Heater - DLC</v>
      </c>
      <c r="F40" s="6" t="str">
        <f>IF(B40="Irrigation","",_xlfn.XLOOKUP($A40,TBL_PlexosNaming!$H$2:$H$7,TBL_PlexosNaming!J$2:J$7)&amp;_xlfn.XLOOKUP($B40,TBL_PlexosNaming!$B$2:$B$16,TBL_PlexosNaming!$E$2:$E$16,"Error")&amp;_xlfn.XLOOKUP($D40,TBL_PlexosNaming!$D$2:$D$16,TBL_PlexosNaming!$F$2:$F$16,"Error"))</f>
        <v>DRW.PX.GOE._.CI_.Water Heater - DLC</v>
      </c>
      <c r="G40" s="11">
        <f t="shared" si="7"/>
        <v>4.0000000000000001E-3</v>
      </c>
      <c r="H40" s="11">
        <f t="shared" si="8"/>
        <v>0.1</v>
      </c>
      <c r="I40" s="12" t="str">
        <f t="shared" si="9"/>
        <v/>
      </c>
      <c r="J40" s="6">
        <v>100</v>
      </c>
      <c r="K40" s="6">
        <v>4</v>
      </c>
      <c r="L40" s="6">
        <v>100</v>
      </c>
      <c r="M40" s="18">
        <v>4</v>
      </c>
      <c r="N40" s="1">
        <v>209.76408490465155</v>
      </c>
      <c r="O40" s="1">
        <v>141.70627308087506</v>
      </c>
      <c r="P40" s="2">
        <v>0</v>
      </c>
      <c r="Q40" s="2">
        <v>0</v>
      </c>
      <c r="R40" s="2">
        <v>0.10553445984260687</v>
      </c>
      <c r="S40" s="2">
        <v>0.13759981627011492</v>
      </c>
      <c r="T40" s="2">
        <v>6.8491743831830765E-2</v>
      </c>
      <c r="U40" s="2">
        <v>3.4595488616691317E-2</v>
      </c>
      <c r="V40" s="2">
        <v>1.3477898617627049E-3</v>
      </c>
      <c r="W40" s="2">
        <v>1.1201856830103107E-3</v>
      </c>
      <c r="X40" s="2">
        <v>6.2909943978567417E-4</v>
      </c>
      <c r="Y40" s="2">
        <v>2.4230292165422496E-4</v>
      </c>
      <c r="Z40" s="2">
        <v>2.025707407525279E-4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0.156326641279393</v>
      </c>
      <c r="AM40" s="2">
        <v>0.2036925046170337</v>
      </c>
      <c r="AN40" s="2">
        <v>0.10123764660808182</v>
      </c>
      <c r="AO40" s="2">
        <v>5.0956922060476362E-2</v>
      </c>
      <c r="AP40" s="2">
        <v>1.7171527236505835E-3</v>
      </c>
      <c r="AQ40" s="2">
        <v>1.3766138872877143E-3</v>
      </c>
      <c r="AR40" s="2">
        <v>6.1886582997361383E-4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13">
        <f t="shared" si="10"/>
        <v>0.34976345720820928</v>
      </c>
      <c r="BE40" s="13">
        <f t="shared" si="11"/>
        <v>0.51592634700589679</v>
      </c>
    </row>
    <row r="41" spans="1:57" x14ac:dyDescent="0.25">
      <c r="A41" s="6" t="s">
        <v>88</v>
      </c>
      <c r="B41" s="6" t="s">
        <v>539</v>
      </c>
      <c r="C41" s="6" t="s">
        <v>543</v>
      </c>
      <c r="D41" s="6" t="s">
        <v>547</v>
      </c>
      <c r="E41" s="6" t="str">
        <f>_xlfn.XLOOKUP($A41,TBL_PlexosNaming!$H$2:$H$7,TBL_PlexosNaming!I$2:I$7)&amp;_xlfn.XLOOKUP($B41,TBL_PlexosNaming!$B$2:$B$16,TBL_PlexosNaming!$E$2:$E$16,"Error")&amp;_xlfn.XLOOKUP($D41,TBL_PlexosNaming!$D$2:$D$16,TBL_PlexosNaming!$F$2:$F$16,"Error")</f>
        <v>DRS.PX.SOR._.CI_.Water Heater - DLC</v>
      </c>
      <c r="F41" s="6" t="str">
        <f>IF(B41="Irrigation","",_xlfn.XLOOKUP($A41,TBL_PlexosNaming!$H$2:$H$7,TBL_PlexosNaming!J$2:J$7)&amp;_xlfn.XLOOKUP($B41,TBL_PlexosNaming!$B$2:$B$16,TBL_PlexosNaming!$E$2:$E$16,"Error")&amp;_xlfn.XLOOKUP($D41,TBL_PlexosNaming!$D$2:$D$16,TBL_PlexosNaming!$F$2:$F$16,"Error"))</f>
        <v>DRW.PX.SOR._.CI_.Water Heater - DLC</v>
      </c>
      <c r="G41" s="11">
        <f t="shared" si="7"/>
        <v>4.0000000000000001E-3</v>
      </c>
      <c r="H41" s="11">
        <f t="shared" si="8"/>
        <v>0.1</v>
      </c>
      <c r="I41" s="12" t="str">
        <f t="shared" si="9"/>
        <v/>
      </c>
      <c r="J41" s="6">
        <v>100</v>
      </c>
      <c r="K41" s="6">
        <v>4</v>
      </c>
      <c r="L41" s="6">
        <v>100</v>
      </c>
      <c r="M41" s="18">
        <v>4</v>
      </c>
      <c r="N41" s="1">
        <v>162.30194281489099</v>
      </c>
      <c r="O41" s="1">
        <v>109.44919849537001</v>
      </c>
      <c r="P41" s="2">
        <v>0</v>
      </c>
      <c r="Q41" s="2">
        <v>0</v>
      </c>
      <c r="R41" s="2">
        <v>0.92195406159979576</v>
      </c>
      <c r="S41" s="2">
        <v>1.0708406349760655</v>
      </c>
      <c r="T41" s="2">
        <v>0.36126371857186279</v>
      </c>
      <c r="U41" s="2">
        <v>2.6944826354515783E-2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1.3671636304811488</v>
      </c>
      <c r="AM41" s="2">
        <v>1.5879468514029123</v>
      </c>
      <c r="AN41" s="2">
        <v>0.53571669479414918</v>
      </c>
      <c r="AO41" s="2">
        <v>3.9956004044219728E-2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13">
        <f t="shared" si="10"/>
        <v>2.3810032415022402</v>
      </c>
      <c r="BE41" s="13">
        <f t="shared" si="11"/>
        <v>3.5307831807224299</v>
      </c>
    </row>
    <row r="42" spans="1:57" x14ac:dyDescent="0.25">
      <c r="A42" s="6" t="s">
        <v>120</v>
      </c>
      <c r="B42" s="6" t="s">
        <v>539</v>
      </c>
      <c r="C42" s="6" t="s">
        <v>543</v>
      </c>
      <c r="D42" s="6" t="s">
        <v>547</v>
      </c>
      <c r="E42" s="6" t="str">
        <f>_xlfn.XLOOKUP($A42,TBL_PlexosNaming!$H$2:$H$7,TBL_PlexosNaming!I$2:I$7)&amp;_xlfn.XLOOKUP($B42,TBL_PlexosNaming!$B$2:$B$16,TBL_PlexosNaming!$E$2:$E$16,"Error")&amp;_xlfn.XLOOKUP($D42,TBL_PlexosNaming!$D$2:$D$16,TBL_PlexosNaming!$F$2:$F$16,"Error")</f>
        <v>DRS.PX.UTN._.CI_.Water Heater - DLC</v>
      </c>
      <c r="F42" s="6" t="str">
        <f>IF(B42="Irrigation","",_xlfn.XLOOKUP($A42,TBL_PlexosNaming!$H$2:$H$7,TBL_PlexosNaming!J$2:J$7)&amp;_xlfn.XLOOKUP($B42,TBL_PlexosNaming!$B$2:$B$16,TBL_PlexosNaming!$E$2:$E$16,"Error")&amp;_xlfn.XLOOKUP($D42,TBL_PlexosNaming!$D$2:$D$16,TBL_PlexosNaming!$F$2:$F$16,"Error"))</f>
        <v>DRW.PX.UTN._.CI_.Water Heater - DLC</v>
      </c>
      <c r="G42" s="11">
        <f t="shared" si="7"/>
        <v>4.0000000000000001E-3</v>
      </c>
      <c r="H42" s="11">
        <f t="shared" si="8"/>
        <v>0.1</v>
      </c>
      <c r="I42" s="12" t="str">
        <f t="shared" si="9"/>
        <v/>
      </c>
      <c r="J42" s="6">
        <v>100</v>
      </c>
      <c r="K42" s="6">
        <v>4</v>
      </c>
      <c r="L42" s="6">
        <v>100</v>
      </c>
      <c r="M42" s="18">
        <v>4</v>
      </c>
      <c r="N42" s="1">
        <v>215.7405711053587</v>
      </c>
      <c r="O42" s="1">
        <v>145.71941146201056</v>
      </c>
      <c r="P42" s="2">
        <v>0</v>
      </c>
      <c r="Q42" s="2">
        <v>0</v>
      </c>
      <c r="R42" s="2">
        <v>0.99434493480648967</v>
      </c>
      <c r="S42" s="2">
        <v>1.3396766619599922</v>
      </c>
      <c r="T42" s="2">
        <v>0.68256195014234455</v>
      </c>
      <c r="U42" s="2">
        <v>0.34598418168660894</v>
      </c>
      <c r="V42" s="2">
        <v>6.5352578115569493E-3</v>
      </c>
      <c r="W42" s="2">
        <v>4.5220964849543854E-3</v>
      </c>
      <c r="X42" s="2">
        <v>8.983129332489348E-4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1.4731316575774787</v>
      </c>
      <c r="AM42" s="2">
        <v>1.9835243778957277</v>
      </c>
      <c r="AN42" s="2">
        <v>1.0091586726664961</v>
      </c>
      <c r="AO42" s="2">
        <v>0.50981063138672411</v>
      </c>
      <c r="AP42" s="2">
        <v>7.0044048314308327E-3</v>
      </c>
      <c r="AQ42" s="2">
        <v>3.9603435852981761E-3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13">
        <f t="shared" si="10"/>
        <v>3.3745233958251957</v>
      </c>
      <c r="BE42" s="13">
        <f t="shared" si="11"/>
        <v>4.9865900879431555</v>
      </c>
    </row>
    <row r="43" spans="1:57" x14ac:dyDescent="0.25">
      <c r="A43" s="6" t="s">
        <v>150</v>
      </c>
      <c r="B43" s="6" t="s">
        <v>539</v>
      </c>
      <c r="C43" s="6" t="s">
        <v>543</v>
      </c>
      <c r="D43" s="6" t="s">
        <v>547</v>
      </c>
      <c r="E43" s="6" t="str">
        <f>_xlfn.XLOOKUP($A43,TBL_PlexosNaming!$H$2:$H$7,TBL_PlexosNaming!I$2:I$7)&amp;_xlfn.XLOOKUP($B43,TBL_PlexosNaming!$B$2:$B$16,TBL_PlexosNaming!$E$2:$E$16,"Error")&amp;_xlfn.XLOOKUP($D43,TBL_PlexosNaming!$D$2:$D$16,TBL_PlexosNaming!$F$2:$F$16,"Error")</f>
        <v>DRS.PX.YAK._.CI_.Water Heater - DLC</v>
      </c>
      <c r="F43" s="6" t="str">
        <f>IF(B43="Irrigation","",_xlfn.XLOOKUP($A43,TBL_PlexosNaming!$H$2:$H$7,TBL_PlexosNaming!J$2:J$7)&amp;_xlfn.XLOOKUP($B43,TBL_PlexosNaming!$B$2:$B$16,TBL_PlexosNaming!$E$2:$E$16,"Error")&amp;_xlfn.XLOOKUP($D43,TBL_PlexosNaming!$D$2:$D$16,TBL_PlexosNaming!$F$2:$F$16,"Error"))</f>
        <v>DRW.PX.YAK._.CI_.Water Heater - DLC</v>
      </c>
      <c r="G43" s="11">
        <f t="shared" si="7"/>
        <v>4.0000000000000001E-3</v>
      </c>
      <c r="H43" s="11">
        <f t="shared" si="8"/>
        <v>0.1</v>
      </c>
      <c r="I43" s="12" t="str">
        <f t="shared" si="9"/>
        <v/>
      </c>
      <c r="J43" s="6">
        <v>100</v>
      </c>
      <c r="K43" s="6">
        <v>4</v>
      </c>
      <c r="L43" s="6">
        <v>100</v>
      </c>
      <c r="M43" s="18">
        <v>4</v>
      </c>
      <c r="N43" s="1">
        <v>147.25192874909101</v>
      </c>
      <c r="O43" s="1">
        <v>99.305085748315733</v>
      </c>
      <c r="P43" s="2">
        <v>0</v>
      </c>
      <c r="Q43" s="2">
        <v>0</v>
      </c>
      <c r="R43" s="2">
        <v>0.21125688618460348</v>
      </c>
      <c r="S43" s="2">
        <v>0.24580560650793826</v>
      </c>
      <c r="T43" s="2">
        <v>8.3196885905441498E-2</v>
      </c>
      <c r="U43" s="2">
        <v>6.50172896697776E-3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0.3132568207294199</v>
      </c>
      <c r="AM43" s="2">
        <v>0.36448634277761977</v>
      </c>
      <c r="AN43" s="2">
        <v>0.12336614265388013</v>
      </c>
      <c r="AO43" s="2">
        <v>9.6407314356846685E-3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13">
        <f t="shared" si="10"/>
        <v>0.54676110756496099</v>
      </c>
      <c r="BE43" s="13">
        <f t="shared" si="11"/>
        <v>0.81075003759660447</v>
      </c>
    </row>
    <row r="44" spans="1:57" x14ac:dyDescent="0.25">
      <c r="A44" s="6" t="s">
        <v>182</v>
      </c>
      <c r="B44" s="6" t="s">
        <v>539</v>
      </c>
      <c r="C44" s="6" t="s">
        <v>543</v>
      </c>
      <c r="D44" s="6" t="s">
        <v>547</v>
      </c>
      <c r="E44" s="6" t="str">
        <f>_xlfn.XLOOKUP($A44,TBL_PlexosNaming!$H$2:$H$7,TBL_PlexosNaming!I$2:I$7)&amp;_xlfn.XLOOKUP($B44,TBL_PlexosNaming!$B$2:$B$16,TBL_PlexosNaming!$E$2:$E$16,"Error")&amp;_xlfn.XLOOKUP($D44,TBL_PlexosNaming!$D$2:$D$16,TBL_PlexosNaming!$F$2:$F$16,"Error")</f>
        <v>DRS.PX.WYC._.CI_.Water Heater - DLC</v>
      </c>
      <c r="F44" s="6" t="str">
        <f>IF(B44="Irrigation","",_xlfn.XLOOKUP($A44,TBL_PlexosNaming!$H$2:$H$7,TBL_PlexosNaming!J$2:J$7)&amp;_xlfn.XLOOKUP($B44,TBL_PlexosNaming!$B$2:$B$16,TBL_PlexosNaming!$E$2:$E$16,"Error")&amp;_xlfn.XLOOKUP($D44,TBL_PlexosNaming!$D$2:$D$16,TBL_PlexosNaming!$F$2:$F$16,"Error"))</f>
        <v>DRW.PX.WYC._.CI_.Water Heater - DLC</v>
      </c>
      <c r="G44" s="11">
        <f t="shared" si="7"/>
        <v>4.0000000000000001E-3</v>
      </c>
      <c r="H44" s="11">
        <f t="shared" si="8"/>
        <v>0.1</v>
      </c>
      <c r="I44" s="12" t="str">
        <f t="shared" si="9"/>
        <v/>
      </c>
      <c r="J44" s="6">
        <v>100</v>
      </c>
      <c r="K44" s="6">
        <v>4</v>
      </c>
      <c r="L44" s="6">
        <v>100</v>
      </c>
      <c r="M44" s="18">
        <v>4</v>
      </c>
      <c r="N44" s="1">
        <v>204.21355894834153</v>
      </c>
      <c r="O44" s="1">
        <v>137.91020018140813</v>
      </c>
      <c r="P44" s="2">
        <v>0</v>
      </c>
      <c r="Q44" s="2">
        <v>0</v>
      </c>
      <c r="R44" s="2">
        <v>0.24328033256961296</v>
      </c>
      <c r="S44" s="2">
        <v>0.31152529973701226</v>
      </c>
      <c r="T44" s="2">
        <v>0.14893559648411536</v>
      </c>
      <c r="U44" s="2">
        <v>7.0214858959699922E-2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0.36043747658611891</v>
      </c>
      <c r="AM44" s="2">
        <v>0.4613182187931002</v>
      </c>
      <c r="AN44" s="2">
        <v>0.220268899248937</v>
      </c>
      <c r="AO44" s="2">
        <v>0.10348525491908722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13">
        <f t="shared" si="10"/>
        <v>0.77395608775044056</v>
      </c>
      <c r="BE44" s="13">
        <f t="shared" si="11"/>
        <v>1.1455098495472433</v>
      </c>
    </row>
    <row r="45" spans="1:57" x14ac:dyDescent="0.25">
      <c r="A45" s="6" t="s">
        <v>26</v>
      </c>
      <c r="B45" s="6" t="s">
        <v>542</v>
      </c>
      <c r="C45" s="6" t="s">
        <v>543</v>
      </c>
      <c r="D45" s="6" t="s">
        <v>547</v>
      </c>
      <c r="E45" s="6" t="str">
        <f>_xlfn.XLOOKUP($A45,TBL_PlexosNaming!$H$2:$H$7,TBL_PlexosNaming!I$2:I$7)&amp;_xlfn.XLOOKUP($B45,TBL_PlexosNaming!$B$2:$B$16,TBL_PlexosNaming!$E$2:$E$16,"Error")&amp;_xlfn.XLOOKUP($D45,TBL_PlexosNaming!$D$2:$D$16,TBL_PlexosNaming!$F$2:$F$16,"Error")</f>
        <v>DRS.PX.NCA._.RES.Water Heater - DLC</v>
      </c>
      <c r="F45" s="6" t="str">
        <f>IF(B45="Irrigation","",_xlfn.XLOOKUP($A45,TBL_PlexosNaming!$H$2:$H$7,TBL_PlexosNaming!J$2:J$7)&amp;_xlfn.XLOOKUP($B45,TBL_PlexosNaming!$B$2:$B$16,TBL_PlexosNaming!$E$2:$E$16,"Error")&amp;_xlfn.XLOOKUP($D45,TBL_PlexosNaming!$D$2:$D$16,TBL_PlexosNaming!$F$2:$F$16,"Error"))</f>
        <v>DRW.PX.NCA._.RES.Water Heater - DLC</v>
      </c>
      <c r="G45" s="11">
        <f t="shared" si="7"/>
        <v>6.0000000000000001E-3</v>
      </c>
      <c r="H45" s="11">
        <f t="shared" si="8"/>
        <v>0.1</v>
      </c>
      <c r="I45" s="12" t="str">
        <f t="shared" si="9"/>
        <v/>
      </c>
      <c r="J45" s="6">
        <v>100</v>
      </c>
      <c r="K45" s="6">
        <v>6</v>
      </c>
      <c r="L45" s="6">
        <v>100</v>
      </c>
      <c r="M45" s="18">
        <v>6</v>
      </c>
      <c r="N45" s="1">
        <v>153.41640044808554</v>
      </c>
      <c r="O45" s="1">
        <v>102.7717386786166</v>
      </c>
      <c r="P45" s="2">
        <v>0</v>
      </c>
      <c r="Q45" s="2">
        <v>0</v>
      </c>
      <c r="R45" s="2">
        <v>1.0213506151119658</v>
      </c>
      <c r="S45" s="2">
        <v>1.3802246724352085</v>
      </c>
      <c r="T45" s="2">
        <v>0.70950997020591577</v>
      </c>
      <c r="U45" s="2">
        <v>0.37118423738246475</v>
      </c>
      <c r="V45" s="2">
        <v>2.4657336533628005E-2</v>
      </c>
      <c r="W45" s="2">
        <v>2.3954378189690928E-2</v>
      </c>
      <c r="X45" s="2">
        <v>2.302930868596853E-2</v>
      </c>
      <c r="Y45" s="2">
        <v>2.252258575470778E-2</v>
      </c>
      <c r="Z45" s="2">
        <v>2.2109960381375693E-2</v>
      </c>
      <c r="AA45" s="2">
        <v>2.1395135450497982E-2</v>
      </c>
      <c r="AB45" s="2">
        <v>2.0744336828098398E-2</v>
      </c>
      <c r="AC45" s="2">
        <v>2.0628209891470739E-2</v>
      </c>
      <c r="AD45" s="2">
        <v>2.0271690056071101E-2</v>
      </c>
      <c r="AE45" s="2">
        <v>2.0341215908977972E-2</v>
      </c>
      <c r="AF45" s="2">
        <v>2.025190455429815E-2</v>
      </c>
      <c r="AG45" s="2">
        <v>2.0483049114333074E-2</v>
      </c>
      <c r="AH45" s="2">
        <v>2.0642027690959797E-2</v>
      </c>
      <c r="AI45" s="2">
        <v>4.1641844204037159E-2</v>
      </c>
      <c r="AJ45" s="2">
        <v>0</v>
      </c>
      <c r="AK45" s="2">
        <v>0</v>
      </c>
      <c r="AL45" s="2">
        <v>1.5246604307166085</v>
      </c>
      <c r="AM45" s="2">
        <v>2.0603827249925963</v>
      </c>
      <c r="AN45" s="2">
        <v>1.0591468388327647</v>
      </c>
      <c r="AO45" s="2">
        <v>0.55409762760953996</v>
      </c>
      <c r="AP45" s="2">
        <v>3.6806240282414748E-2</v>
      </c>
      <c r="AQ45" s="2">
        <v>3.5756619156616765E-2</v>
      </c>
      <c r="AR45" s="2">
        <v>3.4375451196881457E-2</v>
      </c>
      <c r="AS45" s="2">
        <v>3.3619119670317055E-2</v>
      </c>
      <c r="AT45" s="2">
        <v>3.3003302849667016E-2</v>
      </c>
      <c r="AU45" s="2">
        <v>3.1936398783944497E-2</v>
      </c>
      <c r="AV45" s="2">
        <v>3.096509401065628E-2</v>
      </c>
      <c r="AW45" s="2">
        <v>3.0791953585989518E-2</v>
      </c>
      <c r="AX45" s="2">
        <v>3.0259962440886135E-2</v>
      </c>
      <c r="AY45" s="2">
        <v>3.0363967003963488E-2</v>
      </c>
      <c r="AZ45" s="2">
        <v>3.0230856194467748E-2</v>
      </c>
      <c r="BA45" s="2">
        <v>3.0576110159332259E-2</v>
      </c>
      <c r="BB45" s="2">
        <v>3.0813624877656487E-2</v>
      </c>
      <c r="BC45" s="2">
        <v>6.2161882259543333E-2</v>
      </c>
      <c r="BD45" s="13">
        <f t="shared" si="10"/>
        <v>3.8049424783796701</v>
      </c>
      <c r="BE45" s="13">
        <f t="shared" si="11"/>
        <v>5.6799482046238463</v>
      </c>
    </row>
    <row r="46" spans="1:57" x14ac:dyDescent="0.25">
      <c r="A46" s="6" t="s">
        <v>58</v>
      </c>
      <c r="B46" s="6" t="s">
        <v>542</v>
      </c>
      <c r="C46" s="6" t="s">
        <v>543</v>
      </c>
      <c r="D46" s="6" t="s">
        <v>547</v>
      </c>
      <c r="E46" s="6" t="str">
        <f>_xlfn.XLOOKUP($A46,TBL_PlexosNaming!$H$2:$H$7,TBL_PlexosNaming!I$2:I$7)&amp;_xlfn.XLOOKUP($B46,TBL_PlexosNaming!$B$2:$B$16,TBL_PlexosNaming!$E$2:$E$16,"Error")&amp;_xlfn.XLOOKUP($D46,TBL_PlexosNaming!$D$2:$D$16,TBL_PlexosNaming!$F$2:$F$16,"Error")</f>
        <v>DRS.PX.GOE._.RES.Water Heater - DLC</v>
      </c>
      <c r="F46" s="6" t="str">
        <f>IF(B46="Irrigation","",_xlfn.XLOOKUP($A46,TBL_PlexosNaming!$H$2:$H$7,TBL_PlexosNaming!J$2:J$7)&amp;_xlfn.XLOOKUP($B46,TBL_PlexosNaming!$B$2:$B$16,TBL_PlexosNaming!$E$2:$E$16,"Error")&amp;_xlfn.XLOOKUP($D46,TBL_PlexosNaming!$D$2:$D$16,TBL_PlexosNaming!$F$2:$F$16,"Error"))</f>
        <v>DRW.PX.GOE._.RES.Water Heater - DLC</v>
      </c>
      <c r="G46" s="11">
        <f>G$1*K46/1000</f>
        <v>6.0000000000000001E-3</v>
      </c>
      <c r="H46" s="11">
        <f t="shared" si="8"/>
        <v>0.1</v>
      </c>
      <c r="I46" s="12" t="str">
        <f t="shared" si="9"/>
        <v/>
      </c>
      <c r="J46" s="6">
        <v>100</v>
      </c>
      <c r="K46" s="6">
        <v>6</v>
      </c>
      <c r="L46" s="6">
        <v>100</v>
      </c>
      <c r="M46" s="18">
        <v>6</v>
      </c>
      <c r="N46" s="1">
        <v>172.73988621429501</v>
      </c>
      <c r="O46" s="1">
        <v>115.47613819823451</v>
      </c>
      <c r="P46" s="2">
        <v>0</v>
      </c>
      <c r="Q46" s="2">
        <v>0</v>
      </c>
      <c r="R46" s="2">
        <v>1.0699453266137282</v>
      </c>
      <c r="S46" s="2">
        <v>1.5134955681880276</v>
      </c>
      <c r="T46" s="2">
        <v>0.84939968795861898</v>
      </c>
      <c r="U46" s="2">
        <v>0.50499206335529312</v>
      </c>
      <c r="V46" s="2">
        <v>0.12479590219318837</v>
      </c>
      <c r="W46" s="2">
        <v>0.12565145113775511</v>
      </c>
      <c r="X46" s="2">
        <v>0.12611904990021561</v>
      </c>
      <c r="Y46" s="2">
        <v>0.12736528339351683</v>
      </c>
      <c r="Z46" s="2">
        <v>0.12922649150627485</v>
      </c>
      <c r="AA46" s="2">
        <v>0.13077975635680694</v>
      </c>
      <c r="AB46" s="2">
        <v>0.13040857179637744</v>
      </c>
      <c r="AC46" s="2">
        <v>0.13320531834540095</v>
      </c>
      <c r="AD46" s="2">
        <v>0.13619385360912073</v>
      </c>
      <c r="AE46" s="2">
        <v>0.13983912631978779</v>
      </c>
      <c r="AF46" s="2">
        <v>0.14243421716908156</v>
      </c>
      <c r="AG46" s="2">
        <v>0.13689482062083425</v>
      </c>
      <c r="AH46" s="2">
        <v>0.13867132967871321</v>
      </c>
      <c r="AI46" s="2">
        <v>0.28514852006249036</v>
      </c>
      <c r="AJ46" s="2">
        <v>0</v>
      </c>
      <c r="AK46" s="2">
        <v>0</v>
      </c>
      <c r="AL46" s="2">
        <v>1.6005231631273675</v>
      </c>
      <c r="AM46" s="2">
        <v>2.2640266319421869</v>
      </c>
      <c r="AN46" s="2">
        <v>1.2706106017899002</v>
      </c>
      <c r="AO46" s="2">
        <v>0.75541382768935605</v>
      </c>
      <c r="AP46" s="2">
        <v>0.18668125104647082</v>
      </c>
      <c r="AQ46" s="2">
        <v>0.1879610602749695</v>
      </c>
      <c r="AR46" s="2">
        <v>0.18866053774520886</v>
      </c>
      <c r="AS46" s="2">
        <v>0.19052476905033178</v>
      </c>
      <c r="AT46" s="2">
        <v>0.19330893626139112</v>
      </c>
      <c r="AU46" s="2">
        <v>0.19563245346338487</v>
      </c>
      <c r="AV46" s="2">
        <v>0.19507720127253947</v>
      </c>
      <c r="AW46" s="2">
        <v>0.19926083339077127</v>
      </c>
      <c r="AX46" s="2">
        <v>0.20373136080404119</v>
      </c>
      <c r="AY46" s="2">
        <v>0.20918429682260875</v>
      </c>
      <c r="AZ46" s="2">
        <v>0.21306401052138657</v>
      </c>
      <c r="BA46" s="2">
        <v>0.20475669224422965</v>
      </c>
      <c r="BB46" s="2">
        <v>0.2074133173444288</v>
      </c>
      <c r="BC46" s="2">
        <v>0.42650080044508876</v>
      </c>
      <c r="BD46" s="13">
        <f t="shared" si="10"/>
        <v>5.9445663382052318</v>
      </c>
      <c r="BE46" s="13">
        <f t="shared" si="11"/>
        <v>8.8923317452356621</v>
      </c>
    </row>
    <row r="47" spans="1:57" x14ac:dyDescent="0.25">
      <c r="A47" s="6" t="s">
        <v>88</v>
      </c>
      <c r="B47" s="6" t="s">
        <v>542</v>
      </c>
      <c r="C47" s="6" t="s">
        <v>543</v>
      </c>
      <c r="D47" s="6" t="s">
        <v>547</v>
      </c>
      <c r="E47" s="6" t="str">
        <f>_xlfn.XLOOKUP($A47,TBL_PlexosNaming!$H$2:$H$7,TBL_PlexosNaming!I$2:I$7)&amp;_xlfn.XLOOKUP($B47,TBL_PlexosNaming!$B$2:$B$16,TBL_PlexosNaming!$E$2:$E$16,"Error")&amp;_xlfn.XLOOKUP($D47,TBL_PlexosNaming!$D$2:$D$16,TBL_PlexosNaming!$F$2:$F$16,"Error")</f>
        <v>DRS.PX.SOR._.RES.Water Heater - DLC</v>
      </c>
      <c r="F47" s="6" t="str">
        <f>IF(B47="Irrigation","",_xlfn.XLOOKUP($A47,TBL_PlexosNaming!$H$2:$H$7,TBL_PlexosNaming!J$2:J$7)&amp;_xlfn.XLOOKUP($B47,TBL_PlexosNaming!$B$2:$B$16,TBL_PlexosNaming!$E$2:$E$16,"Error")&amp;_xlfn.XLOOKUP($D47,TBL_PlexosNaming!$D$2:$D$16,TBL_PlexosNaming!$F$2:$F$16,"Error"))</f>
        <v>DRW.PX.SOR._.RES.Water Heater - DLC</v>
      </c>
      <c r="G47" s="11">
        <f t="shared" si="7"/>
        <v>6.0000000000000001E-3</v>
      </c>
      <c r="H47" s="11">
        <f t="shared" si="8"/>
        <v>0.1</v>
      </c>
      <c r="I47" s="12" t="str">
        <f t="shared" si="9"/>
        <v/>
      </c>
      <c r="J47" s="6">
        <v>100</v>
      </c>
      <c r="K47" s="6">
        <v>6</v>
      </c>
      <c r="L47" s="6">
        <v>100</v>
      </c>
      <c r="M47" s="18">
        <v>6</v>
      </c>
      <c r="N47" s="1">
        <v>137.81862526957786</v>
      </c>
      <c r="O47" s="1">
        <v>92.178439643940379</v>
      </c>
      <c r="P47" s="2">
        <v>0</v>
      </c>
      <c r="Q47" s="2">
        <v>2.9537277139151108E-3</v>
      </c>
      <c r="R47" s="2">
        <v>6.0373631058132435</v>
      </c>
      <c r="S47" s="2">
        <v>11.479228355221727</v>
      </c>
      <c r="T47" s="2">
        <v>4.281611186025259</v>
      </c>
      <c r="U47" s="2">
        <v>0.77366417435890611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3.8119452779379337E-2</v>
      </c>
      <c r="AL47" s="2">
        <v>9.025776200295299</v>
      </c>
      <c r="AM47" s="2">
        <v>17.1627964032891</v>
      </c>
      <c r="AN47" s="2">
        <v>6.4015122610896213</v>
      </c>
      <c r="AO47" s="2">
        <v>1.1567189272787743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13">
        <f t="shared" si="10"/>
        <v>22.574820549133051</v>
      </c>
      <c r="BE47" s="13">
        <f t="shared" si="11"/>
        <v>33.78492324473217</v>
      </c>
    </row>
    <row r="48" spans="1:57" x14ac:dyDescent="0.25">
      <c r="A48" s="6" t="s">
        <v>120</v>
      </c>
      <c r="B48" s="6" t="s">
        <v>542</v>
      </c>
      <c r="C48" s="6" t="s">
        <v>543</v>
      </c>
      <c r="D48" s="6" t="s">
        <v>547</v>
      </c>
      <c r="E48" s="6" t="str">
        <f>_xlfn.XLOOKUP($A48,TBL_PlexosNaming!$H$2:$H$7,TBL_PlexosNaming!I$2:I$7)&amp;_xlfn.XLOOKUP($B48,TBL_PlexosNaming!$B$2:$B$16,TBL_PlexosNaming!$E$2:$E$16,"Error")&amp;_xlfn.XLOOKUP($D48,TBL_PlexosNaming!$D$2:$D$16,TBL_PlexosNaming!$F$2:$F$16,"Error")</f>
        <v>DRS.PX.UTN._.RES.Water Heater - DLC</v>
      </c>
      <c r="F48" s="6" t="str">
        <f>IF(B48="Irrigation","",_xlfn.XLOOKUP($A48,TBL_PlexosNaming!$H$2:$H$7,TBL_PlexosNaming!J$2:J$7)&amp;_xlfn.XLOOKUP($B48,TBL_PlexosNaming!$B$2:$B$16,TBL_PlexosNaming!$E$2:$E$16,"Error")&amp;_xlfn.XLOOKUP($D48,TBL_PlexosNaming!$D$2:$D$16,TBL_PlexosNaming!$F$2:$F$16,"Error"))</f>
        <v>DRW.PX.UTN._.RES.Water Heater - DLC</v>
      </c>
      <c r="G48" s="11">
        <f t="shared" si="7"/>
        <v>6.0000000000000001E-3</v>
      </c>
      <c r="H48" s="11">
        <f t="shared" si="8"/>
        <v>0.1</v>
      </c>
      <c r="I48" s="12" t="str">
        <f t="shared" si="9"/>
        <v/>
      </c>
      <c r="J48" s="6">
        <v>100</v>
      </c>
      <c r="K48" s="6">
        <v>6</v>
      </c>
      <c r="L48" s="6">
        <v>100</v>
      </c>
      <c r="M48" s="18">
        <v>6</v>
      </c>
      <c r="N48" s="1">
        <v>181.54789739321726</v>
      </c>
      <c r="O48" s="1">
        <v>121.33264010546436</v>
      </c>
      <c r="P48" s="2">
        <v>0</v>
      </c>
      <c r="Q48" s="2">
        <v>0</v>
      </c>
      <c r="R48" s="2">
        <v>4.6200925925847196</v>
      </c>
      <c r="S48" s="2">
        <v>6.9455904068291021</v>
      </c>
      <c r="T48" s="2">
        <v>4.3736983966838086</v>
      </c>
      <c r="U48" s="2">
        <v>3.028738783993365</v>
      </c>
      <c r="V48" s="2">
        <v>1.3298570323871921</v>
      </c>
      <c r="W48" s="2">
        <v>1.4067035860650421</v>
      </c>
      <c r="X48" s="2">
        <v>1.4867633839795857</v>
      </c>
      <c r="Y48" s="2">
        <v>1.5736630287058055</v>
      </c>
      <c r="Z48" s="2">
        <v>1.666827527325264</v>
      </c>
      <c r="AA48" s="2">
        <v>1.7675287880950847</v>
      </c>
      <c r="AB48" s="2">
        <v>1.8729439043096789</v>
      </c>
      <c r="AC48" s="2">
        <v>1.9863659594590288</v>
      </c>
      <c r="AD48" s="2">
        <v>2.1056216230053266</v>
      </c>
      <c r="AE48" s="2">
        <v>2.2316532375768503</v>
      </c>
      <c r="AF48" s="2">
        <v>2.3650202843238901</v>
      </c>
      <c r="AG48" s="2">
        <v>2.5058688965372866</v>
      </c>
      <c r="AH48" s="2">
        <v>2.6547856669860153</v>
      </c>
      <c r="AI48" s="2">
        <v>5.7880875248292867</v>
      </c>
      <c r="AJ48" s="2">
        <v>0</v>
      </c>
      <c r="AK48" s="2">
        <v>0</v>
      </c>
      <c r="AL48" s="2">
        <v>6.9129633643235362</v>
      </c>
      <c r="AM48" s="2">
        <v>10.392564881290594</v>
      </c>
      <c r="AN48" s="2">
        <v>6.5442880585129117</v>
      </c>
      <c r="AO48" s="2">
        <v>4.5318486230033841</v>
      </c>
      <c r="AP48" s="2">
        <v>1.9898417099766164</v>
      </c>
      <c r="AQ48" s="2">
        <v>2.1048258579359604</v>
      </c>
      <c r="AR48" s="2">
        <v>2.2246179267844823</v>
      </c>
      <c r="AS48" s="2">
        <v>2.3546443382312461</v>
      </c>
      <c r="AT48" s="2">
        <v>2.4940447404755091</v>
      </c>
      <c r="AU48" s="2">
        <v>2.6447222674931226</v>
      </c>
      <c r="AV48" s="2">
        <v>2.8024530535832994</v>
      </c>
      <c r="AW48" s="2">
        <v>2.9721644817072459</v>
      </c>
      <c r="AX48" s="2">
        <v>3.1506046355707582</v>
      </c>
      <c r="AY48" s="2">
        <v>3.3391835258892755</v>
      </c>
      <c r="AZ48" s="2">
        <v>3.5387382944778736</v>
      </c>
      <c r="BA48" s="2">
        <v>3.7494875980113989</v>
      </c>
      <c r="BB48" s="2">
        <v>3.972309144942642</v>
      </c>
      <c r="BC48" s="2">
        <v>8.6606136580169988</v>
      </c>
      <c r="BD48" s="13">
        <f t="shared" si="10"/>
        <v>49.709810623676333</v>
      </c>
      <c r="BE48" s="13">
        <f t="shared" si="11"/>
        <v>74.379916160226855</v>
      </c>
    </row>
    <row r="49" spans="1:57" x14ac:dyDescent="0.25">
      <c r="A49" s="6" t="s">
        <v>150</v>
      </c>
      <c r="B49" s="6" t="s">
        <v>542</v>
      </c>
      <c r="C49" s="6" t="s">
        <v>543</v>
      </c>
      <c r="D49" s="6" t="s">
        <v>547</v>
      </c>
      <c r="E49" s="6" t="str">
        <f>_xlfn.XLOOKUP($A49,TBL_PlexosNaming!$H$2:$H$7,TBL_PlexosNaming!I$2:I$7)&amp;_xlfn.XLOOKUP($B49,TBL_PlexosNaming!$B$2:$B$16,TBL_PlexosNaming!$E$2:$E$16,"Error")&amp;_xlfn.XLOOKUP($D49,TBL_PlexosNaming!$D$2:$D$16,TBL_PlexosNaming!$F$2:$F$16,"Error")</f>
        <v>DRS.PX.YAK._.RES.Water Heater - DLC</v>
      </c>
      <c r="F49" s="6" t="str">
        <f>IF(B49="Irrigation","",_xlfn.XLOOKUP($A49,TBL_PlexosNaming!$H$2:$H$7,TBL_PlexosNaming!J$2:J$7)&amp;_xlfn.XLOOKUP($B49,TBL_PlexosNaming!$B$2:$B$16,TBL_PlexosNaming!$E$2:$E$16,"Error")&amp;_xlfn.XLOOKUP($D49,TBL_PlexosNaming!$D$2:$D$16,TBL_PlexosNaming!$F$2:$F$16,"Error"))</f>
        <v>DRW.PX.YAK._.RES.Water Heater - DLC</v>
      </c>
      <c r="G49" s="11">
        <f t="shared" si="7"/>
        <v>6.0000000000000001E-3</v>
      </c>
      <c r="H49" s="11">
        <f t="shared" si="8"/>
        <v>0.1</v>
      </c>
      <c r="I49" s="12" t="str">
        <f t="shared" si="9"/>
        <v/>
      </c>
      <c r="J49" s="6">
        <v>100</v>
      </c>
      <c r="K49" s="6">
        <v>6</v>
      </c>
      <c r="L49" s="6">
        <v>100</v>
      </c>
      <c r="M49" s="18">
        <v>6</v>
      </c>
      <c r="N49" s="1">
        <v>121.88903879996765</v>
      </c>
      <c r="O49" s="1">
        <v>81.534645858049686</v>
      </c>
      <c r="P49" s="2">
        <v>0</v>
      </c>
      <c r="Q49" s="2">
        <v>2.4502029157441152E-2</v>
      </c>
      <c r="R49" s="2">
        <v>0.73782175286648588</v>
      </c>
      <c r="S49" s="2">
        <v>2.962750343784518</v>
      </c>
      <c r="T49" s="2">
        <v>1.1050694890635349</v>
      </c>
      <c r="U49" s="2">
        <v>0.19968012897950249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1.1029959511834213</v>
      </c>
      <c r="AM49" s="2">
        <v>4.4291207474781098</v>
      </c>
      <c r="AN49" s="2">
        <v>1.6520076393491685</v>
      </c>
      <c r="AO49" s="2">
        <v>0.29850891890958842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13">
        <f t="shared" si="10"/>
        <v>5.0298237438514821</v>
      </c>
      <c r="BE49" s="13">
        <f t="shared" si="11"/>
        <v>7.4826332569202876</v>
      </c>
    </row>
    <row r="50" spans="1:57" x14ac:dyDescent="0.25">
      <c r="A50" s="6" t="s">
        <v>182</v>
      </c>
      <c r="B50" s="6" t="s">
        <v>542</v>
      </c>
      <c r="C50" s="6" t="s">
        <v>543</v>
      </c>
      <c r="D50" s="6" t="s">
        <v>547</v>
      </c>
      <c r="E50" s="6" t="str">
        <f>_xlfn.XLOOKUP($A50,TBL_PlexosNaming!$H$2:$H$7,TBL_PlexosNaming!I$2:I$7)&amp;_xlfn.XLOOKUP($B50,TBL_PlexosNaming!$B$2:$B$16,TBL_PlexosNaming!$E$2:$E$16,"Error")&amp;_xlfn.XLOOKUP($D50,TBL_PlexosNaming!$D$2:$D$16,TBL_PlexosNaming!$F$2:$F$16,"Error")</f>
        <v>DRS.PX.WYC._.RES.Water Heater - DLC</v>
      </c>
      <c r="F50" s="6" t="str">
        <f>IF(B50="Irrigation","",_xlfn.XLOOKUP($A50,TBL_PlexosNaming!$H$2:$H$7,TBL_PlexosNaming!J$2:J$7)&amp;_xlfn.XLOOKUP($B50,TBL_PlexosNaming!$B$2:$B$16,TBL_PlexosNaming!$E$2:$E$16,"Error")&amp;_xlfn.XLOOKUP($D50,TBL_PlexosNaming!$D$2:$D$16,TBL_PlexosNaming!$F$2:$F$16,"Error"))</f>
        <v>DRW.PX.WYC._.RES.Water Heater - DLC</v>
      </c>
      <c r="G50" s="11">
        <f t="shared" si="7"/>
        <v>6.0000000000000001E-3</v>
      </c>
      <c r="H50" s="11">
        <f t="shared" si="8"/>
        <v>0.1</v>
      </c>
      <c r="I50" s="12" t="str">
        <f t="shared" si="9"/>
        <v/>
      </c>
      <c r="J50" s="6">
        <v>100</v>
      </c>
      <c r="K50" s="6">
        <v>6</v>
      </c>
      <c r="L50" s="6">
        <v>100</v>
      </c>
      <c r="M50" s="18">
        <v>6</v>
      </c>
      <c r="N50" s="1">
        <v>165.37526446578386</v>
      </c>
      <c r="O50" s="1">
        <v>110.52860257218195</v>
      </c>
      <c r="P50" s="2">
        <v>0</v>
      </c>
      <c r="Q50" s="2">
        <v>0</v>
      </c>
      <c r="R50" s="2">
        <v>1.3744204794839192</v>
      </c>
      <c r="S50" s="2">
        <v>1.8351072447569263</v>
      </c>
      <c r="T50" s="2">
        <v>0.91897327356677927</v>
      </c>
      <c r="U50" s="2">
        <v>0.45957278095955356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2.0564374503808684</v>
      </c>
      <c r="AM50" s="2">
        <v>2.7457268025376891</v>
      </c>
      <c r="AN50" s="2">
        <v>1.374987409871026</v>
      </c>
      <c r="AO50" s="2">
        <v>0.68762250107667722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13">
        <f t="shared" si="10"/>
        <v>4.5880737787671784</v>
      </c>
      <c r="BE50" s="13">
        <f t="shared" si="11"/>
        <v>6.8647741638662607</v>
      </c>
    </row>
    <row r="51" spans="1:57" x14ac:dyDescent="0.25">
      <c r="A51" s="6" t="s">
        <v>26</v>
      </c>
      <c r="B51" s="6" t="s">
        <v>542</v>
      </c>
      <c r="C51" s="6" t="s">
        <v>548</v>
      </c>
      <c r="D51" s="6" t="s">
        <v>549</v>
      </c>
      <c r="E51" s="6" t="str">
        <f>_xlfn.XLOOKUP($A51,TBL_PlexosNaming!$H$2:$H$7,TBL_PlexosNaming!I$2:I$7)&amp;_xlfn.XLOOKUP($B51,TBL_PlexosNaming!$B$2:$B$16,TBL_PlexosNaming!$E$2:$E$16,"Error")&amp;_xlfn.XLOOKUP($D51,TBL_PlexosNaming!$D$2:$D$16,TBL_PlexosNaming!$F$2:$F$16,"Error")</f>
        <v>DRS.PX.NCA._.RES.Home Energy Mgmt Sys</v>
      </c>
      <c r="F51" s="6" t="str">
        <f>IF(B51="Irrigation","",_xlfn.XLOOKUP($A51,TBL_PlexosNaming!$H$2:$H$7,TBL_PlexosNaming!J$2:J$7)&amp;_xlfn.XLOOKUP($B51,TBL_PlexosNaming!$B$2:$B$16,TBL_PlexosNaming!$E$2:$E$16,"Error")&amp;_xlfn.XLOOKUP($D51,TBL_PlexosNaming!$D$2:$D$16,TBL_PlexosNaming!$F$2:$F$16,"Error"))</f>
        <v>DRW.PX.NCA._.RES.Home Energy Mgmt Sys</v>
      </c>
      <c r="G51" s="11">
        <f t="shared" si="7"/>
        <v>6.0000000000000001E-3</v>
      </c>
      <c r="H51" s="11">
        <f t="shared" si="8"/>
        <v>0.02</v>
      </c>
      <c r="I51" s="12" t="str">
        <f t="shared" si="9"/>
        <v/>
      </c>
      <c r="J51" s="6">
        <v>20</v>
      </c>
      <c r="K51" s="6">
        <v>6</v>
      </c>
      <c r="L51" s="6">
        <v>20</v>
      </c>
      <c r="M51" s="18">
        <v>6</v>
      </c>
      <c r="N51" s="1">
        <v>707.58023393127371</v>
      </c>
      <c r="O51" s="1">
        <v>358.28284010724803</v>
      </c>
      <c r="P51" s="2">
        <v>0</v>
      </c>
      <c r="Q51" s="2">
        <v>0</v>
      </c>
      <c r="R51" s="2">
        <v>1.5070314023159701E-3</v>
      </c>
      <c r="S51" s="2">
        <v>2.5397925388642995E-3</v>
      </c>
      <c r="T51" s="2">
        <v>2.10150921445461E-3</v>
      </c>
      <c r="U51" s="2">
        <v>1.9912455360255208E-3</v>
      </c>
      <c r="V51" s="2">
        <v>1.7680145402784002E-3</v>
      </c>
      <c r="W51" s="2">
        <v>1.9259683677363987E-3</v>
      </c>
      <c r="X51" s="2">
        <v>1.9488824538971012E-3</v>
      </c>
      <c r="Y51" s="2">
        <v>1.8108484378187989E-3</v>
      </c>
      <c r="Z51" s="2">
        <v>1.5245679462407014E-3</v>
      </c>
      <c r="AA51" s="2">
        <v>1.1894641451590006E-3</v>
      </c>
      <c r="AB51" s="2">
        <v>7.6647093243319836E-4</v>
      </c>
      <c r="AC51" s="2">
        <v>4.1544224818909972E-4</v>
      </c>
      <c r="AD51" s="2">
        <v>1.6344879625489889E-4</v>
      </c>
      <c r="AE51" s="2">
        <v>2.8222306460903152E-5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2.9762676657171402E-3</v>
      </c>
      <c r="AM51" s="2">
        <v>5.0158891177946689E-3</v>
      </c>
      <c r="AN51" s="2">
        <v>4.1503142632435906E-3</v>
      </c>
      <c r="AO51" s="2">
        <v>3.9325522310076008E-3</v>
      </c>
      <c r="AP51" s="2">
        <v>3.4916886938532975E-3</v>
      </c>
      <c r="AQ51" s="2">
        <v>3.8036349934572021E-3</v>
      </c>
      <c r="AR51" s="2">
        <v>3.8488884988749986E-3</v>
      </c>
      <c r="AS51" s="2">
        <v>3.5762822491368015E-3</v>
      </c>
      <c r="AT51" s="2">
        <v>3.0109009511095977E-3</v>
      </c>
      <c r="AU51" s="2">
        <v>2.3490974835205028E-3</v>
      </c>
      <c r="AV51" s="2">
        <v>1.5137193885989969E-3</v>
      </c>
      <c r="AW51" s="2">
        <v>8.2046553798269944E-4</v>
      </c>
      <c r="AX51" s="2">
        <v>3.2279842778710349E-4</v>
      </c>
      <c r="AY51" s="2">
        <v>5.5736820110396934E-5</v>
      </c>
      <c r="AZ51" s="2">
        <v>0</v>
      </c>
      <c r="BA51" s="2">
        <v>0</v>
      </c>
      <c r="BB51" s="2">
        <v>0</v>
      </c>
      <c r="BC51" s="2">
        <v>0</v>
      </c>
      <c r="BD51" s="13">
        <f t="shared" si="10"/>
        <v>1.9680908866128902E-2</v>
      </c>
      <c r="BE51" s="13">
        <f t="shared" si="11"/>
        <v>3.8868236322194598E-2</v>
      </c>
    </row>
    <row r="52" spans="1:57" x14ac:dyDescent="0.25">
      <c r="A52" s="6" t="s">
        <v>58</v>
      </c>
      <c r="B52" s="6" t="s">
        <v>542</v>
      </c>
      <c r="C52" s="6" t="s">
        <v>548</v>
      </c>
      <c r="D52" s="6" t="s">
        <v>549</v>
      </c>
      <c r="E52" s="6" t="str">
        <f>_xlfn.XLOOKUP($A52,TBL_PlexosNaming!$H$2:$H$7,TBL_PlexosNaming!I$2:I$7)&amp;_xlfn.XLOOKUP($B52,TBL_PlexosNaming!$B$2:$B$16,TBL_PlexosNaming!$E$2:$E$16,"Error")&amp;_xlfn.XLOOKUP($D52,TBL_PlexosNaming!$D$2:$D$16,TBL_PlexosNaming!$F$2:$F$16,"Error")</f>
        <v>DRS.PX.GOE._.RES.Home Energy Mgmt Sys</v>
      </c>
      <c r="F52" s="6" t="str">
        <f>IF(B52="Irrigation","",_xlfn.XLOOKUP($A52,TBL_PlexosNaming!$H$2:$H$7,TBL_PlexosNaming!J$2:J$7)&amp;_xlfn.XLOOKUP($B52,TBL_PlexosNaming!$B$2:$B$16,TBL_PlexosNaming!$E$2:$E$16,"Error")&amp;_xlfn.XLOOKUP($D52,TBL_PlexosNaming!$D$2:$D$16,TBL_PlexosNaming!$F$2:$F$16,"Error"))</f>
        <v>DRW.PX.GOE._.RES.Home Energy Mgmt Sys</v>
      </c>
      <c r="G52" s="11">
        <f t="shared" si="7"/>
        <v>6.0000000000000001E-3</v>
      </c>
      <c r="H52" s="11">
        <f t="shared" si="8"/>
        <v>0.02</v>
      </c>
      <c r="I52" s="12" t="str">
        <f t="shared" si="9"/>
        <v/>
      </c>
      <c r="J52" s="6">
        <v>20</v>
      </c>
      <c r="K52" s="6">
        <v>6</v>
      </c>
      <c r="L52" s="6">
        <v>20</v>
      </c>
      <c r="M52" s="18">
        <v>6</v>
      </c>
      <c r="N52" s="1">
        <v>791.18204021705856</v>
      </c>
      <c r="O52" s="1">
        <v>400.61456611907812</v>
      </c>
      <c r="P52" s="2">
        <v>0</v>
      </c>
      <c r="Q52" s="2">
        <v>0</v>
      </c>
      <c r="R52" s="2">
        <v>3.1010265310639305E-3</v>
      </c>
      <c r="S52" s="2">
        <v>5.3542055133072898E-3</v>
      </c>
      <c r="T52" s="2">
        <v>4.5125880135668799E-3</v>
      </c>
      <c r="U52" s="2">
        <v>4.3025938817022012E-3</v>
      </c>
      <c r="V52" s="2">
        <v>3.7971132950529972E-3</v>
      </c>
      <c r="W52" s="2">
        <v>4.161507541164202E-3</v>
      </c>
      <c r="X52" s="2">
        <v>4.2751881444249989E-3</v>
      </c>
      <c r="Y52" s="2">
        <v>4.0200209626393008E-3</v>
      </c>
      <c r="Z52" s="2">
        <v>3.4372779508083998E-3</v>
      </c>
      <c r="AA52" s="2">
        <v>2.6626465785630007E-3</v>
      </c>
      <c r="AB52" s="2">
        <v>1.6670553159294013E-3</v>
      </c>
      <c r="AC52" s="2">
        <v>8.5944533696159786E-4</v>
      </c>
      <c r="AD52" s="2">
        <v>2.7057175894339841E-4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6.1242818037852299E-3</v>
      </c>
      <c r="AM52" s="2">
        <v>1.0574131846470871E-2</v>
      </c>
      <c r="AN52" s="2">
        <v>8.9120039388974996E-3</v>
      </c>
      <c r="AO52" s="2">
        <v>8.4972821595776966E-3</v>
      </c>
      <c r="AP52" s="2">
        <v>7.4989980339913997E-3</v>
      </c>
      <c r="AQ52" s="2">
        <v>8.2186478107697039E-3</v>
      </c>
      <c r="AR52" s="2">
        <v>8.4431579989344002E-3</v>
      </c>
      <c r="AS52" s="2">
        <v>7.9392230236348948E-3</v>
      </c>
      <c r="AT52" s="2">
        <v>6.7883517273448074E-3</v>
      </c>
      <c r="AU52" s="2">
        <v>5.2585161164060978E-3</v>
      </c>
      <c r="AV52" s="2">
        <v>3.2923022215309988E-3</v>
      </c>
      <c r="AW52" s="2">
        <v>1.6973364741573044E-3</v>
      </c>
      <c r="AX52" s="2">
        <v>5.3435779517368998E-4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13">
        <f t="shared" si="10"/>
        <v>4.2421240824127598E-2</v>
      </c>
      <c r="BE52" s="13">
        <f t="shared" si="11"/>
        <v>8.3778590950674595E-2</v>
      </c>
    </row>
    <row r="53" spans="1:57" x14ac:dyDescent="0.25">
      <c r="A53" s="6" t="s">
        <v>88</v>
      </c>
      <c r="B53" s="6" t="s">
        <v>542</v>
      </c>
      <c r="C53" s="6" t="s">
        <v>548</v>
      </c>
      <c r="D53" s="6" t="s">
        <v>549</v>
      </c>
      <c r="E53" s="6" t="str">
        <f>_xlfn.XLOOKUP($A53,TBL_PlexosNaming!$H$2:$H$7,TBL_PlexosNaming!I$2:I$7)&amp;_xlfn.XLOOKUP($B53,TBL_PlexosNaming!$B$2:$B$16,TBL_PlexosNaming!$E$2:$E$16,"Error")&amp;_xlfn.XLOOKUP($D53,TBL_PlexosNaming!$D$2:$D$16,TBL_PlexosNaming!$F$2:$F$16,"Error")</f>
        <v>DRS.PX.SOR._.RES.Home Energy Mgmt Sys</v>
      </c>
      <c r="F53" s="6" t="str">
        <f>IF(B53="Irrigation","",_xlfn.XLOOKUP($A53,TBL_PlexosNaming!$H$2:$H$7,TBL_PlexosNaming!J$2:J$7)&amp;_xlfn.XLOOKUP($B53,TBL_PlexosNaming!$B$2:$B$16,TBL_PlexosNaming!$E$2:$E$16,"Error")&amp;_xlfn.XLOOKUP($D53,TBL_PlexosNaming!$D$2:$D$16,TBL_PlexosNaming!$F$2:$F$16,"Error"))</f>
        <v>DRW.PX.SOR._.RES.Home Energy Mgmt Sys</v>
      </c>
      <c r="G53" s="11">
        <f t="shared" si="7"/>
        <v>6.0000000000000001E-3</v>
      </c>
      <c r="H53" s="11">
        <f t="shared" si="8"/>
        <v>0.02</v>
      </c>
      <c r="I53" s="12" t="str">
        <f t="shared" si="9"/>
        <v/>
      </c>
      <c r="J53" s="6">
        <v>20</v>
      </c>
      <c r="K53" s="6">
        <v>6</v>
      </c>
      <c r="L53" s="6">
        <v>20</v>
      </c>
      <c r="M53" s="18">
        <v>6</v>
      </c>
      <c r="N53" s="1">
        <v>709.66219885540625</v>
      </c>
      <c r="O53" s="1">
        <v>359.33704183625423</v>
      </c>
      <c r="P53" s="2">
        <v>0</v>
      </c>
      <c r="Q53" s="2">
        <v>0</v>
      </c>
      <c r="R53" s="2">
        <v>2.16337430230624E-2</v>
      </c>
      <c r="S53" s="2">
        <v>3.6373043434355407E-2</v>
      </c>
      <c r="T53" s="2">
        <v>2.9341539872893202E-2</v>
      </c>
      <c r="U53" s="2">
        <v>2.6858435608774989E-2</v>
      </c>
      <c r="V53" s="2">
        <v>2.3477162340996005E-2</v>
      </c>
      <c r="W53" s="2">
        <v>2.4933509489144995E-2</v>
      </c>
      <c r="X53" s="2">
        <v>2.4928367271335017E-2</v>
      </c>
      <c r="Y53" s="2">
        <v>2.2599908267857988E-2</v>
      </c>
      <c r="Z53" s="2">
        <v>1.8527855344109001E-2</v>
      </c>
      <c r="AA53" s="2">
        <v>1.3839567624489013E-2</v>
      </c>
      <c r="AB53" s="2">
        <v>8.2048059609869661E-3</v>
      </c>
      <c r="AC53" s="2">
        <v>3.6640434612580375E-3</v>
      </c>
      <c r="AD53" s="2">
        <v>4.8913336037798016E-4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4.2724929121599697E-2</v>
      </c>
      <c r="AM53" s="2">
        <v>7.1833880110946297E-2</v>
      </c>
      <c r="AN53" s="2">
        <v>5.7947217458004019E-2</v>
      </c>
      <c r="AO53" s="2">
        <v>5.304328319323498E-2</v>
      </c>
      <c r="AP53" s="2">
        <v>4.6365536279412006E-2</v>
      </c>
      <c r="AQ53" s="2">
        <v>4.9241706557246023E-2</v>
      </c>
      <c r="AR53" s="2">
        <v>4.9231551084321978E-2</v>
      </c>
      <c r="AS53" s="2">
        <v>4.4633028961723997E-2</v>
      </c>
      <c r="AT53" s="2">
        <v>3.6591046935724014E-2</v>
      </c>
      <c r="AU53" s="2">
        <v>2.7332049992440988E-2</v>
      </c>
      <c r="AV53" s="2">
        <v>1.6203841968814026E-2</v>
      </c>
      <c r="AW53" s="2">
        <v>7.2361956511059478E-3</v>
      </c>
      <c r="AX53" s="2">
        <v>9.6599964837207342E-4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13">
        <f t="shared" si="10"/>
        <v>0.254871115059641</v>
      </c>
      <c r="BE53" s="13">
        <f t="shared" si="11"/>
        <v>0.50335026696294605</v>
      </c>
    </row>
    <row r="54" spans="1:57" x14ac:dyDescent="0.25">
      <c r="A54" s="6" t="s">
        <v>120</v>
      </c>
      <c r="B54" s="6" t="s">
        <v>542</v>
      </c>
      <c r="C54" s="6" t="s">
        <v>548</v>
      </c>
      <c r="D54" s="6" t="s">
        <v>549</v>
      </c>
      <c r="E54" s="6" t="str">
        <f>_xlfn.XLOOKUP($A54,TBL_PlexosNaming!$H$2:$H$7,TBL_PlexosNaming!I$2:I$7)&amp;_xlfn.XLOOKUP($B54,TBL_PlexosNaming!$B$2:$B$16,TBL_PlexosNaming!$E$2:$E$16,"Error")&amp;_xlfn.XLOOKUP($D54,TBL_PlexosNaming!$D$2:$D$16,TBL_PlexosNaming!$F$2:$F$16,"Error")</f>
        <v>DRS.PX.UTN._.RES.Home Energy Mgmt Sys</v>
      </c>
      <c r="F54" s="6" t="str">
        <f>IF(B54="Irrigation","",_xlfn.XLOOKUP($A54,TBL_PlexosNaming!$H$2:$H$7,TBL_PlexosNaming!J$2:J$7)&amp;_xlfn.XLOOKUP($B54,TBL_PlexosNaming!$B$2:$B$16,TBL_PlexosNaming!$E$2:$E$16,"Error")&amp;_xlfn.XLOOKUP($D54,TBL_PlexosNaming!$D$2:$D$16,TBL_PlexosNaming!$F$2:$F$16,"Error"))</f>
        <v>DRW.PX.UTN._.RES.Home Energy Mgmt Sys</v>
      </c>
      <c r="G54" s="11">
        <f t="shared" si="7"/>
        <v>6.0000000000000001E-3</v>
      </c>
      <c r="H54" s="11">
        <f t="shared" si="8"/>
        <v>0.02</v>
      </c>
      <c r="I54" s="12" t="str">
        <f t="shared" si="9"/>
        <v/>
      </c>
      <c r="J54" s="6">
        <v>20</v>
      </c>
      <c r="K54" s="6">
        <v>6</v>
      </c>
      <c r="L54" s="6">
        <v>20</v>
      </c>
      <c r="M54" s="18">
        <v>6</v>
      </c>
      <c r="N54" s="1">
        <v>819.85173157848783</v>
      </c>
      <c r="O54" s="1">
        <v>415.13144767313503</v>
      </c>
      <c r="P54" s="2">
        <v>0</v>
      </c>
      <c r="Q54" s="2">
        <v>0</v>
      </c>
      <c r="R54" s="2">
        <v>3.43068110071231E-2</v>
      </c>
      <c r="S54" s="2">
        <v>6.4754794469775404E-2</v>
      </c>
      <c r="T54" s="2">
        <v>5.7698564328934485E-2</v>
      </c>
      <c r="U54" s="2">
        <v>5.5354874332389004E-2</v>
      </c>
      <c r="V54" s="2">
        <v>4.6557030478916989E-2</v>
      </c>
      <c r="W54" s="2">
        <v>5.0619061746129013E-2</v>
      </c>
      <c r="X54" s="2">
        <v>5.1901397040143016E-2</v>
      </c>
      <c r="Y54" s="2">
        <v>4.8431430079354965E-2</v>
      </c>
      <c r="Z54" s="2">
        <v>4.115712789178505E-2</v>
      </c>
      <c r="AA54" s="2">
        <v>3.1574440056160002E-2</v>
      </c>
      <c r="AB54" s="2">
        <v>1.9370147018481998E-2</v>
      </c>
      <c r="AC54" s="2">
        <v>9.3401861939289565E-3</v>
      </c>
      <c r="AD54" s="2">
        <v>1.8445654366520126E-3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6.7753234708616203E-2</v>
      </c>
      <c r="AM54" s="2">
        <v>0.1278855906282868</v>
      </c>
      <c r="AN54" s="2">
        <v>0.113950094939366</v>
      </c>
      <c r="AO54" s="2">
        <v>0.10932149281172199</v>
      </c>
      <c r="AP54" s="2">
        <v>9.1946447972658996E-2</v>
      </c>
      <c r="AQ54" s="2">
        <v>9.9968638020695999E-2</v>
      </c>
      <c r="AR54" s="2">
        <v>0.10250114866799298</v>
      </c>
      <c r="AS54" s="2">
        <v>9.5648238734839075E-2</v>
      </c>
      <c r="AT54" s="2">
        <v>8.1282068024503995E-2</v>
      </c>
      <c r="AU54" s="2">
        <v>6.235701847874997E-2</v>
      </c>
      <c r="AV54" s="2">
        <v>3.8254506284812972E-2</v>
      </c>
      <c r="AW54" s="2">
        <v>1.8446128009044993E-2</v>
      </c>
      <c r="AX54" s="2">
        <v>3.6428706515101439E-3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13">
        <f t="shared" si="10"/>
        <v>0.51291043007977399</v>
      </c>
      <c r="BE54" s="13">
        <f t="shared" si="11"/>
        <v>1.0129574779328001</v>
      </c>
    </row>
    <row r="55" spans="1:57" x14ac:dyDescent="0.25">
      <c r="A55" s="6" t="s">
        <v>150</v>
      </c>
      <c r="B55" s="6" t="s">
        <v>542</v>
      </c>
      <c r="C55" s="6" t="s">
        <v>548</v>
      </c>
      <c r="D55" s="6" t="s">
        <v>549</v>
      </c>
      <c r="E55" s="6" t="str">
        <f>_xlfn.XLOOKUP($A55,TBL_PlexosNaming!$H$2:$H$7,TBL_PlexosNaming!I$2:I$7)&amp;_xlfn.XLOOKUP($B55,TBL_PlexosNaming!$B$2:$B$16,TBL_PlexosNaming!$E$2:$E$16,"Error")&amp;_xlfn.XLOOKUP($D55,TBL_PlexosNaming!$D$2:$D$16,TBL_PlexosNaming!$F$2:$F$16,"Error")</f>
        <v>DRS.PX.YAK._.RES.Home Energy Mgmt Sys</v>
      </c>
      <c r="F55" s="6" t="str">
        <f>IF(B55="Irrigation","",_xlfn.XLOOKUP($A55,TBL_PlexosNaming!$H$2:$H$7,TBL_PlexosNaming!J$2:J$7)&amp;_xlfn.XLOOKUP($B55,TBL_PlexosNaming!$B$2:$B$16,TBL_PlexosNaming!$E$2:$E$16,"Error")&amp;_xlfn.XLOOKUP($D55,TBL_PlexosNaming!$D$2:$D$16,TBL_PlexosNaming!$F$2:$F$16,"Error"))</f>
        <v>DRW.PX.YAK._.RES.Home Energy Mgmt Sys</v>
      </c>
      <c r="G55" s="11">
        <f t="shared" si="7"/>
        <v>6.0000000000000001E-3</v>
      </c>
      <c r="H55" s="11">
        <f t="shared" si="8"/>
        <v>0.02</v>
      </c>
      <c r="I55" s="12" t="str">
        <f t="shared" si="9"/>
        <v/>
      </c>
      <c r="J55" s="6">
        <v>20</v>
      </c>
      <c r="K55" s="6">
        <v>6</v>
      </c>
      <c r="L55" s="6">
        <v>20</v>
      </c>
      <c r="M55" s="18">
        <v>6</v>
      </c>
      <c r="N55" s="1">
        <v>637.42486366544654</v>
      </c>
      <c r="O55" s="1">
        <v>322.75970915718563</v>
      </c>
      <c r="P55" s="2">
        <v>0</v>
      </c>
      <c r="Q55" s="2">
        <v>0</v>
      </c>
      <c r="R55" s="2">
        <v>4.4469155636864804E-3</v>
      </c>
      <c r="S55" s="2">
        <v>6.9152595159731201E-3</v>
      </c>
      <c r="T55" s="2">
        <v>5.1457268869398998E-3</v>
      </c>
      <c r="U55" s="2">
        <v>4.5135781827354005E-3</v>
      </c>
      <c r="V55" s="2">
        <v>4.0989356679947998E-3</v>
      </c>
      <c r="W55" s="2">
        <v>4.2789553159506E-3</v>
      </c>
      <c r="X55" s="2">
        <v>4.1968378688853995E-3</v>
      </c>
      <c r="Y55" s="2">
        <v>3.6938724866448017E-3</v>
      </c>
      <c r="Z55" s="2">
        <v>2.8989427957879996E-3</v>
      </c>
      <c r="AA55" s="2">
        <v>2.0651141293464015E-3</v>
      </c>
      <c r="AB55" s="2">
        <v>1.0808123064666997E-3</v>
      </c>
      <c r="AC55" s="2">
        <v>3.0810016507299559E-4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8.7823060515095502E-3</v>
      </c>
      <c r="AM55" s="2">
        <v>1.3657089869397648E-2</v>
      </c>
      <c r="AN55" s="2">
        <v>1.01624030704833E-2</v>
      </c>
      <c r="AO55" s="2">
        <v>8.9139594445859019E-3</v>
      </c>
      <c r="AP55" s="2">
        <v>8.0950733168263025E-3</v>
      </c>
      <c r="AQ55" s="2">
        <v>8.4505978643449955E-3</v>
      </c>
      <c r="AR55" s="2">
        <v>8.288422409928102E-3</v>
      </c>
      <c r="AS55" s="2">
        <v>7.2951056138499948E-3</v>
      </c>
      <c r="AT55" s="2">
        <v>5.7251824312405108E-3</v>
      </c>
      <c r="AU55" s="2">
        <v>4.0784368525722953E-3</v>
      </c>
      <c r="AV55" s="2">
        <v>2.1345187071103028E-3</v>
      </c>
      <c r="AW55" s="2">
        <v>6.0847342510560176E-4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13">
        <f t="shared" si="10"/>
        <v>4.3643050885484598E-2</v>
      </c>
      <c r="BE55" s="13">
        <f t="shared" si="11"/>
        <v>8.6191569056954506E-2</v>
      </c>
    </row>
    <row r="56" spans="1:57" x14ac:dyDescent="0.25">
      <c r="A56" s="6" t="s">
        <v>182</v>
      </c>
      <c r="B56" s="6" t="s">
        <v>542</v>
      </c>
      <c r="C56" s="6" t="s">
        <v>548</v>
      </c>
      <c r="D56" s="6" t="s">
        <v>549</v>
      </c>
      <c r="E56" s="6" t="str">
        <f>_xlfn.XLOOKUP($A56,TBL_PlexosNaming!$H$2:$H$7,TBL_PlexosNaming!I$2:I$7)&amp;_xlfn.XLOOKUP($B56,TBL_PlexosNaming!$B$2:$B$16,TBL_PlexosNaming!$E$2:$E$16,"Error")&amp;_xlfn.XLOOKUP($D56,TBL_PlexosNaming!$D$2:$D$16,TBL_PlexosNaming!$F$2:$F$16,"Error")</f>
        <v>DRS.PX.WYC._.RES.Home Energy Mgmt Sys</v>
      </c>
      <c r="F56" s="6" t="str">
        <f>IF(B56="Irrigation","",_xlfn.XLOOKUP($A56,TBL_PlexosNaming!$H$2:$H$7,TBL_PlexosNaming!J$2:J$7)&amp;_xlfn.XLOOKUP($B56,TBL_PlexosNaming!$B$2:$B$16,TBL_PlexosNaming!$E$2:$E$16,"Error")&amp;_xlfn.XLOOKUP($D56,TBL_PlexosNaming!$D$2:$D$16,TBL_PlexosNaming!$F$2:$F$16,"Error"))</f>
        <v>DRW.PX.WYC._.RES.Home Energy Mgmt Sys</v>
      </c>
      <c r="G56" s="11">
        <f t="shared" si="7"/>
        <v>6.0000000000000001E-3</v>
      </c>
      <c r="H56" s="11">
        <f t="shared" si="8"/>
        <v>0.02</v>
      </c>
      <c r="I56" s="12" t="str">
        <f t="shared" si="9"/>
        <v/>
      </c>
      <c r="J56" s="6">
        <v>20</v>
      </c>
      <c r="K56" s="6">
        <v>6</v>
      </c>
      <c r="L56" s="6">
        <v>20</v>
      </c>
      <c r="M56" s="18">
        <v>6</v>
      </c>
      <c r="N56" s="1">
        <v>786.95248115841673</v>
      </c>
      <c r="O56" s="1">
        <v>398.47293134854215</v>
      </c>
      <c r="P56" s="2">
        <v>0</v>
      </c>
      <c r="Q56" s="2">
        <v>0</v>
      </c>
      <c r="R56" s="2">
        <v>5.0896231045180797E-3</v>
      </c>
      <c r="S56" s="2">
        <v>9.1792850205084202E-3</v>
      </c>
      <c r="T56" s="2">
        <v>7.9782273811545013E-3</v>
      </c>
      <c r="U56" s="2">
        <v>7.6571416868864983E-3</v>
      </c>
      <c r="V56" s="2">
        <v>6.5764514937551033E-3</v>
      </c>
      <c r="W56" s="2">
        <v>7.1938706476972966E-3</v>
      </c>
      <c r="X56" s="2">
        <v>7.3837312630889995E-3</v>
      </c>
      <c r="Y56" s="2">
        <v>6.9513994883797989E-3</v>
      </c>
      <c r="Z56" s="2">
        <v>5.9882637734983979E-3</v>
      </c>
      <c r="AA56" s="2">
        <v>4.6922734099475033E-3</v>
      </c>
      <c r="AB56" s="2">
        <v>3.0977593271915016E-3</v>
      </c>
      <c r="AC56" s="2">
        <v>1.7774321805181931E-3</v>
      </c>
      <c r="AD56" s="2">
        <v>8.2232123141530444E-4</v>
      </c>
      <c r="AE56" s="2">
        <v>3.0806563170369949E-4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1.0051602543507E-2</v>
      </c>
      <c r="AM56" s="2">
        <v>1.81283609345873E-2</v>
      </c>
      <c r="AN56" s="2">
        <v>1.5756367218213201E-2</v>
      </c>
      <c r="AO56" s="2">
        <v>1.5122248401375799E-2</v>
      </c>
      <c r="AP56" s="2">
        <v>1.2987970858430904E-2</v>
      </c>
      <c r="AQ56" s="2">
        <v>1.4207324789111603E-2</v>
      </c>
      <c r="AR56" s="2">
        <v>1.4582284467930196E-2</v>
      </c>
      <c r="AS56" s="2">
        <v>1.3728463452688994E-2</v>
      </c>
      <c r="AT56" s="2">
        <v>1.1826346694209011E-2</v>
      </c>
      <c r="AU56" s="2">
        <v>9.2668683660269979E-3</v>
      </c>
      <c r="AV56" s="2">
        <v>6.1178293348929935E-3</v>
      </c>
      <c r="AW56" s="2">
        <v>3.5102877874680083E-3</v>
      </c>
      <c r="AX56" s="2">
        <v>1.6240193058579822E-3</v>
      </c>
      <c r="AY56" s="2">
        <v>6.0840522443600387E-4</v>
      </c>
      <c r="AZ56" s="2">
        <v>0</v>
      </c>
      <c r="BA56" s="2">
        <v>0</v>
      </c>
      <c r="BB56" s="2">
        <v>0</v>
      </c>
      <c r="BC56" s="2">
        <v>0</v>
      </c>
      <c r="BD56" s="13">
        <f t="shared" si="10"/>
        <v>7.4695845640263298E-2</v>
      </c>
      <c r="BE56" s="13">
        <f t="shared" si="11"/>
        <v>0.14751837937873599</v>
      </c>
    </row>
    <row r="57" spans="1:57" x14ac:dyDescent="0.25">
      <c r="A57" s="6" t="s">
        <v>26</v>
      </c>
      <c r="B57" s="6" t="s">
        <v>539</v>
      </c>
      <c r="C57" s="6" t="s">
        <v>548</v>
      </c>
      <c r="D57" s="6" t="s">
        <v>550</v>
      </c>
      <c r="E57" s="6" t="str">
        <f>_xlfn.XLOOKUP($A57,TBL_PlexosNaming!$H$2:$H$7,TBL_PlexosNaming!I$2:I$7)&amp;_xlfn.XLOOKUP($B57,TBL_PlexosNaming!$B$2:$B$16,TBL_PlexosNaming!$E$2:$E$16,"Error")&amp;_xlfn.XLOOKUP($D57,TBL_PlexosNaming!$D$2:$D$16,TBL_PlexosNaming!$F$2:$F$16,"Error")</f>
        <v>DRS.PX.NCA._.CI_.Grid Interactive Water Htr</v>
      </c>
      <c r="F57" s="6" t="str">
        <f>IF(B57="Irrigation","",_xlfn.XLOOKUP($A57,TBL_PlexosNaming!$H$2:$H$7,TBL_PlexosNaming!J$2:J$7)&amp;_xlfn.XLOOKUP($B57,TBL_PlexosNaming!$B$2:$B$16,TBL_PlexosNaming!$E$2:$E$16,"Error")&amp;_xlfn.XLOOKUP($D57,TBL_PlexosNaming!$D$2:$D$16,TBL_PlexosNaming!$F$2:$F$16,"Error"))</f>
        <v>DRW.PX.NCA._.CI_.Grid Interactive Water Htr</v>
      </c>
      <c r="G57" s="11">
        <f t="shared" si="7"/>
        <v>4.0000000000000001E-3</v>
      </c>
      <c r="H57" s="11">
        <f t="shared" si="8"/>
        <v>0.1</v>
      </c>
      <c r="I57" s="12" t="str">
        <f t="shared" si="9"/>
        <v/>
      </c>
      <c r="J57" s="6">
        <v>100</v>
      </c>
      <c r="K57" s="6">
        <v>4</v>
      </c>
      <c r="L57" s="6">
        <v>100</v>
      </c>
      <c r="M57" s="18">
        <v>4</v>
      </c>
      <c r="N57" s="1">
        <v>105.40416885399466</v>
      </c>
      <c r="O57" s="1">
        <v>71.272851671417698</v>
      </c>
      <c r="P57" s="2">
        <v>0</v>
      </c>
      <c r="Q57" s="2">
        <v>0</v>
      </c>
      <c r="R57" s="2">
        <v>1.174751919436986E-4</v>
      </c>
      <c r="S57" s="2">
        <v>2.4849304478144539E-4</v>
      </c>
      <c r="T57" s="2">
        <v>4.3917337742442792E-4</v>
      </c>
      <c r="U57" s="2">
        <v>7.5486104204448249E-4</v>
      </c>
      <c r="V57" s="2">
        <v>1.07744585351647E-3</v>
      </c>
      <c r="W57" s="2">
        <v>1.667748338855992E-3</v>
      </c>
      <c r="X57" s="2">
        <v>2.1831321902560669E-3</v>
      </c>
      <c r="Y57" s="2">
        <v>2.5744407266425646E-3</v>
      </c>
      <c r="Z57" s="2">
        <v>3.1903721065514069E-3</v>
      </c>
      <c r="AA57" s="2">
        <v>1.5278062548766038E-3</v>
      </c>
      <c r="AB57" s="2">
        <v>1.4322103455603943E-3</v>
      </c>
      <c r="AC57" s="2">
        <v>1.3684657830361803E-3</v>
      </c>
      <c r="AD57" s="2">
        <v>1.1663661428496404E-3</v>
      </c>
      <c r="AE57" s="2">
        <v>1.1440657767542717E-3</v>
      </c>
      <c r="AF57" s="2">
        <v>1.1006435557453231E-3</v>
      </c>
      <c r="AG57" s="2">
        <v>1.0740616249694385E-3</v>
      </c>
      <c r="AH57" s="2">
        <v>1.0487112835117079E-3</v>
      </c>
      <c r="AI57" s="2">
        <v>2.0008144095825693E-3</v>
      </c>
      <c r="AJ57" s="2">
        <v>0</v>
      </c>
      <c r="AK57" s="2">
        <v>0</v>
      </c>
      <c r="AL57" s="2">
        <v>1.7347674172449429E-4</v>
      </c>
      <c r="AM57" s="2">
        <v>3.6726277651759484E-4</v>
      </c>
      <c r="AN57" s="2">
        <v>6.4959557952143994E-4</v>
      </c>
      <c r="AO57" s="2">
        <v>1.1180801983738909E-3</v>
      </c>
      <c r="AP57" s="2">
        <v>1.5980500786447415E-3</v>
      </c>
      <c r="AQ57" s="2">
        <v>2.475019344595872E-3</v>
      </c>
      <c r="AR57" s="2">
        <v>3.242470492066927E-3</v>
      </c>
      <c r="AS57" s="2">
        <v>3.829881964885453E-3</v>
      </c>
      <c r="AT57" s="2">
        <v>4.7513220889866831E-3</v>
      </c>
      <c r="AU57" s="2">
        <v>2.2870161236230695E-3</v>
      </c>
      <c r="AV57" s="2">
        <v>2.1526010202270428E-3</v>
      </c>
      <c r="AW57" s="2">
        <v>2.0612329244385115E-3</v>
      </c>
      <c r="AX57" s="2">
        <v>1.7830437000248972E-3</v>
      </c>
      <c r="AY57" s="2">
        <v>1.7483273891043712E-3</v>
      </c>
      <c r="AZ57" s="2">
        <v>1.6854137519268578E-3</v>
      </c>
      <c r="BA57" s="2">
        <v>1.6456956626931633E-3</v>
      </c>
      <c r="BB57" s="2">
        <v>1.6080696450683565E-3</v>
      </c>
      <c r="BC57" s="2">
        <v>3.0765550036017386E-3</v>
      </c>
      <c r="BD57" s="13">
        <f t="shared" si="10"/>
        <v>2.4116287048902684E-2</v>
      </c>
      <c r="BE57" s="13">
        <f t="shared" si="11"/>
        <v>3.6253114486025105E-2</v>
      </c>
    </row>
    <row r="58" spans="1:57" x14ac:dyDescent="0.25">
      <c r="A58" s="6" t="s">
        <v>58</v>
      </c>
      <c r="B58" s="6" t="s">
        <v>539</v>
      </c>
      <c r="C58" s="6" t="s">
        <v>548</v>
      </c>
      <c r="D58" s="6" t="s">
        <v>550</v>
      </c>
      <c r="E58" s="6" t="str">
        <f>_xlfn.XLOOKUP($A58,TBL_PlexosNaming!$H$2:$H$7,TBL_PlexosNaming!I$2:I$7)&amp;_xlfn.XLOOKUP($B58,TBL_PlexosNaming!$B$2:$B$16,TBL_PlexosNaming!$E$2:$E$16,"Error")&amp;_xlfn.XLOOKUP($D58,TBL_PlexosNaming!$D$2:$D$16,TBL_PlexosNaming!$F$2:$F$16,"Error")</f>
        <v>DRS.PX.GOE._.CI_.Grid Interactive Water Htr</v>
      </c>
      <c r="F58" s="6" t="str">
        <f>IF(B58="Irrigation","",_xlfn.XLOOKUP($A58,TBL_PlexosNaming!$H$2:$H$7,TBL_PlexosNaming!J$2:J$7)&amp;_xlfn.XLOOKUP($B58,TBL_PlexosNaming!$B$2:$B$16,TBL_PlexosNaming!$E$2:$E$16,"Error")&amp;_xlfn.XLOOKUP($D58,TBL_PlexosNaming!$D$2:$D$16,TBL_PlexosNaming!$F$2:$F$16,"Error"))</f>
        <v>DRW.PX.GOE._.CI_.Grid Interactive Water Htr</v>
      </c>
      <c r="G58" s="11">
        <f t="shared" si="7"/>
        <v>4.0000000000000001E-3</v>
      </c>
      <c r="H58" s="11">
        <f t="shared" si="8"/>
        <v>0.1</v>
      </c>
      <c r="I58" s="12" t="str">
        <f t="shared" si="9"/>
        <v/>
      </c>
      <c r="J58" s="6">
        <v>100</v>
      </c>
      <c r="K58" s="6">
        <v>4</v>
      </c>
      <c r="L58" s="6">
        <v>100</v>
      </c>
      <c r="M58" s="18">
        <v>4</v>
      </c>
      <c r="N58" s="1">
        <v>162.73323610155842</v>
      </c>
      <c r="O58" s="1">
        <v>109.71437291666241</v>
      </c>
      <c r="P58" s="2">
        <v>0</v>
      </c>
      <c r="Q58" s="2">
        <v>0</v>
      </c>
      <c r="R58" s="2">
        <v>7.9327192077655777E-5</v>
      </c>
      <c r="S58" s="2">
        <v>1.7138546504313825E-4</v>
      </c>
      <c r="T58" s="2">
        <v>3.1355389706210651E-4</v>
      </c>
      <c r="U58" s="2">
        <v>5.5724527224533646E-4</v>
      </c>
      <c r="V58" s="2">
        <v>8.294960750765037E-4</v>
      </c>
      <c r="W58" s="2">
        <v>1.3156405417357622E-3</v>
      </c>
      <c r="X58" s="2">
        <v>1.7633258757179535E-3</v>
      </c>
      <c r="Y58" s="2">
        <v>2.265791028787348E-3</v>
      </c>
      <c r="Z58" s="2">
        <v>3.0381393825328886E-3</v>
      </c>
      <c r="AA58" s="2">
        <v>1.7566313334241718E-3</v>
      </c>
      <c r="AB58" s="2">
        <v>1.7476760008189422E-3</v>
      </c>
      <c r="AC58" s="2">
        <v>1.7448939925039653E-3</v>
      </c>
      <c r="AD58" s="2">
        <v>1.7042975159517609E-3</v>
      </c>
      <c r="AE58" s="2">
        <v>1.6910860665839376E-3</v>
      </c>
      <c r="AF58" s="2">
        <v>1.6669997370558735E-3</v>
      </c>
      <c r="AG58" s="2">
        <v>1.6598841296683667E-3</v>
      </c>
      <c r="AH58" s="2">
        <v>1.5595873664968028E-3</v>
      </c>
      <c r="AI58" s="2">
        <v>3.1224724023874682E-3</v>
      </c>
      <c r="AJ58" s="2">
        <v>0</v>
      </c>
      <c r="AK58" s="2">
        <v>0</v>
      </c>
      <c r="AL58" s="2">
        <v>1.1744868744814426E-4</v>
      </c>
      <c r="AM58" s="2">
        <v>2.5407596078910749E-4</v>
      </c>
      <c r="AN58" s="2">
        <v>4.6520022235862959E-4</v>
      </c>
      <c r="AO58" s="2">
        <v>8.2771276098649331E-4</v>
      </c>
      <c r="AP58" s="2">
        <v>1.2333475469071778E-3</v>
      </c>
      <c r="AQ58" s="2">
        <v>1.9571259294623266E-3</v>
      </c>
      <c r="AR58" s="2">
        <v>2.6253990997696297E-3</v>
      </c>
      <c r="AS58" s="2">
        <v>3.3764891661336154E-3</v>
      </c>
      <c r="AT58" s="2">
        <v>4.5295231770474311E-3</v>
      </c>
      <c r="AU58" s="2">
        <v>2.6268783176945209E-3</v>
      </c>
      <c r="AV58" s="2">
        <v>2.6191454688228727E-3</v>
      </c>
      <c r="AW58" s="2">
        <v>2.6184958130759661E-3</v>
      </c>
      <c r="AX58" s="2">
        <v>2.5664838618261222E-3</v>
      </c>
      <c r="AY58" s="2">
        <v>2.551248738452614E-3</v>
      </c>
      <c r="AZ58" s="2">
        <v>2.5212521656000596E-3</v>
      </c>
      <c r="BA58" s="2">
        <v>2.5135577725746878E-3</v>
      </c>
      <c r="BB58" s="2">
        <v>2.3794314303139871E-3</v>
      </c>
      <c r="BC58" s="2">
        <v>4.7656856423134789E-3</v>
      </c>
      <c r="BD58" s="13">
        <f t="shared" si="10"/>
        <v>2.6987433275169982E-2</v>
      </c>
      <c r="BE58" s="13">
        <f t="shared" si="11"/>
        <v>4.0548501761576865E-2</v>
      </c>
    </row>
    <row r="59" spans="1:57" x14ac:dyDescent="0.25">
      <c r="A59" s="6" t="s">
        <v>88</v>
      </c>
      <c r="B59" s="6" t="s">
        <v>539</v>
      </c>
      <c r="C59" s="6" t="s">
        <v>548</v>
      </c>
      <c r="D59" s="6" t="s">
        <v>550</v>
      </c>
      <c r="E59" s="6" t="str">
        <f>_xlfn.XLOOKUP($A59,TBL_PlexosNaming!$H$2:$H$7,TBL_PlexosNaming!I$2:I$7)&amp;_xlfn.XLOOKUP($B59,TBL_PlexosNaming!$B$2:$B$16,TBL_PlexosNaming!$E$2:$E$16,"Error")&amp;_xlfn.XLOOKUP($D59,TBL_PlexosNaming!$D$2:$D$16,TBL_PlexosNaming!$F$2:$F$16,"Error")</f>
        <v>DRS.PX.SOR._.CI_.Grid Interactive Water Htr</v>
      </c>
      <c r="F59" s="6" t="str">
        <f>IF(B59="Irrigation","",_xlfn.XLOOKUP($A59,TBL_PlexosNaming!$H$2:$H$7,TBL_PlexosNaming!J$2:J$7)&amp;_xlfn.XLOOKUP($B59,TBL_PlexosNaming!$B$2:$B$16,TBL_PlexosNaming!$E$2:$E$16,"Error")&amp;_xlfn.XLOOKUP($D59,TBL_PlexosNaming!$D$2:$D$16,TBL_PlexosNaming!$F$2:$F$16,"Error"))</f>
        <v>DRW.PX.SOR._.CI_.Grid Interactive Water Htr</v>
      </c>
      <c r="G59" s="11">
        <f t="shared" si="7"/>
        <v>4.0000000000000001E-3</v>
      </c>
      <c r="H59" s="11">
        <f t="shared" si="8"/>
        <v>0.1</v>
      </c>
      <c r="I59" s="12" t="str">
        <f t="shared" si="9"/>
        <v/>
      </c>
      <c r="J59" s="6">
        <v>100</v>
      </c>
      <c r="K59" s="6">
        <v>4</v>
      </c>
      <c r="L59" s="6">
        <v>100</v>
      </c>
      <c r="M59" s="18">
        <v>4</v>
      </c>
      <c r="N59" s="1">
        <v>91.880927082806323</v>
      </c>
      <c r="O59" s="1">
        <v>61.99871589351244</v>
      </c>
      <c r="P59" s="2">
        <v>0</v>
      </c>
      <c r="Q59" s="2">
        <v>0</v>
      </c>
      <c r="R59" s="2">
        <v>0.29026381822213476</v>
      </c>
      <c r="S59" s="2">
        <v>0.62940456750376816</v>
      </c>
      <c r="T59" s="2">
        <v>0.57779504503220069</v>
      </c>
      <c r="U59" s="2">
        <v>0.5092563347515604</v>
      </c>
      <c r="V59" s="2">
        <v>0.33657176886142626</v>
      </c>
      <c r="W59" s="2">
        <v>0.33381078842238221</v>
      </c>
      <c r="X59" s="2">
        <v>0.32931488637962847</v>
      </c>
      <c r="Y59" s="2">
        <v>0.32394373744869265</v>
      </c>
      <c r="Z59" s="2">
        <v>0.31845430806021069</v>
      </c>
      <c r="AA59" s="2">
        <v>0.26217840631322487</v>
      </c>
      <c r="AB59" s="2">
        <v>0.21103409849835009</v>
      </c>
      <c r="AC59" s="2">
        <v>0.17339121013415504</v>
      </c>
      <c r="AD59" s="2">
        <v>0.13109907198485704</v>
      </c>
      <c r="AE59" s="2">
        <v>0.1032287744823206</v>
      </c>
      <c r="AF59" s="2">
        <v>8.0780997076208116E-2</v>
      </c>
      <c r="AG59" s="2">
        <v>6.4576976717871659E-2</v>
      </c>
      <c r="AH59" s="2">
        <v>3.3814926753639618E-2</v>
      </c>
      <c r="AI59" s="2">
        <v>4.0854119463246796E-2</v>
      </c>
      <c r="AJ59" s="2">
        <v>0</v>
      </c>
      <c r="AK59" s="2">
        <v>0</v>
      </c>
      <c r="AL59" s="2">
        <v>0.42956236068831899</v>
      </c>
      <c r="AM59" s="2">
        <v>0.93243546874063798</v>
      </c>
      <c r="AN59" s="2">
        <v>0.85701273300791914</v>
      </c>
      <c r="AO59" s="2">
        <v>0.75722357490533243</v>
      </c>
      <c r="AP59" s="2">
        <v>0.5022189993967654</v>
      </c>
      <c r="AQ59" s="2">
        <v>0.49820462888067985</v>
      </c>
      <c r="AR59" s="2">
        <v>0.49196233736951944</v>
      </c>
      <c r="AS59" s="2">
        <v>0.48446280861309532</v>
      </c>
      <c r="AT59" s="2">
        <v>0.47647194611862531</v>
      </c>
      <c r="AU59" s="2">
        <v>0.39350566662836783</v>
      </c>
      <c r="AV59" s="2">
        <v>0.31867794688287621</v>
      </c>
      <c r="AW59" s="2">
        <v>0.26290375906077479</v>
      </c>
      <c r="AX59" s="2">
        <v>0.20151746849262775</v>
      </c>
      <c r="AY59" s="2">
        <v>0.16031379151671299</v>
      </c>
      <c r="AZ59" s="2">
        <v>0.12696947481725473</v>
      </c>
      <c r="BA59" s="2">
        <v>0.10257556852065264</v>
      </c>
      <c r="BB59" s="2">
        <v>5.8880955786848155E-2</v>
      </c>
      <c r="BC59" s="2">
        <v>7.6484406756032186E-2</v>
      </c>
      <c r="BD59" s="13">
        <f t="shared" si="10"/>
        <v>4.7497738361058781</v>
      </c>
      <c r="BE59" s="13">
        <f t="shared" si="11"/>
        <v>7.1313838961830411</v>
      </c>
    </row>
    <row r="60" spans="1:57" x14ac:dyDescent="0.25">
      <c r="A60" s="6" t="s">
        <v>120</v>
      </c>
      <c r="B60" s="6" t="s">
        <v>539</v>
      </c>
      <c r="C60" s="6" t="s">
        <v>548</v>
      </c>
      <c r="D60" s="6" t="s">
        <v>550</v>
      </c>
      <c r="E60" s="6" t="str">
        <f>_xlfn.XLOOKUP($A60,TBL_PlexosNaming!$H$2:$H$7,TBL_PlexosNaming!I$2:I$7)&amp;_xlfn.XLOOKUP($B60,TBL_PlexosNaming!$B$2:$B$16,TBL_PlexosNaming!$E$2:$E$16,"Error")&amp;_xlfn.XLOOKUP($D60,TBL_PlexosNaming!$D$2:$D$16,TBL_PlexosNaming!$F$2:$F$16,"Error")</f>
        <v>DRS.PX.UTN._.CI_.Grid Interactive Water Htr</v>
      </c>
      <c r="F60" s="6" t="str">
        <f>IF(B60="Irrigation","",_xlfn.XLOOKUP($A60,TBL_PlexosNaming!$H$2:$H$7,TBL_PlexosNaming!J$2:J$7)&amp;_xlfn.XLOOKUP($B60,TBL_PlexosNaming!$B$2:$B$16,TBL_PlexosNaming!$E$2:$E$16,"Error")&amp;_xlfn.XLOOKUP($D60,TBL_PlexosNaming!$D$2:$D$16,TBL_PlexosNaming!$F$2:$F$16,"Error"))</f>
        <v>DRW.PX.UTN._.CI_.Grid Interactive Water Htr</v>
      </c>
      <c r="G60" s="11">
        <f t="shared" si="7"/>
        <v>4.0000000000000001E-3</v>
      </c>
      <c r="H60" s="11">
        <f t="shared" si="8"/>
        <v>0.1</v>
      </c>
      <c r="I60" s="12" t="str">
        <f t="shared" si="9"/>
        <v/>
      </c>
      <c r="J60" s="6">
        <v>100</v>
      </c>
      <c r="K60" s="6">
        <v>4</v>
      </c>
      <c r="L60" s="6">
        <v>100</v>
      </c>
      <c r="M60" s="18">
        <v>4</v>
      </c>
      <c r="N60" s="1">
        <v>167.05338554312056</v>
      </c>
      <c r="O60" s="1">
        <v>112.63884951651336</v>
      </c>
      <c r="P60" s="2">
        <v>0</v>
      </c>
      <c r="Q60" s="2">
        <v>0</v>
      </c>
      <c r="R60" s="2">
        <v>7.300858346621481E-4</v>
      </c>
      <c r="S60" s="2">
        <v>1.617052632525884E-3</v>
      </c>
      <c r="T60" s="2">
        <v>2.9846820095668579E-3</v>
      </c>
      <c r="U60" s="2">
        <v>5.3217634118671794E-3</v>
      </c>
      <c r="V60" s="2">
        <v>7.8799492948926388E-3</v>
      </c>
      <c r="W60" s="2">
        <v>1.2505797260882204E-2</v>
      </c>
      <c r="X60" s="2">
        <v>1.6794370168102861E-2</v>
      </c>
      <c r="Y60" s="2">
        <v>2.160671324655291E-2</v>
      </c>
      <c r="Z60" s="2">
        <v>2.8953682291107286E-2</v>
      </c>
      <c r="AA60" s="2">
        <v>1.6746843569136083E-2</v>
      </c>
      <c r="AB60" s="2">
        <v>1.6578615264323346E-2</v>
      </c>
      <c r="AC60" s="2">
        <v>1.6505988436339214E-2</v>
      </c>
      <c r="AD60" s="2">
        <v>1.605550071811418E-2</v>
      </c>
      <c r="AE60" s="2">
        <v>1.5819933015944782E-2</v>
      </c>
      <c r="AF60" s="2">
        <v>1.5533531182020166E-2</v>
      </c>
      <c r="AG60" s="2">
        <v>1.5379488625456988E-2</v>
      </c>
      <c r="AH60" s="2">
        <v>1.4322050549466697E-2</v>
      </c>
      <c r="AI60" s="2">
        <v>2.8570381991038174E-2</v>
      </c>
      <c r="AJ60" s="2">
        <v>0</v>
      </c>
      <c r="AK60" s="2">
        <v>0</v>
      </c>
      <c r="AL60" s="2">
        <v>1.0809087427243616E-3</v>
      </c>
      <c r="AM60" s="2">
        <v>2.3969514949933567E-3</v>
      </c>
      <c r="AN60" s="2">
        <v>4.4275424898585804E-3</v>
      </c>
      <c r="AO60" s="2">
        <v>7.9036367080887789E-3</v>
      </c>
      <c r="AP60" s="2">
        <v>1.1715058388564938E-2</v>
      </c>
      <c r="AQ60" s="2">
        <v>1.8602008588849077E-2</v>
      </c>
      <c r="AR60" s="2">
        <v>2.500236852167529E-2</v>
      </c>
      <c r="AS60" s="2">
        <v>3.2194157562473194E-2</v>
      </c>
      <c r="AT60" s="2">
        <v>4.316222695102391E-2</v>
      </c>
      <c r="AU60" s="2">
        <v>2.5042441370059704E-2</v>
      </c>
      <c r="AV60" s="2">
        <v>2.4850087255139208E-2</v>
      </c>
      <c r="AW60" s="2">
        <v>2.4776890012578323E-2</v>
      </c>
      <c r="AX60" s="2">
        <v>2.4185213638359737E-2</v>
      </c>
      <c r="AY60" s="2">
        <v>2.3878388467865941E-2</v>
      </c>
      <c r="AZ60" s="2">
        <v>2.349983887218704E-2</v>
      </c>
      <c r="BA60" s="2">
        <v>2.3298767042670088E-2</v>
      </c>
      <c r="BB60" s="2">
        <v>2.1876242959481762E-2</v>
      </c>
      <c r="BC60" s="2">
        <v>4.3676345371389536E-2</v>
      </c>
      <c r="BD60" s="13">
        <f t="shared" si="10"/>
        <v>0.2539064295019996</v>
      </c>
      <c r="BE60" s="13">
        <f t="shared" si="11"/>
        <v>0.38156907443798282</v>
      </c>
    </row>
    <row r="61" spans="1:57" x14ac:dyDescent="0.25">
      <c r="A61" s="6" t="s">
        <v>150</v>
      </c>
      <c r="B61" s="6" t="s">
        <v>539</v>
      </c>
      <c r="C61" s="6" t="s">
        <v>548</v>
      </c>
      <c r="D61" s="6" t="s">
        <v>550</v>
      </c>
      <c r="E61" s="6" t="str">
        <f>_xlfn.XLOOKUP($A61,TBL_PlexosNaming!$H$2:$H$7,TBL_PlexosNaming!I$2:I$7)&amp;_xlfn.XLOOKUP($B61,TBL_PlexosNaming!$B$2:$B$16,TBL_PlexosNaming!$E$2:$E$16,"Error")&amp;_xlfn.XLOOKUP($D61,TBL_PlexosNaming!$D$2:$D$16,TBL_PlexosNaming!$F$2:$F$16,"Error")</f>
        <v>DRS.PX.YAK._.CI_.Grid Interactive Water Htr</v>
      </c>
      <c r="F61" s="6" t="str">
        <f>IF(B61="Irrigation","",_xlfn.XLOOKUP($A61,TBL_PlexosNaming!$H$2:$H$7,TBL_PlexosNaming!J$2:J$7)&amp;_xlfn.XLOOKUP($B61,TBL_PlexosNaming!$B$2:$B$16,TBL_PlexosNaming!$E$2:$E$16,"Error")&amp;_xlfn.XLOOKUP($D61,TBL_PlexosNaming!$D$2:$D$16,TBL_PlexosNaming!$F$2:$F$16,"Error"))</f>
        <v>DRW.PX.YAK._.CI_.Grid Interactive Water Htr</v>
      </c>
      <c r="G61" s="11">
        <f t="shared" si="7"/>
        <v>4.0000000000000001E-3</v>
      </c>
      <c r="H61" s="11">
        <f t="shared" si="8"/>
        <v>0.1</v>
      </c>
      <c r="I61" s="12" t="str">
        <f t="shared" si="9"/>
        <v/>
      </c>
      <c r="J61" s="6">
        <v>100</v>
      </c>
      <c r="K61" s="6">
        <v>4</v>
      </c>
      <c r="L61" s="6">
        <v>100</v>
      </c>
      <c r="M61" s="18">
        <v>4</v>
      </c>
      <c r="N61" s="1">
        <v>83.197096229217919</v>
      </c>
      <c r="O61" s="1">
        <v>56.142496952858544</v>
      </c>
      <c r="P61" s="2">
        <v>0</v>
      </c>
      <c r="Q61" s="2">
        <v>0</v>
      </c>
      <c r="R61" s="2">
        <v>6.6726437837488231E-2</v>
      </c>
      <c r="S61" s="2">
        <v>0.14480201423802697</v>
      </c>
      <c r="T61" s="2">
        <v>0.13288953323573416</v>
      </c>
      <c r="U61" s="2">
        <v>0.11731328135003183</v>
      </c>
      <c r="V61" s="2">
        <v>7.7561562392872818E-2</v>
      </c>
      <c r="W61" s="2">
        <v>7.6532447334244469E-2</v>
      </c>
      <c r="X61" s="2">
        <v>7.5446440652695346E-2</v>
      </c>
      <c r="Y61" s="2">
        <v>7.4846422585126526E-2</v>
      </c>
      <c r="Z61" s="2">
        <v>7.4141330992309573E-2</v>
      </c>
      <c r="AA61" s="2">
        <v>6.1198336377359164E-2</v>
      </c>
      <c r="AB61" s="2">
        <v>4.9759014801683987E-2</v>
      </c>
      <c r="AC61" s="2">
        <v>4.1288050239432383E-2</v>
      </c>
      <c r="AD61" s="2">
        <v>3.1163731975875408E-2</v>
      </c>
      <c r="AE61" s="2">
        <v>2.4585720731511884E-2</v>
      </c>
      <c r="AF61" s="2">
        <v>1.8871926857901844E-2</v>
      </c>
      <c r="AG61" s="2">
        <v>1.4722169095179982E-2</v>
      </c>
      <c r="AH61" s="2">
        <v>7.5488508136822841E-3</v>
      </c>
      <c r="AI61" s="2">
        <v>1.0269895188191214E-2</v>
      </c>
      <c r="AJ61" s="2">
        <v>0</v>
      </c>
      <c r="AK61" s="2">
        <v>0</v>
      </c>
      <c r="AL61" s="2">
        <v>9.8735225378754038E-2</v>
      </c>
      <c r="AM61" s="2">
        <v>0.21449912793969961</v>
      </c>
      <c r="AN61" s="2">
        <v>0.19711590969445025</v>
      </c>
      <c r="AO61" s="2">
        <v>0.17443697873071973</v>
      </c>
      <c r="AP61" s="2">
        <v>0.11573505067383838</v>
      </c>
      <c r="AQ61" s="2">
        <v>0.11422596421405884</v>
      </c>
      <c r="AR61" s="2">
        <v>0.11272143661528089</v>
      </c>
      <c r="AS61" s="2">
        <v>0.11194641451057774</v>
      </c>
      <c r="AT61" s="2">
        <v>0.11093666005584746</v>
      </c>
      <c r="AU61" s="2">
        <v>9.185936025218111E-2</v>
      </c>
      <c r="AV61" s="2">
        <v>7.5117877643926301E-2</v>
      </c>
      <c r="AW61" s="2">
        <v>6.2569580221043974E-2</v>
      </c>
      <c r="AX61" s="2">
        <v>4.786314072045017E-2</v>
      </c>
      <c r="AY61" s="2">
        <v>3.8145622074119645E-2</v>
      </c>
      <c r="AZ61" s="2">
        <v>2.9665561158499942E-2</v>
      </c>
      <c r="BA61" s="2">
        <v>2.3421358350930399E-2</v>
      </c>
      <c r="BB61" s="2">
        <v>1.3238283156929764E-2</v>
      </c>
      <c r="BC61" s="2">
        <v>1.8951864447087408E-2</v>
      </c>
      <c r="BD61" s="13">
        <f t="shared" si="10"/>
        <v>1.0996671666993481</v>
      </c>
      <c r="BE61" s="13">
        <f t="shared" si="11"/>
        <v>1.6511854158383956</v>
      </c>
    </row>
    <row r="62" spans="1:57" x14ac:dyDescent="0.25">
      <c r="A62" s="6" t="s">
        <v>182</v>
      </c>
      <c r="B62" s="6" t="s">
        <v>539</v>
      </c>
      <c r="C62" s="6" t="s">
        <v>548</v>
      </c>
      <c r="D62" s="6" t="s">
        <v>550</v>
      </c>
      <c r="E62" s="6" t="str">
        <f>_xlfn.XLOOKUP($A62,TBL_PlexosNaming!$H$2:$H$7,TBL_PlexosNaming!I$2:I$7)&amp;_xlfn.XLOOKUP($B62,TBL_PlexosNaming!$B$2:$B$16,TBL_PlexosNaming!$E$2:$E$16,"Error")&amp;_xlfn.XLOOKUP($D62,TBL_PlexosNaming!$D$2:$D$16,TBL_PlexosNaming!$F$2:$F$16,"Error")</f>
        <v>DRS.PX.WYC._.CI_.Grid Interactive Water Htr</v>
      </c>
      <c r="F62" s="6" t="str">
        <f>IF(B62="Irrigation","",_xlfn.XLOOKUP($A62,TBL_PlexosNaming!$H$2:$H$7,TBL_PlexosNaming!J$2:J$7)&amp;_xlfn.XLOOKUP($B62,TBL_PlexosNaming!$B$2:$B$16,TBL_PlexosNaming!$E$2:$E$16,"Error")&amp;_xlfn.XLOOKUP($D62,TBL_PlexosNaming!$D$2:$D$16,TBL_PlexosNaming!$F$2:$F$16,"Error"))</f>
        <v>DRW.PX.WYC._.CI_.Grid Interactive Water Htr</v>
      </c>
      <c r="G62" s="11">
        <f t="shared" si="7"/>
        <v>4.0000000000000001E-3</v>
      </c>
      <c r="H62" s="11">
        <f t="shared" si="8"/>
        <v>0.1</v>
      </c>
      <c r="I62" s="12" t="str">
        <f t="shared" si="9"/>
        <v/>
      </c>
      <c r="J62" s="6">
        <v>100</v>
      </c>
      <c r="K62" s="6">
        <v>4</v>
      </c>
      <c r="L62" s="6">
        <v>100</v>
      </c>
      <c r="M62" s="18">
        <v>4</v>
      </c>
      <c r="N62" s="1">
        <v>159.63510454510828</v>
      </c>
      <c r="O62" s="1">
        <v>107.71361935552751</v>
      </c>
      <c r="P62" s="2">
        <v>0</v>
      </c>
      <c r="Q62" s="2">
        <v>0</v>
      </c>
      <c r="R62" s="2">
        <v>1.5506135478427849E-4</v>
      </c>
      <c r="S62" s="2">
        <v>3.3792772216714685E-4</v>
      </c>
      <c r="T62" s="2">
        <v>6.2170452798840001E-4</v>
      </c>
      <c r="U62" s="2">
        <v>1.1093788941284688E-3</v>
      </c>
      <c r="V62" s="2">
        <v>1.656266867150074E-3</v>
      </c>
      <c r="W62" s="2">
        <v>2.6332692043521322E-3</v>
      </c>
      <c r="X62" s="2">
        <v>3.5421206266412009E-3</v>
      </c>
      <c r="Y62" s="2">
        <v>4.5621515187904433E-3</v>
      </c>
      <c r="Z62" s="2">
        <v>6.1137160184739619E-3</v>
      </c>
      <c r="AA62" s="2">
        <v>3.510039726054022E-3</v>
      </c>
      <c r="AB62" s="2">
        <v>3.4346753931255233E-3</v>
      </c>
      <c r="AC62" s="2">
        <v>3.3779505674854972E-3</v>
      </c>
      <c r="AD62" s="2">
        <v>3.2375078904496452E-3</v>
      </c>
      <c r="AE62" s="2">
        <v>3.1465347321754863E-3</v>
      </c>
      <c r="AF62" s="2">
        <v>3.0458175622841144E-3</v>
      </c>
      <c r="AG62" s="2">
        <v>2.9744598970311564E-3</v>
      </c>
      <c r="AH62" s="2">
        <v>2.7334752140488749E-3</v>
      </c>
      <c r="AI62" s="2">
        <v>5.2823461602843347E-3</v>
      </c>
      <c r="AJ62" s="2">
        <v>0</v>
      </c>
      <c r="AK62" s="2">
        <v>0</v>
      </c>
      <c r="AL62" s="2">
        <v>2.2942069960635579E-4</v>
      </c>
      <c r="AM62" s="2">
        <v>5.0053839249883446E-4</v>
      </c>
      <c r="AN62" s="2">
        <v>9.2156839616454106E-4</v>
      </c>
      <c r="AO62" s="2">
        <v>1.6464975762465629E-3</v>
      </c>
      <c r="AP62" s="2">
        <v>2.460850369513557E-3</v>
      </c>
      <c r="AQ62" s="2">
        <v>3.9145700574134594E-3</v>
      </c>
      <c r="AR62" s="2">
        <v>5.2703008884369355E-3</v>
      </c>
      <c r="AS62" s="2">
        <v>6.7936969266366339E-3</v>
      </c>
      <c r="AT62" s="2">
        <v>9.1085490052083412E-3</v>
      </c>
      <c r="AU62" s="2">
        <v>5.244955195512626E-3</v>
      </c>
      <c r="AV62" s="2">
        <v>5.1443092680727165E-3</v>
      </c>
      <c r="AW62" s="2">
        <v>5.0666071759743608E-3</v>
      </c>
      <c r="AX62" s="2">
        <v>4.8741203376726633E-3</v>
      </c>
      <c r="AY62" s="2">
        <v>4.747914511050555E-3</v>
      </c>
      <c r="AZ62" s="2">
        <v>4.607521042924452E-3</v>
      </c>
      <c r="BA62" s="2">
        <v>4.5065296032921406E-3</v>
      </c>
      <c r="BB62" s="2">
        <v>4.1767229502499836E-3</v>
      </c>
      <c r="BC62" s="2">
        <v>8.0911475834888336E-3</v>
      </c>
      <c r="BD62" s="13">
        <f t="shared" si="10"/>
        <v>5.1474403877414761E-2</v>
      </c>
      <c r="BE62" s="13">
        <f t="shared" si="11"/>
        <v>7.7305819979963553E-2</v>
      </c>
    </row>
    <row r="63" spans="1:57" x14ac:dyDescent="0.25">
      <c r="A63" s="6" t="s">
        <v>26</v>
      </c>
      <c r="B63" s="6" t="s">
        <v>542</v>
      </c>
      <c r="C63" s="6" t="s">
        <v>548</v>
      </c>
      <c r="D63" s="6" t="s">
        <v>550</v>
      </c>
      <c r="E63" s="6" t="str">
        <f>_xlfn.XLOOKUP($A63,TBL_PlexosNaming!$H$2:$H$7,TBL_PlexosNaming!I$2:I$7)&amp;_xlfn.XLOOKUP($B63,TBL_PlexosNaming!$B$2:$B$16,TBL_PlexosNaming!$E$2:$E$16,"Error")&amp;_xlfn.XLOOKUP($D63,TBL_PlexosNaming!$D$2:$D$16,TBL_PlexosNaming!$F$2:$F$16,"Error")</f>
        <v>DRS.PX.NCA._.RES.Grid Interactive Water Htr</v>
      </c>
      <c r="F63" s="6" t="str">
        <f>IF(B63="Irrigation","",_xlfn.XLOOKUP($A63,TBL_PlexosNaming!$H$2:$H$7,TBL_PlexosNaming!J$2:J$7)&amp;_xlfn.XLOOKUP($B63,TBL_PlexosNaming!$B$2:$B$16,TBL_PlexosNaming!$E$2:$E$16,"Error")&amp;_xlfn.XLOOKUP($D63,TBL_PlexosNaming!$D$2:$D$16,TBL_PlexosNaming!$F$2:$F$16,"Error"))</f>
        <v>DRW.PX.NCA._.RES.Grid Interactive Water Htr</v>
      </c>
      <c r="G63" s="11">
        <f t="shared" si="7"/>
        <v>6.0000000000000001E-3</v>
      </c>
      <c r="H63" s="11">
        <f t="shared" si="8"/>
        <v>0.1</v>
      </c>
      <c r="I63" s="12" t="str">
        <f t="shared" si="9"/>
        <v/>
      </c>
      <c r="J63" s="6">
        <v>100</v>
      </c>
      <c r="K63" s="6">
        <v>6</v>
      </c>
      <c r="L63" s="6">
        <v>100</v>
      </c>
      <c r="M63" s="18">
        <v>6</v>
      </c>
      <c r="N63" s="1">
        <v>89.824393874751664</v>
      </c>
      <c r="O63" s="1">
        <v>61.638613027915618</v>
      </c>
      <c r="P63" s="2">
        <v>0</v>
      </c>
      <c r="Q63" s="2">
        <v>0</v>
      </c>
      <c r="R63" s="2">
        <v>5.7970579855767682E-4</v>
      </c>
      <c r="S63" s="2">
        <v>1.3447629644483996E-3</v>
      </c>
      <c r="T63" s="2">
        <v>2.5633284349711322E-3</v>
      </c>
      <c r="U63" s="2">
        <v>4.7281301462662956E-3</v>
      </c>
      <c r="V63" s="2">
        <v>7.243569987032121E-3</v>
      </c>
      <c r="W63" s="2">
        <v>1.1789850624620825E-2</v>
      </c>
      <c r="X63" s="2">
        <v>1.6355404499050808E-2</v>
      </c>
      <c r="Y63" s="2">
        <v>2.0889804517073909E-2</v>
      </c>
      <c r="Z63" s="2">
        <v>2.7544731526732855E-2</v>
      </c>
      <c r="AA63" s="2">
        <v>1.6730620143855179E-2</v>
      </c>
      <c r="AB63" s="2">
        <v>1.7364718695481521E-2</v>
      </c>
      <c r="AC63" s="2">
        <v>1.7932256269654084E-2</v>
      </c>
      <c r="AD63" s="2">
        <v>1.8409114299436286E-2</v>
      </c>
      <c r="AE63" s="2">
        <v>1.8846028774223783E-2</v>
      </c>
      <c r="AF63" s="2">
        <v>1.9220329611081555E-2</v>
      </c>
      <c r="AG63" s="2">
        <v>1.9573130142710921E-2</v>
      </c>
      <c r="AH63" s="2">
        <v>1.9887323893294839E-2</v>
      </c>
      <c r="AI63" s="2">
        <v>4.0603527932857097E-2</v>
      </c>
      <c r="AJ63" s="2">
        <v>0</v>
      </c>
      <c r="AK63" s="2">
        <v>0</v>
      </c>
      <c r="AL63" s="2">
        <v>8.4476382740148977E-4</v>
      </c>
      <c r="AM63" s="2">
        <v>1.959667753009597E-3</v>
      </c>
      <c r="AN63" s="2">
        <v>3.7354980438165054E-3</v>
      </c>
      <c r="AO63" s="2">
        <v>6.8903303076411548E-3</v>
      </c>
      <c r="AP63" s="2">
        <v>1.0556254033071468E-2</v>
      </c>
      <c r="AQ63" s="2">
        <v>1.7181880072420757E-2</v>
      </c>
      <c r="AR63" s="2">
        <v>2.3835790177225466E-2</v>
      </c>
      <c r="AS63" s="2">
        <v>3.0444718715227262E-2</v>
      </c>
      <c r="AT63" s="2">
        <v>4.0144350159563857E-2</v>
      </c>
      <c r="AU63" s="2">
        <v>2.4385059571923301E-2</v>
      </c>
      <c r="AV63" s="2">
        <v>2.5309891237748378E-2</v>
      </c>
      <c r="AW63" s="2">
        <v>2.6137719397657994E-2</v>
      </c>
      <c r="AX63" s="2">
        <v>2.6833367957094123E-2</v>
      </c>
      <c r="AY63" s="2">
        <v>2.7470786156605365E-2</v>
      </c>
      <c r="AZ63" s="2">
        <v>2.8016915982482904E-2</v>
      </c>
      <c r="BA63" s="2">
        <v>2.8531684325669382E-2</v>
      </c>
      <c r="BB63" s="2">
        <v>2.8990148182983011E-2</v>
      </c>
      <c r="BC63" s="2">
        <v>5.918982209921303E-2</v>
      </c>
      <c r="BD63" s="13">
        <f t="shared" si="10"/>
        <v>0.28160633826134929</v>
      </c>
      <c r="BE63" s="13">
        <f t="shared" si="11"/>
        <v>0.41045864800075504</v>
      </c>
    </row>
    <row r="64" spans="1:57" x14ac:dyDescent="0.25">
      <c r="A64" s="6" t="s">
        <v>58</v>
      </c>
      <c r="B64" s="6" t="s">
        <v>542</v>
      </c>
      <c r="C64" s="6" t="s">
        <v>548</v>
      </c>
      <c r="D64" s="6" t="s">
        <v>550</v>
      </c>
      <c r="E64" s="6" t="str">
        <f>_xlfn.XLOOKUP($A64,TBL_PlexosNaming!$H$2:$H$7,TBL_PlexosNaming!I$2:I$7)&amp;_xlfn.XLOOKUP($B64,TBL_PlexosNaming!$B$2:$B$16,TBL_PlexosNaming!$E$2:$E$16,"Error")&amp;_xlfn.XLOOKUP($D64,TBL_PlexosNaming!$D$2:$D$16,TBL_PlexosNaming!$F$2:$F$16,"Error")</f>
        <v>DRS.PX.GOE._.RES.Grid Interactive Water Htr</v>
      </c>
      <c r="F64" s="6" t="str">
        <f>IF(B64="Irrigation","",_xlfn.XLOOKUP($A64,TBL_PlexosNaming!$H$2:$H$7,TBL_PlexosNaming!J$2:J$7)&amp;_xlfn.XLOOKUP($B64,TBL_PlexosNaming!$B$2:$B$16,TBL_PlexosNaming!$E$2:$E$16,"Error")&amp;_xlfn.XLOOKUP($D64,TBL_PlexosNaming!$D$2:$D$16,TBL_PlexosNaming!$F$2:$F$16,"Error"))</f>
        <v>DRW.PX.GOE._.RES.Grid Interactive Water Htr</v>
      </c>
      <c r="G64" s="11">
        <f t="shared" si="7"/>
        <v>6.0000000000000001E-3</v>
      </c>
      <c r="H64" s="11">
        <f t="shared" si="8"/>
        <v>0.1</v>
      </c>
      <c r="I64" s="12" t="str">
        <f t="shared" si="9"/>
        <v/>
      </c>
      <c r="J64" s="6">
        <v>100</v>
      </c>
      <c r="K64" s="6">
        <v>6</v>
      </c>
      <c r="L64" s="6">
        <v>100</v>
      </c>
      <c r="M64" s="18">
        <v>6</v>
      </c>
      <c r="N64" s="1">
        <v>126.49955929215628</v>
      </c>
      <c r="O64" s="1">
        <v>87.045827301212427</v>
      </c>
      <c r="P64" s="2">
        <v>0</v>
      </c>
      <c r="Q64" s="2">
        <v>0</v>
      </c>
      <c r="R64" s="2">
        <v>8.5896262886994213E-4</v>
      </c>
      <c r="S64" s="2">
        <v>2.0013526587314037E-3</v>
      </c>
      <c r="T64" s="2">
        <v>3.8161505333542886E-3</v>
      </c>
      <c r="U64" s="2">
        <v>7.0339985638283205E-3</v>
      </c>
      <c r="V64" s="2">
        <v>1.0784394519059484E-2</v>
      </c>
      <c r="W64" s="2">
        <v>1.7552573362367249E-2</v>
      </c>
      <c r="X64" s="2">
        <v>2.4343160401930644E-2</v>
      </c>
      <c r="Y64" s="2">
        <v>3.2361464338124674E-2</v>
      </c>
      <c r="Z64" s="2">
        <v>4.4523036308920502E-2</v>
      </c>
      <c r="AA64" s="2">
        <v>2.8600103026940715E-2</v>
      </c>
      <c r="AB64" s="2">
        <v>2.9910191054842106E-2</v>
      </c>
      <c r="AC64" s="2">
        <v>3.1264910186464989E-2</v>
      </c>
      <c r="AD64" s="2">
        <v>3.2597129299872241E-2</v>
      </c>
      <c r="AE64" s="2">
        <v>3.3962258501128384E-2</v>
      </c>
      <c r="AF64" s="2">
        <v>3.5271490150186935E-2</v>
      </c>
      <c r="AG64" s="2">
        <v>3.6014956958677458E-2</v>
      </c>
      <c r="AH64" s="2">
        <v>3.7234510903373763E-2</v>
      </c>
      <c r="AI64" s="2">
        <v>7.8450218295904484E-2</v>
      </c>
      <c r="AJ64" s="2">
        <v>0</v>
      </c>
      <c r="AK64" s="2">
        <v>0</v>
      </c>
      <c r="AL64" s="2">
        <v>1.2482895202371887E-3</v>
      </c>
      <c r="AM64" s="2">
        <v>2.9084705972365552E-3</v>
      </c>
      <c r="AN64" s="2">
        <v>5.5458300027567886E-3</v>
      </c>
      <c r="AO64" s="2">
        <v>1.0222175444514847E-2</v>
      </c>
      <c r="AP64" s="2">
        <v>1.5672447447400865E-2</v>
      </c>
      <c r="AQ64" s="2">
        <v>2.5508319739432135E-2</v>
      </c>
      <c r="AR64" s="2">
        <v>3.5376756796929219E-2</v>
      </c>
      <c r="AS64" s="2">
        <v>4.7029376407162454E-2</v>
      </c>
      <c r="AT64" s="2">
        <v>6.4703210320901317E-2</v>
      </c>
      <c r="AU64" s="2">
        <v>4.1563168974185466E-2</v>
      </c>
      <c r="AV64" s="2">
        <v>4.3467057572889906E-2</v>
      </c>
      <c r="AW64" s="2">
        <v>4.5435806431145143E-2</v>
      </c>
      <c r="AX64" s="2">
        <v>4.737185708344438E-2</v>
      </c>
      <c r="AY64" s="2">
        <v>4.9355734400600371E-2</v>
      </c>
      <c r="AZ64" s="2">
        <v>5.1258604947459874E-2</v>
      </c>
      <c r="BA64" s="2">
        <v>5.2341261503549619E-2</v>
      </c>
      <c r="BB64" s="2">
        <v>5.411397245885885E-2</v>
      </c>
      <c r="BC64" s="2">
        <v>0.11401487534614296</v>
      </c>
      <c r="BD64" s="13">
        <f t="shared" si="10"/>
        <v>0.48658086169257758</v>
      </c>
      <c r="BE64" s="13">
        <f t="shared" si="11"/>
        <v>0.70713721499484794</v>
      </c>
    </row>
    <row r="65" spans="1:57" x14ac:dyDescent="0.25">
      <c r="A65" s="6" t="s">
        <v>88</v>
      </c>
      <c r="B65" s="6" t="s">
        <v>542</v>
      </c>
      <c r="C65" s="6" t="s">
        <v>548</v>
      </c>
      <c r="D65" s="6" t="s">
        <v>550</v>
      </c>
      <c r="E65" s="6" t="str">
        <f>_xlfn.XLOOKUP($A65,TBL_PlexosNaming!$H$2:$H$7,TBL_PlexosNaming!I$2:I$7)&amp;_xlfn.XLOOKUP($B65,TBL_PlexosNaming!$B$2:$B$16,TBL_PlexosNaming!$E$2:$E$16,"Error")&amp;_xlfn.XLOOKUP($D65,TBL_PlexosNaming!$D$2:$D$16,TBL_PlexosNaming!$F$2:$F$16,"Error")</f>
        <v>DRS.PX.SOR._.RES.Grid Interactive Water Htr</v>
      </c>
      <c r="F65" s="6" t="str">
        <f>IF(B65="Irrigation","",_xlfn.XLOOKUP($A65,TBL_PlexosNaming!$H$2:$H$7,TBL_PlexosNaming!J$2:J$7)&amp;_xlfn.XLOOKUP($B65,TBL_PlexosNaming!$B$2:$B$16,TBL_PlexosNaming!$E$2:$E$16,"Error")&amp;_xlfn.XLOOKUP($D65,TBL_PlexosNaming!$D$2:$D$16,TBL_PlexosNaming!$F$2:$F$16,"Error"))</f>
        <v>DRW.PX.SOR._.RES.Grid Interactive Water Htr</v>
      </c>
      <c r="G65" s="11">
        <f t="shared" si="7"/>
        <v>6.0000000000000001E-3</v>
      </c>
      <c r="H65" s="11">
        <f t="shared" si="8"/>
        <v>0.1</v>
      </c>
      <c r="I65" s="12" t="str">
        <f t="shared" si="9"/>
        <v/>
      </c>
      <c r="J65" s="6">
        <v>100</v>
      </c>
      <c r="K65" s="6">
        <v>6</v>
      </c>
      <c r="L65" s="6">
        <v>100</v>
      </c>
      <c r="M65" s="18">
        <v>6</v>
      </c>
      <c r="N65" s="1">
        <v>72.763291488208083</v>
      </c>
      <c r="O65" s="1">
        <v>50.030417934089186</v>
      </c>
      <c r="P65" s="2">
        <v>0</v>
      </c>
      <c r="Q65" s="2">
        <v>0.57471299740707738</v>
      </c>
      <c r="R65" s="2">
        <v>1.9074649484813104</v>
      </c>
      <c r="S65" s="2">
        <v>6.2981784234070624</v>
      </c>
      <c r="T65" s="2">
        <v>6.1166447407957154</v>
      </c>
      <c r="U65" s="2">
        <v>5.7966967613969693</v>
      </c>
      <c r="V65" s="2">
        <v>4.274036813895794</v>
      </c>
      <c r="W65" s="2">
        <v>4.4122490987985046</v>
      </c>
      <c r="X65" s="2">
        <v>4.5409748232796758</v>
      </c>
      <c r="Y65" s="2">
        <v>4.6584935058318635</v>
      </c>
      <c r="Z65" s="2">
        <v>4.7624235580590764</v>
      </c>
      <c r="AA65" s="2">
        <v>4.237495642098672</v>
      </c>
      <c r="AB65" s="2">
        <v>3.7902978913755661</v>
      </c>
      <c r="AC65" s="2">
        <v>3.4040354383381342</v>
      </c>
      <c r="AD65" s="2">
        <v>3.0705656146623355</v>
      </c>
      <c r="AE65" s="2">
        <v>2.7855661338867108</v>
      </c>
      <c r="AF65" s="2">
        <v>2.5363559490625533</v>
      </c>
      <c r="AG65" s="2">
        <v>2.2818399891187298</v>
      </c>
      <c r="AH65" s="2">
        <v>2.1020967760686773</v>
      </c>
      <c r="AI65" s="2">
        <v>3.7639147043580294</v>
      </c>
      <c r="AJ65" s="2">
        <v>0</v>
      </c>
      <c r="AK65" s="2">
        <v>0.47216600274466258</v>
      </c>
      <c r="AL65" s="2">
        <v>2.7741808639842809</v>
      </c>
      <c r="AM65" s="2">
        <v>9.1599513134359078</v>
      </c>
      <c r="AN65" s="2">
        <v>8.8959321665206854</v>
      </c>
      <c r="AO65" s="2">
        <v>8.430605890079665</v>
      </c>
      <c r="AP65" s="2">
        <v>6.2160781253221593</v>
      </c>
      <c r="AQ65" s="2">
        <v>6.4170914525923877</v>
      </c>
      <c r="AR65" s="2">
        <v>6.6043077062080826</v>
      </c>
      <c r="AS65" s="2">
        <v>6.7752246504782505</v>
      </c>
      <c r="AT65" s="2">
        <v>6.9263785483839229</v>
      </c>
      <c r="AU65" s="2">
        <v>6.16293333771943</v>
      </c>
      <c r="AV65" s="2">
        <v>5.5125374059567065</v>
      </c>
      <c r="AW65" s="2">
        <v>4.9507646160834753</v>
      </c>
      <c r="AX65" s="2">
        <v>4.4657724256414468</v>
      </c>
      <c r="AY65" s="2">
        <v>4.051274583128162</v>
      </c>
      <c r="AZ65" s="2">
        <v>3.6888549003393223</v>
      </c>
      <c r="BA65" s="2">
        <v>3.3189254640186476</v>
      </c>
      <c r="BB65" s="2">
        <v>3.0575263980281875</v>
      </c>
      <c r="BC65" s="2">
        <v>5.4747865220341794</v>
      </c>
      <c r="BD65" s="13">
        <f t="shared" si="10"/>
        <v>71.31404381032246</v>
      </c>
      <c r="BE65" s="13">
        <f t="shared" si="11"/>
        <v>103.35529237269957</v>
      </c>
    </row>
    <row r="66" spans="1:57" x14ac:dyDescent="0.25">
      <c r="A66" s="6" t="s">
        <v>120</v>
      </c>
      <c r="B66" s="6" t="s">
        <v>542</v>
      </c>
      <c r="C66" s="6" t="s">
        <v>548</v>
      </c>
      <c r="D66" s="6" t="s">
        <v>550</v>
      </c>
      <c r="E66" s="6" t="str">
        <f>_xlfn.XLOOKUP($A66,TBL_PlexosNaming!$H$2:$H$7,TBL_PlexosNaming!I$2:I$7)&amp;_xlfn.XLOOKUP($B66,TBL_PlexosNaming!$B$2:$B$16,TBL_PlexosNaming!$E$2:$E$16,"Error")&amp;_xlfn.XLOOKUP($D66,TBL_PlexosNaming!$D$2:$D$16,TBL_PlexosNaming!$F$2:$F$16,"Error")</f>
        <v>DRS.PX.UTN._.RES.Grid Interactive Water Htr</v>
      </c>
      <c r="F66" s="6" t="str">
        <f>IF(B66="Irrigation","",_xlfn.XLOOKUP($A66,TBL_PlexosNaming!$H$2:$H$7,TBL_PlexosNaming!J$2:J$7)&amp;_xlfn.XLOOKUP($B66,TBL_PlexosNaming!$B$2:$B$16,TBL_PlexosNaming!$E$2:$E$16,"Error")&amp;_xlfn.XLOOKUP($D66,TBL_PlexosNaming!$D$2:$D$16,TBL_PlexosNaming!$F$2:$F$16,"Error"))</f>
        <v>DRW.PX.UTN._.RES.Grid Interactive Water Htr</v>
      </c>
      <c r="G66" s="11">
        <f t="shared" si="7"/>
        <v>6.0000000000000001E-3</v>
      </c>
      <c r="H66" s="11">
        <f t="shared" si="8"/>
        <v>0.1</v>
      </c>
      <c r="I66" s="12" t="str">
        <f t="shared" si="9"/>
        <v/>
      </c>
      <c r="J66" s="6">
        <v>100</v>
      </c>
      <c r="K66" s="6">
        <v>6</v>
      </c>
      <c r="L66" s="6">
        <v>100</v>
      </c>
      <c r="M66" s="18">
        <v>6</v>
      </c>
      <c r="N66" s="1">
        <v>129.30914643155282</v>
      </c>
      <c r="O66" s="1">
        <v>89.013883351622425</v>
      </c>
      <c r="P66" s="2">
        <v>0</v>
      </c>
      <c r="Q66" s="2">
        <v>0</v>
      </c>
      <c r="R66" s="2">
        <v>5.2424885361723244E-3</v>
      </c>
      <c r="S66" s="2">
        <v>1.2256466158295384E-2</v>
      </c>
      <c r="T66" s="2">
        <v>2.3606085961258884E-2</v>
      </c>
      <c r="U66" s="2">
        <v>4.4023644973217327E-2</v>
      </c>
      <c r="V66" s="2">
        <v>6.8371085684574298E-2</v>
      </c>
      <c r="W66" s="2">
        <v>0.11269174580886154</v>
      </c>
      <c r="X66" s="2">
        <v>0.15883138374836464</v>
      </c>
      <c r="Y66" s="2">
        <v>0.21472872085365385</v>
      </c>
      <c r="Z66" s="2">
        <v>0.30002610626865456</v>
      </c>
      <c r="AA66" s="2">
        <v>0.20717477868301049</v>
      </c>
      <c r="AB66" s="2">
        <v>0.22828478382837569</v>
      </c>
      <c r="AC66" s="2">
        <v>0.25086494132193971</v>
      </c>
      <c r="AD66" s="2">
        <v>0.27504004064527621</v>
      </c>
      <c r="AE66" s="2">
        <v>0.30106868385286334</v>
      </c>
      <c r="AF66" s="2">
        <v>0.32918726270930154</v>
      </c>
      <c r="AG66" s="2">
        <v>0.35960117533768665</v>
      </c>
      <c r="AH66" s="2">
        <v>0.39254323737364816</v>
      </c>
      <c r="AI66" s="2">
        <v>0.89492647696276961</v>
      </c>
      <c r="AJ66" s="2">
        <v>0</v>
      </c>
      <c r="AK66" s="2">
        <v>0</v>
      </c>
      <c r="AL66" s="2">
        <v>7.6156852421749941E-3</v>
      </c>
      <c r="AM66" s="2">
        <v>1.7804786371759772E-2</v>
      </c>
      <c r="AN66" s="2">
        <v>3.4292210510380047E-2</v>
      </c>
      <c r="AO66" s="2">
        <v>6.3952495273185403E-2</v>
      </c>
      <c r="AP66" s="2">
        <v>9.9321660819435026E-2</v>
      </c>
      <c r="AQ66" s="2">
        <v>0.16370562559171695</v>
      </c>
      <c r="AR66" s="2">
        <v>0.23073199242316522</v>
      </c>
      <c r="AS66" s="2">
        <v>0.31193322392465739</v>
      </c>
      <c r="AT66" s="2">
        <v>0.43584346899607007</v>
      </c>
      <c r="AU66" s="2">
        <v>0.30095972431425366</v>
      </c>
      <c r="AV66" s="2">
        <v>0.33162591529180774</v>
      </c>
      <c r="AW66" s="2">
        <v>0.36442777475284349</v>
      </c>
      <c r="AX66" s="2">
        <v>0.39954658252408759</v>
      </c>
      <c r="AY66" s="2">
        <v>0.43735800596968888</v>
      </c>
      <c r="AZ66" s="2">
        <v>0.47820544789550512</v>
      </c>
      <c r="BA66" s="2">
        <v>0.52238728710458027</v>
      </c>
      <c r="BB66" s="2">
        <v>0.5702417314134669</v>
      </c>
      <c r="BC66" s="2">
        <v>1.3000464028507386</v>
      </c>
      <c r="BD66" s="13">
        <f t="shared" si="10"/>
        <v>4.1784691087079242</v>
      </c>
      <c r="BE66" s="13">
        <f t="shared" si="11"/>
        <v>6.0700000212695171</v>
      </c>
    </row>
    <row r="67" spans="1:57" x14ac:dyDescent="0.25">
      <c r="A67" s="6" t="s">
        <v>150</v>
      </c>
      <c r="B67" s="6" t="s">
        <v>542</v>
      </c>
      <c r="C67" s="6" t="s">
        <v>548</v>
      </c>
      <c r="D67" s="6" t="s">
        <v>550</v>
      </c>
      <c r="E67" s="6" t="str">
        <f>_xlfn.XLOOKUP($A67,TBL_PlexosNaming!$H$2:$H$7,TBL_PlexosNaming!I$2:I$7)&amp;_xlfn.XLOOKUP($B67,TBL_PlexosNaming!$B$2:$B$16,TBL_PlexosNaming!$E$2:$E$16,"Error")&amp;_xlfn.XLOOKUP($D67,TBL_PlexosNaming!$D$2:$D$16,TBL_PlexosNaming!$F$2:$F$16,"Error")</f>
        <v>DRS.PX.YAK._.RES.Grid Interactive Water Htr</v>
      </c>
      <c r="F67" s="6" t="str">
        <f>IF(B67="Irrigation","",_xlfn.XLOOKUP($A67,TBL_PlexosNaming!$H$2:$H$7,TBL_PlexosNaming!J$2:J$7)&amp;_xlfn.XLOOKUP($B67,TBL_PlexosNaming!$B$2:$B$16,TBL_PlexosNaming!$E$2:$E$16,"Error")&amp;_xlfn.XLOOKUP($D67,TBL_PlexosNaming!$D$2:$D$16,TBL_PlexosNaming!$F$2:$F$16,"Error"))</f>
        <v>DRW.PX.YAK._.RES.Grid Interactive Water Htr</v>
      </c>
      <c r="G67" s="11">
        <f t="shared" si="7"/>
        <v>6.0000000000000001E-3</v>
      </c>
      <c r="H67" s="11">
        <f t="shared" si="8"/>
        <v>0.1</v>
      </c>
      <c r="I67" s="12" t="str">
        <f t="shared" si="9"/>
        <v/>
      </c>
      <c r="J67" s="6">
        <v>100</v>
      </c>
      <c r="K67" s="6">
        <v>6</v>
      </c>
      <c r="L67" s="6">
        <v>100</v>
      </c>
      <c r="M67" s="18">
        <v>6</v>
      </c>
      <c r="N67" s="1">
        <v>88.049193981030243</v>
      </c>
      <c r="O67" s="1">
        <v>59.115209489672409</v>
      </c>
      <c r="P67" s="2">
        <v>0</v>
      </c>
      <c r="Q67" s="2">
        <v>0.1513916915933381</v>
      </c>
      <c r="R67" s="2">
        <v>0.3548916488382623</v>
      </c>
      <c r="S67" s="2">
        <v>1.3898027640667343</v>
      </c>
      <c r="T67" s="2">
        <v>1.3685087823749704</v>
      </c>
      <c r="U67" s="2">
        <v>1.3092834353641742</v>
      </c>
      <c r="V67" s="2">
        <v>0.97716065514764772</v>
      </c>
      <c r="W67" s="2">
        <v>1.0110422552793468</v>
      </c>
      <c r="X67" s="2">
        <v>1.0406880988015761</v>
      </c>
      <c r="Y67" s="2">
        <v>1.0645838940177308</v>
      </c>
      <c r="Z67" s="2">
        <v>1.0847383210507786</v>
      </c>
      <c r="AA67" s="2">
        <v>0.94469910082069042</v>
      </c>
      <c r="AB67" s="2">
        <v>0.82439364021197115</v>
      </c>
      <c r="AC67" s="2">
        <v>0.72156144019884039</v>
      </c>
      <c r="AD67" s="2">
        <v>0.63308659671980827</v>
      </c>
      <c r="AE67" s="2">
        <v>0.55753358999591107</v>
      </c>
      <c r="AF67" s="2">
        <v>0.49255901725246964</v>
      </c>
      <c r="AG67" s="2">
        <v>0.43695327228931014</v>
      </c>
      <c r="AH67" s="2">
        <v>0.38939249256691788</v>
      </c>
      <c r="AI67" s="2">
        <v>0.66447217005813108</v>
      </c>
      <c r="AJ67" s="2">
        <v>0</v>
      </c>
      <c r="AK67" s="2">
        <v>0</v>
      </c>
      <c r="AL67" s="2">
        <v>0.52925026772371664</v>
      </c>
      <c r="AM67" s="2">
        <v>2.0709973418534471</v>
      </c>
      <c r="AN67" s="2">
        <v>2.0358412085699933</v>
      </c>
      <c r="AO67" s="2">
        <v>1.9448171678215118</v>
      </c>
      <c r="AP67" s="2">
        <v>1.4486576163276998</v>
      </c>
      <c r="AQ67" s="2">
        <v>1.4978768504113305</v>
      </c>
      <c r="AR67" s="2">
        <v>1.5408913883033595</v>
      </c>
      <c r="AS67" s="2">
        <v>1.5755869817958406</v>
      </c>
      <c r="AT67" s="2">
        <v>1.6047430978675994</v>
      </c>
      <c r="AU67" s="2">
        <v>1.4009070117557894</v>
      </c>
      <c r="AV67" s="2">
        <v>1.2257766734684701</v>
      </c>
      <c r="AW67" s="2">
        <v>1.0760609888609203</v>
      </c>
      <c r="AX67" s="2">
        <v>0.94713341483675961</v>
      </c>
      <c r="AY67" s="2">
        <v>0.83709719511765002</v>
      </c>
      <c r="AZ67" s="2">
        <v>0.74239048451347145</v>
      </c>
      <c r="BA67" s="2">
        <v>0.66134966641358872</v>
      </c>
      <c r="BB67" s="2">
        <v>0.5920492641544719</v>
      </c>
      <c r="BC67" s="2">
        <v>1.0181003353731697</v>
      </c>
      <c r="BD67" s="13">
        <f t="shared" si="10"/>
        <v>15.41674286664861</v>
      </c>
      <c r="BE67" s="13">
        <f t="shared" si="11"/>
        <v>22.74952695516879</v>
      </c>
    </row>
    <row r="68" spans="1:57" x14ac:dyDescent="0.25">
      <c r="A68" s="6" t="s">
        <v>182</v>
      </c>
      <c r="B68" s="6" t="s">
        <v>542</v>
      </c>
      <c r="C68" s="6" t="s">
        <v>548</v>
      </c>
      <c r="D68" s="6" t="s">
        <v>550</v>
      </c>
      <c r="E68" s="6" t="str">
        <f>_xlfn.XLOOKUP($A68,TBL_PlexosNaming!$H$2:$H$7,TBL_PlexosNaming!I$2:I$7)&amp;_xlfn.XLOOKUP($B68,TBL_PlexosNaming!$B$2:$B$16,TBL_PlexosNaming!$E$2:$E$16,"Error")&amp;_xlfn.XLOOKUP($D68,TBL_PlexosNaming!$D$2:$D$16,TBL_PlexosNaming!$F$2:$F$16,"Error")</f>
        <v>DRS.PX.WYC._.RES.Grid Interactive Water Htr</v>
      </c>
      <c r="F68" s="6" t="str">
        <f>IF(B68="Irrigation","",_xlfn.XLOOKUP($A68,TBL_PlexosNaming!$H$2:$H$7,TBL_PlexosNaming!J$2:J$7)&amp;_xlfn.XLOOKUP($B68,TBL_PlexosNaming!$B$2:$B$16,TBL_PlexosNaming!$E$2:$E$16,"Error")&amp;_xlfn.XLOOKUP($D68,TBL_PlexosNaming!$D$2:$D$16,TBL_PlexosNaming!$F$2:$F$16,"Error"))</f>
        <v>DRW.PX.WYC._.RES.Grid Interactive Water Htr</v>
      </c>
      <c r="G68" s="11">
        <f t="shared" ref="G68:G92" si="12">G$1*K68/1000</f>
        <v>6.0000000000000001E-3</v>
      </c>
      <c r="H68" s="11">
        <f t="shared" ref="H68:H92" si="13">J68*H$1/1000</f>
        <v>0.1</v>
      </c>
      <c r="I68" s="12" t="str">
        <f t="shared" ref="I68:I92" si="14">IF(OR(J68&lt;&gt;L68,K68&lt;&gt;M68),"X","")</f>
        <v/>
      </c>
      <c r="J68" s="6">
        <v>100</v>
      </c>
      <c r="K68" s="6">
        <v>6</v>
      </c>
      <c r="L68" s="6">
        <v>100</v>
      </c>
      <c r="M68" s="18">
        <v>6</v>
      </c>
      <c r="N68" s="1">
        <v>124.73316120978937</v>
      </c>
      <c r="O68" s="1">
        <v>85.861152126414808</v>
      </c>
      <c r="P68" s="2">
        <v>0</v>
      </c>
      <c r="Q68" s="2">
        <v>0</v>
      </c>
      <c r="R68" s="2">
        <v>7.3192690513506058E-4</v>
      </c>
      <c r="S68" s="2">
        <v>1.727979844035432E-3</v>
      </c>
      <c r="T68" s="2">
        <v>3.3245491458677749E-3</v>
      </c>
      <c r="U68" s="2">
        <v>6.1578118463224826E-3</v>
      </c>
      <c r="V68" s="2">
        <v>9.4544464900312014E-3</v>
      </c>
      <c r="W68" s="2">
        <v>1.5371986984313149E-2</v>
      </c>
      <c r="X68" s="2">
        <v>2.1271879886017156E-2</v>
      </c>
      <c r="Y68" s="2">
        <v>2.8132337264277781E-2</v>
      </c>
      <c r="Z68" s="2">
        <v>3.8441464410327017E-2</v>
      </c>
      <c r="AA68" s="2">
        <v>2.3523826139698278E-2</v>
      </c>
      <c r="AB68" s="2">
        <v>2.3628765027399606E-2</v>
      </c>
      <c r="AC68" s="2">
        <v>2.3598214789595118E-2</v>
      </c>
      <c r="AD68" s="2">
        <v>2.3463403088963442E-2</v>
      </c>
      <c r="AE68" s="2">
        <v>2.326490814713203E-2</v>
      </c>
      <c r="AF68" s="2">
        <v>2.3025338014200564E-2</v>
      </c>
      <c r="AG68" s="2">
        <v>2.2756044407090836E-2</v>
      </c>
      <c r="AH68" s="2">
        <v>2.2467392851064083E-2</v>
      </c>
      <c r="AI68" s="2">
        <v>4.4089935784902723E-2</v>
      </c>
      <c r="AJ68" s="2">
        <v>0</v>
      </c>
      <c r="AK68" s="2">
        <v>0</v>
      </c>
      <c r="AL68" s="2">
        <v>1.0632837262769743E-3</v>
      </c>
      <c r="AM68" s="2">
        <v>2.5102827509911811E-3</v>
      </c>
      <c r="AN68" s="2">
        <v>4.8296842145600233E-3</v>
      </c>
      <c r="AO68" s="2">
        <v>8.9456939227075538E-3</v>
      </c>
      <c r="AP68" s="2">
        <v>1.3734897206127847E-2</v>
      </c>
      <c r="AQ68" s="2">
        <v>2.2331640914213892E-2</v>
      </c>
      <c r="AR68" s="2">
        <v>3.0902812473506257E-2</v>
      </c>
      <c r="AS68" s="2">
        <v>4.0869504788276154E-2</v>
      </c>
      <c r="AT68" s="2">
        <v>5.5846335407422149E-2</v>
      </c>
      <c r="AU68" s="2">
        <v>3.417476488787663E-2</v>
      </c>
      <c r="AV68" s="2">
        <v>3.4327250531727888E-2</v>
      </c>
      <c r="AW68" s="2">
        <v>3.4282896178994077E-2</v>
      </c>
      <c r="AX68" s="2">
        <v>3.4087068672210674E-2</v>
      </c>
      <c r="AY68" s="2">
        <v>3.3798719268272381E-2</v>
      </c>
      <c r="AZ68" s="2">
        <v>3.3450692732998444E-2</v>
      </c>
      <c r="BA68" s="2">
        <v>3.3059480980802802E-2</v>
      </c>
      <c r="BB68" s="2">
        <v>3.2640143231924768E-2</v>
      </c>
      <c r="BC68" s="2">
        <v>6.4052922779053834E-2</v>
      </c>
      <c r="BD68" s="13">
        <f t="shared" ref="BD68:BD92" si="15">SUM(P68:AI68)</f>
        <v>0.35443221102637373</v>
      </c>
      <c r="BE68" s="13">
        <f t="shared" ref="BE68:BE92" si="16">SUM(AJ68:BC68)</f>
        <v>0.51490807466794353</v>
      </c>
    </row>
    <row r="69" spans="1:57" x14ac:dyDescent="0.25">
      <c r="A69" s="6" t="s">
        <v>26</v>
      </c>
      <c r="B69" s="6" t="s">
        <v>539</v>
      </c>
      <c r="C69" s="6" t="s">
        <v>548</v>
      </c>
      <c r="D69" s="6" t="s">
        <v>517</v>
      </c>
      <c r="E69" s="6" t="str">
        <f>_xlfn.XLOOKUP($A69,TBL_PlexosNaming!$H$2:$H$7,TBL_PlexosNaming!I$2:I$7)&amp;_xlfn.XLOOKUP($B69,TBL_PlexosNaming!$B$2:$B$16,TBL_PlexosNaming!$E$2:$E$16,"Error")&amp;_xlfn.XLOOKUP($D69,TBL_PlexosNaming!$D$2:$D$16,TBL_PlexosNaming!$F$2:$F$16,"Error")</f>
        <v>DRS.PX.NCA._.CI_.Smart Thermostats</v>
      </c>
      <c r="F69" s="6" t="str">
        <f>IF(B69="Irrigation","",_xlfn.XLOOKUP($A69,TBL_PlexosNaming!$H$2:$H$7,TBL_PlexosNaming!J$2:J$7)&amp;_xlfn.XLOOKUP($B69,TBL_PlexosNaming!$B$2:$B$16,TBL_PlexosNaming!$E$2:$E$16,"Error")&amp;_xlfn.XLOOKUP($D69,TBL_PlexosNaming!$D$2:$D$16,TBL_PlexosNaming!$F$2:$F$16,"Error"))</f>
        <v>DRW.PX.NCA._.CI_.Smart Thermostats</v>
      </c>
      <c r="G69" s="11">
        <f t="shared" si="12"/>
        <v>4.0000000000000001E-3</v>
      </c>
      <c r="H69" s="11">
        <f t="shared" si="13"/>
        <v>0.06</v>
      </c>
      <c r="I69" s="12" t="str">
        <f t="shared" si="14"/>
        <v/>
      </c>
      <c r="J69" s="6">
        <v>60</v>
      </c>
      <c r="K69" s="6">
        <v>4</v>
      </c>
      <c r="L69" s="6">
        <v>60</v>
      </c>
      <c r="M69" s="18">
        <v>4</v>
      </c>
      <c r="N69" s="1">
        <v>21.000929473670944</v>
      </c>
      <c r="O69" s="1">
        <v>21.076111199813163</v>
      </c>
      <c r="P69" s="2">
        <v>0</v>
      </c>
      <c r="Q69" s="2">
        <v>0</v>
      </c>
      <c r="R69" s="2">
        <v>0.10481001615644181</v>
      </c>
      <c r="S69" s="2">
        <v>0.15045241892611316</v>
      </c>
      <c r="T69" s="2">
        <v>8.9191267089324122E-2</v>
      </c>
      <c r="U69" s="2">
        <v>5.7812568137747933E-2</v>
      </c>
      <c r="V69" s="2">
        <v>1.9187918676785487E-2</v>
      </c>
      <c r="W69" s="2">
        <v>1.5333724271941684E-2</v>
      </c>
      <c r="X69" s="2">
        <v>1.2255351948907811E-2</v>
      </c>
      <c r="Y69" s="2">
        <v>9.7936507306549681E-3</v>
      </c>
      <c r="Z69" s="2">
        <v>7.8264159217460438E-3</v>
      </c>
      <c r="AA69" s="2">
        <v>6.255179473450001E-3</v>
      </c>
      <c r="AB69" s="2">
        <v>4.5023319311560117E-3</v>
      </c>
      <c r="AC69" s="2">
        <v>3.5887203336339435E-3</v>
      </c>
      <c r="AD69" s="2">
        <v>2.8595740337350462E-3</v>
      </c>
      <c r="AE69" s="2">
        <v>2.2823762161559569E-3</v>
      </c>
      <c r="AF69" s="2">
        <v>1.8207646444339809E-3</v>
      </c>
      <c r="AG69" s="2">
        <v>8.7000687130633914E-6</v>
      </c>
      <c r="AH69" s="2">
        <v>4.6428915919660696E-6</v>
      </c>
      <c r="AI69" s="2">
        <v>0</v>
      </c>
      <c r="AJ69" s="2">
        <v>0</v>
      </c>
      <c r="AK69" s="2">
        <v>0</v>
      </c>
      <c r="AL69" s="2">
        <v>0.10473605233933361</v>
      </c>
      <c r="AM69" s="2">
        <v>0.15033836745235427</v>
      </c>
      <c r="AN69" s="2">
        <v>8.8854229803609242E-2</v>
      </c>
      <c r="AO69" s="2">
        <v>5.4833577645174769E-2</v>
      </c>
      <c r="AP69" s="2">
        <v>1.6378276974626627E-2</v>
      </c>
      <c r="AQ69" s="2">
        <v>1.3698115018644708E-2</v>
      </c>
      <c r="AR69" s="2">
        <v>6.5839560013187803E-3</v>
      </c>
      <c r="AS69" s="2">
        <v>1.060622219549201E-2</v>
      </c>
      <c r="AT69" s="2">
        <v>0</v>
      </c>
      <c r="AU69" s="2">
        <v>1.9370228960710056E-3</v>
      </c>
      <c r="AV69" s="2">
        <v>0</v>
      </c>
      <c r="AW69" s="2">
        <v>3.8583640135029795E-3</v>
      </c>
      <c r="AX69" s="2">
        <v>0</v>
      </c>
      <c r="AY69" s="2">
        <v>7.1136877665699538E-3</v>
      </c>
      <c r="AZ69" s="2">
        <v>0</v>
      </c>
      <c r="BA69" s="2">
        <v>1.735755100982006E-3</v>
      </c>
      <c r="BB69" s="2">
        <v>0</v>
      </c>
      <c r="BC69" s="2">
        <v>2.66178963102498E-3</v>
      </c>
      <c r="BD69" s="13">
        <f t="shared" si="15"/>
        <v>0.48798562145253299</v>
      </c>
      <c r="BE69" s="13">
        <f t="shared" si="16"/>
        <v>0.46333541683870494</v>
      </c>
    </row>
    <row r="70" spans="1:57" x14ac:dyDescent="0.25">
      <c r="A70" s="6" t="s">
        <v>58</v>
      </c>
      <c r="B70" s="6" t="s">
        <v>539</v>
      </c>
      <c r="C70" s="6" t="s">
        <v>548</v>
      </c>
      <c r="D70" s="6" t="s">
        <v>517</v>
      </c>
      <c r="E70" s="6" t="str">
        <f>_xlfn.XLOOKUP($A70,TBL_PlexosNaming!$H$2:$H$7,TBL_PlexosNaming!I$2:I$7)&amp;_xlfn.XLOOKUP($B70,TBL_PlexosNaming!$B$2:$B$16,TBL_PlexosNaming!$E$2:$E$16,"Error")&amp;_xlfn.XLOOKUP($D70,TBL_PlexosNaming!$D$2:$D$16,TBL_PlexosNaming!$F$2:$F$16,"Error")</f>
        <v>DRS.PX.GOE._.CI_.Smart Thermostats</v>
      </c>
      <c r="F70" s="6" t="str">
        <f>IF(B70="Irrigation","",_xlfn.XLOOKUP($A70,TBL_PlexosNaming!$H$2:$H$7,TBL_PlexosNaming!J$2:J$7)&amp;_xlfn.XLOOKUP($B70,TBL_PlexosNaming!$B$2:$B$16,TBL_PlexosNaming!$E$2:$E$16,"Error")&amp;_xlfn.XLOOKUP($D70,TBL_PlexosNaming!$D$2:$D$16,TBL_PlexosNaming!$F$2:$F$16,"Error"))</f>
        <v>DRW.PX.GOE._.CI_.Smart Thermostats</v>
      </c>
      <c r="G70" s="11">
        <f t="shared" si="12"/>
        <v>4.0000000000000001E-3</v>
      </c>
      <c r="H70" s="11">
        <f t="shared" si="13"/>
        <v>0.06</v>
      </c>
      <c r="I70" s="12" t="str">
        <f t="shared" si="14"/>
        <v/>
      </c>
      <c r="J70" s="6">
        <v>60</v>
      </c>
      <c r="K70" s="6">
        <v>4</v>
      </c>
      <c r="L70" s="6">
        <v>60</v>
      </c>
      <c r="M70" s="18">
        <v>4</v>
      </c>
      <c r="N70" s="1">
        <v>32.264462693461162</v>
      </c>
      <c r="O70" s="1">
        <v>31.493021696360692</v>
      </c>
      <c r="P70" s="2">
        <v>0</v>
      </c>
      <c r="Q70" s="2">
        <v>0</v>
      </c>
      <c r="R70" s="2">
        <v>0.1070191330028655</v>
      </c>
      <c r="S70" s="2">
        <v>0.1484967136189492</v>
      </c>
      <c r="T70" s="2">
        <v>8.5179189601102268E-2</v>
      </c>
      <c r="U70" s="2">
        <v>5.3674519175635038E-2</v>
      </c>
      <c r="V70" s="2">
        <v>2.3262844545419714E-3</v>
      </c>
      <c r="W70" s="2">
        <v>2.5887706480480221E-3</v>
      </c>
      <c r="X70" s="2">
        <v>0</v>
      </c>
      <c r="Y70" s="2">
        <v>1.3504537746537981E-2</v>
      </c>
      <c r="Z70" s="2">
        <v>0</v>
      </c>
      <c r="AA70" s="2">
        <v>0</v>
      </c>
      <c r="AB70" s="2">
        <v>0</v>
      </c>
      <c r="AC70" s="2">
        <v>0</v>
      </c>
      <c r="AD70" s="2">
        <v>3.5465225466574934E-2</v>
      </c>
      <c r="AE70" s="2">
        <v>0</v>
      </c>
      <c r="AF70" s="2">
        <v>0</v>
      </c>
      <c r="AG70" s="2">
        <v>0</v>
      </c>
      <c r="AH70" s="2">
        <v>0</v>
      </c>
      <c r="AI70" s="2">
        <v>1.5902733142388992E-2</v>
      </c>
      <c r="AJ70" s="2">
        <v>0</v>
      </c>
      <c r="AK70" s="2">
        <v>0</v>
      </c>
      <c r="AL70" s="2">
        <v>0.10938954501290352</v>
      </c>
      <c r="AM70" s="2">
        <v>0.151271791074157</v>
      </c>
      <c r="AN70" s="2">
        <v>8.7945506378306504E-2</v>
      </c>
      <c r="AO70" s="2">
        <v>5.7701017768898022E-2</v>
      </c>
      <c r="AP70" s="2">
        <v>1.9430631556638989E-2</v>
      </c>
      <c r="AQ70" s="2">
        <v>1.397949175569102E-2</v>
      </c>
      <c r="AR70" s="2">
        <v>6.2841062510529677E-3</v>
      </c>
      <c r="AS70" s="2">
        <v>0</v>
      </c>
      <c r="AT70" s="2">
        <v>0</v>
      </c>
      <c r="AU70" s="2">
        <v>3.1073032552945024E-2</v>
      </c>
      <c r="AV70" s="2">
        <v>0</v>
      </c>
      <c r="AW70" s="2">
        <v>3.0670260514570336E-3</v>
      </c>
      <c r="AX70" s="2">
        <v>0</v>
      </c>
      <c r="AY70" s="2">
        <v>0</v>
      </c>
      <c r="AZ70" s="2">
        <v>5.7532790290960034E-3</v>
      </c>
      <c r="BA70" s="2">
        <v>0</v>
      </c>
      <c r="BB70" s="2">
        <v>3.3816342767519769E-3</v>
      </c>
      <c r="BC70" s="2">
        <v>0</v>
      </c>
      <c r="BD70" s="13">
        <f t="shared" si="15"/>
        <v>0.46415710685664391</v>
      </c>
      <c r="BE70" s="13">
        <f t="shared" si="16"/>
        <v>0.48927706170789809</v>
      </c>
    </row>
    <row r="71" spans="1:57" x14ac:dyDescent="0.25">
      <c r="A71" s="6" t="s">
        <v>88</v>
      </c>
      <c r="B71" s="6" t="s">
        <v>539</v>
      </c>
      <c r="C71" s="6" t="s">
        <v>548</v>
      </c>
      <c r="D71" s="6" t="s">
        <v>517</v>
      </c>
      <c r="E71" s="6" t="str">
        <f>_xlfn.XLOOKUP($A71,TBL_PlexosNaming!$H$2:$H$7,TBL_PlexosNaming!I$2:I$7)&amp;_xlfn.XLOOKUP($B71,TBL_PlexosNaming!$B$2:$B$16,TBL_PlexosNaming!$E$2:$E$16,"Error")&amp;_xlfn.XLOOKUP($D71,TBL_PlexosNaming!$D$2:$D$16,TBL_PlexosNaming!$F$2:$F$16,"Error")</f>
        <v>DRS.PX.SOR._.CI_.Smart Thermostats</v>
      </c>
      <c r="F71" s="6" t="str">
        <f>IF(B71="Irrigation","",_xlfn.XLOOKUP($A71,TBL_PlexosNaming!$H$2:$H$7,TBL_PlexosNaming!J$2:J$7)&amp;_xlfn.XLOOKUP($B71,TBL_PlexosNaming!$B$2:$B$16,TBL_PlexosNaming!$E$2:$E$16,"Error")&amp;_xlfn.XLOOKUP($D71,TBL_PlexosNaming!$D$2:$D$16,TBL_PlexosNaming!$F$2:$F$16,"Error"))</f>
        <v>DRW.PX.SOR._.CI_.Smart Thermostats</v>
      </c>
      <c r="G71" s="11">
        <f t="shared" si="12"/>
        <v>4.0000000000000001E-3</v>
      </c>
      <c r="H71" s="11">
        <f t="shared" si="13"/>
        <v>0.06</v>
      </c>
      <c r="I71" s="12" t="str">
        <f t="shared" si="14"/>
        <v/>
      </c>
      <c r="J71" s="6">
        <v>60</v>
      </c>
      <c r="K71" s="6">
        <v>4</v>
      </c>
      <c r="L71" s="6">
        <v>60</v>
      </c>
      <c r="M71" s="18">
        <v>4</v>
      </c>
      <c r="N71" s="1">
        <v>21.391766102059744</v>
      </c>
      <c r="O71" s="1">
        <v>21.391766102059741</v>
      </c>
      <c r="P71" s="2">
        <v>0</v>
      </c>
      <c r="Q71" s="2">
        <v>0</v>
      </c>
      <c r="R71" s="2">
        <v>0.86315878068989005</v>
      </c>
      <c r="S71" s="2">
        <v>1.264297105059546</v>
      </c>
      <c r="T71" s="2">
        <v>0.77294307967547304</v>
      </c>
      <c r="U71" s="2">
        <v>0.50677897229923907</v>
      </c>
      <c r="V71" s="2">
        <v>0.15255594887123536</v>
      </c>
      <c r="W71" s="2">
        <v>0.12496618102775692</v>
      </c>
      <c r="X71" s="2">
        <v>0.10031807601949971</v>
      </c>
      <c r="Y71" s="2">
        <v>7.7176018678580149E-2</v>
      </c>
      <c r="Z71" s="2">
        <v>5.9315632417519915E-2</v>
      </c>
      <c r="AA71" s="2">
        <v>4.3355750065860121E-2</v>
      </c>
      <c r="AB71" s="2">
        <v>3.3912373292699804E-2</v>
      </c>
      <c r="AC71" s="2">
        <v>2.6447132672929641E-2</v>
      </c>
      <c r="AD71" s="2">
        <v>2.2007849715220296E-2</v>
      </c>
      <c r="AE71" s="2">
        <v>1.7810762946360192E-2</v>
      </c>
      <c r="AF71" s="2">
        <v>1.2756471576880202E-2</v>
      </c>
      <c r="AG71" s="2">
        <v>2.3312059400915075E-4</v>
      </c>
      <c r="AH71" s="2">
        <v>3.1202629313042962E-4</v>
      </c>
      <c r="AI71" s="2">
        <v>0</v>
      </c>
      <c r="AJ71" s="2">
        <v>0</v>
      </c>
      <c r="AK71" s="2">
        <v>0</v>
      </c>
      <c r="AL71" s="2">
        <v>0.86315878068989005</v>
      </c>
      <c r="AM71" s="2">
        <v>1.264297105059546</v>
      </c>
      <c r="AN71" s="2">
        <v>0.77294307967547216</v>
      </c>
      <c r="AO71" s="2">
        <v>0.50677897229924085</v>
      </c>
      <c r="AP71" s="2">
        <v>0.15255594887123625</v>
      </c>
      <c r="AQ71" s="2">
        <v>0.12496618102774537</v>
      </c>
      <c r="AR71" s="2">
        <v>0.10031807601950948</v>
      </c>
      <c r="AS71" s="2">
        <v>7.7176018678580149E-2</v>
      </c>
      <c r="AT71" s="2">
        <v>5.9315632417519915E-2</v>
      </c>
      <c r="AU71" s="2">
        <v>4.3355750065860121E-2</v>
      </c>
      <c r="AV71" s="2">
        <v>3.3912373292699804E-2</v>
      </c>
      <c r="AW71" s="2">
        <v>2.6447132672929641E-2</v>
      </c>
      <c r="AX71" s="2">
        <v>2.2007849715220296E-2</v>
      </c>
      <c r="AY71" s="2">
        <v>1.7810762946349534E-2</v>
      </c>
      <c r="AZ71" s="2">
        <v>1.275647157689086E-2</v>
      </c>
      <c r="BA71" s="2">
        <v>2.3312059400915075E-4</v>
      </c>
      <c r="BB71" s="2">
        <v>3.1202629313042962E-4</v>
      </c>
      <c r="BC71" s="2">
        <v>0</v>
      </c>
      <c r="BD71" s="13">
        <f t="shared" si="15"/>
        <v>4.0783452818958299</v>
      </c>
      <c r="BE71" s="13">
        <f t="shared" si="16"/>
        <v>4.0783452818958299</v>
      </c>
    </row>
    <row r="72" spans="1:57" x14ac:dyDescent="0.25">
      <c r="A72" s="6" t="s">
        <v>120</v>
      </c>
      <c r="B72" s="6" t="s">
        <v>539</v>
      </c>
      <c r="C72" s="6" t="s">
        <v>548</v>
      </c>
      <c r="D72" s="6" t="s">
        <v>517</v>
      </c>
      <c r="E72" s="6" t="str">
        <f>_xlfn.XLOOKUP($A72,TBL_PlexosNaming!$H$2:$H$7,TBL_PlexosNaming!I$2:I$7)&amp;_xlfn.XLOOKUP($B72,TBL_PlexosNaming!$B$2:$B$16,TBL_PlexosNaming!$E$2:$E$16,"Error")&amp;_xlfn.XLOOKUP($D72,TBL_PlexosNaming!$D$2:$D$16,TBL_PlexosNaming!$F$2:$F$16,"Error")</f>
        <v>DRS.PX.UTN._.CI_.Smart Thermostats</v>
      </c>
      <c r="F72" s="6" t="str">
        <f>IF(B72="Irrigation","",_xlfn.XLOOKUP($A72,TBL_PlexosNaming!$H$2:$H$7,TBL_PlexosNaming!J$2:J$7)&amp;_xlfn.XLOOKUP($B72,TBL_PlexosNaming!$B$2:$B$16,TBL_PlexosNaming!$E$2:$E$16,"Error")&amp;_xlfn.XLOOKUP($D72,TBL_PlexosNaming!$D$2:$D$16,TBL_PlexosNaming!$F$2:$F$16,"Error"))</f>
        <v>DRW.PX.UTN._.CI_.Smart Thermostats</v>
      </c>
      <c r="G72" s="11">
        <f t="shared" si="12"/>
        <v>4.0000000000000001E-3</v>
      </c>
      <c r="H72" s="11">
        <f t="shared" si="13"/>
        <v>0.06</v>
      </c>
      <c r="I72" s="12" t="str">
        <f t="shared" si="14"/>
        <v/>
      </c>
      <c r="J72" s="6">
        <v>60</v>
      </c>
      <c r="K72" s="6">
        <v>4</v>
      </c>
      <c r="L72" s="6">
        <v>60</v>
      </c>
      <c r="M72" s="18">
        <v>4</v>
      </c>
      <c r="N72" s="1">
        <v>32.546091434075166</v>
      </c>
      <c r="O72" s="1">
        <v>32.546091434075173</v>
      </c>
      <c r="P72" s="2">
        <v>0</v>
      </c>
      <c r="Q72" s="2">
        <v>0</v>
      </c>
      <c r="R72" s="2">
        <v>0.9673900041897241</v>
      </c>
      <c r="S72" s="2">
        <v>1.4165872354364391</v>
      </c>
      <c r="T72" s="2">
        <v>0.87561759662205674</v>
      </c>
      <c r="U72" s="2">
        <v>0.5811960688762503</v>
      </c>
      <c r="V72" s="2">
        <v>0.18227886486122946</v>
      </c>
      <c r="W72" s="2">
        <v>0.14759731076768023</v>
      </c>
      <c r="X72" s="2">
        <v>0.11962011664898053</v>
      </c>
      <c r="Y72" s="2">
        <v>9.6800137468629366E-2</v>
      </c>
      <c r="Z72" s="2">
        <v>7.8317342021270164E-2</v>
      </c>
      <c r="AA72" s="2">
        <v>5.8739248910510078E-2</v>
      </c>
      <c r="AB72" s="2">
        <v>4.8263366950799913E-2</v>
      </c>
      <c r="AC72" s="2">
        <v>3.9477173237849605E-2</v>
      </c>
      <c r="AD72" s="2">
        <v>3.2165294833320424E-2</v>
      </c>
      <c r="AE72" s="2">
        <v>2.6113812374400247E-2</v>
      </c>
      <c r="AF72" s="2">
        <v>1.7794427141970104E-2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0.96739000418972299</v>
      </c>
      <c r="AM72" s="2">
        <v>1.4165872354364388</v>
      </c>
      <c r="AN72" s="2">
        <v>0.87561759662205807</v>
      </c>
      <c r="AO72" s="2">
        <v>0.5811960688762503</v>
      </c>
      <c r="AP72" s="2">
        <v>0.18227886486124012</v>
      </c>
      <c r="AQ72" s="2">
        <v>0.14759731076766958</v>
      </c>
      <c r="AR72" s="2">
        <v>0.11962011664898053</v>
      </c>
      <c r="AS72" s="2">
        <v>9.6800137468629366E-2</v>
      </c>
      <c r="AT72" s="2">
        <v>7.8317342021270164E-2</v>
      </c>
      <c r="AU72" s="2">
        <v>5.8739248910510078E-2</v>
      </c>
      <c r="AV72" s="2">
        <v>4.8263366950799913E-2</v>
      </c>
      <c r="AW72" s="2">
        <v>3.9477173237849605E-2</v>
      </c>
      <c r="AX72" s="2">
        <v>3.2165294833320424E-2</v>
      </c>
      <c r="AY72" s="2">
        <v>2.6113812374400247E-2</v>
      </c>
      <c r="AZ72" s="2">
        <v>1.7794427141970104E-2</v>
      </c>
      <c r="BA72" s="2">
        <v>0</v>
      </c>
      <c r="BB72" s="2">
        <v>0</v>
      </c>
      <c r="BC72" s="2">
        <v>0</v>
      </c>
      <c r="BD72" s="13">
        <f t="shared" si="15"/>
        <v>4.6879580003411103</v>
      </c>
      <c r="BE72" s="13">
        <f t="shared" si="16"/>
        <v>4.6879580003411103</v>
      </c>
    </row>
    <row r="73" spans="1:57" x14ac:dyDescent="0.25">
      <c r="A73" s="6" t="s">
        <v>150</v>
      </c>
      <c r="B73" s="6" t="s">
        <v>539</v>
      </c>
      <c r="C73" s="6" t="s">
        <v>548</v>
      </c>
      <c r="D73" s="6" t="s">
        <v>517</v>
      </c>
      <c r="E73" s="6" t="str">
        <f>_xlfn.XLOOKUP($A73,TBL_PlexosNaming!$H$2:$H$7,TBL_PlexosNaming!I$2:I$7)&amp;_xlfn.XLOOKUP($B73,TBL_PlexosNaming!$B$2:$B$16,TBL_PlexosNaming!$E$2:$E$16,"Error")&amp;_xlfn.XLOOKUP($D73,TBL_PlexosNaming!$D$2:$D$16,TBL_PlexosNaming!$F$2:$F$16,"Error")</f>
        <v>DRS.PX.YAK._.CI_.Smart Thermostats</v>
      </c>
      <c r="F73" s="6" t="str">
        <f>IF(B73="Irrigation","",_xlfn.XLOOKUP($A73,TBL_PlexosNaming!$H$2:$H$7,TBL_PlexosNaming!J$2:J$7)&amp;_xlfn.XLOOKUP($B73,TBL_PlexosNaming!$B$2:$B$16,TBL_PlexosNaming!$E$2:$E$16,"Error")&amp;_xlfn.XLOOKUP($D73,TBL_PlexosNaming!$D$2:$D$16,TBL_PlexosNaming!$F$2:$F$16,"Error"))</f>
        <v>DRW.PX.YAK._.CI_.Smart Thermostats</v>
      </c>
      <c r="G73" s="11">
        <f t="shared" si="12"/>
        <v>4.0000000000000001E-3</v>
      </c>
      <c r="H73" s="11">
        <f t="shared" si="13"/>
        <v>0.06</v>
      </c>
      <c r="I73" s="12" t="str">
        <f t="shared" si="14"/>
        <v/>
      </c>
      <c r="J73" s="6">
        <v>60</v>
      </c>
      <c r="K73" s="6">
        <v>4</v>
      </c>
      <c r="L73" s="6">
        <v>60</v>
      </c>
      <c r="M73" s="18">
        <v>4</v>
      </c>
      <c r="N73" s="1">
        <v>19.385746856699445</v>
      </c>
      <c r="O73" s="1">
        <v>19.385746856699431</v>
      </c>
      <c r="P73" s="2">
        <v>0</v>
      </c>
      <c r="Q73" s="2">
        <v>0</v>
      </c>
      <c r="R73" s="2">
        <v>0.19279500118663379</v>
      </c>
      <c r="S73" s="2">
        <v>0.28352984448028123</v>
      </c>
      <c r="T73" s="2">
        <v>0.17360691103213399</v>
      </c>
      <c r="U73" s="2">
        <v>0.11416907375499397</v>
      </c>
      <c r="V73" s="2">
        <v>3.4573669255614004E-2</v>
      </c>
      <c r="W73" s="2">
        <v>2.779543066972201E-2</v>
      </c>
      <c r="X73" s="2">
        <v>2.2348217225617972E-2</v>
      </c>
      <c r="Y73" s="2">
        <v>1.7918734979462947E-2</v>
      </c>
      <c r="Z73" s="2">
        <v>1.4300246519499016E-2</v>
      </c>
      <c r="AA73" s="2">
        <v>1.0598057133402117E-2</v>
      </c>
      <c r="AB73" s="2">
        <v>8.6599828903288767E-3</v>
      </c>
      <c r="AC73" s="2">
        <v>7.039245673528205E-3</v>
      </c>
      <c r="AD73" s="2">
        <v>5.7616863382579098E-3</v>
      </c>
      <c r="AE73" s="2">
        <v>4.6534985505228832E-3</v>
      </c>
      <c r="AF73" s="2">
        <v>3.0447855934951917E-3</v>
      </c>
      <c r="AG73" s="2">
        <v>0</v>
      </c>
      <c r="AH73" s="2">
        <v>6.3055683694135389E-5</v>
      </c>
      <c r="AI73" s="2">
        <v>1.7105917469195653E-4</v>
      </c>
      <c r="AJ73" s="2">
        <v>0</v>
      </c>
      <c r="AK73" s="2">
        <v>0</v>
      </c>
      <c r="AL73" s="2">
        <v>0.19279500118663478</v>
      </c>
      <c r="AM73" s="2">
        <v>0.28352984448028024</v>
      </c>
      <c r="AN73" s="2">
        <v>0.17360691103213399</v>
      </c>
      <c r="AO73" s="2">
        <v>0.11416907375499397</v>
      </c>
      <c r="AP73" s="2">
        <v>3.4573669255614004E-2</v>
      </c>
      <c r="AQ73" s="2">
        <v>2.7795430669721011E-2</v>
      </c>
      <c r="AR73" s="2">
        <v>2.2348217225615974E-2</v>
      </c>
      <c r="AS73" s="2">
        <v>1.7984122156324944E-2</v>
      </c>
      <c r="AT73" s="2">
        <v>1.447916798680704E-2</v>
      </c>
      <c r="AU73" s="2">
        <v>1.0744060800974009E-2</v>
      </c>
      <c r="AV73" s="2">
        <v>8.7994434982360259E-3</v>
      </c>
      <c r="AW73" s="2">
        <v>7.0717877930550621E-3</v>
      </c>
      <c r="AX73" s="2">
        <v>9.9293838867398065E-4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13">
        <f t="shared" si="15"/>
        <v>0.9210285001418802</v>
      </c>
      <c r="BE73" s="13">
        <f t="shared" si="16"/>
        <v>0.90888966822906503</v>
      </c>
    </row>
    <row r="74" spans="1:57" x14ac:dyDescent="0.25">
      <c r="A74" s="6" t="s">
        <v>182</v>
      </c>
      <c r="B74" s="6" t="s">
        <v>539</v>
      </c>
      <c r="C74" s="6" t="s">
        <v>548</v>
      </c>
      <c r="D74" s="6" t="s">
        <v>517</v>
      </c>
      <c r="E74" s="6" t="str">
        <f>_xlfn.XLOOKUP($A74,TBL_PlexosNaming!$H$2:$H$7,TBL_PlexosNaming!I$2:I$7)&amp;_xlfn.XLOOKUP($B74,TBL_PlexosNaming!$B$2:$B$16,TBL_PlexosNaming!$E$2:$E$16,"Error")&amp;_xlfn.XLOOKUP($D74,TBL_PlexosNaming!$D$2:$D$16,TBL_PlexosNaming!$F$2:$F$16,"Error")</f>
        <v>DRS.PX.WYC._.CI_.Smart Thermostats</v>
      </c>
      <c r="F74" s="6" t="str">
        <f>IF(B74="Irrigation","",_xlfn.XLOOKUP($A74,TBL_PlexosNaming!$H$2:$H$7,TBL_PlexosNaming!J$2:J$7)&amp;_xlfn.XLOOKUP($B74,TBL_PlexosNaming!$B$2:$B$16,TBL_PlexosNaming!$E$2:$E$16,"Error")&amp;_xlfn.XLOOKUP($D74,TBL_PlexosNaming!$D$2:$D$16,TBL_PlexosNaming!$F$2:$F$16,"Error"))</f>
        <v>DRW.PX.WYC._.CI_.Smart Thermostats</v>
      </c>
      <c r="G74" s="11">
        <f t="shared" si="12"/>
        <v>4.0000000000000001E-3</v>
      </c>
      <c r="H74" s="11">
        <f t="shared" si="13"/>
        <v>0.06</v>
      </c>
      <c r="I74" s="12" t="str">
        <f t="shared" si="14"/>
        <v/>
      </c>
      <c r="J74" s="6">
        <v>60</v>
      </c>
      <c r="K74" s="6">
        <v>4</v>
      </c>
      <c r="L74" s="6">
        <v>60</v>
      </c>
      <c r="M74" s="18">
        <v>4</v>
      </c>
      <c r="N74" s="1">
        <v>34.323438482669594</v>
      </c>
      <c r="O74" s="1">
        <v>32.207580207576875</v>
      </c>
      <c r="P74" s="2">
        <v>0</v>
      </c>
      <c r="Q74" s="2">
        <v>0</v>
      </c>
      <c r="R74" s="2">
        <v>0.2505369530338965</v>
      </c>
      <c r="S74" s="2">
        <v>0.33251337196826142</v>
      </c>
      <c r="T74" s="2">
        <v>0.18607422429394904</v>
      </c>
      <c r="U74" s="2">
        <v>0.11408051903067706</v>
      </c>
      <c r="V74" s="2">
        <v>2.8821841109822E-2</v>
      </c>
      <c r="W74" s="2">
        <v>6.2823653314589833E-3</v>
      </c>
      <c r="X74" s="2">
        <v>1.187508434924589E-2</v>
      </c>
      <c r="Y74" s="2">
        <v>1.004703919515415E-2</v>
      </c>
      <c r="Z74" s="2">
        <v>1.1704952717559447E-3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0.26196454216716358</v>
      </c>
      <c r="AM74" s="2">
        <v>0.35905741056751139</v>
      </c>
      <c r="AN74" s="2">
        <v>0.198638418820827</v>
      </c>
      <c r="AO74" s="2">
        <v>0.12587165416486301</v>
      </c>
      <c r="AP74" s="2">
        <v>2.3426047283842011E-2</v>
      </c>
      <c r="AQ74" s="2">
        <v>1.3993244029310015E-2</v>
      </c>
      <c r="AR74" s="2">
        <v>6.8814919663989782E-3</v>
      </c>
      <c r="AS74" s="2">
        <v>1.5478085706919886E-2</v>
      </c>
      <c r="AT74" s="2">
        <v>1.8801212169230475E-3</v>
      </c>
      <c r="AU74" s="2">
        <v>1.35472649418511E-3</v>
      </c>
      <c r="AV74" s="2">
        <v>0</v>
      </c>
      <c r="AW74" s="2">
        <v>0</v>
      </c>
      <c r="AX74" s="2">
        <v>0</v>
      </c>
      <c r="AY74" s="2">
        <v>4.1509140985189763E-3</v>
      </c>
      <c r="AZ74" s="2">
        <v>0</v>
      </c>
      <c r="BA74" s="2">
        <v>0</v>
      </c>
      <c r="BB74" s="2">
        <v>0</v>
      </c>
      <c r="BC74" s="2">
        <v>2.9209568897291538E-3</v>
      </c>
      <c r="BD74" s="13">
        <f t="shared" si="15"/>
        <v>0.94140189358422099</v>
      </c>
      <c r="BE74" s="13">
        <f t="shared" si="16"/>
        <v>1.0156176134061923</v>
      </c>
    </row>
    <row r="75" spans="1:57" x14ac:dyDescent="0.25">
      <c r="A75" s="6" t="s">
        <v>26</v>
      </c>
      <c r="B75" s="6" t="s">
        <v>542</v>
      </c>
      <c r="C75" s="6" t="s">
        <v>548</v>
      </c>
      <c r="D75" s="6" t="s">
        <v>517</v>
      </c>
      <c r="E75" s="6" t="str">
        <f>_xlfn.XLOOKUP($A75,TBL_PlexosNaming!$H$2:$H$7,TBL_PlexosNaming!I$2:I$7)&amp;_xlfn.XLOOKUP($B75,TBL_PlexosNaming!$B$2:$B$16,TBL_PlexosNaming!$E$2:$E$16,"Error")&amp;_xlfn.XLOOKUP($D75,TBL_PlexosNaming!$D$2:$D$16,TBL_PlexosNaming!$F$2:$F$16,"Error")</f>
        <v>DRS.PX.NCA._.RES.Smart Thermostats</v>
      </c>
      <c r="F75" s="6" t="str">
        <f>IF(B75="Irrigation","",_xlfn.XLOOKUP($A75,TBL_PlexosNaming!$H$2:$H$7,TBL_PlexosNaming!J$2:J$7)&amp;_xlfn.XLOOKUP($B75,TBL_PlexosNaming!$B$2:$B$16,TBL_PlexosNaming!$E$2:$E$16,"Error")&amp;_xlfn.XLOOKUP($D75,TBL_PlexosNaming!$D$2:$D$16,TBL_PlexosNaming!$F$2:$F$16,"Error"))</f>
        <v>DRW.PX.NCA._.RES.Smart Thermostats</v>
      </c>
      <c r="G75" s="11">
        <f t="shared" si="12"/>
        <v>6.0000000000000001E-3</v>
      </c>
      <c r="H75" s="11">
        <f t="shared" si="13"/>
        <v>0.06</v>
      </c>
      <c r="I75" s="12" t="str">
        <f t="shared" si="14"/>
        <v/>
      </c>
      <c r="J75" s="6">
        <v>60</v>
      </c>
      <c r="K75" s="6">
        <v>6</v>
      </c>
      <c r="L75" s="6">
        <v>60</v>
      </c>
      <c r="M75" s="18">
        <v>6</v>
      </c>
      <c r="N75" s="1">
        <v>12.394029086480185</v>
      </c>
      <c r="O75" s="1">
        <v>14.514060377588676</v>
      </c>
      <c r="P75" s="2">
        <v>0</v>
      </c>
      <c r="Q75" s="2">
        <v>0</v>
      </c>
      <c r="R75" s="2">
        <v>6.7897656147467497E-2</v>
      </c>
      <c r="S75" s="2">
        <v>0.1241252890570685</v>
      </c>
      <c r="T75" s="2">
        <v>0.10531768676009101</v>
      </c>
      <c r="U75" s="2">
        <v>9.7388704249333991E-2</v>
      </c>
      <c r="V75" s="2">
        <v>7.5714586794428995E-2</v>
      </c>
      <c r="W75" s="2">
        <v>8.3596866773153033E-2</v>
      </c>
      <c r="X75" s="2">
        <v>8.5953586090234957E-2</v>
      </c>
      <c r="Y75" s="2">
        <v>8.1523006161325018E-2</v>
      </c>
      <c r="Z75" s="2">
        <v>7.0525090002100943E-2</v>
      </c>
      <c r="AA75" s="2">
        <v>1.5936196248133028E-2</v>
      </c>
      <c r="AB75" s="2">
        <v>1.4139319183040788E-3</v>
      </c>
      <c r="AC75" s="2">
        <v>1.6219122434391053E-4</v>
      </c>
      <c r="AD75" s="2">
        <v>1.9984014443252818E-15</v>
      </c>
      <c r="AE75" s="2">
        <v>0</v>
      </c>
      <c r="AF75" s="2">
        <v>1.9984014443252818E-15</v>
      </c>
      <c r="AG75" s="2">
        <v>0</v>
      </c>
      <c r="AH75" s="2">
        <v>1.9984014443252818E-15</v>
      </c>
      <c r="AI75" s="2">
        <v>0</v>
      </c>
      <c r="AJ75" s="2">
        <v>0</v>
      </c>
      <c r="AK75" s="2">
        <v>0</v>
      </c>
      <c r="AL75" s="2">
        <v>5.7980020979859902E-2</v>
      </c>
      <c r="AM75" s="2">
        <v>0.1059946288577211</v>
      </c>
      <c r="AN75" s="2">
        <v>8.9934204424346992E-2</v>
      </c>
      <c r="AO75" s="2">
        <v>8.3163387898307017E-2</v>
      </c>
      <c r="AP75" s="2">
        <v>6.4655152768276991E-2</v>
      </c>
      <c r="AQ75" s="2">
        <v>7.1386088480442977E-2</v>
      </c>
      <c r="AR75" s="2">
        <v>7.3398567897279055E-2</v>
      </c>
      <c r="AS75" s="2">
        <v>6.961515132877194E-2</v>
      </c>
      <c r="AT75" s="2">
        <v>6.022367236134607E-2</v>
      </c>
      <c r="AU75" s="2">
        <v>1.3608437245596905E-2</v>
      </c>
      <c r="AV75" s="2">
        <v>1.2074025369810393E-3</v>
      </c>
      <c r="AW75" s="2">
        <v>1.3850037134699456E-4</v>
      </c>
      <c r="AX75" s="2">
        <v>0</v>
      </c>
      <c r="AY75" s="2">
        <v>0</v>
      </c>
      <c r="AZ75" s="2">
        <v>0</v>
      </c>
      <c r="BA75" s="2">
        <v>0</v>
      </c>
      <c r="BB75" s="2">
        <v>1.9984014443252818E-15</v>
      </c>
      <c r="BC75" s="2">
        <v>9.9920072216264089E-16</v>
      </c>
      <c r="BD75" s="13">
        <f t="shared" si="15"/>
        <v>0.80955479142599096</v>
      </c>
      <c r="BE75" s="13">
        <f t="shared" si="16"/>
        <v>0.69130521515027998</v>
      </c>
    </row>
    <row r="76" spans="1:57" x14ac:dyDescent="0.25">
      <c r="A76" s="6" t="s">
        <v>58</v>
      </c>
      <c r="B76" s="6" t="s">
        <v>542</v>
      </c>
      <c r="C76" s="6" t="s">
        <v>548</v>
      </c>
      <c r="D76" s="6" t="s">
        <v>517</v>
      </c>
      <c r="E76" s="6" t="str">
        <f>_xlfn.XLOOKUP($A76,TBL_PlexosNaming!$H$2:$H$7,TBL_PlexosNaming!I$2:I$7)&amp;_xlfn.XLOOKUP($B76,TBL_PlexosNaming!$B$2:$B$16,TBL_PlexosNaming!$E$2:$E$16,"Error")&amp;_xlfn.XLOOKUP($D76,TBL_PlexosNaming!$D$2:$D$16,TBL_PlexosNaming!$F$2:$F$16,"Error")</f>
        <v>DRS.PX.GOE._.RES.Smart Thermostats</v>
      </c>
      <c r="F76" s="6" t="str">
        <f>IF(B76="Irrigation","",_xlfn.XLOOKUP($A76,TBL_PlexosNaming!$H$2:$H$7,TBL_PlexosNaming!J$2:J$7)&amp;_xlfn.XLOOKUP($B76,TBL_PlexosNaming!$B$2:$B$16,TBL_PlexosNaming!$E$2:$E$16,"Error")&amp;_xlfn.XLOOKUP($D76,TBL_PlexosNaming!$D$2:$D$16,TBL_PlexosNaming!$F$2:$F$16,"Error"))</f>
        <v>DRW.PX.GOE._.RES.Smart Thermostats</v>
      </c>
      <c r="G76" s="11">
        <f t="shared" si="12"/>
        <v>6.0000000000000001E-3</v>
      </c>
      <c r="H76" s="11">
        <f t="shared" si="13"/>
        <v>0.06</v>
      </c>
      <c r="I76" s="12" t="str">
        <f t="shared" si="14"/>
        <v/>
      </c>
      <c r="J76" s="6">
        <v>60</v>
      </c>
      <c r="K76" s="6">
        <v>6</v>
      </c>
      <c r="L76" s="6">
        <v>60</v>
      </c>
      <c r="M76" s="18">
        <v>6</v>
      </c>
      <c r="N76" s="1">
        <v>17.292748379896857</v>
      </c>
      <c r="O76" s="1">
        <v>20.25071849751086</v>
      </c>
      <c r="P76" s="2">
        <v>0</v>
      </c>
      <c r="Q76" s="2">
        <v>0</v>
      </c>
      <c r="R76" s="2">
        <v>0.27181618181026101</v>
      </c>
      <c r="S76" s="2">
        <v>0.47631600277720798</v>
      </c>
      <c r="T76" s="2">
        <v>0.39721112473282105</v>
      </c>
      <c r="U76" s="2">
        <v>0.37150546949762986</v>
      </c>
      <c r="V76" s="2">
        <v>0.30260657542681013</v>
      </c>
      <c r="W76" s="2">
        <v>0.33990969014153016</v>
      </c>
      <c r="X76" s="2">
        <v>0.24016835189277996</v>
      </c>
      <c r="Y76" s="2">
        <v>0.19816965952214005</v>
      </c>
      <c r="Z76" s="2">
        <v>0.1196230699038896</v>
      </c>
      <c r="AA76" s="2">
        <v>2.4422693086530334E-2</v>
      </c>
      <c r="AB76" s="2">
        <v>2.2519409654897515E-3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0.232112694579547</v>
      </c>
      <c r="AM76" s="2">
        <v>0.40674175518053501</v>
      </c>
      <c r="AN76" s="2">
        <v>0.33919152224376503</v>
      </c>
      <c r="AO76" s="2">
        <v>0.31724062563841304</v>
      </c>
      <c r="AP76" s="2">
        <v>0.25840561497121994</v>
      </c>
      <c r="AQ76" s="2">
        <v>0.29025996012085997</v>
      </c>
      <c r="AR76" s="2">
        <v>0.20508758139158001</v>
      </c>
      <c r="AS76" s="2">
        <v>0.16922352947957009</v>
      </c>
      <c r="AT76" s="2">
        <v>0.10215003722131977</v>
      </c>
      <c r="AU76" s="2">
        <v>2.0855333422180156E-2</v>
      </c>
      <c r="AV76" s="2">
        <v>1.9230057682899648E-3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13">
        <f t="shared" si="15"/>
        <v>2.7440007597570899</v>
      </c>
      <c r="BE76" s="13">
        <f t="shared" si="16"/>
        <v>2.34319166001728</v>
      </c>
    </row>
    <row r="77" spans="1:57" x14ac:dyDescent="0.25">
      <c r="A77" s="6" t="s">
        <v>88</v>
      </c>
      <c r="B77" s="6" t="s">
        <v>542</v>
      </c>
      <c r="C77" s="6" t="s">
        <v>548</v>
      </c>
      <c r="D77" s="6" t="s">
        <v>517</v>
      </c>
      <c r="E77" s="6" t="str">
        <f>_xlfn.XLOOKUP($A77,TBL_PlexosNaming!$H$2:$H$7,TBL_PlexosNaming!I$2:I$7)&amp;_xlfn.XLOOKUP($B77,TBL_PlexosNaming!$B$2:$B$16,TBL_PlexosNaming!$E$2:$E$16,"Error")&amp;_xlfn.XLOOKUP($D77,TBL_PlexosNaming!$D$2:$D$16,TBL_PlexosNaming!$F$2:$F$16,"Error")</f>
        <v>DRS.PX.SOR._.RES.Smart Thermostats</v>
      </c>
      <c r="F77" s="6" t="str">
        <f>IF(B77="Irrigation","",_xlfn.XLOOKUP($A77,TBL_PlexosNaming!$H$2:$H$7,TBL_PlexosNaming!J$2:J$7)&amp;_xlfn.XLOOKUP($B77,TBL_PlexosNaming!$B$2:$B$16,TBL_PlexosNaming!$E$2:$E$16,"Error")&amp;_xlfn.XLOOKUP($D77,TBL_PlexosNaming!$D$2:$D$16,TBL_PlexosNaming!$F$2:$F$16,"Error"))</f>
        <v>DRW.PX.SOR._.RES.Smart Thermostats</v>
      </c>
      <c r="G77" s="11">
        <f t="shared" si="12"/>
        <v>6.0000000000000001E-3</v>
      </c>
      <c r="H77" s="11">
        <f t="shared" si="13"/>
        <v>0.06</v>
      </c>
      <c r="I77" s="12" t="str">
        <f t="shared" si="14"/>
        <v/>
      </c>
      <c r="J77" s="6">
        <v>60</v>
      </c>
      <c r="K77" s="6">
        <v>6</v>
      </c>
      <c r="L77" s="6">
        <v>60</v>
      </c>
      <c r="M77" s="18">
        <v>6</v>
      </c>
      <c r="N77" s="1">
        <v>12.458066502349542</v>
      </c>
      <c r="O77" s="1">
        <v>14.589051561962037</v>
      </c>
      <c r="P77" s="2">
        <v>0</v>
      </c>
      <c r="Q77" s="2">
        <v>0.12006433154146001</v>
      </c>
      <c r="R77" s="2">
        <v>1.7976140688842699</v>
      </c>
      <c r="S77" s="2">
        <v>5.3598058022493902</v>
      </c>
      <c r="T77" s="2">
        <v>4.5934061915967792</v>
      </c>
      <c r="U77" s="2">
        <v>4.3005364106689008</v>
      </c>
      <c r="V77" s="2">
        <v>3.4096363968019006</v>
      </c>
      <c r="W77" s="2">
        <v>3.7975626812950978</v>
      </c>
      <c r="X77" s="2">
        <v>2.5875307673719021</v>
      </c>
      <c r="Y77" s="2">
        <v>2.0914975474586974</v>
      </c>
      <c r="Z77" s="2">
        <v>1.204783363742802</v>
      </c>
      <c r="AA77" s="2">
        <v>0.211549789164998</v>
      </c>
      <c r="AB77" s="2">
        <v>5.4986024761500829E-2</v>
      </c>
      <c r="AC77" s="2">
        <v>6.0710848124010397E-3</v>
      </c>
      <c r="AD77" s="2">
        <v>7.3022513613985041E-3</v>
      </c>
      <c r="AE77" s="2">
        <v>7.3843878864998658E-3</v>
      </c>
      <c r="AF77" s="2">
        <v>8.1626627410003039E-3</v>
      </c>
      <c r="AG77" s="2">
        <v>9.587345389601154E-3</v>
      </c>
      <c r="AH77" s="2">
        <v>9.892989962498433E-3</v>
      </c>
      <c r="AI77" s="2">
        <v>1.4108776565301184E-2</v>
      </c>
      <c r="AJ77" s="2">
        <v>0</v>
      </c>
      <c r="AK77" s="2">
        <v>0.95645942918146998</v>
      </c>
      <c r="AL77" s="2">
        <v>1.5350412273618401</v>
      </c>
      <c r="AM77" s="2">
        <v>4.5769128198983307</v>
      </c>
      <c r="AN77" s="2">
        <v>3.9224592197904604</v>
      </c>
      <c r="AO77" s="2">
        <v>3.6723681709082996</v>
      </c>
      <c r="AP77" s="2">
        <v>2.9115996197408993</v>
      </c>
      <c r="AQ77" s="2">
        <v>3.2428625143644005</v>
      </c>
      <c r="AR77" s="2">
        <v>2.2095768350590994</v>
      </c>
      <c r="AS77" s="2">
        <v>1.7859979056950017</v>
      </c>
      <c r="AT77" s="2">
        <v>1.0288037712860003</v>
      </c>
      <c r="AU77" s="2">
        <v>0.18064925816339894</v>
      </c>
      <c r="AV77" s="2">
        <v>4.695435822349836E-2</v>
      </c>
      <c r="AW77" s="2">
        <v>5.1842971429003626E-3</v>
      </c>
      <c r="AX77" s="2">
        <v>6.2356303761994525E-3</v>
      </c>
      <c r="AY77" s="2">
        <v>6.3057694309023304E-3</v>
      </c>
      <c r="AZ77" s="2">
        <v>6.9703636892981535E-3</v>
      </c>
      <c r="BA77" s="2">
        <v>8.1869466247006528E-3</v>
      </c>
      <c r="BB77" s="2">
        <v>8.4479464848996599E-3</v>
      </c>
      <c r="BC77" s="2">
        <v>1.2047944033000135E-2</v>
      </c>
      <c r="BD77" s="13">
        <f t="shared" si="15"/>
        <v>29.5914828742564</v>
      </c>
      <c r="BE77" s="13">
        <f t="shared" si="16"/>
        <v>26.1230640274546</v>
      </c>
    </row>
    <row r="78" spans="1:57" x14ac:dyDescent="0.25">
      <c r="A78" s="6" t="s">
        <v>120</v>
      </c>
      <c r="B78" s="6" t="s">
        <v>542</v>
      </c>
      <c r="C78" s="6" t="s">
        <v>548</v>
      </c>
      <c r="D78" s="6" t="s">
        <v>517</v>
      </c>
      <c r="E78" s="6" t="str">
        <f>_xlfn.XLOOKUP($A78,TBL_PlexosNaming!$H$2:$H$7,TBL_PlexosNaming!I$2:I$7)&amp;_xlfn.XLOOKUP($B78,TBL_PlexosNaming!$B$2:$B$16,TBL_PlexosNaming!$E$2:$E$16,"Error")&amp;_xlfn.XLOOKUP($D78,TBL_PlexosNaming!$D$2:$D$16,TBL_PlexosNaming!$F$2:$F$16,"Error")</f>
        <v>DRS.PX.UTN._.RES.Smart Thermostats</v>
      </c>
      <c r="F78" s="6" t="str">
        <f>IF(B78="Irrigation","",_xlfn.XLOOKUP($A78,TBL_PlexosNaming!$H$2:$H$7,TBL_PlexosNaming!J$2:J$7)&amp;_xlfn.XLOOKUP($B78,TBL_PlexosNaming!$B$2:$B$16,TBL_PlexosNaming!$E$2:$E$16,"Error")&amp;_xlfn.XLOOKUP($D78,TBL_PlexosNaming!$D$2:$D$16,TBL_PlexosNaming!$F$2:$F$16,"Error"))</f>
        <v>DRW.PX.UTN._.RES.Smart Thermostats</v>
      </c>
      <c r="G78" s="11">
        <f t="shared" si="12"/>
        <v>6.0000000000000001E-3</v>
      </c>
      <c r="H78" s="11">
        <f t="shared" si="13"/>
        <v>0.06</v>
      </c>
      <c r="I78" s="12" t="str">
        <f t="shared" si="14"/>
        <v/>
      </c>
      <c r="J78" s="6">
        <v>60</v>
      </c>
      <c r="K78" s="6">
        <v>6</v>
      </c>
      <c r="L78" s="6">
        <v>60</v>
      </c>
      <c r="M78" s="18">
        <v>6</v>
      </c>
      <c r="N78" s="1">
        <v>17.855616711341931</v>
      </c>
      <c r="O78" s="1">
        <v>20.909866938281997</v>
      </c>
      <c r="P78" s="2">
        <v>0</v>
      </c>
      <c r="Q78" s="2">
        <v>0</v>
      </c>
      <c r="R78" s="2">
        <v>5.4851492632869796</v>
      </c>
      <c r="S78" s="2">
        <v>10.136399431119921</v>
      </c>
      <c r="T78" s="2">
        <v>8.7977558935366993</v>
      </c>
      <c r="U78" s="2">
        <v>8.3603104390907035</v>
      </c>
      <c r="V78" s="2">
        <v>6.7830426155337946</v>
      </c>
      <c r="W78" s="2">
        <v>7.6378847239877032</v>
      </c>
      <c r="X78" s="2">
        <v>5.4560666498265959</v>
      </c>
      <c r="Y78" s="2">
        <v>4.5242578290650002</v>
      </c>
      <c r="Z78" s="2">
        <v>2.7565646255020013</v>
      </c>
      <c r="AA78" s="2">
        <v>0.58789229182220026</v>
      </c>
      <c r="AB78" s="2">
        <v>2.2286403104899932E-2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4.6839476855034601</v>
      </c>
      <c r="AM78" s="2">
        <v>8.6558017614057405</v>
      </c>
      <c r="AN78" s="2">
        <v>7.5126904259414982</v>
      </c>
      <c r="AO78" s="2">
        <v>7.1391414985495025</v>
      </c>
      <c r="AP78" s="2">
        <v>5.7922611098935022</v>
      </c>
      <c r="AQ78" s="2">
        <v>6.522238640708899</v>
      </c>
      <c r="AR78" s="2">
        <v>4.659113094233895</v>
      </c>
      <c r="AS78" s="2">
        <v>3.8634111798756052</v>
      </c>
      <c r="AT78" s="2">
        <v>2.3539203543614988</v>
      </c>
      <c r="AU78" s="2">
        <v>0.50202038402770199</v>
      </c>
      <c r="AV78" s="2">
        <v>1.9031085797799108E-2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13">
        <f t="shared" si="15"/>
        <v>60.547610165876499</v>
      </c>
      <c r="BE78" s="13">
        <f t="shared" si="16"/>
        <v>51.703577220299103</v>
      </c>
    </row>
    <row r="79" spans="1:57" x14ac:dyDescent="0.25">
      <c r="A79" s="6" t="s">
        <v>150</v>
      </c>
      <c r="B79" s="6" t="s">
        <v>542</v>
      </c>
      <c r="C79" s="6" t="s">
        <v>548</v>
      </c>
      <c r="D79" s="6" t="s">
        <v>517</v>
      </c>
      <c r="E79" s="6" t="str">
        <f>_xlfn.XLOOKUP($A79,TBL_PlexosNaming!$H$2:$H$7,TBL_PlexosNaming!I$2:I$7)&amp;_xlfn.XLOOKUP($B79,TBL_PlexosNaming!$B$2:$B$16,TBL_PlexosNaming!$E$2:$E$16,"Error")&amp;_xlfn.XLOOKUP($D79,TBL_PlexosNaming!$D$2:$D$16,TBL_PlexosNaming!$F$2:$F$16,"Error")</f>
        <v>DRS.PX.YAK._.RES.Smart Thermostats</v>
      </c>
      <c r="F79" s="6" t="str">
        <f>IF(B79="Irrigation","",_xlfn.XLOOKUP($A79,TBL_PlexosNaming!$H$2:$H$7,TBL_PlexosNaming!J$2:J$7)&amp;_xlfn.XLOOKUP($B79,TBL_PlexosNaming!$B$2:$B$16,TBL_PlexosNaming!$E$2:$E$16,"Error")&amp;_xlfn.XLOOKUP($D79,TBL_PlexosNaming!$D$2:$D$16,TBL_PlexosNaming!$F$2:$F$16,"Error"))</f>
        <v>DRW.PX.YAK._.RES.Smart Thermostats</v>
      </c>
      <c r="G79" s="11">
        <f t="shared" si="12"/>
        <v>6.0000000000000001E-3</v>
      </c>
      <c r="H79" s="11">
        <f t="shared" si="13"/>
        <v>0.06</v>
      </c>
      <c r="I79" s="12" t="str">
        <f t="shared" si="14"/>
        <v/>
      </c>
      <c r="J79" s="6">
        <v>60</v>
      </c>
      <c r="K79" s="6">
        <v>6</v>
      </c>
      <c r="L79" s="6">
        <v>60</v>
      </c>
      <c r="M79" s="18">
        <v>6</v>
      </c>
      <c r="N79" s="1">
        <v>11.12649303624451</v>
      </c>
      <c r="O79" s="1">
        <v>13.029708950339028</v>
      </c>
      <c r="P79" s="2">
        <v>0</v>
      </c>
      <c r="Q79" s="2">
        <v>2.3624758152489989E-2</v>
      </c>
      <c r="R79" s="2">
        <v>0.11008066334769706</v>
      </c>
      <c r="S79" s="2">
        <v>1.114515122312933</v>
      </c>
      <c r="T79" s="2">
        <v>0.9713287483117401</v>
      </c>
      <c r="U79" s="2">
        <v>0.91025334448284978</v>
      </c>
      <c r="V79" s="2">
        <v>0.72280294117755028</v>
      </c>
      <c r="W79" s="2">
        <v>0.8060402286179098</v>
      </c>
      <c r="X79" s="2">
        <v>0.55024672689298004</v>
      </c>
      <c r="Y79" s="2">
        <v>0.44473433439304966</v>
      </c>
      <c r="Z79" s="2">
        <v>0.25585753704288994</v>
      </c>
      <c r="AA79" s="2">
        <v>4.473110528942037E-2</v>
      </c>
      <c r="AB79" s="2">
        <v>1.071914746527991E-2</v>
      </c>
      <c r="AC79" s="2">
        <v>0</v>
      </c>
      <c r="AD79" s="2">
        <v>1.9539925233402755E-14</v>
      </c>
      <c r="AE79" s="2">
        <v>0</v>
      </c>
      <c r="AF79" s="2">
        <v>0</v>
      </c>
      <c r="AG79" s="2">
        <v>1.0658141036401503E-14</v>
      </c>
      <c r="AH79" s="2">
        <v>0</v>
      </c>
      <c r="AI79" s="2">
        <v>3.0198066269804258E-14</v>
      </c>
      <c r="AJ79" s="2">
        <v>0</v>
      </c>
      <c r="AK79" s="2">
        <v>0.44714024291673099</v>
      </c>
      <c r="AL79" s="2">
        <v>9.4001465330618983E-2</v>
      </c>
      <c r="AM79" s="2">
        <v>0.95172077860430004</v>
      </c>
      <c r="AN79" s="2">
        <v>0.8294492682212502</v>
      </c>
      <c r="AO79" s="2">
        <v>0.77729499079433984</v>
      </c>
      <c r="AP79" s="2">
        <v>0.61722498347746013</v>
      </c>
      <c r="AQ79" s="2">
        <v>0.68830401544899011</v>
      </c>
      <c r="AR79" s="2">
        <v>0.46987360948165957</v>
      </c>
      <c r="AS79" s="2">
        <v>0.37977313948170988</v>
      </c>
      <c r="AT79" s="2">
        <v>0.21848508781189047</v>
      </c>
      <c r="AU79" s="2">
        <v>3.8197348337039472E-2</v>
      </c>
      <c r="AV79" s="2">
        <v>9.1534292961705788E-3</v>
      </c>
      <c r="AW79" s="2">
        <v>0</v>
      </c>
      <c r="AX79" s="2">
        <v>0</v>
      </c>
      <c r="AY79" s="2">
        <v>9.7699626167013776E-15</v>
      </c>
      <c r="AZ79" s="2">
        <v>9.7699626167013776E-15</v>
      </c>
      <c r="BA79" s="2">
        <v>0</v>
      </c>
      <c r="BB79" s="2">
        <v>0</v>
      </c>
      <c r="BC79" s="2">
        <v>9.7699626167013776E-15</v>
      </c>
      <c r="BD79" s="13">
        <f t="shared" si="15"/>
        <v>5.9649346574868503</v>
      </c>
      <c r="BE79" s="13">
        <f t="shared" si="16"/>
        <v>5.5206183592021896</v>
      </c>
    </row>
    <row r="80" spans="1:57" x14ac:dyDescent="0.25">
      <c r="A80" s="6" t="s">
        <v>182</v>
      </c>
      <c r="B80" s="6" t="s">
        <v>542</v>
      </c>
      <c r="C80" s="6" t="s">
        <v>548</v>
      </c>
      <c r="D80" s="6" t="s">
        <v>517</v>
      </c>
      <c r="E80" s="6" t="str">
        <f>_xlfn.XLOOKUP($A80,TBL_PlexosNaming!$H$2:$H$7,TBL_PlexosNaming!I$2:I$7)&amp;_xlfn.XLOOKUP($B80,TBL_PlexosNaming!$B$2:$B$16,TBL_PlexosNaming!$E$2:$E$16,"Error")&amp;_xlfn.XLOOKUP($D80,TBL_PlexosNaming!$D$2:$D$16,TBL_PlexosNaming!$F$2:$F$16,"Error")</f>
        <v>DRS.PX.WYC._.RES.Smart Thermostats</v>
      </c>
      <c r="F80" s="6" t="str">
        <f>IF(B80="Irrigation","",_xlfn.XLOOKUP($A80,TBL_PlexosNaming!$H$2:$H$7,TBL_PlexosNaming!J$2:J$7)&amp;_xlfn.XLOOKUP($B80,TBL_PlexosNaming!$B$2:$B$16,TBL_PlexosNaming!$E$2:$E$16,"Error")&amp;_xlfn.XLOOKUP($D80,TBL_PlexosNaming!$D$2:$D$16,TBL_PlexosNaming!$F$2:$F$16,"Error"))</f>
        <v>DRW.PX.WYC._.RES.Smart Thermostats</v>
      </c>
      <c r="G80" s="11">
        <f t="shared" si="12"/>
        <v>6.0000000000000001E-3</v>
      </c>
      <c r="H80" s="11">
        <f t="shared" si="13"/>
        <v>0.06</v>
      </c>
      <c r="I80" s="12" t="str">
        <f t="shared" si="14"/>
        <v/>
      </c>
      <c r="J80" s="6">
        <v>60</v>
      </c>
      <c r="K80" s="6">
        <v>6</v>
      </c>
      <c r="L80" s="6">
        <v>60</v>
      </c>
      <c r="M80" s="18">
        <v>6</v>
      </c>
      <c r="N80" s="1">
        <v>17.095887550162804</v>
      </c>
      <c r="O80" s="1">
        <v>20.020184104795938</v>
      </c>
      <c r="P80" s="2">
        <v>0</v>
      </c>
      <c r="Q80" s="2">
        <v>0</v>
      </c>
      <c r="R80" s="2">
        <v>0.38190929301590099</v>
      </c>
      <c r="S80" s="2">
        <v>0.67261448633936904</v>
      </c>
      <c r="T80" s="2">
        <v>0.55935388648381013</v>
      </c>
      <c r="U80" s="2">
        <v>0.51820249761387971</v>
      </c>
      <c r="V80" s="2">
        <v>0.4139397321665701</v>
      </c>
      <c r="W80" s="2">
        <v>0.46087114095790005</v>
      </c>
      <c r="X80" s="2">
        <v>0.3118400302242601</v>
      </c>
      <c r="Y80" s="2">
        <v>0.25110981767551976</v>
      </c>
      <c r="Z80" s="2">
        <v>0.14263715816691036</v>
      </c>
      <c r="AA80" s="2">
        <v>1.4168675893500016E-2</v>
      </c>
      <c r="AB80" s="2">
        <v>2.287287954229722E-3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0.32612478954166602</v>
      </c>
      <c r="AM80" s="2">
        <v>0.57436742653698902</v>
      </c>
      <c r="AN80" s="2">
        <v>0.47765050980639501</v>
      </c>
      <c r="AO80" s="2">
        <v>0.44250999796242985</v>
      </c>
      <c r="AP80" s="2">
        <v>0.3534766252208803</v>
      </c>
      <c r="AQ80" s="2">
        <v>0.39355288441348968</v>
      </c>
      <c r="AR80" s="2">
        <v>0.26629036288810992</v>
      </c>
      <c r="AS80" s="2">
        <v>0.21443085554315999</v>
      </c>
      <c r="AT80" s="2">
        <v>0.12180251708634016</v>
      </c>
      <c r="AU80" s="2">
        <v>1.2099094021429835E-2</v>
      </c>
      <c r="AV80" s="2">
        <v>1.9531897137103904E-3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13">
        <f t="shared" si="15"/>
        <v>3.7289340064918499</v>
      </c>
      <c r="BE80" s="13">
        <f t="shared" si="16"/>
        <v>3.1842582527346002</v>
      </c>
    </row>
    <row r="81" spans="1:57" x14ac:dyDescent="0.25">
      <c r="A81" s="6" t="s">
        <v>26</v>
      </c>
      <c r="B81" s="6" t="s">
        <v>539</v>
      </c>
      <c r="C81" s="6" t="s">
        <v>551</v>
      </c>
      <c r="D81" s="6" t="s">
        <v>518</v>
      </c>
      <c r="E81" s="6" t="str">
        <f>_xlfn.XLOOKUP($A81,TBL_PlexosNaming!$H$2:$H$7,TBL_PlexosNaming!I$2:I$7)&amp;_xlfn.XLOOKUP($B81,TBL_PlexosNaming!$B$2:$B$16,TBL_PlexosNaming!$E$2:$E$16,"Error")&amp;_xlfn.XLOOKUP($D81,TBL_PlexosNaming!$D$2:$D$16,TBL_PlexosNaming!$F$2:$F$16,"Error")</f>
        <v>DRS.PX.NCA._.CI_.Battery DLC</v>
      </c>
      <c r="F81" s="6" t="str">
        <f>IF(B81="Irrigation","",_xlfn.XLOOKUP($A81,TBL_PlexosNaming!$H$2:$H$7,TBL_PlexosNaming!J$2:J$7)&amp;_xlfn.XLOOKUP($B81,TBL_PlexosNaming!$B$2:$B$16,TBL_PlexosNaming!$E$2:$E$16,"Error")&amp;_xlfn.XLOOKUP($D81,TBL_PlexosNaming!$D$2:$D$16,TBL_PlexosNaming!$F$2:$F$16,"Error"))</f>
        <v>DRW.PX.NCA._.CI_.Battery DLC</v>
      </c>
      <c r="G81" s="11">
        <f t="shared" si="12"/>
        <v>4.0000000000000001E-3</v>
      </c>
      <c r="H81" s="11">
        <f t="shared" si="13"/>
        <v>3.5000000000000003E-2</v>
      </c>
      <c r="I81" s="12" t="str">
        <f t="shared" si="14"/>
        <v>X</v>
      </c>
      <c r="J81" s="6">
        <v>35</v>
      </c>
      <c r="K81" s="6">
        <v>4</v>
      </c>
      <c r="L81" s="6">
        <v>30</v>
      </c>
      <c r="M81" s="18">
        <v>4</v>
      </c>
      <c r="N81" s="1">
        <v>33.138728812076295</v>
      </c>
      <c r="O81" s="1">
        <v>38.712342001917797</v>
      </c>
      <c r="P81" s="2">
        <v>0</v>
      </c>
      <c r="Q81" s="2">
        <v>0</v>
      </c>
      <c r="R81" s="2">
        <v>3.3108148461417192E-3</v>
      </c>
      <c r="S81" s="2">
        <v>5.5315453999295102E-3</v>
      </c>
      <c r="T81" s="2">
        <v>3.7571839904085805E-3</v>
      </c>
      <c r="U81" s="2">
        <v>3.4563462299064002E-3</v>
      </c>
      <c r="V81" s="2">
        <v>2.4852216772816987E-3</v>
      </c>
      <c r="W81" s="2">
        <v>2.8681799951643001E-3</v>
      </c>
      <c r="X81" s="2">
        <v>2.5355628134254536E-3</v>
      </c>
      <c r="Y81" s="2">
        <v>2.4189494353647478E-3</v>
      </c>
      <c r="Z81" s="2">
        <v>2.2732395941330794E-3</v>
      </c>
      <c r="AA81" s="2">
        <v>2.5193259669032408E-3</v>
      </c>
      <c r="AB81" s="2">
        <v>2.4840247172463678E-3</v>
      </c>
      <c r="AC81" s="2">
        <v>2.5370674713589975E-3</v>
      </c>
      <c r="AD81" s="2">
        <v>2.4329633010999052E-3</v>
      </c>
      <c r="AE81" s="2">
        <v>2.4600322673929975E-3</v>
      </c>
      <c r="AF81" s="2">
        <v>2.4826329588296045E-3</v>
      </c>
      <c r="AG81" s="2">
        <v>2.7704736592611967E-3</v>
      </c>
      <c r="AH81" s="2">
        <v>2.8531545271754041E-3</v>
      </c>
      <c r="AI81" s="2">
        <v>5.6306843695382996E-3</v>
      </c>
      <c r="AJ81" s="2">
        <v>0</v>
      </c>
      <c r="AK81" s="2">
        <v>0</v>
      </c>
      <c r="AL81" s="2">
        <v>2.8573503756723602E-3</v>
      </c>
      <c r="AM81" s="2">
        <v>4.8330542420388393E-3</v>
      </c>
      <c r="AN81" s="2">
        <v>3.1397134127876102E-3</v>
      </c>
      <c r="AO81" s="2">
        <v>2.6845483414366603E-3</v>
      </c>
      <c r="AP81" s="2">
        <v>1.8910978269629612E-3</v>
      </c>
      <c r="AQ81" s="2">
        <v>2.0555694663332777E-3</v>
      </c>
      <c r="AR81" s="2">
        <v>1.8977394110810501E-3</v>
      </c>
      <c r="AS81" s="2">
        <v>2.2317467785628389E-3</v>
      </c>
      <c r="AT81" s="2">
        <v>1.4266976573994727E-3</v>
      </c>
      <c r="AU81" s="2">
        <v>2.0720463925537683E-3</v>
      </c>
      <c r="AV81" s="2">
        <v>1.9218970542719607E-3</v>
      </c>
      <c r="AW81" s="2">
        <v>2.3153829434072008E-3</v>
      </c>
      <c r="AX81" s="2">
        <v>1.5902269597985012E-3</v>
      </c>
      <c r="AY81" s="2">
        <v>2.673752107221497E-3</v>
      </c>
      <c r="AZ81" s="2">
        <v>1.4877190796108025E-3</v>
      </c>
      <c r="BA81" s="2">
        <v>2.4454323662079988E-3</v>
      </c>
      <c r="BB81" s="2">
        <v>2.2492877326917987E-3</v>
      </c>
      <c r="BC81" s="2">
        <v>4.7935019933995002E-3</v>
      </c>
      <c r="BD81" s="13">
        <f t="shared" si="15"/>
        <v>5.4807403220561504E-2</v>
      </c>
      <c r="BE81" s="13">
        <f t="shared" si="16"/>
        <v>4.4566764141438099E-2</v>
      </c>
    </row>
    <row r="82" spans="1:57" x14ac:dyDescent="0.25">
      <c r="A82" s="6" t="s">
        <v>58</v>
      </c>
      <c r="B82" s="6" t="s">
        <v>539</v>
      </c>
      <c r="C82" s="6" t="s">
        <v>551</v>
      </c>
      <c r="D82" s="6" t="s">
        <v>518</v>
      </c>
      <c r="E82" s="6" t="str">
        <f>_xlfn.XLOOKUP($A82,TBL_PlexosNaming!$H$2:$H$7,TBL_PlexosNaming!I$2:I$7)&amp;_xlfn.XLOOKUP($B82,TBL_PlexosNaming!$B$2:$B$16,TBL_PlexosNaming!$E$2:$E$16,"Error")&amp;_xlfn.XLOOKUP($D82,TBL_PlexosNaming!$D$2:$D$16,TBL_PlexosNaming!$F$2:$F$16,"Error")</f>
        <v>DRS.PX.GOE._.CI_.Battery DLC</v>
      </c>
      <c r="F82" s="6" t="str">
        <f>IF(B82="Irrigation","",_xlfn.XLOOKUP($A82,TBL_PlexosNaming!$H$2:$H$7,TBL_PlexosNaming!J$2:J$7)&amp;_xlfn.XLOOKUP($B82,TBL_PlexosNaming!$B$2:$B$16,TBL_PlexosNaming!$E$2:$E$16,"Error")&amp;_xlfn.XLOOKUP($D82,TBL_PlexosNaming!$D$2:$D$16,TBL_PlexosNaming!$F$2:$F$16,"Error"))</f>
        <v>DRW.PX.GOE._.CI_.Battery DLC</v>
      </c>
      <c r="G82" s="11">
        <f t="shared" si="12"/>
        <v>4.0000000000000001E-3</v>
      </c>
      <c r="H82" s="11">
        <f t="shared" si="13"/>
        <v>3.5000000000000003E-2</v>
      </c>
      <c r="I82" s="12" t="str">
        <f t="shared" si="14"/>
        <v>X</v>
      </c>
      <c r="J82" s="6">
        <v>35</v>
      </c>
      <c r="K82" s="6">
        <v>4</v>
      </c>
      <c r="L82" s="6">
        <v>30</v>
      </c>
      <c r="M82" s="18">
        <v>4</v>
      </c>
      <c r="N82" s="1">
        <v>35.61528990177122</v>
      </c>
      <c r="O82" s="1">
        <v>34.005055934401682</v>
      </c>
      <c r="P82" s="2">
        <v>0</v>
      </c>
      <c r="Q82" s="2">
        <v>0</v>
      </c>
      <c r="R82" s="2">
        <v>2.9569485973309214E-2</v>
      </c>
      <c r="S82" s="2">
        <v>6.0461612893650082E-2</v>
      </c>
      <c r="T82" s="2">
        <v>2.4665525973799299E-2</v>
      </c>
      <c r="U82" s="2">
        <v>1.1797516964291405E-2</v>
      </c>
      <c r="V82" s="2">
        <v>4.8730967471296849E-3</v>
      </c>
      <c r="W82" s="2">
        <v>8.1389980657026184E-3</v>
      </c>
      <c r="X82" s="2">
        <v>8.7768594923551824E-3</v>
      </c>
      <c r="Y82" s="2">
        <v>1.9207294848149009E-2</v>
      </c>
      <c r="Z82" s="2">
        <v>3.7803473318229197E-4</v>
      </c>
      <c r="AA82" s="2">
        <v>0</v>
      </c>
      <c r="AB82" s="2">
        <v>2.1947717057727578E-3</v>
      </c>
      <c r="AC82" s="2">
        <v>3.6061002273259368E-3</v>
      </c>
      <c r="AD82" s="2">
        <v>4.0744915447688795E-2</v>
      </c>
      <c r="AE82" s="2">
        <v>0</v>
      </c>
      <c r="AF82" s="2">
        <v>5.0648925747372731E-3</v>
      </c>
      <c r="AG82" s="2">
        <v>0</v>
      </c>
      <c r="AH82" s="2">
        <v>5.8676941765108959E-3</v>
      </c>
      <c r="AI82" s="2">
        <v>3.3282552870124604E-2</v>
      </c>
      <c r="AJ82" s="2">
        <v>0</v>
      </c>
      <c r="AK82" s="2">
        <v>0</v>
      </c>
      <c r="AL82" s="2">
        <v>3.2845903257274219E-2</v>
      </c>
      <c r="AM82" s="2">
        <v>5.8948186924087501E-2</v>
      </c>
      <c r="AN82" s="2">
        <v>2.5732531989798801E-2</v>
      </c>
      <c r="AO82" s="2">
        <v>1.0512069167628396E-2</v>
      </c>
      <c r="AP82" s="2">
        <v>1.0748730190695416E-2</v>
      </c>
      <c r="AQ82" s="2">
        <v>9.3641299397728694E-3</v>
      </c>
      <c r="AR82" s="2">
        <v>7.8306851148550183E-3</v>
      </c>
      <c r="AS82" s="2">
        <v>3.5989079822497938E-3</v>
      </c>
      <c r="AT82" s="2">
        <v>0</v>
      </c>
      <c r="AU82" s="2">
        <v>3.0697408237396501E-2</v>
      </c>
      <c r="AV82" s="2">
        <v>3.9848834646097897E-3</v>
      </c>
      <c r="AW82" s="2">
        <v>9.5845045234742021E-3</v>
      </c>
      <c r="AX82" s="2">
        <v>0</v>
      </c>
      <c r="AY82" s="2">
        <v>0</v>
      </c>
      <c r="AZ82" s="2">
        <v>1.2608445076257302E-2</v>
      </c>
      <c r="BA82" s="2">
        <v>8.6373090337102665E-3</v>
      </c>
      <c r="BB82" s="2">
        <v>1.2159044964134919E-2</v>
      </c>
      <c r="BC82" s="2">
        <v>9.6584134828187063E-5</v>
      </c>
      <c r="BD82" s="13">
        <f t="shared" si="15"/>
        <v>0.25862935269372905</v>
      </c>
      <c r="BE82" s="13">
        <f t="shared" si="16"/>
        <v>0.23734932400077319</v>
      </c>
    </row>
    <row r="83" spans="1:57" x14ac:dyDescent="0.25">
      <c r="A83" s="6" t="s">
        <v>88</v>
      </c>
      <c r="B83" s="6" t="s">
        <v>539</v>
      </c>
      <c r="C83" s="6" t="s">
        <v>551</v>
      </c>
      <c r="D83" s="6" t="s">
        <v>518</v>
      </c>
      <c r="E83" s="6" t="str">
        <f>_xlfn.XLOOKUP($A83,TBL_PlexosNaming!$H$2:$H$7,TBL_PlexosNaming!I$2:I$7)&amp;_xlfn.XLOOKUP($B83,TBL_PlexosNaming!$B$2:$B$16,TBL_PlexosNaming!$E$2:$E$16,"Error")&amp;_xlfn.XLOOKUP($D83,TBL_PlexosNaming!$D$2:$D$16,TBL_PlexosNaming!$F$2:$F$16,"Error")</f>
        <v>DRS.PX.SOR._.CI_.Battery DLC</v>
      </c>
      <c r="F83" s="6" t="str">
        <f>IF(B83="Irrigation","",_xlfn.XLOOKUP($A83,TBL_PlexosNaming!$H$2:$H$7,TBL_PlexosNaming!J$2:J$7)&amp;_xlfn.XLOOKUP($B83,TBL_PlexosNaming!$B$2:$B$16,TBL_PlexosNaming!$E$2:$E$16,"Error")&amp;_xlfn.XLOOKUP($D83,TBL_PlexosNaming!$D$2:$D$16,TBL_PlexosNaming!$F$2:$F$16,"Error"))</f>
        <v>DRW.PX.SOR._.CI_.Battery DLC</v>
      </c>
      <c r="G83" s="11">
        <f t="shared" si="12"/>
        <v>4.0000000000000001E-3</v>
      </c>
      <c r="H83" s="11">
        <f t="shared" si="13"/>
        <v>3.5000000000000003E-2</v>
      </c>
      <c r="I83" s="12" t="str">
        <f t="shared" si="14"/>
        <v>X</v>
      </c>
      <c r="J83" s="6">
        <v>35</v>
      </c>
      <c r="K83" s="6">
        <v>4</v>
      </c>
      <c r="L83" s="6">
        <v>30</v>
      </c>
      <c r="M83" s="18">
        <v>4</v>
      </c>
      <c r="N83" s="1">
        <v>31.164037535091666</v>
      </c>
      <c r="O83" s="1">
        <v>32.231511269787546</v>
      </c>
      <c r="P83" s="2">
        <v>0</v>
      </c>
      <c r="Q83" s="2">
        <v>0</v>
      </c>
      <c r="R83" s="2">
        <v>3.9932939771964604E-2</v>
      </c>
      <c r="S83" s="2">
        <v>6.0904259763574192E-2</v>
      </c>
      <c r="T83" s="2">
        <v>3.639924959264651E-2</v>
      </c>
      <c r="U83" s="2">
        <v>3.3059132993368601E-2</v>
      </c>
      <c r="V83" s="2">
        <v>2.2185136051102283E-2</v>
      </c>
      <c r="W83" s="2">
        <v>1.9775057230664222E-2</v>
      </c>
      <c r="X83" s="2">
        <v>1.0213236264370373E-2</v>
      </c>
      <c r="Y83" s="2">
        <v>1.993874132852963E-2</v>
      </c>
      <c r="Z83" s="2">
        <v>8.786578715759108E-3</v>
      </c>
      <c r="AA83" s="2">
        <v>1.2194036602732772E-2</v>
      </c>
      <c r="AB83" s="2">
        <v>1.2677092321212391E-2</v>
      </c>
      <c r="AC83" s="2">
        <v>1.3505752108427194E-2</v>
      </c>
      <c r="AD83" s="2">
        <v>1.4011209061533692E-2</v>
      </c>
      <c r="AE83" s="2">
        <v>1.5792201398275807E-2</v>
      </c>
      <c r="AF83" s="2">
        <v>1.5924730123849318E-2</v>
      </c>
      <c r="AG83" s="2">
        <v>1.6966212205288711E-2</v>
      </c>
      <c r="AH83" s="2">
        <v>1.8795247406813598E-2</v>
      </c>
      <c r="AI83" s="2">
        <v>4.5234707451218326E-2</v>
      </c>
      <c r="AJ83" s="2">
        <v>0</v>
      </c>
      <c r="AK83" s="2">
        <v>0</v>
      </c>
      <c r="AL83" s="2">
        <v>3.8275558742426025E-2</v>
      </c>
      <c r="AM83" s="2">
        <v>5.8413516131707977E-2</v>
      </c>
      <c r="AN83" s="2">
        <v>3.6097655034916298E-2</v>
      </c>
      <c r="AO83" s="2">
        <v>3.3561662634575606E-2</v>
      </c>
      <c r="AP83" s="2">
        <v>2.3968125076388375E-2</v>
      </c>
      <c r="AQ83" s="2">
        <v>1.3198110798378127E-2</v>
      </c>
      <c r="AR83" s="2">
        <v>8.4090702821134899E-3</v>
      </c>
      <c r="AS83" s="2">
        <v>1.7847204192637495E-2</v>
      </c>
      <c r="AT83" s="2">
        <v>8.758201409821087E-3</v>
      </c>
      <c r="AU83" s="2">
        <v>1.0525254801267925E-2</v>
      </c>
      <c r="AV83" s="2">
        <v>1.0936536921453299E-2</v>
      </c>
      <c r="AW83" s="2">
        <v>1.1370111654710191E-2</v>
      </c>
      <c r="AX83" s="2">
        <v>1.315388101928272E-2</v>
      </c>
      <c r="AY83" s="2">
        <v>1.3426718799542658E-2</v>
      </c>
      <c r="AZ83" s="2">
        <v>1.3112834167429532E-2</v>
      </c>
      <c r="BA83" s="2">
        <v>1.4957521816364672E-2</v>
      </c>
      <c r="BB83" s="2">
        <v>1.5982994415317531E-2</v>
      </c>
      <c r="BC83" s="2">
        <v>3.6088259844654191E-2</v>
      </c>
      <c r="BD83" s="13">
        <f t="shared" si="15"/>
        <v>0.41629552039133133</v>
      </c>
      <c r="BE83" s="13">
        <f t="shared" si="16"/>
        <v>0.3780832177429872</v>
      </c>
    </row>
    <row r="84" spans="1:57" x14ac:dyDescent="0.25">
      <c r="A84" s="6" t="s">
        <v>120</v>
      </c>
      <c r="B84" s="6" t="s">
        <v>539</v>
      </c>
      <c r="C84" s="6" t="s">
        <v>551</v>
      </c>
      <c r="D84" s="6" t="s">
        <v>518</v>
      </c>
      <c r="E84" s="6" t="str">
        <f>_xlfn.XLOOKUP($A84,TBL_PlexosNaming!$H$2:$H$7,TBL_PlexosNaming!I$2:I$7)&amp;_xlfn.XLOOKUP($B84,TBL_PlexosNaming!$B$2:$B$16,TBL_PlexosNaming!$E$2:$E$16,"Error")&amp;_xlfn.XLOOKUP($D84,TBL_PlexosNaming!$D$2:$D$16,TBL_PlexosNaming!$F$2:$F$16,"Error")</f>
        <v>DRS.PX.UTN._.CI_.Battery DLC</v>
      </c>
      <c r="F84" s="6" t="str">
        <f>IF(B84="Irrigation","",_xlfn.XLOOKUP($A84,TBL_PlexosNaming!$H$2:$H$7,TBL_PlexosNaming!J$2:J$7)&amp;_xlfn.XLOOKUP($B84,TBL_PlexosNaming!$B$2:$B$16,TBL_PlexosNaming!$E$2:$E$16,"Error")&amp;_xlfn.XLOOKUP($D84,TBL_PlexosNaming!$D$2:$D$16,TBL_PlexosNaming!$F$2:$F$16,"Error"))</f>
        <v>DRW.PX.UTN._.CI_.Battery DLC</v>
      </c>
      <c r="G84" s="11">
        <f t="shared" si="12"/>
        <v>4.0000000000000001E-3</v>
      </c>
      <c r="H84" s="11">
        <f t="shared" si="13"/>
        <v>3.5000000000000003E-2</v>
      </c>
      <c r="I84" s="12" t="str">
        <f t="shared" si="14"/>
        <v>X</v>
      </c>
      <c r="J84" s="6">
        <v>35</v>
      </c>
      <c r="K84" s="6">
        <v>4</v>
      </c>
      <c r="L84" s="6">
        <v>30</v>
      </c>
      <c r="M84" s="18">
        <v>4</v>
      </c>
      <c r="N84" s="1">
        <v>32.962131669073543</v>
      </c>
      <c r="O84" s="1">
        <v>39.265008981176827</v>
      </c>
      <c r="P84" s="2">
        <v>0</v>
      </c>
      <c r="Q84" s="2">
        <v>5</v>
      </c>
      <c r="R84" s="2">
        <v>1.7265151826742597E-2</v>
      </c>
      <c r="S84" s="2">
        <v>2.1424306012489486E-2</v>
      </c>
      <c r="T84" s="2">
        <v>2.3697785052117115E-2</v>
      </c>
      <c r="U84" s="2">
        <v>2.2780168552739566E-2</v>
      </c>
      <c r="V84" s="2">
        <v>2.4767365572105016E-2</v>
      </c>
      <c r="W84" s="2">
        <v>2.4970784091537024E-2</v>
      </c>
      <c r="X84" s="2">
        <v>1.8589589252927974E-2</v>
      </c>
      <c r="Y84" s="2">
        <v>1.968366670334698E-2</v>
      </c>
      <c r="Z84" s="2">
        <v>1.9300714568454003E-2</v>
      </c>
      <c r="AA84" s="2">
        <v>1.8763217556589051E-2</v>
      </c>
      <c r="AB84" s="2">
        <v>1.9099709018444988E-2</v>
      </c>
      <c r="AC84" s="2">
        <v>2.0880351157560983E-2</v>
      </c>
      <c r="AD84" s="2">
        <v>2.1228907052563972E-2</v>
      </c>
      <c r="AE84" s="2">
        <v>2.2898216557186046E-2</v>
      </c>
      <c r="AF84" s="2">
        <v>2.411512929719295E-2</v>
      </c>
      <c r="AG84" s="2">
        <v>2.6202422620374088E-2</v>
      </c>
      <c r="AH84" s="2">
        <v>2.8069320429095934E-2</v>
      </c>
      <c r="AI84" s="2">
        <v>6.1428018582431076E-2</v>
      </c>
      <c r="AJ84" s="2">
        <v>0</v>
      </c>
      <c r="AK84" s="2">
        <v>0</v>
      </c>
      <c r="AL84" s="2">
        <v>1.4405302545163395E-2</v>
      </c>
      <c r="AM84" s="2">
        <v>1.8551402329347488E-2</v>
      </c>
      <c r="AN84" s="2">
        <v>2.1993847303439812E-2</v>
      </c>
      <c r="AO84" s="2">
        <v>2.0117018790452995E-2</v>
      </c>
      <c r="AP84" s="2">
        <v>2.2257441571052028E-2</v>
      </c>
      <c r="AQ84" s="2">
        <v>2.3900146801117961E-2</v>
      </c>
      <c r="AR84" s="2">
        <v>1.6970758023881038E-2</v>
      </c>
      <c r="AS84" s="2">
        <v>1.9464877251770984E-2</v>
      </c>
      <c r="AT84" s="2">
        <v>1.9094271231400006E-2</v>
      </c>
      <c r="AU84" s="2">
        <v>1.9207370930840018E-2</v>
      </c>
      <c r="AV84" s="2">
        <v>1.9856400367764926E-2</v>
      </c>
      <c r="AW84" s="2">
        <v>2.1216140992737054E-2</v>
      </c>
      <c r="AX84" s="2">
        <v>2.0965223557646961E-2</v>
      </c>
      <c r="AY84" s="2">
        <v>2.5004903629653019E-2</v>
      </c>
      <c r="AZ84" s="2">
        <v>2.5482596468306029E-2</v>
      </c>
      <c r="BA84" s="2">
        <v>2.8080440743998014E-2</v>
      </c>
      <c r="BB84" s="2">
        <v>2.8427525014695032E-2</v>
      </c>
      <c r="BC84" s="2">
        <v>6.3837967705775878E-2</v>
      </c>
      <c r="BD84" s="13">
        <f t="shared" si="15"/>
        <v>5.4351648239038983</v>
      </c>
      <c r="BE84" s="13">
        <f t="shared" si="16"/>
        <v>0.42883363525904261</v>
      </c>
    </row>
    <row r="85" spans="1:57" x14ac:dyDescent="0.25">
      <c r="A85" s="6" t="s">
        <v>150</v>
      </c>
      <c r="B85" s="6" t="s">
        <v>539</v>
      </c>
      <c r="C85" s="6" t="s">
        <v>551</v>
      </c>
      <c r="D85" s="6" t="s">
        <v>518</v>
      </c>
      <c r="E85" s="6" t="str">
        <f>_xlfn.XLOOKUP($A85,TBL_PlexosNaming!$H$2:$H$7,TBL_PlexosNaming!I$2:I$7)&amp;_xlfn.XLOOKUP($B85,TBL_PlexosNaming!$B$2:$B$16,TBL_PlexosNaming!$E$2:$E$16,"Error")&amp;_xlfn.XLOOKUP($D85,TBL_PlexosNaming!$D$2:$D$16,TBL_PlexosNaming!$F$2:$F$16,"Error")</f>
        <v>DRS.PX.YAK._.CI_.Battery DLC</v>
      </c>
      <c r="F85" s="6" t="str">
        <f>IF(B85="Irrigation","",_xlfn.XLOOKUP($A85,TBL_PlexosNaming!$H$2:$H$7,TBL_PlexosNaming!J$2:J$7)&amp;_xlfn.XLOOKUP($B85,TBL_PlexosNaming!$B$2:$B$16,TBL_PlexosNaming!$E$2:$E$16,"Error")&amp;_xlfn.XLOOKUP($D85,TBL_PlexosNaming!$D$2:$D$16,TBL_PlexosNaming!$F$2:$F$16,"Error"))</f>
        <v>DRW.PX.YAK._.CI_.Battery DLC</v>
      </c>
      <c r="G85" s="11">
        <f t="shared" si="12"/>
        <v>4.0000000000000001E-3</v>
      </c>
      <c r="H85" s="11">
        <f t="shared" si="13"/>
        <v>3.5000000000000003E-2</v>
      </c>
      <c r="I85" s="12" t="str">
        <f t="shared" si="14"/>
        <v>X</v>
      </c>
      <c r="J85" s="6">
        <v>35</v>
      </c>
      <c r="K85" s="6">
        <v>4</v>
      </c>
      <c r="L85" s="6">
        <v>30</v>
      </c>
      <c r="M85" s="18">
        <v>4</v>
      </c>
      <c r="N85" s="1">
        <v>29.75117094385616</v>
      </c>
      <c r="O85" s="1">
        <v>29.262209243973562</v>
      </c>
      <c r="P85" s="2">
        <v>0</v>
      </c>
      <c r="Q85" s="2">
        <v>0</v>
      </c>
      <c r="R85" s="2">
        <v>2.6500120359171202E-3</v>
      </c>
      <c r="S85" s="2">
        <v>3.8124979095432703E-3</v>
      </c>
      <c r="T85" s="2">
        <v>2.4466405684161387E-3</v>
      </c>
      <c r="U85" s="2">
        <v>2.0338825102643801E-3</v>
      </c>
      <c r="V85" s="2">
        <v>1.5967984123324008E-3</v>
      </c>
      <c r="W85" s="2">
        <v>1.5731785824856306E-3</v>
      </c>
      <c r="X85" s="2">
        <v>2.2365607236125504E-3</v>
      </c>
      <c r="Y85" s="2">
        <v>2.3393245659477785E-3</v>
      </c>
      <c r="Z85" s="2">
        <v>2.4073209827788315E-3</v>
      </c>
      <c r="AA85" s="2">
        <v>2.1384383309123005E-3</v>
      </c>
      <c r="AB85" s="2">
        <v>1.9479697833165999E-3</v>
      </c>
      <c r="AC85" s="2">
        <v>1.8860725689522975E-3</v>
      </c>
      <c r="AD85" s="2">
        <v>1.8561784238621017E-3</v>
      </c>
      <c r="AE85" s="2">
        <v>1.7907643496570015E-3</v>
      </c>
      <c r="AF85" s="2">
        <v>1.6189224202633953E-3</v>
      </c>
      <c r="AG85" s="2">
        <v>1.5749552099593028E-3</v>
      </c>
      <c r="AH85" s="2">
        <v>1.6902905232093965E-3</v>
      </c>
      <c r="AI85" s="2">
        <v>3.6937202048379011E-3</v>
      </c>
      <c r="AJ85" s="2">
        <v>0</v>
      </c>
      <c r="AK85" s="2">
        <v>0</v>
      </c>
      <c r="AL85" s="2">
        <v>2.7422188692212404E-3</v>
      </c>
      <c r="AM85" s="2">
        <v>3.8907660699543595E-3</v>
      </c>
      <c r="AN85" s="2">
        <v>2.4395676737068803E-3</v>
      </c>
      <c r="AO85" s="2">
        <v>1.8851036369142201E-3</v>
      </c>
      <c r="AP85" s="2">
        <v>1.5998448086741099E-3</v>
      </c>
      <c r="AQ85" s="2">
        <v>1.4359719809050094E-3</v>
      </c>
      <c r="AR85" s="2">
        <v>2.059830008675519E-3</v>
      </c>
      <c r="AS85" s="2">
        <v>2.0760772414845016E-3</v>
      </c>
      <c r="AT85" s="2">
        <v>2.1623411199579792E-3</v>
      </c>
      <c r="AU85" s="2">
        <v>1.8616656209378205E-3</v>
      </c>
      <c r="AV85" s="2">
        <v>1.6432215701820616E-3</v>
      </c>
      <c r="AW85" s="2">
        <v>1.6152307014254963E-3</v>
      </c>
      <c r="AX85" s="2">
        <v>1.5229094818632015E-3</v>
      </c>
      <c r="AY85" s="2">
        <v>1.4176378411542047E-3</v>
      </c>
      <c r="AZ85" s="2">
        <v>1.3851517494473942E-3</v>
      </c>
      <c r="BA85" s="2">
        <v>1.364370125495902E-3</v>
      </c>
      <c r="BB85" s="2">
        <v>1.3938073584126992E-3</v>
      </c>
      <c r="BC85" s="2">
        <v>2.7977081070228033E-3</v>
      </c>
      <c r="BD85" s="13">
        <f t="shared" si="15"/>
        <v>3.9293528106268398E-2</v>
      </c>
      <c r="BE85" s="13">
        <f t="shared" si="16"/>
        <v>3.5293423965435403E-2</v>
      </c>
    </row>
    <row r="86" spans="1:57" x14ac:dyDescent="0.25">
      <c r="A86" s="6" t="s">
        <v>182</v>
      </c>
      <c r="B86" s="6" t="s">
        <v>539</v>
      </c>
      <c r="C86" s="6" t="s">
        <v>551</v>
      </c>
      <c r="D86" s="6" t="s">
        <v>518</v>
      </c>
      <c r="E86" s="6" t="str">
        <f>_xlfn.XLOOKUP($A86,TBL_PlexosNaming!$H$2:$H$7,TBL_PlexosNaming!I$2:I$7)&amp;_xlfn.XLOOKUP($B86,TBL_PlexosNaming!$B$2:$B$16,TBL_PlexosNaming!$E$2:$E$16,"Error")&amp;_xlfn.XLOOKUP($D86,TBL_PlexosNaming!$D$2:$D$16,TBL_PlexosNaming!$F$2:$F$16,"Error")</f>
        <v>DRS.PX.WYC._.CI_.Battery DLC</v>
      </c>
      <c r="F86" s="6" t="str">
        <f>IF(B86="Irrigation","",_xlfn.XLOOKUP($A86,TBL_PlexosNaming!$H$2:$H$7,TBL_PlexosNaming!J$2:J$7)&amp;_xlfn.XLOOKUP($B86,TBL_PlexosNaming!$B$2:$B$16,TBL_PlexosNaming!$E$2:$E$16,"Error")&amp;_xlfn.XLOOKUP($D86,TBL_PlexosNaming!$D$2:$D$16,TBL_PlexosNaming!$F$2:$F$16,"Error"))</f>
        <v>DRW.PX.WYC._.CI_.Battery DLC</v>
      </c>
      <c r="G86" s="11">
        <f t="shared" si="12"/>
        <v>4.0000000000000001E-3</v>
      </c>
      <c r="H86" s="11">
        <f t="shared" si="13"/>
        <v>3.5000000000000003E-2</v>
      </c>
      <c r="I86" s="12" t="str">
        <f t="shared" si="14"/>
        <v>X</v>
      </c>
      <c r="J86" s="6">
        <v>35</v>
      </c>
      <c r="K86" s="6">
        <v>4</v>
      </c>
      <c r="L86" s="6">
        <v>30</v>
      </c>
      <c r="M86" s="18">
        <v>4</v>
      </c>
      <c r="N86" s="1">
        <v>42.631321716945209</v>
      </c>
      <c r="O86" s="1">
        <v>40.606251099394612</v>
      </c>
      <c r="P86" s="2">
        <v>0</v>
      </c>
      <c r="Q86" s="2">
        <v>0</v>
      </c>
      <c r="R86" s="2">
        <v>5.5236592827528799E-4</v>
      </c>
      <c r="S86" s="2">
        <v>1.274450729198188E-3</v>
      </c>
      <c r="T86" s="2">
        <v>1.210053705038714E-3</v>
      </c>
      <c r="U86" s="2">
        <v>1.4743682051727202E-3</v>
      </c>
      <c r="V86" s="2">
        <v>1.4994611222813098E-3</v>
      </c>
      <c r="W86" s="2">
        <v>1.44986575455001E-3</v>
      </c>
      <c r="X86" s="2">
        <v>1.9739113811869397E-3</v>
      </c>
      <c r="Y86" s="2">
        <v>1.9671072275421701E-3</v>
      </c>
      <c r="Z86" s="2">
        <v>2.4427780286375416E-3</v>
      </c>
      <c r="AA86" s="2">
        <v>2.3047950247235098E-3</v>
      </c>
      <c r="AB86" s="2">
        <v>1.7287748161017198E-3</v>
      </c>
      <c r="AC86" s="2">
        <v>1.7233063974441999E-3</v>
      </c>
      <c r="AD86" s="2">
        <v>1.7161883886818684E-3</v>
      </c>
      <c r="AE86" s="2">
        <v>1.6960288735716998E-3</v>
      </c>
      <c r="AF86" s="2">
        <v>1.6784344468953223E-3</v>
      </c>
      <c r="AG86" s="2">
        <v>1.7133891828963986E-3</v>
      </c>
      <c r="AH86" s="2">
        <v>1.7728767043598027E-3</v>
      </c>
      <c r="AI86" s="2">
        <v>3.4742071394333954E-3</v>
      </c>
      <c r="AJ86" s="2">
        <v>0</v>
      </c>
      <c r="AK86" s="2">
        <v>0</v>
      </c>
      <c r="AL86" s="2">
        <v>5.70769110247083E-4</v>
      </c>
      <c r="AM86" s="2">
        <v>1.348440163691327E-3</v>
      </c>
      <c r="AN86" s="2">
        <v>1.2656494047495301E-3</v>
      </c>
      <c r="AO86" s="2">
        <v>1.56074739776418E-3</v>
      </c>
      <c r="AP86" s="2">
        <v>1.5369443188592204E-3</v>
      </c>
      <c r="AQ86" s="2">
        <v>1.5624220536288799E-3</v>
      </c>
      <c r="AR86" s="2">
        <v>2.0265047823835383E-3</v>
      </c>
      <c r="AS86" s="2">
        <v>2.1031098144305219E-3</v>
      </c>
      <c r="AT86" s="2">
        <v>2.5683338901253197E-3</v>
      </c>
      <c r="AU86" s="2">
        <v>2.4418620187450814E-3</v>
      </c>
      <c r="AV86" s="2">
        <v>1.8097997935591185E-3</v>
      </c>
      <c r="AW86" s="2">
        <v>1.6737965183340198E-3</v>
      </c>
      <c r="AX86" s="2">
        <v>1.670188272762059E-3</v>
      </c>
      <c r="AY86" s="2">
        <v>1.8922504180118212E-3</v>
      </c>
      <c r="AZ86" s="2">
        <v>1.7299374243167007E-3</v>
      </c>
      <c r="BA86" s="2">
        <v>1.8342733962418978E-3</v>
      </c>
      <c r="BB86" s="2">
        <v>1.5702738726068033E-3</v>
      </c>
      <c r="BC86" s="2">
        <v>3.5799699582156966E-3</v>
      </c>
      <c r="BD86" s="13">
        <f t="shared" si="15"/>
        <v>3.1652363055990798E-2</v>
      </c>
      <c r="BE86" s="13">
        <f t="shared" si="16"/>
        <v>3.2745272608672799E-2</v>
      </c>
    </row>
    <row r="87" spans="1:57" x14ac:dyDescent="0.25">
      <c r="A87" s="6" t="s">
        <v>26</v>
      </c>
      <c r="B87" s="6" t="s">
        <v>542</v>
      </c>
      <c r="C87" s="6" t="s">
        <v>551</v>
      </c>
      <c r="D87" s="6" t="s">
        <v>518</v>
      </c>
      <c r="E87" s="6" t="str">
        <f>_xlfn.XLOOKUP($A87,TBL_PlexosNaming!$H$2:$H$7,TBL_PlexosNaming!I$2:I$7)&amp;_xlfn.XLOOKUP($B87,TBL_PlexosNaming!$B$2:$B$16,TBL_PlexosNaming!$E$2:$E$16,"Error")&amp;_xlfn.XLOOKUP($D87,TBL_PlexosNaming!$D$2:$D$16,TBL_PlexosNaming!$F$2:$F$16,"Error")</f>
        <v>DRS.PX.NCA._.RES.Battery DLC</v>
      </c>
      <c r="F87" s="6" t="str">
        <f>IF(B87="Irrigation","",_xlfn.XLOOKUP($A87,TBL_PlexosNaming!$H$2:$H$7,TBL_PlexosNaming!J$2:J$7)&amp;_xlfn.XLOOKUP($B87,TBL_PlexosNaming!$B$2:$B$16,TBL_PlexosNaming!$E$2:$E$16,"Error")&amp;_xlfn.XLOOKUP($D87,TBL_PlexosNaming!$D$2:$D$16,TBL_PlexosNaming!$F$2:$F$16,"Error"))</f>
        <v>DRW.PX.NCA._.RES.Battery DLC</v>
      </c>
      <c r="G87" s="11">
        <f t="shared" si="12"/>
        <v>6.0000000000000001E-3</v>
      </c>
      <c r="H87" s="11">
        <f t="shared" si="13"/>
        <v>3.5000000000000003E-2</v>
      </c>
      <c r="I87" s="12" t="str">
        <f t="shared" si="14"/>
        <v>X</v>
      </c>
      <c r="J87" s="6">
        <v>35</v>
      </c>
      <c r="K87" s="6">
        <v>6</v>
      </c>
      <c r="L87" s="6">
        <v>30</v>
      </c>
      <c r="M87" s="18">
        <v>6</v>
      </c>
      <c r="N87" s="1">
        <v>35.293822604091069</v>
      </c>
      <c r="O87" s="1">
        <v>31.55963470354784</v>
      </c>
      <c r="P87" s="2">
        <v>0</v>
      </c>
      <c r="Q87" s="2">
        <v>0</v>
      </c>
      <c r="R87" s="2">
        <v>1.08450100562424E-2</v>
      </c>
      <c r="S87" s="2">
        <v>1.9949547828938902E-2</v>
      </c>
      <c r="T87" s="2">
        <v>1.5667477366538101E-2</v>
      </c>
      <c r="U87" s="2">
        <v>1.5388044685194599E-2</v>
      </c>
      <c r="V87" s="2">
        <v>1.2954745750885698E-2</v>
      </c>
      <c r="W87" s="2">
        <v>1.3450413027149499E-2</v>
      </c>
      <c r="X87" s="2">
        <v>1.245724779039481E-2</v>
      </c>
      <c r="Y87" s="2">
        <v>1.847619176179599E-2</v>
      </c>
      <c r="Z87" s="2">
        <v>1.7493159551154991E-2</v>
      </c>
      <c r="AA87" s="2">
        <v>1.854538197003E-2</v>
      </c>
      <c r="AB87" s="2">
        <v>1.9561728988501004E-2</v>
      </c>
      <c r="AC87" s="2">
        <v>2.0329208505569019E-2</v>
      </c>
      <c r="AD87" s="2">
        <v>2.1029111063884998E-2</v>
      </c>
      <c r="AE87" s="2">
        <v>2.1872182773721993E-2</v>
      </c>
      <c r="AF87" s="2">
        <v>2.2217022767991979E-2</v>
      </c>
      <c r="AG87" s="2">
        <v>2.3875447132408023E-2</v>
      </c>
      <c r="AH87" s="2">
        <v>2.5542002788144003E-2</v>
      </c>
      <c r="AI87" s="2">
        <v>5.5545956099787019E-2</v>
      </c>
      <c r="AJ87" s="2">
        <v>0</v>
      </c>
      <c r="AK87" s="2">
        <v>0</v>
      </c>
      <c r="AL87" s="2">
        <v>1.21401645114497E-2</v>
      </c>
      <c r="AM87" s="2">
        <v>2.2919637873775201E-2</v>
      </c>
      <c r="AN87" s="2">
        <v>1.7275553688745199E-2</v>
      </c>
      <c r="AO87" s="2">
        <v>1.5691512693544594E-2</v>
      </c>
      <c r="AP87" s="2">
        <v>1.3084531905520003E-2</v>
      </c>
      <c r="AQ87" s="2">
        <v>1.2396659176851302E-2</v>
      </c>
      <c r="AR87" s="2">
        <v>1.1674884549668002E-2</v>
      </c>
      <c r="AS87" s="2">
        <v>2.0958368465870986E-2</v>
      </c>
      <c r="AT87" s="2">
        <v>1.4543910430902002E-2</v>
      </c>
      <c r="AU87" s="2">
        <v>1.8620130096955012E-2</v>
      </c>
      <c r="AV87" s="2">
        <v>1.8442623087610993E-2</v>
      </c>
      <c r="AW87" s="2">
        <v>2.1375415339371012E-2</v>
      </c>
      <c r="AX87" s="2">
        <v>1.6741971353823992E-2</v>
      </c>
      <c r="AY87" s="2">
        <v>2.6606469173410002E-2</v>
      </c>
      <c r="AZ87" s="2">
        <v>1.5939487680512981E-2</v>
      </c>
      <c r="BA87" s="2">
        <v>2.4172179841007002E-2</v>
      </c>
      <c r="BB87" s="2">
        <v>2.3342383418721024E-2</v>
      </c>
      <c r="BC87" s="2">
        <v>5.3747430744529978E-2</v>
      </c>
      <c r="BD87" s="13">
        <f t="shared" si="15"/>
        <v>0.36519987990833302</v>
      </c>
      <c r="BE87" s="13">
        <f t="shared" si="16"/>
        <v>0.35967331403226899</v>
      </c>
    </row>
    <row r="88" spans="1:57" x14ac:dyDescent="0.25">
      <c r="A88" s="6" t="s">
        <v>58</v>
      </c>
      <c r="B88" s="6" t="s">
        <v>542</v>
      </c>
      <c r="C88" s="6" t="s">
        <v>551</v>
      </c>
      <c r="D88" s="6" t="s">
        <v>518</v>
      </c>
      <c r="E88" s="6" t="str">
        <f>_xlfn.XLOOKUP($A88,TBL_PlexosNaming!$H$2:$H$7,TBL_PlexosNaming!I$2:I$7)&amp;_xlfn.XLOOKUP($B88,TBL_PlexosNaming!$B$2:$B$16,TBL_PlexosNaming!$E$2:$E$16,"Error")&amp;_xlfn.XLOOKUP($D88,TBL_PlexosNaming!$D$2:$D$16,TBL_PlexosNaming!$F$2:$F$16,"Error")</f>
        <v>DRS.PX.GOE._.RES.Battery DLC</v>
      </c>
      <c r="F88" s="6" t="str">
        <f>IF(B88="Irrigation","",_xlfn.XLOOKUP($A88,TBL_PlexosNaming!$H$2:$H$7,TBL_PlexosNaming!J$2:J$7)&amp;_xlfn.XLOOKUP($B88,TBL_PlexosNaming!$B$2:$B$16,TBL_PlexosNaming!$E$2:$E$16,"Error")&amp;_xlfn.XLOOKUP($D88,TBL_PlexosNaming!$D$2:$D$16,TBL_PlexosNaming!$F$2:$F$16,"Error"))</f>
        <v>DRW.PX.GOE._.RES.Battery DLC</v>
      </c>
      <c r="G88" s="11">
        <f t="shared" si="12"/>
        <v>6.0000000000000001E-3</v>
      </c>
      <c r="H88" s="11">
        <f t="shared" si="13"/>
        <v>3.5000000000000003E-2</v>
      </c>
      <c r="I88" s="12" t="str">
        <f t="shared" si="14"/>
        <v>X</v>
      </c>
      <c r="J88" s="6">
        <v>35</v>
      </c>
      <c r="K88" s="6">
        <v>6</v>
      </c>
      <c r="L88" s="6">
        <v>30</v>
      </c>
      <c r="M88" s="18">
        <v>6</v>
      </c>
      <c r="N88" s="1">
        <v>34.899557724019452</v>
      </c>
      <c r="O88" s="1">
        <v>25.147982063589033</v>
      </c>
      <c r="P88" s="2">
        <v>0</v>
      </c>
      <c r="Q88" s="2">
        <v>2</v>
      </c>
      <c r="R88" s="2">
        <v>0</v>
      </c>
      <c r="S88" s="2">
        <v>3.9106725882214977E-2</v>
      </c>
      <c r="T88" s="2">
        <v>0</v>
      </c>
      <c r="U88" s="2">
        <v>6.2670047350943392E-5</v>
      </c>
      <c r="V88" s="2">
        <v>0</v>
      </c>
      <c r="W88" s="2">
        <v>0</v>
      </c>
      <c r="X88" s="2">
        <v>1.5549057110270104E-3</v>
      </c>
      <c r="Y88" s="2">
        <v>5.2576068799269904E-2</v>
      </c>
      <c r="Z88" s="2">
        <v>3.2066560053830573E-3</v>
      </c>
      <c r="AA88" s="2">
        <v>0</v>
      </c>
      <c r="AB88" s="2">
        <v>0.11225116191553597</v>
      </c>
      <c r="AC88" s="2">
        <v>0.1177724669229101</v>
      </c>
      <c r="AD88" s="2">
        <v>0.28860535114100005</v>
      </c>
      <c r="AE88" s="2">
        <v>5.7445756027579842E-2</v>
      </c>
      <c r="AF88" s="2">
        <v>0.14733347784133</v>
      </c>
      <c r="AG88" s="2">
        <v>8.6187882870790045E-2</v>
      </c>
      <c r="AH88" s="2">
        <v>0.1495710489525901</v>
      </c>
      <c r="AI88" s="2">
        <v>0.45116882799455005</v>
      </c>
      <c r="AJ88" s="2">
        <v>0</v>
      </c>
      <c r="AK88" s="2">
        <v>0.40732898383336991</v>
      </c>
      <c r="AL88" s="2">
        <v>0</v>
      </c>
      <c r="AM88" s="2">
        <v>0</v>
      </c>
      <c r="AN88" s="2">
        <v>8.6960105315898595E-3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0.14773180029965993</v>
      </c>
      <c r="AV88" s="2">
        <v>0.1459070721367699</v>
      </c>
      <c r="AW88" s="2">
        <v>0.17480091722925017</v>
      </c>
      <c r="AX88" s="2">
        <v>0.12392403354104986</v>
      </c>
      <c r="AY88" s="2">
        <v>0.13088498470325005</v>
      </c>
      <c r="AZ88" s="2">
        <v>0.21906464103504009</v>
      </c>
      <c r="BA88" s="2">
        <v>0.2004168748063897</v>
      </c>
      <c r="BB88" s="2">
        <v>0.22963342654573005</v>
      </c>
      <c r="BC88" s="2">
        <v>0.27529709811754</v>
      </c>
      <c r="BD88" s="13">
        <f t="shared" si="15"/>
        <v>3.5068430001115312</v>
      </c>
      <c r="BE88" s="13">
        <f t="shared" si="16"/>
        <v>2.0636858427796394</v>
      </c>
    </row>
    <row r="89" spans="1:57" x14ac:dyDescent="0.25">
      <c r="A89" s="6" t="s">
        <v>88</v>
      </c>
      <c r="B89" s="6" t="s">
        <v>542</v>
      </c>
      <c r="C89" s="6" t="s">
        <v>551</v>
      </c>
      <c r="D89" s="6" t="s">
        <v>518</v>
      </c>
      <c r="E89" s="6" t="str">
        <f>_xlfn.XLOOKUP($A89,TBL_PlexosNaming!$H$2:$H$7,TBL_PlexosNaming!I$2:I$7)&amp;_xlfn.XLOOKUP($B89,TBL_PlexosNaming!$B$2:$B$16,TBL_PlexosNaming!$E$2:$E$16,"Error")&amp;_xlfn.XLOOKUP($D89,TBL_PlexosNaming!$D$2:$D$16,TBL_PlexosNaming!$F$2:$F$16,"Error")</f>
        <v>DRS.PX.SOR._.RES.Battery DLC</v>
      </c>
      <c r="F89" s="6" t="str">
        <f>IF(B89="Irrigation","",_xlfn.XLOOKUP($A89,TBL_PlexosNaming!$H$2:$H$7,TBL_PlexosNaming!J$2:J$7)&amp;_xlfn.XLOOKUP($B89,TBL_PlexosNaming!$B$2:$B$16,TBL_PlexosNaming!$E$2:$E$16,"Error")&amp;_xlfn.XLOOKUP($D89,TBL_PlexosNaming!$D$2:$D$16,TBL_PlexosNaming!$F$2:$F$16,"Error"))</f>
        <v>DRW.PX.SOR._.RES.Battery DLC</v>
      </c>
      <c r="G89" s="11">
        <f t="shared" si="12"/>
        <v>6.0000000000000001E-3</v>
      </c>
      <c r="H89" s="11">
        <f t="shared" si="13"/>
        <v>3.5000000000000003E-2</v>
      </c>
      <c r="I89" s="12" t="str">
        <f t="shared" si="14"/>
        <v>X</v>
      </c>
      <c r="J89" s="6">
        <v>35</v>
      </c>
      <c r="K89" s="6">
        <v>6</v>
      </c>
      <c r="L89" s="6">
        <v>30</v>
      </c>
      <c r="M89" s="18">
        <v>6</v>
      </c>
      <c r="N89" s="1">
        <v>34.063840652800742</v>
      </c>
      <c r="O89" s="1">
        <v>27.513025660299544</v>
      </c>
      <c r="P89" s="2">
        <v>0</v>
      </c>
      <c r="Q89" s="2">
        <v>0</v>
      </c>
      <c r="R89" s="2">
        <v>0.152256855615338</v>
      </c>
      <c r="S89" s="2">
        <v>0.20432137953702498</v>
      </c>
      <c r="T89" s="2">
        <v>0.113356821787367</v>
      </c>
      <c r="U89" s="2">
        <v>7.1812568124042075E-2</v>
      </c>
      <c r="V89" s="2">
        <v>4.8099448201882944E-2</v>
      </c>
      <c r="W89" s="2">
        <v>0.11107781660907001</v>
      </c>
      <c r="X89" s="2">
        <v>0.12566804479246996</v>
      </c>
      <c r="Y89" s="2">
        <v>0.13753192886051502</v>
      </c>
      <c r="Z89" s="2">
        <v>0.11866886548805011</v>
      </c>
      <c r="AA89" s="2">
        <v>0.13075139864400986</v>
      </c>
      <c r="AB89" s="2">
        <v>0.14186463698651997</v>
      </c>
      <c r="AC89" s="2">
        <v>0.15214148892900003</v>
      </c>
      <c r="AD89" s="2">
        <v>0.16618624362817003</v>
      </c>
      <c r="AE89" s="2">
        <v>0.17740698388765996</v>
      </c>
      <c r="AF89" s="2">
        <v>0.18974275268627006</v>
      </c>
      <c r="AG89" s="2">
        <v>0.20596441805298982</v>
      </c>
      <c r="AH89" s="2">
        <v>0.22543842803354996</v>
      </c>
      <c r="AI89" s="2">
        <v>0.52780078200394032</v>
      </c>
      <c r="AJ89" s="2">
        <v>0</v>
      </c>
      <c r="AK89" s="2">
        <v>0</v>
      </c>
      <c r="AL89" s="2">
        <v>0.189255471121616</v>
      </c>
      <c r="AM89" s="2">
        <v>0.25126322695588899</v>
      </c>
      <c r="AN89" s="2">
        <v>0.14146727618227106</v>
      </c>
      <c r="AO89" s="2">
        <v>9.0725822356718999E-2</v>
      </c>
      <c r="AP89" s="2">
        <v>5.9763713378605976E-2</v>
      </c>
      <c r="AQ89" s="2">
        <v>9.6239343050970927E-2</v>
      </c>
      <c r="AR89" s="2">
        <v>0.13006758353635806</v>
      </c>
      <c r="AS89" s="2">
        <v>0.14021889714485991</v>
      </c>
      <c r="AT89" s="2">
        <v>0.12403752460951001</v>
      </c>
      <c r="AU89" s="2">
        <v>0.12608779185972008</v>
      </c>
      <c r="AV89" s="2">
        <v>0.13522936048709999</v>
      </c>
      <c r="AW89" s="2">
        <v>0.14126249853068007</v>
      </c>
      <c r="AX89" s="2">
        <v>0.16511646096358001</v>
      </c>
      <c r="AY89" s="2">
        <v>0.16665116186620987</v>
      </c>
      <c r="AZ89" s="2">
        <v>0.17199129639315025</v>
      </c>
      <c r="BA89" s="2">
        <v>0.19069002815728986</v>
      </c>
      <c r="BB89" s="2">
        <v>0.17692818273261013</v>
      </c>
      <c r="BC89" s="2">
        <v>0.45704133924690993</v>
      </c>
      <c r="BD89" s="13">
        <f t="shared" si="15"/>
        <v>3.0000908618678701</v>
      </c>
      <c r="BE89" s="13">
        <f t="shared" si="16"/>
        <v>2.9540369785740501</v>
      </c>
    </row>
    <row r="90" spans="1:57" x14ac:dyDescent="0.25">
      <c r="A90" s="6" t="s">
        <v>120</v>
      </c>
      <c r="B90" s="6" t="s">
        <v>542</v>
      </c>
      <c r="C90" s="6" t="s">
        <v>551</v>
      </c>
      <c r="D90" s="6" t="s">
        <v>518</v>
      </c>
      <c r="E90" s="6" t="str">
        <f>_xlfn.XLOOKUP($A90,TBL_PlexosNaming!$H$2:$H$7,TBL_PlexosNaming!I$2:I$7)&amp;_xlfn.XLOOKUP($B90,TBL_PlexosNaming!$B$2:$B$16,TBL_PlexosNaming!$E$2:$E$16,"Error")&amp;_xlfn.XLOOKUP($D90,TBL_PlexosNaming!$D$2:$D$16,TBL_PlexosNaming!$F$2:$F$16,"Error")</f>
        <v>DRS.PX.UTN._.RES.Battery DLC</v>
      </c>
      <c r="F90" s="6" t="str">
        <f>IF(B90="Irrigation","",_xlfn.XLOOKUP($A90,TBL_PlexosNaming!$H$2:$H$7,TBL_PlexosNaming!J$2:J$7)&amp;_xlfn.XLOOKUP($B90,TBL_PlexosNaming!$B$2:$B$16,TBL_PlexosNaming!$E$2:$E$16,"Error")&amp;_xlfn.XLOOKUP($D90,TBL_PlexosNaming!$D$2:$D$16,TBL_PlexosNaming!$F$2:$F$16,"Error"))</f>
        <v>DRW.PX.UTN._.RES.Battery DLC</v>
      </c>
      <c r="G90" s="11">
        <f t="shared" si="12"/>
        <v>6.0000000000000001E-3</v>
      </c>
      <c r="H90" s="11">
        <f t="shared" si="13"/>
        <v>3.5000000000000003E-2</v>
      </c>
      <c r="I90" s="12" t="str">
        <f t="shared" si="14"/>
        <v>X</v>
      </c>
      <c r="J90" s="6">
        <v>35</v>
      </c>
      <c r="K90" s="6">
        <v>6</v>
      </c>
      <c r="L90" s="6">
        <v>30</v>
      </c>
      <c r="M90" s="18">
        <v>6</v>
      </c>
      <c r="N90" s="1">
        <v>32.639214869706784</v>
      </c>
      <c r="O90" s="1">
        <v>52.993566807500784</v>
      </c>
      <c r="P90" s="2">
        <v>0</v>
      </c>
      <c r="Q90" s="2">
        <v>7</v>
      </c>
      <c r="R90" s="2">
        <v>0.50380544008061001</v>
      </c>
      <c r="S90" s="2">
        <v>0.6570176534987997</v>
      </c>
      <c r="T90" s="2">
        <v>0.79208601090859965</v>
      </c>
      <c r="U90" s="2">
        <v>1.0276660089950997</v>
      </c>
      <c r="V90" s="2">
        <v>1.3357749897252997</v>
      </c>
      <c r="W90" s="2">
        <v>1.4146329872838006</v>
      </c>
      <c r="X90" s="2">
        <v>2.0672280669864005</v>
      </c>
      <c r="Y90" s="2">
        <v>2.6271707920957006</v>
      </c>
      <c r="Z90" s="2">
        <v>3.0420242424071979</v>
      </c>
      <c r="AA90" s="2">
        <v>3.4121803139881024</v>
      </c>
      <c r="AB90" s="2">
        <v>3.8526847144094987</v>
      </c>
      <c r="AC90" s="2">
        <v>4.346037781746201</v>
      </c>
      <c r="AD90" s="2">
        <v>4.8162425036123011</v>
      </c>
      <c r="AE90" s="2">
        <v>5.4019687544117971</v>
      </c>
      <c r="AF90" s="2">
        <v>5.8493420118780008</v>
      </c>
      <c r="AG90" s="2">
        <v>6.3640527228969006</v>
      </c>
      <c r="AH90" s="2">
        <v>6.9254146255766997</v>
      </c>
      <c r="AI90" s="2">
        <v>16.092301314076295</v>
      </c>
      <c r="AJ90" s="2">
        <v>0</v>
      </c>
      <c r="AK90" s="2">
        <v>0</v>
      </c>
      <c r="AL90" s="2">
        <v>0.33016070911537998</v>
      </c>
      <c r="AM90" s="2">
        <v>0.4643181646376604</v>
      </c>
      <c r="AN90" s="2">
        <v>0.60435026614891019</v>
      </c>
      <c r="AO90" s="2">
        <v>0.6913702481667201</v>
      </c>
      <c r="AP90" s="2">
        <v>0.90972620531803905</v>
      </c>
      <c r="AQ90" s="2">
        <v>1.02889915886065</v>
      </c>
      <c r="AR90" s="2">
        <v>1.3685565063473906</v>
      </c>
      <c r="AS90" s="2">
        <v>1.8219753833568006</v>
      </c>
      <c r="AT90" s="2">
        <v>2.099955124439699</v>
      </c>
      <c r="AU90" s="2">
        <v>2.3933948191882006</v>
      </c>
      <c r="AV90" s="2">
        <v>2.7218056921437999</v>
      </c>
      <c r="AW90" s="2">
        <v>3.0368847555009992</v>
      </c>
      <c r="AX90" s="2">
        <v>3.2956709091626024</v>
      </c>
      <c r="AY90" s="2">
        <v>3.9463935496039966</v>
      </c>
      <c r="AZ90" s="2">
        <v>4.2325529610066006</v>
      </c>
      <c r="BA90" s="2">
        <v>4.7162469745506996</v>
      </c>
      <c r="BB90" s="2">
        <v>5.0502323267735036</v>
      </c>
      <c r="BC90" s="2">
        <v>11.836426082067995</v>
      </c>
      <c r="BD90" s="13">
        <f t="shared" si="15"/>
        <v>77.527630934577303</v>
      </c>
      <c r="BE90" s="13">
        <f t="shared" si="16"/>
        <v>50.548919836389643</v>
      </c>
    </row>
    <row r="91" spans="1:57" x14ac:dyDescent="0.25">
      <c r="A91" s="6" t="s">
        <v>150</v>
      </c>
      <c r="B91" s="6" t="s">
        <v>542</v>
      </c>
      <c r="C91" s="6" t="s">
        <v>551</v>
      </c>
      <c r="D91" s="6" t="s">
        <v>518</v>
      </c>
      <c r="E91" s="6" t="str">
        <f>_xlfn.XLOOKUP($A91,TBL_PlexosNaming!$H$2:$H$7,TBL_PlexosNaming!I$2:I$7)&amp;_xlfn.XLOOKUP($B91,TBL_PlexosNaming!$B$2:$B$16,TBL_PlexosNaming!$E$2:$E$16,"Error")&amp;_xlfn.XLOOKUP($D91,TBL_PlexosNaming!$D$2:$D$16,TBL_PlexosNaming!$F$2:$F$16,"Error")</f>
        <v>DRS.PX.YAK._.RES.Battery DLC</v>
      </c>
      <c r="F91" s="6" t="str">
        <f>IF(B91="Irrigation","",_xlfn.XLOOKUP($A91,TBL_PlexosNaming!$H$2:$H$7,TBL_PlexosNaming!J$2:J$7)&amp;_xlfn.XLOOKUP($B91,TBL_PlexosNaming!$B$2:$B$16,TBL_PlexosNaming!$E$2:$E$16,"Error")&amp;_xlfn.XLOOKUP($D91,TBL_PlexosNaming!$D$2:$D$16,TBL_PlexosNaming!$F$2:$F$16,"Error"))</f>
        <v>DRW.PX.YAK._.RES.Battery DLC</v>
      </c>
      <c r="G91" s="11">
        <f t="shared" si="12"/>
        <v>6.0000000000000001E-3</v>
      </c>
      <c r="H91" s="11">
        <f t="shared" si="13"/>
        <v>3.5000000000000003E-2</v>
      </c>
      <c r="I91" s="12" t="str">
        <f t="shared" si="14"/>
        <v>X</v>
      </c>
      <c r="J91" s="6">
        <v>35</v>
      </c>
      <c r="K91" s="6">
        <v>6</v>
      </c>
      <c r="L91" s="6">
        <v>30</v>
      </c>
      <c r="M91" s="18">
        <v>6</v>
      </c>
      <c r="N91" s="1">
        <v>28.740594202538766</v>
      </c>
      <c r="O91" s="1">
        <v>28.321493160614832</v>
      </c>
      <c r="P91" s="2">
        <v>0</v>
      </c>
      <c r="Q91" s="2">
        <v>0</v>
      </c>
      <c r="R91" s="2">
        <v>2.3235235887834604E-2</v>
      </c>
      <c r="S91" s="2">
        <v>3.2884705739800693E-2</v>
      </c>
      <c r="T91" s="2">
        <v>2.05565265011948E-2</v>
      </c>
      <c r="U91" s="2">
        <v>1.6555294311930299E-2</v>
      </c>
      <c r="V91" s="2">
        <v>1.2853149037916609E-2</v>
      </c>
      <c r="W91" s="2">
        <v>1.8509756508933994E-2</v>
      </c>
      <c r="X91" s="2">
        <v>2.0083071948645989E-2</v>
      </c>
      <c r="Y91" s="2">
        <v>2.5092913079806017E-2</v>
      </c>
      <c r="Z91" s="2">
        <v>2.7493420607095004E-2</v>
      </c>
      <c r="AA91" s="2">
        <v>3.0493381009025988E-2</v>
      </c>
      <c r="AB91" s="2">
        <v>3.3422911487169027E-2</v>
      </c>
      <c r="AC91" s="2">
        <v>3.555669516237997E-2</v>
      </c>
      <c r="AD91" s="2">
        <v>3.9752499490326998E-2</v>
      </c>
      <c r="AE91" s="2">
        <v>4.2311369914619035E-2</v>
      </c>
      <c r="AF91" s="2">
        <v>4.3694167545232976E-2</v>
      </c>
      <c r="AG91" s="2">
        <v>4.6161591826477999E-2</v>
      </c>
      <c r="AH91" s="2">
        <v>4.8662866794112969E-2</v>
      </c>
      <c r="AI91" s="2">
        <v>0.10410150780776106</v>
      </c>
      <c r="AJ91" s="2">
        <v>0</v>
      </c>
      <c r="AK91" s="2">
        <v>0</v>
      </c>
      <c r="AL91" s="2">
        <v>2.4407022845839201E-2</v>
      </c>
      <c r="AM91" s="2">
        <v>3.3612767155566103E-2</v>
      </c>
      <c r="AN91" s="2">
        <v>2.0000639108529401E-2</v>
      </c>
      <c r="AO91" s="2">
        <v>1.3757607409783698E-2</v>
      </c>
      <c r="AP91" s="2">
        <v>1.2571446714329595E-2</v>
      </c>
      <c r="AQ91" s="2">
        <v>1.5770328155218005E-2</v>
      </c>
      <c r="AR91" s="2">
        <v>1.6586362243502989E-2</v>
      </c>
      <c r="AS91" s="2">
        <v>1.9867104543596997E-2</v>
      </c>
      <c r="AT91" s="2">
        <v>2.2202121475143E-2</v>
      </c>
      <c r="AU91" s="2">
        <v>2.3959434346299019E-2</v>
      </c>
      <c r="AV91" s="2">
        <v>2.5528158399077988E-2</v>
      </c>
      <c r="AW91" s="2">
        <v>2.7396286267595021E-2</v>
      </c>
      <c r="AX91" s="2">
        <v>2.941241723013599E-2</v>
      </c>
      <c r="AY91" s="2">
        <v>3.0038417986527011E-2</v>
      </c>
      <c r="AZ91" s="2">
        <v>3.3264550400479986E-2</v>
      </c>
      <c r="BA91" s="2">
        <v>3.5479645675429994E-2</v>
      </c>
      <c r="BB91" s="2">
        <v>3.5393212353219017E-2</v>
      </c>
      <c r="BC91" s="2">
        <v>6.8039127509916975E-2</v>
      </c>
      <c r="BD91" s="13">
        <f t="shared" si="15"/>
        <v>0.62142106466026403</v>
      </c>
      <c r="BE91" s="13">
        <f t="shared" si="16"/>
        <v>0.48728664982018999</v>
      </c>
    </row>
    <row r="92" spans="1:57" x14ac:dyDescent="0.25">
      <c r="A92" s="6" t="s">
        <v>182</v>
      </c>
      <c r="B92" s="6" t="s">
        <v>542</v>
      </c>
      <c r="C92" s="6" t="s">
        <v>551</v>
      </c>
      <c r="D92" s="6" t="s">
        <v>518</v>
      </c>
      <c r="E92" s="6" t="str">
        <f>_xlfn.XLOOKUP($A92,TBL_PlexosNaming!$H$2:$H$7,TBL_PlexosNaming!I$2:I$7)&amp;_xlfn.XLOOKUP($B92,TBL_PlexosNaming!$B$2:$B$16,TBL_PlexosNaming!$E$2:$E$16,"Error")&amp;_xlfn.XLOOKUP($D92,TBL_PlexosNaming!$D$2:$D$16,TBL_PlexosNaming!$F$2:$F$16,"Error")</f>
        <v>DRS.PX.WYC._.RES.Battery DLC</v>
      </c>
      <c r="F92" s="6" t="str">
        <f>IF(B92="Irrigation","",_xlfn.XLOOKUP($A92,TBL_PlexosNaming!$H$2:$H$7,TBL_PlexosNaming!J$2:J$7)&amp;_xlfn.XLOOKUP($B92,TBL_PlexosNaming!$B$2:$B$16,TBL_PlexosNaming!$E$2:$E$16,"Error")&amp;_xlfn.XLOOKUP($D92,TBL_PlexosNaming!$D$2:$D$16,TBL_PlexosNaming!$F$2:$F$16,"Error"))</f>
        <v>DRW.PX.WYC._.RES.Battery DLC</v>
      </c>
      <c r="G92" s="11">
        <f t="shared" si="12"/>
        <v>6.0000000000000001E-3</v>
      </c>
      <c r="H92" s="11">
        <f t="shared" si="13"/>
        <v>3.5000000000000003E-2</v>
      </c>
      <c r="I92" s="12" t="str">
        <f t="shared" si="14"/>
        <v>X</v>
      </c>
      <c r="J92" s="6">
        <v>35</v>
      </c>
      <c r="K92" s="6">
        <v>6</v>
      </c>
      <c r="L92" s="6">
        <v>30</v>
      </c>
      <c r="M92" s="18">
        <v>6</v>
      </c>
      <c r="N92" s="1">
        <v>42.141379745294728</v>
      </c>
      <c r="O92" s="1">
        <v>37.521943590422531</v>
      </c>
      <c r="P92" s="2">
        <v>0</v>
      </c>
      <c r="Q92" s="2">
        <v>1</v>
      </c>
      <c r="R92" s="2">
        <v>2.8113772636065099E-2</v>
      </c>
      <c r="S92" s="2">
        <v>4.3527333945293206E-2</v>
      </c>
      <c r="T92" s="2">
        <v>3.9923295196857694E-2</v>
      </c>
      <c r="U92" s="2">
        <v>3.1301819719946E-2</v>
      </c>
      <c r="V92" s="2">
        <v>2.7465887244419007E-2</v>
      </c>
      <c r="W92" s="2">
        <v>2.7789075664474E-2</v>
      </c>
      <c r="X92" s="2">
        <v>3.3972230286106991E-2</v>
      </c>
      <c r="Y92" s="2">
        <v>5.6163400927279977E-2</v>
      </c>
      <c r="Z92" s="2">
        <v>4.5747299308349032E-2</v>
      </c>
      <c r="AA92" s="2">
        <v>4.5468031868025005E-2</v>
      </c>
      <c r="AB92" s="2">
        <v>4.3952786745193984E-2</v>
      </c>
      <c r="AC92" s="2">
        <v>4.3433625700195988E-2</v>
      </c>
      <c r="AD92" s="2">
        <v>4.3952397575039992E-2</v>
      </c>
      <c r="AE92" s="2">
        <v>4.2567708252798986E-2</v>
      </c>
      <c r="AF92" s="2">
        <v>4.0466850859595005E-2</v>
      </c>
      <c r="AG92" s="2">
        <v>4.1952465631735048E-2</v>
      </c>
      <c r="AH92" s="2">
        <v>4.4450373211135985E-2</v>
      </c>
      <c r="AI92" s="2">
        <v>8.3017206619757977E-2</v>
      </c>
      <c r="AJ92" s="2">
        <v>0</v>
      </c>
      <c r="AK92" s="2">
        <v>0</v>
      </c>
      <c r="AL92" s="2">
        <v>3.03472100140624E-2</v>
      </c>
      <c r="AM92" s="2">
        <v>4.9930650721926997E-2</v>
      </c>
      <c r="AN92" s="2">
        <v>4.4913258268876613E-2</v>
      </c>
      <c r="AO92" s="2">
        <v>3.6671011392617997E-2</v>
      </c>
      <c r="AP92" s="2">
        <v>2.9483302056834998E-2</v>
      </c>
      <c r="AQ92" s="2">
        <v>3.4458413203044991E-2</v>
      </c>
      <c r="AR92" s="2">
        <v>3.6596709954022977E-2</v>
      </c>
      <c r="AS92" s="2">
        <v>6.5765855077063007E-2</v>
      </c>
      <c r="AT92" s="2">
        <v>5.234448676123904E-2</v>
      </c>
      <c r="AU92" s="2">
        <v>5.2487498666620003E-2</v>
      </c>
      <c r="AV92" s="2">
        <v>4.942086853840999E-2</v>
      </c>
      <c r="AW92" s="2">
        <v>4.2571730298401944E-2</v>
      </c>
      <c r="AX92" s="2">
        <v>4.3386694814772087E-2</v>
      </c>
      <c r="AY92" s="2">
        <v>5.2511289805800998E-2</v>
      </c>
      <c r="AZ92" s="2">
        <v>4.374203612386296E-2</v>
      </c>
      <c r="BA92" s="2">
        <v>4.8316270647963955E-2</v>
      </c>
      <c r="BB92" s="2">
        <v>3.7535252954717047E-2</v>
      </c>
      <c r="BC92" s="2">
        <v>8.9896229986914045E-2</v>
      </c>
      <c r="BD92" s="13">
        <f t="shared" si="15"/>
        <v>1.7632655613922696</v>
      </c>
      <c r="BE92" s="13">
        <f t="shared" si="16"/>
        <v>0.84037876928715205</v>
      </c>
    </row>
    <row r="94" spans="1:57" x14ac:dyDescent="0.25">
      <c r="O94" s="6" t="s">
        <v>538</v>
      </c>
      <c r="P94" s="15">
        <f>SUBTOTAL(9,P$3:P$93)</f>
        <v>0</v>
      </c>
      <c r="Q94" s="15">
        <f t="shared" ref="Q94:AI94" si="17">SUBTOTAL(9,Q$3:Q$93)</f>
        <v>103.01741217084481</v>
      </c>
      <c r="R94" s="15">
        <f t="shared" si="17"/>
        <v>84.954469003286377</v>
      </c>
      <c r="S94" s="15">
        <f t="shared" si="17"/>
        <v>132.8169532700052</v>
      </c>
      <c r="T94" s="15">
        <f t="shared" si="17"/>
        <v>66.328873640628288</v>
      </c>
      <c r="U94" s="15">
        <f t="shared" si="17"/>
        <v>48.371160486874068</v>
      </c>
      <c r="V94" s="15">
        <f t="shared" si="17"/>
        <v>29.480945052711</v>
      </c>
      <c r="W94" s="15">
        <f t="shared" si="17"/>
        <v>30.545898214310142</v>
      </c>
      <c r="X94" s="15">
        <f t="shared" si="17"/>
        <v>27.42724689023613</v>
      </c>
      <c r="Y94" s="15">
        <f t="shared" si="17"/>
        <v>39.322843621922523</v>
      </c>
      <c r="Z94" s="15">
        <f t="shared" si="17"/>
        <v>26.839440884505933</v>
      </c>
      <c r="AA94" s="15">
        <f t="shared" si="17"/>
        <v>24.191600308676595</v>
      </c>
      <c r="AB94" s="15">
        <f t="shared" si="17"/>
        <v>25.14576999975419</v>
      </c>
      <c r="AC94" s="15">
        <f t="shared" si="17"/>
        <v>26.7433512088116</v>
      </c>
      <c r="AD94" s="15">
        <f t="shared" si="17"/>
        <v>53.368180079430708</v>
      </c>
      <c r="AE94" s="15">
        <f t="shared" si="17"/>
        <v>35.660445328387681</v>
      </c>
      <c r="AF94" s="15">
        <f t="shared" si="17"/>
        <v>34.887745972335154</v>
      </c>
      <c r="AG94" s="15">
        <f t="shared" si="17"/>
        <v>33.274315823324713</v>
      </c>
      <c r="AH94" s="15">
        <f t="shared" si="17"/>
        <v>32.196991996351265</v>
      </c>
      <c r="AI94" s="15">
        <f t="shared" si="17"/>
        <v>81.520675000200754</v>
      </c>
    </row>
    <row r="96" spans="1:57" x14ac:dyDescent="0.25">
      <c r="O96" s="6" t="s">
        <v>212</v>
      </c>
      <c r="P96" s="15">
        <f t="shared" ref="P96:AI96" si="18">SUBTOTAL(9,AJ$3:AJ$93)</f>
        <v>0</v>
      </c>
      <c r="Q96" s="15">
        <f t="shared" si="18"/>
        <v>28.036105959655348</v>
      </c>
      <c r="R96" s="15">
        <f t="shared" si="18"/>
        <v>93.662935348960971</v>
      </c>
      <c r="S96" s="15">
        <f t="shared" si="18"/>
        <v>146.89338676121579</v>
      </c>
      <c r="T96" s="15">
        <f t="shared" si="18"/>
        <v>84.358251310590333</v>
      </c>
      <c r="U96" s="15">
        <f t="shared" si="18"/>
        <v>57.254280383500273</v>
      </c>
      <c r="V96" s="15">
        <f t="shared" si="18"/>
        <v>30.076718859496502</v>
      </c>
      <c r="W96" s="15">
        <f t="shared" si="18"/>
        <v>29.096955983720793</v>
      </c>
      <c r="X96" s="15">
        <f t="shared" si="18"/>
        <v>27.444554203382083</v>
      </c>
      <c r="Y96" s="15">
        <f t="shared" si="18"/>
        <v>29.844020232037156</v>
      </c>
      <c r="Z96" s="15">
        <f t="shared" si="18"/>
        <v>27.561275745451425</v>
      </c>
      <c r="AA96" s="15">
        <f t="shared" si="18"/>
        <v>26.2800792949498</v>
      </c>
      <c r="AB96" s="15">
        <f t="shared" si="18"/>
        <v>26.070359444646563</v>
      </c>
      <c r="AC96" s="15">
        <f t="shared" si="18"/>
        <v>27.567576908066226</v>
      </c>
      <c r="AD96" s="15">
        <f t="shared" si="18"/>
        <v>32.511635902527267</v>
      </c>
      <c r="AE96" s="15">
        <f t="shared" si="18"/>
        <v>37.101943479773752</v>
      </c>
      <c r="AF96" s="15">
        <f t="shared" si="18"/>
        <v>36.290578055354999</v>
      </c>
      <c r="AG96" s="15">
        <f t="shared" si="18"/>
        <v>35.221731478637921</v>
      </c>
      <c r="AH96" s="15">
        <f t="shared" si="18"/>
        <v>33.476612184660944</v>
      </c>
      <c r="AI96" s="15">
        <f t="shared" si="18"/>
        <v>72.60435891392622</v>
      </c>
    </row>
    <row r="97" spans="5:36" x14ac:dyDescent="0.25">
      <c r="E97" s="6" t="s">
        <v>83</v>
      </c>
    </row>
    <row r="98" spans="5:36" x14ac:dyDescent="0.25">
      <c r="E98" s="6" t="b">
        <f>E97=E4</f>
        <v>1</v>
      </c>
    </row>
    <row r="99" spans="5:36" x14ac:dyDescent="0.25">
      <c r="O99" s="14" t="s">
        <v>552</v>
      </c>
      <c r="AJ99" s="7" t="s">
        <v>301</v>
      </c>
    </row>
    <row r="100" spans="5:36" x14ac:dyDescent="0.25">
      <c r="O100" s="6" t="s">
        <v>538</v>
      </c>
      <c r="P100" s="15">
        <v>-28.911518672742979</v>
      </c>
      <c r="Q100" s="15">
        <v>33.739007178948071</v>
      </c>
      <c r="R100" s="15">
        <v>-47.862484266718823</v>
      </c>
      <c r="S100" s="15">
        <v>66.488079629376912</v>
      </c>
      <c r="T100" s="15">
        <v>17.95771315375422</v>
      </c>
      <c r="U100" s="15">
        <v>18.890215434163068</v>
      </c>
      <c r="V100" s="15">
        <v>-1.0649531615991421</v>
      </c>
      <c r="W100" s="15">
        <v>3.1186513240740119</v>
      </c>
      <c r="X100" s="15">
        <v>-11.895596731686393</v>
      </c>
      <c r="Y100" s="15">
        <v>12.48340273741659</v>
      </c>
      <c r="Z100" s="15">
        <v>2.6478405758293384</v>
      </c>
      <c r="AA100" s="15">
        <v>-0.95416969107759542</v>
      </c>
      <c r="AB100" s="15">
        <v>-1.5975812090574095</v>
      </c>
      <c r="AC100" s="15">
        <v>-26.624828870619108</v>
      </c>
      <c r="AD100" s="15">
        <v>17.707734751043027</v>
      </c>
      <c r="AE100" s="15">
        <v>0.77269935605252726</v>
      </c>
      <c r="AF100" s="15">
        <v>1.6134301490104406</v>
      </c>
      <c r="AG100" s="15">
        <v>1.0773238269734478</v>
      </c>
      <c r="AH100" s="15">
        <v>-1.9143379877899989</v>
      </c>
      <c r="AI100" s="15">
        <v>34.111329984141193</v>
      </c>
      <c r="AJ100" s="16">
        <f>SUM(P100:AI100)</f>
        <v>89.781957509491406</v>
      </c>
    </row>
    <row r="101" spans="5:36" x14ac:dyDescent="0.25">
      <c r="AJ101" s="7"/>
    </row>
    <row r="102" spans="5:36" x14ac:dyDescent="0.25">
      <c r="O102" s="6" t="s">
        <v>212</v>
      </c>
      <c r="P102" s="15">
        <v>-47.423764975034324</v>
      </c>
      <c r="Q102" s="15">
        <v>-46.239170373926711</v>
      </c>
      <c r="R102" s="15">
        <v>-53.230451412254823</v>
      </c>
      <c r="S102" s="15">
        <v>62.535135450625461</v>
      </c>
      <c r="T102" s="15">
        <v>27.10397092709006</v>
      </c>
      <c r="U102" s="15">
        <v>27.177561524003771</v>
      </c>
      <c r="V102" s="15">
        <v>0.97976287577570886</v>
      </c>
      <c r="W102" s="15">
        <v>1.6524017803387103</v>
      </c>
      <c r="X102" s="15">
        <v>-2.3994660286550733</v>
      </c>
      <c r="Y102" s="15">
        <v>2.2827444865857309</v>
      </c>
      <c r="Z102" s="15">
        <v>1.2811964505016249</v>
      </c>
      <c r="AA102" s="15">
        <v>0.20971985030323737</v>
      </c>
      <c r="AB102" s="15">
        <v>-1.4972174634196627</v>
      </c>
      <c r="AC102" s="15">
        <v>-4.9440589944610416</v>
      </c>
      <c r="AD102" s="15">
        <v>-4.5903075772464845</v>
      </c>
      <c r="AE102" s="15">
        <v>0.81136542441875292</v>
      </c>
      <c r="AF102" s="15">
        <v>1.0688465767170783</v>
      </c>
      <c r="AG102" s="15">
        <v>1.7451192939769768</v>
      </c>
      <c r="AH102" s="15">
        <v>-0.87476732846231187</v>
      </c>
      <c r="AI102" s="15">
        <v>34.351379513123256</v>
      </c>
      <c r="AJ102" s="16">
        <f>SUM(P102:AI102)</f>
        <v>-8.5265128291212022E-14</v>
      </c>
    </row>
    <row r="105" spans="5:36" x14ac:dyDescent="0.25">
      <c r="N105" s="17"/>
      <c r="O105" s="17"/>
    </row>
    <row r="106" spans="5:36" x14ac:dyDescent="0.25">
      <c r="N106" s="17"/>
      <c r="O106" s="17"/>
    </row>
    <row r="107" spans="5:36" x14ac:dyDescent="0.25">
      <c r="N107" s="17"/>
      <c r="O107" s="17"/>
    </row>
    <row r="108" spans="5:36" x14ac:dyDescent="0.25">
      <c r="N108" s="17"/>
      <c r="O108" s="17"/>
    </row>
    <row r="109" spans="5:36" x14ac:dyDescent="0.25">
      <c r="N109" s="17"/>
      <c r="O109" s="17"/>
    </row>
    <row r="110" spans="5:36" x14ac:dyDescent="0.25">
      <c r="N110" s="17"/>
      <c r="O110" s="17"/>
    </row>
    <row r="111" spans="5:36" x14ac:dyDescent="0.25">
      <c r="N111" s="17"/>
      <c r="O111" s="17"/>
    </row>
    <row r="112" spans="5:36" x14ac:dyDescent="0.25">
      <c r="N112" s="17"/>
      <c r="O112" s="17"/>
    </row>
    <row r="113" spans="14:15" x14ac:dyDescent="0.25">
      <c r="N113" s="17"/>
      <c r="O113" s="17"/>
    </row>
    <row r="114" spans="14:15" x14ac:dyDescent="0.25">
      <c r="N114" s="17"/>
      <c r="O114" s="17"/>
    </row>
    <row r="115" spans="14:15" x14ac:dyDescent="0.25">
      <c r="N115" s="17"/>
      <c r="O115" s="17"/>
    </row>
    <row r="116" spans="14:15" x14ac:dyDescent="0.25">
      <c r="N116" s="17"/>
      <c r="O116" s="17"/>
    </row>
    <row r="117" spans="14:15" x14ac:dyDescent="0.25">
      <c r="N117" s="17"/>
      <c r="O117" s="17"/>
    </row>
    <row r="118" spans="14:15" x14ac:dyDescent="0.25">
      <c r="N118" s="17"/>
      <c r="O118" s="17"/>
    </row>
    <row r="119" spans="14:15" x14ac:dyDescent="0.25">
      <c r="N119" s="17"/>
      <c r="O119" s="17"/>
    </row>
    <row r="120" spans="14:15" x14ac:dyDescent="0.25">
      <c r="N120" s="17"/>
      <c r="O120" s="17"/>
    </row>
    <row r="121" spans="14:15" x14ac:dyDescent="0.25">
      <c r="N121" s="17"/>
      <c r="O121" s="17"/>
    </row>
    <row r="122" spans="14:15" x14ac:dyDescent="0.25">
      <c r="N122" s="17"/>
      <c r="O122" s="17"/>
    </row>
    <row r="123" spans="14:15" x14ac:dyDescent="0.25">
      <c r="N123" s="17"/>
      <c r="O123" s="17"/>
    </row>
    <row r="124" spans="14:15" x14ac:dyDescent="0.25">
      <c r="N124" s="17"/>
      <c r="O124" s="17"/>
    </row>
    <row r="125" spans="14:15" x14ac:dyDescent="0.25">
      <c r="N125" s="17"/>
      <c r="O125" s="17"/>
    </row>
    <row r="126" spans="14:15" x14ac:dyDescent="0.25">
      <c r="N126" s="17"/>
      <c r="O126" s="17"/>
    </row>
    <row r="127" spans="14:15" x14ac:dyDescent="0.25">
      <c r="N127" s="17"/>
      <c r="O127" s="17"/>
    </row>
    <row r="128" spans="14:15" x14ac:dyDescent="0.25">
      <c r="N128" s="17"/>
      <c r="O128" s="17"/>
    </row>
    <row r="129" spans="14:15" x14ac:dyDescent="0.25">
      <c r="N129" s="17"/>
      <c r="O129" s="17"/>
    </row>
    <row r="130" spans="14:15" x14ac:dyDescent="0.25">
      <c r="N130" s="17"/>
      <c r="O130" s="17"/>
    </row>
    <row r="131" spans="14:15" x14ac:dyDescent="0.25">
      <c r="N131" s="17"/>
      <c r="O131" s="17"/>
    </row>
    <row r="132" spans="14:15" x14ac:dyDescent="0.25">
      <c r="N132" s="17"/>
      <c r="O132" s="17"/>
    </row>
    <row r="133" spans="14:15" x14ac:dyDescent="0.25">
      <c r="N133" s="17"/>
      <c r="O133" s="17"/>
    </row>
    <row r="134" spans="14:15" x14ac:dyDescent="0.25">
      <c r="N134" s="17"/>
      <c r="O134" s="17"/>
    </row>
    <row r="135" spans="14:15" x14ac:dyDescent="0.25">
      <c r="N135" s="17"/>
      <c r="O135" s="17"/>
    </row>
    <row r="136" spans="14:15" x14ac:dyDescent="0.25">
      <c r="N136" s="17"/>
      <c r="O136" s="17"/>
    </row>
    <row r="137" spans="14:15" x14ac:dyDescent="0.25">
      <c r="N137" s="17"/>
      <c r="O137" s="17"/>
    </row>
    <row r="138" spans="14:15" x14ac:dyDescent="0.25">
      <c r="N138" s="17"/>
      <c r="O138" s="17"/>
    </row>
    <row r="139" spans="14:15" x14ac:dyDescent="0.25">
      <c r="N139" s="17"/>
      <c r="O139" s="17"/>
    </row>
    <row r="140" spans="14:15" x14ac:dyDescent="0.25">
      <c r="N140" s="17"/>
      <c r="O140" s="17"/>
    </row>
    <row r="141" spans="14:15" x14ac:dyDescent="0.25">
      <c r="N141" s="17"/>
      <c r="O141" s="17"/>
    </row>
    <row r="142" spans="14:15" x14ac:dyDescent="0.25">
      <c r="N142" s="17"/>
      <c r="O142" s="17"/>
    </row>
    <row r="143" spans="14:15" x14ac:dyDescent="0.25">
      <c r="N143" s="17"/>
      <c r="O143" s="17"/>
    </row>
    <row r="144" spans="14:15" x14ac:dyDescent="0.25">
      <c r="N144" s="17"/>
      <c r="O144" s="17"/>
    </row>
    <row r="145" spans="14:15" x14ac:dyDescent="0.25">
      <c r="N145" s="17"/>
      <c r="O145" s="17"/>
    </row>
    <row r="146" spans="14:15" x14ac:dyDescent="0.25">
      <c r="N146" s="17"/>
      <c r="O146" s="17"/>
    </row>
    <row r="147" spans="14:15" x14ac:dyDescent="0.25">
      <c r="N147" s="17"/>
      <c r="O147" s="17"/>
    </row>
    <row r="148" spans="14:15" x14ac:dyDescent="0.25">
      <c r="N148" s="17"/>
      <c r="O148" s="17"/>
    </row>
    <row r="149" spans="14:15" x14ac:dyDescent="0.25">
      <c r="N149" s="17"/>
      <c r="O149" s="17"/>
    </row>
    <row r="150" spans="14:15" x14ac:dyDescent="0.25">
      <c r="N150" s="17"/>
      <c r="O150" s="17"/>
    </row>
    <row r="151" spans="14:15" x14ac:dyDescent="0.25">
      <c r="N151" s="17"/>
      <c r="O151" s="17"/>
    </row>
    <row r="152" spans="14:15" x14ac:dyDescent="0.25">
      <c r="N152" s="17"/>
      <c r="O152" s="17"/>
    </row>
    <row r="153" spans="14:15" x14ac:dyDescent="0.25">
      <c r="N153" s="17"/>
      <c r="O153" s="17"/>
    </row>
    <row r="154" spans="14:15" x14ac:dyDescent="0.25">
      <c r="N154" s="17"/>
      <c r="O154" s="17"/>
    </row>
    <row r="155" spans="14:15" x14ac:dyDescent="0.25">
      <c r="N155" s="17"/>
      <c r="O155" s="17"/>
    </row>
    <row r="156" spans="14:15" x14ac:dyDescent="0.25">
      <c r="N156" s="17"/>
      <c r="O156" s="17"/>
    </row>
    <row r="157" spans="14:15" x14ac:dyDescent="0.25">
      <c r="N157" s="17"/>
      <c r="O157" s="17"/>
    </row>
    <row r="158" spans="14:15" x14ac:dyDescent="0.25">
      <c r="N158" s="17"/>
      <c r="O158" s="17"/>
    </row>
    <row r="159" spans="14:15" x14ac:dyDescent="0.25">
      <c r="N159" s="17"/>
      <c r="O159" s="17"/>
    </row>
    <row r="160" spans="14:15" x14ac:dyDescent="0.25">
      <c r="N160" s="17"/>
      <c r="O160" s="17"/>
    </row>
    <row r="161" spans="14:15" x14ac:dyDescent="0.25">
      <c r="N161" s="17"/>
      <c r="O161" s="17"/>
    </row>
    <row r="162" spans="14:15" x14ac:dyDescent="0.25">
      <c r="N162" s="17"/>
      <c r="O162" s="17"/>
    </row>
    <row r="163" spans="14:15" x14ac:dyDescent="0.25">
      <c r="N163" s="17"/>
      <c r="O163" s="17"/>
    </row>
    <row r="164" spans="14:15" x14ac:dyDescent="0.25">
      <c r="N164" s="17"/>
      <c r="O164" s="17"/>
    </row>
    <row r="165" spans="14:15" x14ac:dyDescent="0.25">
      <c r="N165" s="17"/>
      <c r="O165" s="17"/>
    </row>
    <row r="166" spans="14:15" x14ac:dyDescent="0.25">
      <c r="N166" s="17"/>
      <c r="O166" s="17"/>
    </row>
    <row r="167" spans="14:15" x14ac:dyDescent="0.25">
      <c r="N167" s="17"/>
      <c r="O167" s="17"/>
    </row>
    <row r="168" spans="14:15" x14ac:dyDescent="0.25">
      <c r="N168" s="17"/>
      <c r="O168" s="17"/>
    </row>
    <row r="169" spans="14:15" x14ac:dyDescent="0.25">
      <c r="N169" s="17"/>
      <c r="O169" s="17"/>
    </row>
    <row r="170" spans="14:15" x14ac:dyDescent="0.25">
      <c r="N170" s="17"/>
      <c r="O170" s="17"/>
    </row>
    <row r="171" spans="14:15" x14ac:dyDescent="0.25">
      <c r="N171" s="17"/>
      <c r="O171" s="17"/>
    </row>
    <row r="172" spans="14:15" x14ac:dyDescent="0.25">
      <c r="N172" s="17"/>
      <c r="O172" s="17"/>
    </row>
    <row r="173" spans="14:15" x14ac:dyDescent="0.25">
      <c r="N173" s="17"/>
      <c r="O173" s="17"/>
    </row>
    <row r="174" spans="14:15" x14ac:dyDescent="0.25">
      <c r="N174" s="17"/>
      <c r="O174" s="17"/>
    </row>
    <row r="175" spans="14:15" x14ac:dyDescent="0.25">
      <c r="N175" s="17"/>
      <c r="O175" s="17"/>
    </row>
    <row r="176" spans="14:15" x14ac:dyDescent="0.25">
      <c r="N176" s="17"/>
      <c r="O176" s="17"/>
    </row>
    <row r="177" spans="14:15" x14ac:dyDescent="0.25">
      <c r="N177" s="17"/>
      <c r="O177" s="17"/>
    </row>
    <row r="178" spans="14:15" x14ac:dyDescent="0.25">
      <c r="N178" s="17"/>
      <c r="O178" s="17"/>
    </row>
    <row r="179" spans="14:15" x14ac:dyDescent="0.25">
      <c r="N179" s="17"/>
      <c r="O179" s="17"/>
    </row>
    <row r="180" spans="14:15" x14ac:dyDescent="0.25">
      <c r="N180" s="17"/>
      <c r="O180" s="17"/>
    </row>
    <row r="181" spans="14:15" x14ac:dyDescent="0.25">
      <c r="N181" s="17"/>
      <c r="O181" s="17"/>
    </row>
    <row r="182" spans="14:15" x14ac:dyDescent="0.25">
      <c r="N182" s="17"/>
      <c r="O182" s="17"/>
    </row>
    <row r="183" spans="14:15" x14ac:dyDescent="0.25">
      <c r="N183" s="17"/>
      <c r="O183" s="17"/>
    </row>
    <row r="184" spans="14:15" x14ac:dyDescent="0.25">
      <c r="N184" s="17"/>
      <c r="O184" s="17"/>
    </row>
    <row r="185" spans="14:15" x14ac:dyDescent="0.25">
      <c r="N185" s="17"/>
      <c r="O185" s="17"/>
    </row>
    <row r="186" spans="14:15" x14ac:dyDescent="0.25">
      <c r="N186" s="17"/>
      <c r="O186" s="17"/>
    </row>
    <row r="187" spans="14:15" x14ac:dyDescent="0.25">
      <c r="N187" s="17"/>
      <c r="O187" s="17"/>
    </row>
    <row r="188" spans="14:15" x14ac:dyDescent="0.25">
      <c r="N188" s="17"/>
      <c r="O188" s="17"/>
    </row>
    <row r="189" spans="14:15" x14ac:dyDescent="0.25">
      <c r="N189" s="17"/>
      <c r="O189" s="17"/>
    </row>
    <row r="190" spans="14:15" x14ac:dyDescent="0.25">
      <c r="N190" s="17"/>
      <c r="O190" s="17"/>
    </row>
    <row r="191" spans="14:15" x14ac:dyDescent="0.25">
      <c r="N191" s="17"/>
      <c r="O191" s="17"/>
    </row>
    <row r="192" spans="14:15" x14ac:dyDescent="0.25">
      <c r="N192" s="17"/>
      <c r="O192" s="17"/>
    </row>
    <row r="193" spans="14:15" x14ac:dyDescent="0.25">
      <c r="N193" s="17"/>
      <c r="O193" s="17"/>
    </row>
    <row r="194" spans="14:15" x14ac:dyDescent="0.25">
      <c r="N194" s="17"/>
      <c r="O194" s="17"/>
    </row>
    <row r="195" spans="14:15" x14ac:dyDescent="0.25">
      <c r="N195" s="17"/>
      <c r="O195" s="17"/>
    </row>
    <row r="196" spans="14:15" x14ac:dyDescent="0.25">
      <c r="N196" s="17"/>
      <c r="O196" s="17"/>
    </row>
    <row r="197" spans="14:15" x14ac:dyDescent="0.25">
      <c r="N197" s="17"/>
      <c r="O197" s="17"/>
    </row>
    <row r="198" spans="14:15" x14ac:dyDescent="0.25">
      <c r="N198" s="17"/>
      <c r="O198" s="17"/>
    </row>
    <row r="199" spans="14:15" x14ac:dyDescent="0.25">
      <c r="N199" s="17"/>
      <c r="O199" s="17"/>
    </row>
    <row r="200" spans="14:15" x14ac:dyDescent="0.25">
      <c r="N200" s="17"/>
      <c r="O200" s="17"/>
    </row>
    <row r="201" spans="14:15" x14ac:dyDescent="0.25">
      <c r="N201" s="17"/>
      <c r="O201" s="17"/>
    </row>
    <row r="202" spans="14:15" x14ac:dyDescent="0.25">
      <c r="N202" s="17"/>
      <c r="O202" s="17"/>
    </row>
    <row r="203" spans="14:15" x14ac:dyDescent="0.25">
      <c r="N203" s="17"/>
      <c r="O203" s="17"/>
    </row>
    <row r="204" spans="14:15" x14ac:dyDescent="0.25">
      <c r="N204" s="17"/>
      <c r="O204" s="17"/>
    </row>
    <row r="205" spans="14:15" x14ac:dyDescent="0.25">
      <c r="N205" s="17"/>
      <c r="O205" s="17"/>
    </row>
    <row r="206" spans="14:15" x14ac:dyDescent="0.25">
      <c r="N206" s="17"/>
      <c r="O206" s="17"/>
    </row>
    <row r="207" spans="14:15" x14ac:dyDescent="0.25">
      <c r="N207" s="17"/>
      <c r="O207" s="17"/>
    </row>
    <row r="208" spans="14:15" x14ac:dyDescent="0.25">
      <c r="N208" s="17"/>
      <c r="O208" s="17"/>
    </row>
    <row r="209" spans="14:15" x14ac:dyDescent="0.25">
      <c r="N209" s="17"/>
      <c r="O209" s="17"/>
    </row>
    <row r="210" spans="14:15" x14ac:dyDescent="0.25">
      <c r="N210" s="17"/>
      <c r="O210" s="17"/>
    </row>
    <row r="211" spans="14:15" x14ac:dyDescent="0.25">
      <c r="N211" s="17"/>
      <c r="O211" s="17"/>
    </row>
    <row r="212" spans="14:15" x14ac:dyDescent="0.25">
      <c r="N212" s="17"/>
      <c r="O212" s="17"/>
    </row>
    <row r="213" spans="14:15" x14ac:dyDescent="0.25">
      <c r="N213" s="17"/>
      <c r="O2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78DEC-9430-416F-9B5E-E90D6D99AE33}">
  <sheetPr codeName="Sheet2"/>
  <dimension ref="B1:Q87"/>
  <sheetViews>
    <sheetView zoomScaleNormal="100" workbookViewId="0"/>
  </sheetViews>
  <sheetFormatPr defaultColWidth="9.109375" defaultRowHeight="13.8" x14ac:dyDescent="0.25"/>
  <cols>
    <col min="1" max="1" width="9.109375" style="6"/>
    <col min="2" max="2" width="11" style="6" bestFit="1" customWidth="1"/>
    <col min="3" max="3" width="23" style="6" bestFit="1" customWidth="1"/>
    <col min="4" max="4" width="21.109375" style="6" bestFit="1" customWidth="1"/>
    <col min="5" max="5" width="10.44140625" style="6" bestFit="1" customWidth="1"/>
    <col min="6" max="6" width="47.5546875" style="6" customWidth="1"/>
    <col min="7" max="7" width="12.88671875" style="6" bestFit="1" customWidth="1"/>
    <col min="8" max="8" width="9.109375" style="6"/>
    <col min="9" max="9" width="20.6640625" style="6" bestFit="1" customWidth="1"/>
    <col min="10" max="10" width="19.5546875" style="6" bestFit="1" customWidth="1"/>
    <col min="11" max="11" width="9.109375" style="6"/>
    <col min="12" max="12" width="40.44140625" style="6" bestFit="1" customWidth="1"/>
    <col min="13" max="13" width="9.109375" style="6"/>
    <col min="14" max="14" width="30.44140625" style="20" customWidth="1"/>
    <col min="15" max="15" width="18.33203125" style="20" customWidth="1"/>
    <col min="16" max="16" width="10.44140625" style="20" bestFit="1" customWidth="1"/>
    <col min="17" max="17" width="13.5546875" style="20" bestFit="1" customWidth="1"/>
    <col min="18" max="16384" width="9.109375" style="6"/>
  </cols>
  <sheetData>
    <row r="1" spans="2:17" s="7" customFormat="1" x14ac:dyDescent="0.25">
      <c r="B1" s="7" t="str">
        <f>'AEG Inputs'!B2</f>
        <v>Sector</v>
      </c>
      <c r="C1" s="7" t="str">
        <f>'AEG Inputs'!C2</f>
        <v>Program Category</v>
      </c>
      <c r="D1" s="7" t="str">
        <f>'AEG Inputs'!D2</f>
        <v>Program Option</v>
      </c>
      <c r="E1" s="7" t="s">
        <v>512</v>
      </c>
      <c r="F1" s="7" t="s">
        <v>498</v>
      </c>
      <c r="H1" s="7" t="s">
        <v>224</v>
      </c>
      <c r="I1" s="7" t="s">
        <v>500</v>
      </c>
      <c r="J1" s="7" t="s">
        <v>501</v>
      </c>
      <c r="L1" s="7" t="s">
        <v>529</v>
      </c>
      <c r="N1" s="20"/>
      <c r="O1" s="20"/>
      <c r="P1" s="20"/>
      <c r="Q1" s="20"/>
    </row>
    <row r="2" spans="2:17" ht="20.399999999999999" x14ac:dyDescent="0.25">
      <c r="B2" s="6" t="str" cm="1">
        <f t="array" ref="B2:D16">_xlfn.UNIQUE('AEG Inputs'!B3:D92)</f>
        <v>C&amp;I</v>
      </c>
      <c r="C2" s="6" t="str">
        <v>Curtailment</v>
      </c>
      <c r="D2" s="6" t="str">
        <v>Third Party - Sustained</v>
      </c>
      <c r="E2" s="6" t="str">
        <f>_xlfn.XLOOKUP(B2,$B$24:$B$38,$E$24:$E$38)</f>
        <v>CI_.</v>
      </c>
      <c r="F2" s="6" t="str">
        <f>_xlfn.XLOOKUP(D2,$D$24:$D$38,$F$24:$F$38)</f>
        <v>3 Party</v>
      </c>
      <c r="H2" s="6" t="s">
        <v>26</v>
      </c>
      <c r="I2" s="6" t="s">
        <v>499</v>
      </c>
      <c r="J2" s="6" t="s">
        <v>506</v>
      </c>
      <c r="L2" s="6" t="s">
        <v>530</v>
      </c>
      <c r="N2" s="22" t="s">
        <v>565</v>
      </c>
      <c r="O2" s="22"/>
      <c r="P2" s="22"/>
      <c r="Q2" s="22"/>
    </row>
    <row r="3" spans="2:17" x14ac:dyDescent="0.25">
      <c r="B3" s="6" t="str">
        <v>Residential</v>
      </c>
      <c r="C3" s="6" t="str">
        <v>DLC (Conventional)</v>
      </c>
      <c r="D3" s="6" t="str">
        <v>EV DLC</v>
      </c>
      <c r="E3" s="6" t="str">
        <f t="shared" ref="E3:E16" si="0">_xlfn.XLOOKUP(B3,$B$24:$B$38,$E$24:$E$38)</f>
        <v>RES.</v>
      </c>
      <c r="F3" s="6" t="str">
        <f t="shared" ref="F3:F16" si="1">_xlfn.XLOOKUP(D3,$D$24:$D$38,$F$24:$F$38)</f>
        <v>EV DLC</v>
      </c>
      <c r="H3" s="6" t="s">
        <v>58</v>
      </c>
      <c r="I3" s="6" t="s">
        <v>502</v>
      </c>
      <c r="J3" s="6" t="s">
        <v>507</v>
      </c>
      <c r="L3" s="21" t="s">
        <v>84</v>
      </c>
      <c r="N3" s="23" t="s">
        <v>223</v>
      </c>
      <c r="O3" s="23" t="s">
        <v>224</v>
      </c>
      <c r="P3" s="23" t="s">
        <v>225</v>
      </c>
      <c r="Q3" s="23" t="s">
        <v>222</v>
      </c>
    </row>
    <row r="4" spans="2:17" x14ac:dyDescent="0.25">
      <c r="B4" s="6" t="str">
        <v>C&amp;I</v>
      </c>
      <c r="C4" s="6" t="str">
        <v>DLC (Conventional)</v>
      </c>
      <c r="D4" s="6" t="str">
        <v>HVAC DLC</v>
      </c>
      <c r="E4" s="6" t="str">
        <f t="shared" si="0"/>
        <v>CI_.</v>
      </c>
      <c r="F4" s="6" t="str">
        <f t="shared" si="1"/>
        <v>HVAC - DLC</v>
      </c>
      <c r="H4" s="6" t="s">
        <v>88</v>
      </c>
      <c r="I4" s="6" t="s">
        <v>503</v>
      </c>
      <c r="J4" s="6" t="s">
        <v>508</v>
      </c>
      <c r="L4" s="21" t="s">
        <v>74</v>
      </c>
      <c r="N4" s="20" t="s">
        <v>226</v>
      </c>
      <c r="P4" s="20" t="s">
        <v>563</v>
      </c>
      <c r="Q4" s="20" t="s">
        <v>227</v>
      </c>
    </row>
    <row r="5" spans="2:17" x14ac:dyDescent="0.25">
      <c r="B5" s="6" t="str">
        <v>Residential</v>
      </c>
      <c r="C5" s="6" t="str">
        <v>DLC (Conventional)</v>
      </c>
      <c r="D5" s="6" t="str">
        <v>HVAC DLC</v>
      </c>
      <c r="E5" s="6" t="str">
        <f t="shared" si="0"/>
        <v>RES.</v>
      </c>
      <c r="F5" s="6" t="str">
        <f t="shared" si="1"/>
        <v>HVAC - DLC</v>
      </c>
      <c r="H5" s="6" t="s">
        <v>120</v>
      </c>
      <c r="I5" s="6" t="s">
        <v>495</v>
      </c>
      <c r="J5" s="6" t="s">
        <v>509</v>
      </c>
      <c r="L5" s="21" t="s">
        <v>76</v>
      </c>
      <c r="N5" s="20" t="s">
        <v>228</v>
      </c>
      <c r="O5" s="20" t="s">
        <v>120</v>
      </c>
      <c r="P5" s="20" t="s">
        <v>563</v>
      </c>
      <c r="Q5" s="20" t="s">
        <v>229</v>
      </c>
    </row>
    <row r="6" spans="2:17" x14ac:dyDescent="0.25">
      <c r="B6" s="6" t="str">
        <v>Irrigation</v>
      </c>
      <c r="C6" s="6" t="str">
        <v>DLC (Conventional)</v>
      </c>
      <c r="D6" s="6" t="str">
        <v>Irrigation DLC</v>
      </c>
      <c r="E6" s="6" t="str">
        <f t="shared" si="0"/>
        <v>IRR.</v>
      </c>
      <c r="F6" s="6" t="str">
        <f t="shared" si="1"/>
        <v>Irrigation DLC</v>
      </c>
      <c r="H6" s="6" t="s">
        <v>150</v>
      </c>
      <c r="I6" s="6" t="s">
        <v>504</v>
      </c>
      <c r="J6" s="6" t="s">
        <v>510</v>
      </c>
      <c r="L6" s="21" t="s">
        <v>78</v>
      </c>
      <c r="N6" s="20" t="s">
        <v>230</v>
      </c>
      <c r="O6" s="20" t="s">
        <v>231</v>
      </c>
      <c r="P6" s="20" t="s">
        <v>563</v>
      </c>
      <c r="Q6" s="20" t="s">
        <v>232</v>
      </c>
    </row>
    <row r="7" spans="2:17" x14ac:dyDescent="0.25">
      <c r="B7" s="6" t="str">
        <v>Residential</v>
      </c>
      <c r="C7" s="6" t="str">
        <v>DLC (Conventional)</v>
      </c>
      <c r="D7" s="6" t="str">
        <v>Pool Pump DLC</v>
      </c>
      <c r="E7" s="6" t="str">
        <f t="shared" si="0"/>
        <v>RES.</v>
      </c>
      <c r="F7" s="6" t="str">
        <f t="shared" si="1"/>
        <v>Pool Pump - DLC</v>
      </c>
      <c r="H7" s="6" t="s">
        <v>182</v>
      </c>
      <c r="I7" s="6" t="s">
        <v>505</v>
      </c>
      <c r="J7" s="6" t="s">
        <v>511</v>
      </c>
      <c r="L7" s="21" t="s">
        <v>82</v>
      </c>
      <c r="N7" s="20" t="s">
        <v>220</v>
      </c>
      <c r="O7" s="20" t="s">
        <v>58</v>
      </c>
      <c r="P7" s="20" t="s">
        <v>563</v>
      </c>
      <c r="Q7" s="20" t="s">
        <v>233</v>
      </c>
    </row>
    <row r="8" spans="2:17" x14ac:dyDescent="0.25">
      <c r="B8" s="6" t="str">
        <v>C&amp;I</v>
      </c>
      <c r="C8" s="6" t="str">
        <v>DLC (Conventional)</v>
      </c>
      <c r="D8" s="6" t="str">
        <v>Water Heater DLC</v>
      </c>
      <c r="E8" s="6" t="str">
        <f t="shared" si="0"/>
        <v>CI_.</v>
      </c>
      <c r="F8" s="6" t="str">
        <f t="shared" si="1"/>
        <v>Water Heater - DLC</v>
      </c>
      <c r="L8" s="21" t="s">
        <v>86</v>
      </c>
      <c r="N8" s="20" t="s">
        <v>234</v>
      </c>
      <c r="P8" s="20" t="s">
        <v>563</v>
      </c>
      <c r="Q8" s="20" t="s">
        <v>235</v>
      </c>
    </row>
    <row r="9" spans="2:17" x14ac:dyDescent="0.25">
      <c r="B9" s="6" t="str">
        <v>Residential</v>
      </c>
      <c r="C9" s="6" t="str">
        <v>DLC (Conventional)</v>
      </c>
      <c r="D9" s="6" t="str">
        <v>Water Heater DLC</v>
      </c>
      <c r="E9" s="6" t="str">
        <f t="shared" si="0"/>
        <v>RES.</v>
      </c>
      <c r="F9" s="6" t="str">
        <f t="shared" si="1"/>
        <v>Water Heater - DLC</v>
      </c>
      <c r="L9" s="21" t="s">
        <v>60</v>
      </c>
      <c r="N9" s="20" t="s">
        <v>236</v>
      </c>
      <c r="P9" s="20" t="s">
        <v>563</v>
      </c>
      <c r="Q9" s="20" t="s">
        <v>237</v>
      </c>
    </row>
    <row r="10" spans="2:17" x14ac:dyDescent="0.25">
      <c r="B10" s="6" t="str">
        <v>Residential</v>
      </c>
      <c r="C10" s="6" t="str">
        <v>DLC (Smart / Interactive)</v>
      </c>
      <c r="D10" s="6" t="str">
        <v>DLC of Smart Home</v>
      </c>
      <c r="E10" s="6" t="str">
        <f t="shared" si="0"/>
        <v>RES.</v>
      </c>
      <c r="F10" s="6" t="str">
        <f t="shared" si="1"/>
        <v>Home Energy Mgmt Sys</v>
      </c>
      <c r="L10" s="21" t="s">
        <v>62</v>
      </c>
      <c r="N10" s="20" t="s">
        <v>238</v>
      </c>
      <c r="P10" s="20" t="s">
        <v>563</v>
      </c>
      <c r="Q10" s="20" t="s">
        <v>239</v>
      </c>
    </row>
    <row r="11" spans="2:17" x14ac:dyDescent="0.25">
      <c r="B11" s="6" t="str">
        <v>C&amp;I</v>
      </c>
      <c r="C11" s="6" t="str">
        <v>DLC (Smart / Interactive)</v>
      </c>
      <c r="D11" s="6" t="str">
        <v>GIWH DLC</v>
      </c>
      <c r="E11" s="6" t="str">
        <f t="shared" si="0"/>
        <v>CI_.</v>
      </c>
      <c r="F11" s="6" t="str">
        <f t="shared" si="1"/>
        <v>Grid Interactive Water Htr</v>
      </c>
      <c r="L11" s="21" t="s">
        <v>64</v>
      </c>
      <c r="N11" s="20" t="s">
        <v>240</v>
      </c>
      <c r="O11" s="20" t="s">
        <v>120</v>
      </c>
      <c r="P11" s="20" t="s">
        <v>563</v>
      </c>
      <c r="Q11" s="20" t="s">
        <v>241</v>
      </c>
    </row>
    <row r="12" spans="2:17" x14ac:dyDescent="0.25">
      <c r="B12" s="6" t="str">
        <v>Residential</v>
      </c>
      <c r="C12" s="6" t="str">
        <v>DLC (Smart / Interactive)</v>
      </c>
      <c r="D12" s="6" t="str">
        <v>GIWH DLC</v>
      </c>
      <c r="E12" s="6" t="str">
        <f t="shared" si="0"/>
        <v>RES.</v>
      </c>
      <c r="F12" s="6" t="str">
        <f t="shared" si="1"/>
        <v>Grid Interactive Water Htr</v>
      </c>
      <c r="L12" s="21" t="s">
        <v>66</v>
      </c>
      <c r="N12" s="20" t="s">
        <v>221</v>
      </c>
      <c r="O12" s="20" t="s">
        <v>120</v>
      </c>
      <c r="P12" s="20" t="s">
        <v>563</v>
      </c>
      <c r="Q12" s="20" t="s">
        <v>242</v>
      </c>
    </row>
    <row r="13" spans="2:17" x14ac:dyDescent="0.25">
      <c r="B13" s="6" t="str">
        <v>C&amp;I</v>
      </c>
      <c r="C13" s="6" t="str">
        <v>DLC (Smart / Interactive)</v>
      </c>
      <c r="D13" s="6" t="str">
        <v>Smart Thermostats</v>
      </c>
      <c r="E13" s="6" t="str">
        <f t="shared" si="0"/>
        <v>CI_.</v>
      </c>
      <c r="F13" s="6" t="str">
        <f t="shared" si="1"/>
        <v>Smart Thermostats</v>
      </c>
      <c r="L13" s="21" t="s">
        <v>68</v>
      </c>
      <c r="N13" s="20" t="s">
        <v>243</v>
      </c>
      <c r="O13" s="20" t="s">
        <v>120</v>
      </c>
      <c r="P13" s="20" t="s">
        <v>563</v>
      </c>
      <c r="Q13" s="20" t="s">
        <v>244</v>
      </c>
    </row>
    <row r="14" spans="2:17" x14ac:dyDescent="0.25">
      <c r="B14" s="6" t="str">
        <v>Residential</v>
      </c>
      <c r="C14" s="6" t="str">
        <v>DLC (Smart / Interactive)</v>
      </c>
      <c r="D14" s="6" t="str">
        <v>Smart Thermostats</v>
      </c>
      <c r="E14" s="6" t="str">
        <f t="shared" si="0"/>
        <v>RES.</v>
      </c>
      <c r="F14" s="6" t="str">
        <f t="shared" si="1"/>
        <v>Smart Thermostats</v>
      </c>
      <c r="L14" s="21" t="s">
        <v>70</v>
      </c>
      <c r="N14" s="20" t="s">
        <v>245</v>
      </c>
      <c r="O14" s="20" t="s">
        <v>120</v>
      </c>
      <c r="P14" s="20" t="s">
        <v>563</v>
      </c>
      <c r="Q14" s="20" t="s">
        <v>246</v>
      </c>
    </row>
    <row r="15" spans="2:17" x14ac:dyDescent="0.25">
      <c r="B15" s="6" t="str">
        <v>C&amp;I</v>
      </c>
      <c r="C15" s="6" t="str">
        <v>Energy Storage</v>
      </c>
      <c r="D15" s="6" t="str">
        <v>Battery DLC</v>
      </c>
      <c r="E15" s="6" t="str">
        <f t="shared" si="0"/>
        <v>CI_.</v>
      </c>
      <c r="F15" s="6" t="str">
        <f t="shared" si="1"/>
        <v>Battery DLC</v>
      </c>
      <c r="L15" s="21" t="s">
        <v>531</v>
      </c>
      <c r="N15" s="20" t="s">
        <v>247</v>
      </c>
      <c r="O15" s="20" t="s">
        <v>182</v>
      </c>
      <c r="P15" s="20" t="s">
        <v>563</v>
      </c>
      <c r="Q15" s="20" t="s">
        <v>248</v>
      </c>
    </row>
    <row r="16" spans="2:17" x14ac:dyDescent="0.25">
      <c r="B16" s="6" t="str">
        <v>Residential</v>
      </c>
      <c r="C16" s="6" t="str">
        <v>Energy Storage</v>
      </c>
      <c r="D16" s="6" t="str">
        <v>Battery DLC</v>
      </c>
      <c r="E16" s="6" t="str">
        <f t="shared" si="0"/>
        <v>RES.</v>
      </c>
      <c r="F16" s="6" t="str">
        <f t="shared" si="1"/>
        <v>Battery DLC</v>
      </c>
      <c r="L16" s="21" t="s">
        <v>72</v>
      </c>
      <c r="N16" s="20" t="s">
        <v>249</v>
      </c>
      <c r="O16" s="20" t="s">
        <v>182</v>
      </c>
      <c r="P16" s="20" t="s">
        <v>563</v>
      </c>
      <c r="Q16" s="20" t="s">
        <v>250</v>
      </c>
    </row>
    <row r="17" spans="2:17" x14ac:dyDescent="0.25">
      <c r="L17" s="21" t="s">
        <v>54</v>
      </c>
      <c r="N17" s="20" t="s">
        <v>251</v>
      </c>
      <c r="O17" s="20" t="s">
        <v>182</v>
      </c>
      <c r="P17" s="20" t="s">
        <v>563</v>
      </c>
      <c r="Q17" s="20" t="s">
        <v>252</v>
      </c>
    </row>
    <row r="18" spans="2:17" x14ac:dyDescent="0.25">
      <c r="L18" s="21" t="s">
        <v>44</v>
      </c>
      <c r="N18" s="20" t="s">
        <v>253</v>
      </c>
      <c r="P18" s="20" t="s">
        <v>564</v>
      </c>
      <c r="Q18" s="20" t="s">
        <v>254</v>
      </c>
    </row>
    <row r="19" spans="2:17" x14ac:dyDescent="0.25">
      <c r="E19" s="6" t="s">
        <v>523</v>
      </c>
      <c r="F19" s="6" t="s">
        <v>496</v>
      </c>
      <c r="G19" s="6" t="s">
        <v>535</v>
      </c>
      <c r="L19" s="21" t="s">
        <v>46</v>
      </c>
      <c r="N19" s="20" t="s">
        <v>255</v>
      </c>
      <c r="O19" s="20" t="s">
        <v>88</v>
      </c>
      <c r="P19" s="20" t="s">
        <v>564</v>
      </c>
      <c r="Q19" s="20" t="s">
        <v>256</v>
      </c>
    </row>
    <row r="20" spans="2:17" x14ac:dyDescent="0.25">
      <c r="E20" s="6" t="s">
        <v>524</v>
      </c>
      <c r="F20" s="6" t="s">
        <v>497</v>
      </c>
      <c r="L20" s="21" t="s">
        <v>48</v>
      </c>
      <c r="N20" s="20" t="s">
        <v>257</v>
      </c>
      <c r="O20" s="20" t="s">
        <v>150</v>
      </c>
      <c r="P20" s="20" t="s">
        <v>564</v>
      </c>
      <c r="Q20" s="20" t="s">
        <v>258</v>
      </c>
    </row>
    <row r="21" spans="2:17" x14ac:dyDescent="0.25">
      <c r="L21" s="21" t="s">
        <v>52</v>
      </c>
      <c r="N21" s="20" t="s">
        <v>259</v>
      </c>
      <c r="O21" s="20" t="s">
        <v>182</v>
      </c>
      <c r="P21" s="20" t="s">
        <v>564</v>
      </c>
      <c r="Q21" s="20" t="s">
        <v>260</v>
      </c>
    </row>
    <row r="22" spans="2:17" x14ac:dyDescent="0.25">
      <c r="L22" s="21" t="s">
        <v>56</v>
      </c>
      <c r="N22" s="20" t="s">
        <v>261</v>
      </c>
      <c r="O22" s="20" t="s">
        <v>88</v>
      </c>
      <c r="P22" s="20" t="s">
        <v>564</v>
      </c>
      <c r="Q22" s="20" t="s">
        <v>262</v>
      </c>
    </row>
    <row r="23" spans="2:17" x14ac:dyDescent="0.25">
      <c r="L23" s="21" t="s">
        <v>28</v>
      </c>
      <c r="N23" s="20" t="s">
        <v>263</v>
      </c>
      <c r="O23" s="20" t="s">
        <v>88</v>
      </c>
      <c r="P23" s="20" t="s">
        <v>564</v>
      </c>
      <c r="Q23" s="20" t="s">
        <v>264</v>
      </c>
    </row>
    <row r="24" spans="2:17" x14ac:dyDescent="0.25">
      <c r="B24" s="6" t="s">
        <v>539</v>
      </c>
      <c r="C24" s="6" t="s">
        <v>540</v>
      </c>
      <c r="D24" s="6" t="s">
        <v>541</v>
      </c>
      <c r="E24" s="6" t="s">
        <v>525</v>
      </c>
      <c r="F24" s="6" t="s">
        <v>513</v>
      </c>
      <c r="L24" s="21" t="s">
        <v>30</v>
      </c>
      <c r="N24" s="20" t="s">
        <v>265</v>
      </c>
      <c r="O24" s="20" t="s">
        <v>150</v>
      </c>
      <c r="P24" s="20" t="s">
        <v>564</v>
      </c>
      <c r="Q24" s="20" t="s">
        <v>266</v>
      </c>
    </row>
    <row r="25" spans="2:17" x14ac:dyDescent="0.25">
      <c r="B25" s="6" t="s">
        <v>542</v>
      </c>
      <c r="C25" s="6" t="s">
        <v>543</v>
      </c>
      <c r="D25" s="6" t="s">
        <v>520</v>
      </c>
      <c r="E25" s="6" t="s">
        <v>527</v>
      </c>
      <c r="F25" s="6" t="s">
        <v>520</v>
      </c>
      <c r="L25" s="21" t="s">
        <v>32</v>
      </c>
      <c r="N25" s="20" t="s">
        <v>267</v>
      </c>
      <c r="P25" s="20" t="s">
        <v>564</v>
      </c>
      <c r="Q25" s="20" t="s">
        <v>268</v>
      </c>
    </row>
    <row r="26" spans="2:17" x14ac:dyDescent="0.25">
      <c r="B26" s="6" t="s">
        <v>539</v>
      </c>
      <c r="C26" s="6" t="s">
        <v>543</v>
      </c>
      <c r="D26" s="6" t="s">
        <v>544</v>
      </c>
      <c r="E26" s="6" t="s">
        <v>525</v>
      </c>
      <c r="F26" s="6" t="s">
        <v>514</v>
      </c>
      <c r="L26" s="21" t="s">
        <v>34</v>
      </c>
      <c r="N26" s="20" t="s">
        <v>269</v>
      </c>
      <c r="O26" s="20" t="s">
        <v>88</v>
      </c>
      <c r="P26" s="20" t="s">
        <v>564</v>
      </c>
      <c r="Q26" s="20" t="s">
        <v>270</v>
      </c>
    </row>
    <row r="27" spans="2:17" x14ac:dyDescent="0.25">
      <c r="B27" s="6" t="s">
        <v>542</v>
      </c>
      <c r="C27" s="6" t="s">
        <v>543</v>
      </c>
      <c r="D27" s="6" t="s">
        <v>544</v>
      </c>
      <c r="E27" s="6" t="s">
        <v>527</v>
      </c>
      <c r="F27" s="6" t="s">
        <v>514</v>
      </c>
      <c r="L27" s="21" t="s">
        <v>36</v>
      </c>
      <c r="N27" s="20" t="s">
        <v>271</v>
      </c>
      <c r="P27" s="20" t="s">
        <v>564</v>
      </c>
      <c r="Q27" s="20" t="s">
        <v>272</v>
      </c>
    </row>
    <row r="28" spans="2:17" x14ac:dyDescent="0.25">
      <c r="B28" s="6" t="s">
        <v>545</v>
      </c>
      <c r="C28" s="6" t="s">
        <v>543</v>
      </c>
      <c r="D28" s="6" t="s">
        <v>519</v>
      </c>
      <c r="E28" s="6" t="s">
        <v>526</v>
      </c>
      <c r="F28" s="6" t="s">
        <v>519</v>
      </c>
      <c r="L28" s="21" t="s">
        <v>38</v>
      </c>
      <c r="N28" s="20" t="s">
        <v>273</v>
      </c>
      <c r="P28" s="20" t="s">
        <v>564</v>
      </c>
      <c r="Q28" s="20" t="s">
        <v>274</v>
      </c>
    </row>
    <row r="29" spans="2:17" x14ac:dyDescent="0.25">
      <c r="B29" s="6" t="s">
        <v>542</v>
      </c>
      <c r="C29" s="6" t="s">
        <v>543</v>
      </c>
      <c r="D29" s="6" t="s">
        <v>546</v>
      </c>
      <c r="E29" s="6" t="s">
        <v>527</v>
      </c>
      <c r="F29" s="6" t="s">
        <v>521</v>
      </c>
      <c r="L29" s="21" t="s">
        <v>40</v>
      </c>
      <c r="N29" s="20" t="s">
        <v>275</v>
      </c>
      <c r="O29" s="20" t="s">
        <v>276</v>
      </c>
      <c r="P29" s="20" t="s">
        <v>564</v>
      </c>
      <c r="Q29" s="20" t="s">
        <v>277</v>
      </c>
    </row>
    <row r="30" spans="2:17" x14ac:dyDescent="0.25">
      <c r="B30" s="6" t="s">
        <v>539</v>
      </c>
      <c r="C30" s="6" t="s">
        <v>543</v>
      </c>
      <c r="D30" s="6" t="s">
        <v>547</v>
      </c>
      <c r="E30" s="6" t="s">
        <v>525</v>
      </c>
      <c r="F30" s="6" t="s">
        <v>515</v>
      </c>
      <c r="L30" s="21" t="s">
        <v>42</v>
      </c>
      <c r="N30" s="20" t="s">
        <v>278</v>
      </c>
      <c r="O30" s="20" t="s">
        <v>88</v>
      </c>
      <c r="P30" s="20" t="s">
        <v>564</v>
      </c>
      <c r="Q30" s="20" t="s">
        <v>279</v>
      </c>
    </row>
    <row r="31" spans="2:17" x14ac:dyDescent="0.25">
      <c r="B31" s="6" t="s">
        <v>542</v>
      </c>
      <c r="C31" s="6" t="s">
        <v>543</v>
      </c>
      <c r="D31" s="6" t="s">
        <v>547</v>
      </c>
      <c r="E31" s="6" t="s">
        <v>527</v>
      </c>
      <c r="F31" s="6" t="s">
        <v>515</v>
      </c>
      <c r="L31" s="21" t="s">
        <v>116</v>
      </c>
      <c r="N31" s="20" t="s">
        <v>280</v>
      </c>
      <c r="O31" s="20" t="s">
        <v>88</v>
      </c>
      <c r="P31" s="20" t="s">
        <v>564</v>
      </c>
      <c r="Q31" s="20" t="s">
        <v>281</v>
      </c>
    </row>
    <row r="32" spans="2:17" x14ac:dyDescent="0.25">
      <c r="B32" s="6" t="s">
        <v>542</v>
      </c>
      <c r="C32" s="6" t="s">
        <v>548</v>
      </c>
      <c r="D32" s="6" t="s">
        <v>549</v>
      </c>
      <c r="E32" s="6" t="s">
        <v>527</v>
      </c>
      <c r="F32" s="6" t="s">
        <v>522</v>
      </c>
      <c r="L32" s="21" t="s">
        <v>106</v>
      </c>
      <c r="N32" s="20" t="s">
        <v>282</v>
      </c>
      <c r="O32" s="20" t="s">
        <v>88</v>
      </c>
      <c r="P32" s="20" t="s">
        <v>564</v>
      </c>
      <c r="Q32" s="20" t="s">
        <v>283</v>
      </c>
    </row>
    <row r="33" spans="2:17" x14ac:dyDescent="0.25">
      <c r="B33" s="6" t="s">
        <v>539</v>
      </c>
      <c r="C33" s="6" t="s">
        <v>548</v>
      </c>
      <c r="D33" s="6" t="s">
        <v>550</v>
      </c>
      <c r="E33" s="6" t="s">
        <v>525</v>
      </c>
      <c r="F33" s="6" t="s">
        <v>516</v>
      </c>
      <c r="L33" s="21" t="s">
        <v>108</v>
      </c>
      <c r="N33" s="20" t="s">
        <v>284</v>
      </c>
      <c r="O33" s="20" t="s">
        <v>26</v>
      </c>
      <c r="P33" s="20" t="s">
        <v>564</v>
      </c>
      <c r="Q33" s="20" t="s">
        <v>285</v>
      </c>
    </row>
    <row r="34" spans="2:17" x14ac:dyDescent="0.25">
      <c r="B34" s="6" t="s">
        <v>542</v>
      </c>
      <c r="C34" s="6" t="s">
        <v>548</v>
      </c>
      <c r="D34" s="6" t="s">
        <v>550</v>
      </c>
      <c r="E34" s="6" t="s">
        <v>527</v>
      </c>
      <c r="F34" s="6" t="s">
        <v>516</v>
      </c>
      <c r="L34" s="21" t="s">
        <v>110</v>
      </c>
      <c r="N34" s="20" t="s">
        <v>286</v>
      </c>
      <c r="P34" s="20" t="s">
        <v>564</v>
      </c>
      <c r="Q34" s="20" t="s">
        <v>287</v>
      </c>
    </row>
    <row r="35" spans="2:17" x14ac:dyDescent="0.25">
      <c r="B35" s="6" t="s">
        <v>539</v>
      </c>
      <c r="C35" s="6" t="s">
        <v>548</v>
      </c>
      <c r="D35" s="6" t="s">
        <v>517</v>
      </c>
      <c r="E35" s="6" t="s">
        <v>525</v>
      </c>
      <c r="F35" s="6" t="s">
        <v>517</v>
      </c>
      <c r="L35" s="21" t="s">
        <v>114</v>
      </c>
      <c r="N35" s="20" t="s">
        <v>288</v>
      </c>
      <c r="O35" s="20" t="s">
        <v>88</v>
      </c>
      <c r="P35" s="20" t="s">
        <v>564</v>
      </c>
      <c r="Q35" s="20" t="s">
        <v>289</v>
      </c>
    </row>
    <row r="36" spans="2:17" x14ac:dyDescent="0.25">
      <c r="B36" s="6" t="s">
        <v>542</v>
      </c>
      <c r="C36" s="6" t="s">
        <v>548</v>
      </c>
      <c r="D36" s="6" t="s">
        <v>517</v>
      </c>
      <c r="E36" s="6" t="s">
        <v>527</v>
      </c>
      <c r="F36" s="6" t="s">
        <v>517</v>
      </c>
      <c r="L36" s="21" t="s">
        <v>118</v>
      </c>
      <c r="N36" s="20" t="s">
        <v>290</v>
      </c>
      <c r="O36" s="20" t="s">
        <v>150</v>
      </c>
      <c r="P36" s="20" t="s">
        <v>564</v>
      </c>
      <c r="Q36" s="20" t="s">
        <v>291</v>
      </c>
    </row>
    <row r="37" spans="2:17" x14ac:dyDescent="0.25">
      <c r="B37" s="6" t="s">
        <v>539</v>
      </c>
      <c r="C37" s="6" t="s">
        <v>551</v>
      </c>
      <c r="D37" s="6" t="s">
        <v>518</v>
      </c>
      <c r="E37" s="6" t="s">
        <v>525</v>
      </c>
      <c r="F37" s="6" t="s">
        <v>518</v>
      </c>
      <c r="L37" s="21" t="s">
        <v>90</v>
      </c>
      <c r="N37" s="20" t="s">
        <v>292</v>
      </c>
      <c r="O37" s="20" t="s">
        <v>88</v>
      </c>
      <c r="P37" s="20" t="s">
        <v>564</v>
      </c>
      <c r="Q37" s="20" t="s">
        <v>293</v>
      </c>
    </row>
    <row r="38" spans="2:17" x14ac:dyDescent="0.25">
      <c r="B38" s="6" t="s">
        <v>542</v>
      </c>
      <c r="C38" s="6" t="s">
        <v>551</v>
      </c>
      <c r="D38" s="6" t="s">
        <v>518</v>
      </c>
      <c r="E38" s="6" t="s">
        <v>527</v>
      </c>
      <c r="F38" s="6" t="s">
        <v>518</v>
      </c>
      <c r="L38" s="21" t="s">
        <v>92</v>
      </c>
      <c r="N38" s="20" t="s">
        <v>294</v>
      </c>
      <c r="O38" s="20" t="s">
        <v>150</v>
      </c>
      <c r="P38" s="20" t="s">
        <v>564</v>
      </c>
      <c r="Q38" s="20" t="s">
        <v>295</v>
      </c>
    </row>
    <row r="39" spans="2:17" x14ac:dyDescent="0.25">
      <c r="L39" s="21" t="s">
        <v>94</v>
      </c>
    </row>
    <row r="40" spans="2:17" x14ac:dyDescent="0.25">
      <c r="L40" s="21" t="s">
        <v>96</v>
      </c>
    </row>
    <row r="41" spans="2:17" x14ac:dyDescent="0.25">
      <c r="L41" s="21" t="s">
        <v>98</v>
      </c>
    </row>
    <row r="42" spans="2:17" x14ac:dyDescent="0.25">
      <c r="L42" s="21" t="s">
        <v>100</v>
      </c>
    </row>
    <row r="43" spans="2:17" x14ac:dyDescent="0.25">
      <c r="L43" s="21" t="s">
        <v>102</v>
      </c>
    </row>
    <row r="44" spans="2:17" x14ac:dyDescent="0.25">
      <c r="L44" s="21" t="s">
        <v>104</v>
      </c>
      <c r="N44" s="24"/>
      <c r="O44" s="24"/>
      <c r="Q44" s="24"/>
    </row>
    <row r="45" spans="2:17" x14ac:dyDescent="0.25">
      <c r="L45" s="21" t="s">
        <v>146</v>
      </c>
      <c r="N45" s="24"/>
      <c r="O45" s="24"/>
      <c r="Q45" s="24"/>
    </row>
    <row r="46" spans="2:17" x14ac:dyDescent="0.25">
      <c r="L46" s="21" t="s">
        <v>136</v>
      </c>
      <c r="N46" s="24"/>
      <c r="O46" s="24"/>
      <c r="Q46" s="24"/>
    </row>
    <row r="47" spans="2:17" x14ac:dyDescent="0.25">
      <c r="L47" s="21" t="s">
        <v>138</v>
      </c>
      <c r="N47" s="24"/>
      <c r="O47" s="24"/>
      <c r="Q47" s="24"/>
    </row>
    <row r="48" spans="2:17" x14ac:dyDescent="0.25">
      <c r="L48" s="21" t="s">
        <v>140</v>
      </c>
      <c r="N48" s="24"/>
      <c r="O48" s="24"/>
      <c r="Q48" s="24"/>
    </row>
    <row r="49" spans="12:17" x14ac:dyDescent="0.25">
      <c r="L49" s="21" t="s">
        <v>144</v>
      </c>
      <c r="N49" s="24"/>
      <c r="O49" s="24"/>
      <c r="Q49" s="24"/>
    </row>
    <row r="50" spans="12:17" x14ac:dyDescent="0.25">
      <c r="L50" s="21" t="s">
        <v>148</v>
      </c>
      <c r="N50" s="24"/>
      <c r="O50" s="24"/>
      <c r="Q50" s="24"/>
    </row>
    <row r="51" spans="12:17" x14ac:dyDescent="0.25">
      <c r="L51" s="21" t="s">
        <v>122</v>
      </c>
      <c r="N51" s="24"/>
      <c r="O51" s="24"/>
      <c r="Q51" s="24"/>
    </row>
    <row r="52" spans="12:17" x14ac:dyDescent="0.25">
      <c r="L52" s="21" t="s">
        <v>124</v>
      </c>
      <c r="N52" s="24"/>
      <c r="O52" s="24"/>
      <c r="Q52" s="24"/>
    </row>
    <row r="53" spans="12:17" x14ac:dyDescent="0.25">
      <c r="L53" s="21" t="s">
        <v>126</v>
      </c>
      <c r="N53" s="25"/>
      <c r="O53" s="25"/>
      <c r="Q53" s="24"/>
    </row>
    <row r="54" spans="12:17" x14ac:dyDescent="0.25">
      <c r="L54" s="21" t="s">
        <v>128</v>
      </c>
      <c r="N54" s="24"/>
      <c r="O54" s="24"/>
      <c r="Q54" s="24"/>
    </row>
    <row r="55" spans="12:17" x14ac:dyDescent="0.25">
      <c r="L55" s="21" t="s">
        <v>130</v>
      </c>
    </row>
    <row r="56" spans="12:17" x14ac:dyDescent="0.25">
      <c r="L56" s="21" t="s">
        <v>132</v>
      </c>
    </row>
    <row r="57" spans="12:17" x14ac:dyDescent="0.25">
      <c r="L57" s="21" t="s">
        <v>532</v>
      </c>
    </row>
    <row r="58" spans="12:17" x14ac:dyDescent="0.25">
      <c r="L58" s="21" t="s">
        <v>134</v>
      </c>
    </row>
    <row r="59" spans="12:17" x14ac:dyDescent="0.25">
      <c r="L59" s="21" t="s">
        <v>208</v>
      </c>
    </row>
    <row r="60" spans="12:17" x14ac:dyDescent="0.25">
      <c r="L60" s="21" t="s">
        <v>198</v>
      </c>
    </row>
    <row r="61" spans="12:17" x14ac:dyDescent="0.25">
      <c r="L61" s="21" t="s">
        <v>200</v>
      </c>
    </row>
    <row r="62" spans="12:17" x14ac:dyDescent="0.25">
      <c r="L62" s="21" t="s">
        <v>202</v>
      </c>
    </row>
    <row r="63" spans="12:17" x14ac:dyDescent="0.25">
      <c r="L63" s="21" t="s">
        <v>206</v>
      </c>
    </row>
    <row r="64" spans="12:17" x14ac:dyDescent="0.25">
      <c r="L64" s="21" t="s">
        <v>210</v>
      </c>
    </row>
    <row r="65" spans="12:12" x14ac:dyDescent="0.25">
      <c r="L65" s="21" t="s">
        <v>184</v>
      </c>
    </row>
    <row r="66" spans="12:12" x14ac:dyDescent="0.25">
      <c r="L66" s="21" t="s">
        <v>186</v>
      </c>
    </row>
    <row r="67" spans="12:12" x14ac:dyDescent="0.25">
      <c r="L67" s="21" t="s">
        <v>188</v>
      </c>
    </row>
    <row r="68" spans="12:12" x14ac:dyDescent="0.25">
      <c r="L68" s="21" t="s">
        <v>190</v>
      </c>
    </row>
    <row r="69" spans="12:12" x14ac:dyDescent="0.25">
      <c r="L69" s="21" t="s">
        <v>192</v>
      </c>
    </row>
    <row r="70" spans="12:12" x14ac:dyDescent="0.25">
      <c r="L70" s="21" t="s">
        <v>194</v>
      </c>
    </row>
    <row r="71" spans="12:12" x14ac:dyDescent="0.25">
      <c r="L71" s="21" t="s">
        <v>533</v>
      </c>
    </row>
    <row r="72" spans="12:12" x14ac:dyDescent="0.25">
      <c r="L72" s="21" t="s">
        <v>196</v>
      </c>
    </row>
    <row r="73" spans="12:12" x14ac:dyDescent="0.25">
      <c r="L73" s="21" t="s">
        <v>178</v>
      </c>
    </row>
    <row r="74" spans="12:12" x14ac:dyDescent="0.25">
      <c r="L74" s="21" t="s">
        <v>168</v>
      </c>
    </row>
    <row r="75" spans="12:12" x14ac:dyDescent="0.25">
      <c r="L75" s="21" t="s">
        <v>170</v>
      </c>
    </row>
    <row r="76" spans="12:12" x14ac:dyDescent="0.25">
      <c r="L76" s="21" t="s">
        <v>172</v>
      </c>
    </row>
    <row r="77" spans="12:12" x14ac:dyDescent="0.25">
      <c r="L77" s="21" t="s">
        <v>176</v>
      </c>
    </row>
    <row r="78" spans="12:12" x14ac:dyDescent="0.25">
      <c r="L78" s="21" t="s">
        <v>180</v>
      </c>
    </row>
    <row r="79" spans="12:12" x14ac:dyDescent="0.25">
      <c r="L79" s="21" t="s">
        <v>152</v>
      </c>
    </row>
    <row r="80" spans="12:12" x14ac:dyDescent="0.25">
      <c r="L80" s="21" t="s">
        <v>154</v>
      </c>
    </row>
    <row r="81" spans="12:12" x14ac:dyDescent="0.25">
      <c r="L81" s="21" t="s">
        <v>156</v>
      </c>
    </row>
    <row r="82" spans="12:12" x14ac:dyDescent="0.25">
      <c r="L82" s="21" t="s">
        <v>158</v>
      </c>
    </row>
    <row r="83" spans="12:12" x14ac:dyDescent="0.25">
      <c r="L83" s="21" t="s">
        <v>160</v>
      </c>
    </row>
    <row r="84" spans="12:12" x14ac:dyDescent="0.25">
      <c r="L84" s="21" t="s">
        <v>162</v>
      </c>
    </row>
    <row r="85" spans="12:12" x14ac:dyDescent="0.25">
      <c r="L85" s="21" t="s">
        <v>164</v>
      </c>
    </row>
    <row r="86" spans="12:12" x14ac:dyDescent="0.25">
      <c r="L86" s="21" t="s">
        <v>166</v>
      </c>
    </row>
    <row r="87" spans="12:12" x14ac:dyDescent="0.25">
      <c r="L87" s="21" t="s">
        <v>534</v>
      </c>
    </row>
  </sheetData>
  <mergeCells count="1">
    <mergeCell ref="N2:Q2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81"/>
  <sheetViews>
    <sheetView zoomScaleNormal="100" workbookViewId="0"/>
  </sheetViews>
  <sheetFormatPr defaultColWidth="9.109375" defaultRowHeight="13.8" x14ac:dyDescent="0.25"/>
  <cols>
    <col min="1" max="1" width="14.6640625" style="6" customWidth="1"/>
    <col min="2" max="2" width="17.5546875" style="6" customWidth="1"/>
    <col min="3" max="3" width="42.44140625" style="6" bestFit="1" customWidth="1"/>
    <col min="4" max="4" width="18" style="6" customWidth="1"/>
    <col min="5" max="5" width="13.5546875" style="6" customWidth="1"/>
    <col min="6" max="13" width="7.88671875" style="6" customWidth="1"/>
    <col min="14" max="14" width="25.44140625" style="6" customWidth="1"/>
    <col min="15" max="15" width="146.5546875" style="6" bestFit="1" customWidth="1"/>
    <col min="16" max="16" width="9.109375" style="6"/>
    <col min="17" max="17" width="22.6640625" style="6" customWidth="1"/>
    <col min="18" max="18" width="14.33203125" style="6" bestFit="1" customWidth="1"/>
    <col min="19" max="19" width="44.109375" style="6" bestFit="1" customWidth="1"/>
    <col min="20" max="20" width="45.5546875" style="6" bestFit="1" customWidth="1"/>
    <col min="21" max="21" width="7" style="6" bestFit="1" customWidth="1"/>
    <col min="22" max="22" width="10.109375" style="6" bestFit="1" customWidth="1"/>
    <col min="23" max="23" width="8.6640625" style="6" bestFit="1" customWidth="1"/>
    <col min="24" max="16384" width="9.109375" style="6"/>
  </cols>
  <sheetData>
    <row r="1" spans="1:20" x14ac:dyDescent="0.25">
      <c r="Q1" s="7"/>
      <c r="R1" s="28">
        <v>45292</v>
      </c>
      <c r="T1" s="6">
        <f>SUM(V3:V176)-SUM(E3:E176)</f>
        <v>-7880808</v>
      </c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394</v>
      </c>
      <c r="I2" s="6" t="s">
        <v>395</v>
      </c>
      <c r="J2" s="6" t="s">
        <v>396</v>
      </c>
      <c r="K2" s="6" t="s">
        <v>397</v>
      </c>
      <c r="L2" s="6" t="s">
        <v>398</v>
      </c>
      <c r="M2" s="6" t="s">
        <v>399</v>
      </c>
      <c r="N2" s="6" t="s">
        <v>400</v>
      </c>
      <c r="O2" s="6" t="s">
        <v>401</v>
      </c>
      <c r="Q2" s="6" t="s">
        <v>491</v>
      </c>
    </row>
    <row r="3" spans="1:20" x14ac:dyDescent="0.25">
      <c r="A3" s="6" t="s">
        <v>213</v>
      </c>
      <c r="B3" s="6" t="s">
        <v>214</v>
      </c>
      <c r="C3" s="6" t="str">
        <f>'AEG Inputs'!E3</f>
        <v>DRS.PX.NCA._.CI_.3 Party</v>
      </c>
      <c r="D3" s="6" t="s">
        <v>217</v>
      </c>
      <c r="E3" s="6">
        <f t="shared" ref="E3:E34" si="0">StartDate</f>
        <v>45292</v>
      </c>
      <c r="G3" s="6" t="s">
        <v>402</v>
      </c>
      <c r="H3" s="6">
        <v>1</v>
      </c>
      <c r="L3" s="6" t="s">
        <v>403</v>
      </c>
      <c r="O3" s="6" t="str" cm="1">
        <f t="array" aca="1" ref="O3" ca="1">SUBSTITUTE(_xlfn.TEXTBEFORE(CELL("filename",A1),"Project"),"[","")</f>
        <v>H:\2023 IRP Update\_Document\DATA DISC\2023 IRP Update Data Disk April 1 (Public)\Chapters, Appendicies, and Input Assumptions\Input Assumptions\DSM\_PC_DSM-DR-IRP2023 Update Plexos Inputs Summer &amp; Winter update.xlsx]</v>
      </c>
      <c r="Q3" s="26">
        <f>E3</f>
        <v>45292</v>
      </c>
      <c r="S3" s="6" t="s">
        <v>558</v>
      </c>
    </row>
    <row r="4" spans="1:20" x14ac:dyDescent="0.25">
      <c r="A4" s="6" t="s">
        <v>213</v>
      </c>
      <c r="B4" s="6" t="s">
        <v>214</v>
      </c>
      <c r="C4" s="6" t="str">
        <f>'AEG Inputs'!E4</f>
        <v>DRS.PX.GOE._.CI_.3 Party</v>
      </c>
      <c r="D4" s="6" t="s">
        <v>217</v>
      </c>
      <c r="E4" s="6">
        <f t="shared" si="0"/>
        <v>45292</v>
      </c>
      <c r="G4" s="6" t="s">
        <v>402</v>
      </c>
      <c r="H4" s="6">
        <v>1</v>
      </c>
      <c r="L4" s="6" t="s">
        <v>403</v>
      </c>
      <c r="O4" s="6" t="str">
        <f ca="1">O3</f>
        <v>H:\2023 IRP Update\_Document\DATA DISC\2023 IRP Update Data Disk April 1 (Public)\Chapters, Appendicies, and Input Assumptions\Input Assumptions\DSM\_PC_DSM-DR-IRP2023 Update Plexos Inputs Summer &amp; Winter update.xlsx]</v>
      </c>
      <c r="Q4" s="26">
        <f t="shared" ref="Q4:Q67" si="1">E4</f>
        <v>45292</v>
      </c>
    </row>
    <row r="5" spans="1:20" x14ac:dyDescent="0.25">
      <c r="A5" s="6" t="s">
        <v>213</v>
      </c>
      <c r="B5" s="6" t="s">
        <v>214</v>
      </c>
      <c r="C5" s="6" t="str">
        <f>'AEG Inputs'!E5</f>
        <v>DRS.PX.SOR._.CI_.3 Party</v>
      </c>
      <c r="D5" s="6" t="s">
        <v>217</v>
      </c>
      <c r="E5" s="6">
        <f t="shared" si="0"/>
        <v>45292</v>
      </c>
      <c r="G5" s="6" t="s">
        <v>402</v>
      </c>
      <c r="H5" s="6">
        <v>1</v>
      </c>
      <c r="L5" s="6" t="s">
        <v>403</v>
      </c>
      <c r="O5" s="6" t="str">
        <f t="shared" ref="O5:O68" ca="1" si="2">O4</f>
        <v>H:\2023 IRP Update\_Document\DATA DISC\2023 IRP Update Data Disk April 1 (Public)\Chapters, Appendicies, and Input Assumptions\Input Assumptions\DSM\_PC_DSM-DR-IRP2023 Update Plexos Inputs Summer &amp; Winter update.xlsx]</v>
      </c>
      <c r="Q5" s="26">
        <f t="shared" si="1"/>
        <v>45292</v>
      </c>
    </row>
    <row r="6" spans="1:20" x14ac:dyDescent="0.25">
      <c r="A6" s="6" t="s">
        <v>213</v>
      </c>
      <c r="B6" s="6" t="s">
        <v>214</v>
      </c>
      <c r="C6" s="6" t="str">
        <f>'AEG Inputs'!E6</f>
        <v>DRS.PX.UTN._.CI_.3 Party</v>
      </c>
      <c r="D6" s="6" t="s">
        <v>217</v>
      </c>
      <c r="E6" s="6">
        <f t="shared" si="0"/>
        <v>45292</v>
      </c>
      <c r="G6" s="6" t="s">
        <v>402</v>
      </c>
      <c r="H6" s="6">
        <v>1</v>
      </c>
      <c r="L6" s="6" t="s">
        <v>403</v>
      </c>
      <c r="O6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6" s="26">
        <f t="shared" si="1"/>
        <v>45292</v>
      </c>
    </row>
    <row r="7" spans="1:20" x14ac:dyDescent="0.25">
      <c r="A7" s="6" t="s">
        <v>213</v>
      </c>
      <c r="B7" s="6" t="s">
        <v>214</v>
      </c>
      <c r="C7" s="6" t="str">
        <f>'AEG Inputs'!E7</f>
        <v>DRS.PX.YAK._.CI_.3 Party</v>
      </c>
      <c r="D7" s="6" t="s">
        <v>217</v>
      </c>
      <c r="E7" s="6">
        <f t="shared" si="0"/>
        <v>45292</v>
      </c>
      <c r="G7" s="6" t="s">
        <v>402</v>
      </c>
      <c r="H7" s="6">
        <v>1</v>
      </c>
      <c r="L7" s="6" t="s">
        <v>403</v>
      </c>
      <c r="O7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7" s="26">
        <f t="shared" si="1"/>
        <v>45292</v>
      </c>
    </row>
    <row r="8" spans="1:20" x14ac:dyDescent="0.25">
      <c r="A8" s="6" t="s">
        <v>213</v>
      </c>
      <c r="B8" s="6" t="s">
        <v>214</v>
      </c>
      <c r="C8" s="6" t="str">
        <f>'AEG Inputs'!E8</f>
        <v>DRS.PX.WYC._.CI_.3 Party</v>
      </c>
      <c r="D8" s="6" t="s">
        <v>217</v>
      </c>
      <c r="E8" s="6">
        <f t="shared" si="0"/>
        <v>45292</v>
      </c>
      <c r="G8" s="6" t="s">
        <v>402</v>
      </c>
      <c r="H8" s="6">
        <v>1</v>
      </c>
      <c r="L8" s="6" t="s">
        <v>403</v>
      </c>
      <c r="O8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8" s="26">
        <f t="shared" si="1"/>
        <v>45292</v>
      </c>
    </row>
    <row r="9" spans="1:20" x14ac:dyDescent="0.25">
      <c r="A9" s="6" t="s">
        <v>213</v>
      </c>
      <c r="B9" s="6" t="s">
        <v>214</v>
      </c>
      <c r="C9" s="6" t="str">
        <f>'AEG Inputs'!E9</f>
        <v>DRS.PX.NCA._.RES.EV DLC</v>
      </c>
      <c r="D9" s="6" t="s">
        <v>217</v>
      </c>
      <c r="E9" s="6">
        <f t="shared" si="0"/>
        <v>45292</v>
      </c>
      <c r="G9" s="6" t="s">
        <v>402</v>
      </c>
      <c r="H9" s="6">
        <v>1</v>
      </c>
      <c r="L9" s="6" t="s">
        <v>403</v>
      </c>
      <c r="O9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9" s="26">
        <f t="shared" si="1"/>
        <v>45292</v>
      </c>
    </row>
    <row r="10" spans="1:20" x14ac:dyDescent="0.25">
      <c r="A10" s="6" t="s">
        <v>213</v>
      </c>
      <c r="B10" s="6" t="s">
        <v>214</v>
      </c>
      <c r="C10" s="6" t="str">
        <f>'AEG Inputs'!E10</f>
        <v>DRS.PX.GOE._.RES.EV DLC</v>
      </c>
      <c r="D10" s="6" t="s">
        <v>217</v>
      </c>
      <c r="E10" s="6">
        <f t="shared" si="0"/>
        <v>45292</v>
      </c>
      <c r="G10" s="6" t="s">
        <v>402</v>
      </c>
      <c r="H10" s="6">
        <v>1</v>
      </c>
      <c r="L10" s="6" t="s">
        <v>403</v>
      </c>
      <c r="O10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10" s="26">
        <f t="shared" si="1"/>
        <v>45292</v>
      </c>
    </row>
    <row r="11" spans="1:20" x14ac:dyDescent="0.25">
      <c r="A11" s="6" t="s">
        <v>213</v>
      </c>
      <c r="B11" s="6" t="s">
        <v>214</v>
      </c>
      <c r="C11" s="6" t="str">
        <f>'AEG Inputs'!E11</f>
        <v>DRS.PX.SOR._.RES.EV DLC</v>
      </c>
      <c r="D11" s="6" t="s">
        <v>217</v>
      </c>
      <c r="E11" s="6">
        <f t="shared" si="0"/>
        <v>45292</v>
      </c>
      <c r="G11" s="6" t="s">
        <v>402</v>
      </c>
      <c r="H11" s="6">
        <v>1</v>
      </c>
      <c r="L11" s="6" t="s">
        <v>403</v>
      </c>
      <c r="O11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11" s="26">
        <f t="shared" si="1"/>
        <v>45292</v>
      </c>
    </row>
    <row r="12" spans="1:20" x14ac:dyDescent="0.25">
      <c r="A12" s="6" t="s">
        <v>213</v>
      </c>
      <c r="B12" s="6" t="s">
        <v>214</v>
      </c>
      <c r="C12" s="6" t="str">
        <f>'AEG Inputs'!E12</f>
        <v>DRS.PX.UTN._.RES.EV DLC</v>
      </c>
      <c r="D12" s="6" t="s">
        <v>217</v>
      </c>
      <c r="E12" s="6">
        <f t="shared" si="0"/>
        <v>45292</v>
      </c>
      <c r="G12" s="6" t="s">
        <v>402</v>
      </c>
      <c r="H12" s="6">
        <v>1</v>
      </c>
      <c r="L12" s="6" t="s">
        <v>403</v>
      </c>
      <c r="O12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12" s="26">
        <f t="shared" si="1"/>
        <v>45292</v>
      </c>
    </row>
    <row r="13" spans="1:20" x14ac:dyDescent="0.25">
      <c r="A13" s="6" t="s">
        <v>213</v>
      </c>
      <c r="B13" s="6" t="s">
        <v>214</v>
      </c>
      <c r="C13" s="6" t="str">
        <f>'AEG Inputs'!E13</f>
        <v>DRS.PX.YAK._.RES.EV DLC</v>
      </c>
      <c r="D13" s="6" t="s">
        <v>217</v>
      </c>
      <c r="E13" s="6">
        <f t="shared" si="0"/>
        <v>45292</v>
      </c>
      <c r="G13" s="6" t="s">
        <v>402</v>
      </c>
      <c r="H13" s="6">
        <v>1</v>
      </c>
      <c r="L13" s="6" t="s">
        <v>403</v>
      </c>
      <c r="O13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13" s="26">
        <f t="shared" si="1"/>
        <v>45292</v>
      </c>
    </row>
    <row r="14" spans="1:20" x14ac:dyDescent="0.25">
      <c r="A14" s="6" t="s">
        <v>213</v>
      </c>
      <c r="B14" s="6" t="s">
        <v>214</v>
      </c>
      <c r="C14" s="6" t="str">
        <f>'AEG Inputs'!E14</f>
        <v>DRS.PX.WYC._.RES.EV DLC</v>
      </c>
      <c r="D14" s="6" t="s">
        <v>217</v>
      </c>
      <c r="E14" s="6">
        <f t="shared" si="0"/>
        <v>45292</v>
      </c>
      <c r="G14" s="6" t="s">
        <v>402</v>
      </c>
      <c r="H14" s="6">
        <v>1</v>
      </c>
      <c r="L14" s="6" t="s">
        <v>403</v>
      </c>
      <c r="O14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14" s="26">
        <f t="shared" si="1"/>
        <v>45292</v>
      </c>
    </row>
    <row r="15" spans="1:20" x14ac:dyDescent="0.25">
      <c r="A15" s="6" t="s">
        <v>213</v>
      </c>
      <c r="B15" s="6" t="s">
        <v>214</v>
      </c>
      <c r="C15" s="6" t="str">
        <f>'AEG Inputs'!E15</f>
        <v>DRS.PX.NCA._.CI_.HVAC - DLC</v>
      </c>
      <c r="D15" s="6" t="s">
        <v>217</v>
      </c>
      <c r="E15" s="6">
        <f t="shared" si="0"/>
        <v>45292</v>
      </c>
      <c r="G15" s="6" t="s">
        <v>402</v>
      </c>
      <c r="H15" s="6">
        <v>1</v>
      </c>
      <c r="L15" s="6" t="s">
        <v>403</v>
      </c>
      <c r="O15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15" s="26">
        <f t="shared" si="1"/>
        <v>45292</v>
      </c>
    </row>
    <row r="16" spans="1:20" x14ac:dyDescent="0.25">
      <c r="A16" s="6" t="s">
        <v>213</v>
      </c>
      <c r="B16" s="6" t="s">
        <v>214</v>
      </c>
      <c r="C16" s="6" t="str">
        <f>'AEG Inputs'!E16</f>
        <v>DRS.PX.GOE._.CI_.HVAC - DLC</v>
      </c>
      <c r="D16" s="6" t="s">
        <v>217</v>
      </c>
      <c r="E16" s="6">
        <f t="shared" si="0"/>
        <v>45292</v>
      </c>
      <c r="G16" s="6" t="s">
        <v>402</v>
      </c>
      <c r="H16" s="6">
        <v>1</v>
      </c>
      <c r="L16" s="6" t="s">
        <v>403</v>
      </c>
      <c r="O16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16" s="26">
        <f t="shared" si="1"/>
        <v>45292</v>
      </c>
    </row>
    <row r="17" spans="1:17" x14ac:dyDescent="0.25">
      <c r="A17" s="6" t="s">
        <v>213</v>
      </c>
      <c r="B17" s="6" t="s">
        <v>214</v>
      </c>
      <c r="C17" s="6" t="str">
        <f>'AEG Inputs'!E17</f>
        <v>DRS.PX.SOR._.CI_.HVAC - DLC</v>
      </c>
      <c r="D17" s="6" t="s">
        <v>217</v>
      </c>
      <c r="E17" s="6">
        <f t="shared" si="0"/>
        <v>45292</v>
      </c>
      <c r="G17" s="6" t="s">
        <v>402</v>
      </c>
      <c r="H17" s="6">
        <v>1</v>
      </c>
      <c r="L17" s="6" t="s">
        <v>403</v>
      </c>
      <c r="O17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17" s="26">
        <f t="shared" si="1"/>
        <v>45292</v>
      </c>
    </row>
    <row r="18" spans="1:17" x14ac:dyDescent="0.25">
      <c r="A18" s="6" t="s">
        <v>213</v>
      </c>
      <c r="B18" s="6" t="s">
        <v>214</v>
      </c>
      <c r="C18" s="6" t="str">
        <f>'AEG Inputs'!E18</f>
        <v>DRS.PX.UTN._.CI_.HVAC - DLC</v>
      </c>
      <c r="D18" s="6" t="s">
        <v>217</v>
      </c>
      <c r="E18" s="6">
        <f t="shared" si="0"/>
        <v>45292</v>
      </c>
      <c r="G18" s="6" t="s">
        <v>402</v>
      </c>
      <c r="H18" s="6">
        <v>1</v>
      </c>
      <c r="L18" s="6" t="s">
        <v>403</v>
      </c>
      <c r="O18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18" s="26">
        <f t="shared" si="1"/>
        <v>45292</v>
      </c>
    </row>
    <row r="19" spans="1:17" x14ac:dyDescent="0.25">
      <c r="A19" s="6" t="s">
        <v>213</v>
      </c>
      <c r="B19" s="6" t="s">
        <v>214</v>
      </c>
      <c r="C19" s="6" t="str">
        <f>'AEG Inputs'!E19</f>
        <v>DRS.PX.YAK._.CI_.HVAC - DLC</v>
      </c>
      <c r="D19" s="6" t="s">
        <v>217</v>
      </c>
      <c r="E19" s="6">
        <f t="shared" si="0"/>
        <v>45292</v>
      </c>
      <c r="G19" s="6" t="s">
        <v>402</v>
      </c>
      <c r="H19" s="6">
        <v>1</v>
      </c>
      <c r="L19" s="6" t="s">
        <v>403</v>
      </c>
      <c r="O19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19" s="26">
        <f t="shared" si="1"/>
        <v>45292</v>
      </c>
    </row>
    <row r="20" spans="1:17" x14ac:dyDescent="0.25">
      <c r="A20" s="6" t="s">
        <v>213</v>
      </c>
      <c r="B20" s="6" t="s">
        <v>214</v>
      </c>
      <c r="C20" s="6" t="str">
        <f>'AEG Inputs'!E20</f>
        <v>DRS.PX.WYC._.CI_.HVAC - DLC</v>
      </c>
      <c r="D20" s="6" t="s">
        <v>217</v>
      </c>
      <c r="E20" s="6">
        <f t="shared" si="0"/>
        <v>45292</v>
      </c>
      <c r="G20" s="6" t="s">
        <v>402</v>
      </c>
      <c r="H20" s="6">
        <v>1</v>
      </c>
      <c r="L20" s="6" t="s">
        <v>403</v>
      </c>
      <c r="O20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20" s="26">
        <f t="shared" si="1"/>
        <v>45292</v>
      </c>
    </row>
    <row r="21" spans="1:17" x14ac:dyDescent="0.25">
      <c r="A21" s="6" t="s">
        <v>213</v>
      </c>
      <c r="B21" s="6" t="s">
        <v>214</v>
      </c>
      <c r="C21" s="6" t="str">
        <f>'AEG Inputs'!E21</f>
        <v>DRS.PX.NCA._.RES.HVAC - DLC</v>
      </c>
      <c r="D21" s="6" t="s">
        <v>217</v>
      </c>
      <c r="E21" s="6">
        <f t="shared" si="0"/>
        <v>45292</v>
      </c>
      <c r="G21" s="6" t="s">
        <v>402</v>
      </c>
      <c r="H21" s="6">
        <v>1</v>
      </c>
      <c r="L21" s="6" t="s">
        <v>403</v>
      </c>
      <c r="O21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21" s="26">
        <f t="shared" si="1"/>
        <v>45292</v>
      </c>
    </row>
    <row r="22" spans="1:17" x14ac:dyDescent="0.25">
      <c r="A22" s="6" t="s">
        <v>213</v>
      </c>
      <c r="B22" s="6" t="s">
        <v>214</v>
      </c>
      <c r="C22" s="6" t="str">
        <f>'AEG Inputs'!E22</f>
        <v>DRS.PX.GOE._.RES.HVAC - DLC</v>
      </c>
      <c r="D22" s="6" t="s">
        <v>217</v>
      </c>
      <c r="E22" s="6">
        <f t="shared" si="0"/>
        <v>45292</v>
      </c>
      <c r="G22" s="6" t="s">
        <v>402</v>
      </c>
      <c r="H22" s="6">
        <v>1</v>
      </c>
      <c r="L22" s="6" t="s">
        <v>403</v>
      </c>
      <c r="O22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22" s="26">
        <f t="shared" si="1"/>
        <v>45292</v>
      </c>
    </row>
    <row r="23" spans="1:17" x14ac:dyDescent="0.25">
      <c r="A23" s="6" t="s">
        <v>213</v>
      </c>
      <c r="B23" s="6" t="s">
        <v>214</v>
      </c>
      <c r="C23" s="6" t="str">
        <f>'AEG Inputs'!E23</f>
        <v>DRS.PX.SOR._.RES.HVAC - DLC</v>
      </c>
      <c r="D23" s="6" t="s">
        <v>217</v>
      </c>
      <c r="E23" s="6">
        <f t="shared" si="0"/>
        <v>45292</v>
      </c>
      <c r="G23" s="6" t="s">
        <v>402</v>
      </c>
      <c r="H23" s="6">
        <v>1</v>
      </c>
      <c r="L23" s="6" t="s">
        <v>403</v>
      </c>
      <c r="O23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23" s="26">
        <f t="shared" si="1"/>
        <v>45292</v>
      </c>
    </row>
    <row r="24" spans="1:17" x14ac:dyDescent="0.25">
      <c r="A24" s="6" t="s">
        <v>213</v>
      </c>
      <c r="B24" s="6" t="s">
        <v>214</v>
      </c>
      <c r="C24" s="6" t="str">
        <f>'AEG Inputs'!E24</f>
        <v>DRS.PX.UTN._.RES.HVAC - DLC</v>
      </c>
      <c r="D24" s="6" t="s">
        <v>217</v>
      </c>
      <c r="E24" s="6">
        <f t="shared" si="0"/>
        <v>45292</v>
      </c>
      <c r="G24" s="6" t="s">
        <v>402</v>
      </c>
      <c r="H24" s="6">
        <v>1</v>
      </c>
      <c r="L24" s="6" t="s">
        <v>403</v>
      </c>
      <c r="O24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24" s="26">
        <f t="shared" si="1"/>
        <v>45292</v>
      </c>
    </row>
    <row r="25" spans="1:17" x14ac:dyDescent="0.25">
      <c r="A25" s="6" t="s">
        <v>213</v>
      </c>
      <c r="B25" s="6" t="s">
        <v>214</v>
      </c>
      <c r="C25" s="6" t="str">
        <f>'AEG Inputs'!E25</f>
        <v>DRS.PX.YAK._.RES.HVAC - DLC</v>
      </c>
      <c r="D25" s="6" t="s">
        <v>217</v>
      </c>
      <c r="E25" s="6">
        <f t="shared" si="0"/>
        <v>45292</v>
      </c>
      <c r="G25" s="6" t="s">
        <v>402</v>
      </c>
      <c r="H25" s="6">
        <v>1</v>
      </c>
      <c r="L25" s="6" t="s">
        <v>403</v>
      </c>
      <c r="O25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25" s="26">
        <f t="shared" si="1"/>
        <v>45292</v>
      </c>
    </row>
    <row r="26" spans="1:17" x14ac:dyDescent="0.25">
      <c r="A26" s="6" t="s">
        <v>213</v>
      </c>
      <c r="B26" s="6" t="s">
        <v>214</v>
      </c>
      <c r="C26" s="6" t="str">
        <f>'AEG Inputs'!E26</f>
        <v>DRS.PX.WYC._.RES.HVAC - DLC</v>
      </c>
      <c r="D26" s="6" t="s">
        <v>217</v>
      </c>
      <c r="E26" s="6">
        <f t="shared" si="0"/>
        <v>45292</v>
      </c>
      <c r="G26" s="6" t="s">
        <v>402</v>
      </c>
      <c r="H26" s="6">
        <v>1</v>
      </c>
      <c r="L26" s="6" t="s">
        <v>403</v>
      </c>
      <c r="O26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26" s="26">
        <f t="shared" si="1"/>
        <v>45292</v>
      </c>
    </row>
    <row r="27" spans="1:17" x14ac:dyDescent="0.25">
      <c r="A27" s="6" t="s">
        <v>213</v>
      </c>
      <c r="B27" s="6" t="s">
        <v>214</v>
      </c>
      <c r="C27" s="6" t="str">
        <f>'AEG Inputs'!E27</f>
        <v>DRS.PX.NCA._.IRR.Irrigation DLC</v>
      </c>
      <c r="D27" s="6" t="s">
        <v>217</v>
      </c>
      <c r="E27" s="6">
        <f t="shared" si="0"/>
        <v>45292</v>
      </c>
      <c r="G27" s="6" t="s">
        <v>402</v>
      </c>
      <c r="H27" s="6">
        <v>1</v>
      </c>
      <c r="L27" s="6" t="s">
        <v>403</v>
      </c>
      <c r="O27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27" s="26">
        <f t="shared" si="1"/>
        <v>45292</v>
      </c>
    </row>
    <row r="28" spans="1:17" x14ac:dyDescent="0.25">
      <c r="A28" s="6" t="s">
        <v>213</v>
      </c>
      <c r="B28" s="6" t="s">
        <v>214</v>
      </c>
      <c r="C28" s="6" t="str">
        <f>'AEG Inputs'!E28</f>
        <v>DRS.PX.GOE._.IRR.Irrigation DLC</v>
      </c>
      <c r="D28" s="6" t="s">
        <v>217</v>
      </c>
      <c r="E28" s="6">
        <f t="shared" si="0"/>
        <v>45292</v>
      </c>
      <c r="G28" s="6" t="s">
        <v>402</v>
      </c>
      <c r="H28" s="6">
        <v>1</v>
      </c>
      <c r="L28" s="6" t="s">
        <v>403</v>
      </c>
      <c r="O28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28" s="26">
        <f t="shared" si="1"/>
        <v>45292</v>
      </c>
    </row>
    <row r="29" spans="1:17" x14ac:dyDescent="0.25">
      <c r="A29" s="6" t="s">
        <v>213</v>
      </c>
      <c r="B29" s="6" t="s">
        <v>214</v>
      </c>
      <c r="C29" s="6" t="str">
        <f>'AEG Inputs'!E29</f>
        <v>DRS.PX.SOR._.IRR.Irrigation DLC</v>
      </c>
      <c r="D29" s="6" t="s">
        <v>217</v>
      </c>
      <c r="E29" s="6">
        <f t="shared" si="0"/>
        <v>45292</v>
      </c>
      <c r="G29" s="6" t="s">
        <v>402</v>
      </c>
      <c r="H29" s="6">
        <v>1</v>
      </c>
      <c r="L29" s="6" t="s">
        <v>403</v>
      </c>
      <c r="O29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29" s="26">
        <f t="shared" si="1"/>
        <v>45292</v>
      </c>
    </row>
    <row r="30" spans="1:17" x14ac:dyDescent="0.25">
      <c r="A30" s="6" t="s">
        <v>213</v>
      </c>
      <c r="B30" s="6" t="s">
        <v>214</v>
      </c>
      <c r="C30" s="6" t="str">
        <f>'AEG Inputs'!E30</f>
        <v>DRS.PX.UTN._.IRR.Irrigation DLC</v>
      </c>
      <c r="D30" s="6" t="s">
        <v>217</v>
      </c>
      <c r="E30" s="6">
        <f t="shared" si="0"/>
        <v>45292</v>
      </c>
      <c r="G30" s="6" t="s">
        <v>402</v>
      </c>
      <c r="H30" s="6">
        <v>1</v>
      </c>
      <c r="L30" s="6" t="s">
        <v>403</v>
      </c>
      <c r="O30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30" s="26">
        <f t="shared" si="1"/>
        <v>45292</v>
      </c>
    </row>
    <row r="31" spans="1:17" x14ac:dyDescent="0.25">
      <c r="A31" s="6" t="s">
        <v>213</v>
      </c>
      <c r="B31" s="6" t="s">
        <v>214</v>
      </c>
      <c r="C31" s="6" t="str">
        <f>'AEG Inputs'!E31</f>
        <v>DRS.PX.YAK._.IRR.Irrigation DLC</v>
      </c>
      <c r="D31" s="6" t="s">
        <v>217</v>
      </c>
      <c r="E31" s="6">
        <f t="shared" si="0"/>
        <v>45292</v>
      </c>
      <c r="G31" s="6" t="s">
        <v>402</v>
      </c>
      <c r="H31" s="6">
        <v>1</v>
      </c>
      <c r="L31" s="6" t="s">
        <v>403</v>
      </c>
      <c r="O31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31" s="26">
        <f t="shared" si="1"/>
        <v>45292</v>
      </c>
    </row>
    <row r="32" spans="1:17" x14ac:dyDescent="0.25">
      <c r="A32" s="6" t="s">
        <v>213</v>
      </c>
      <c r="B32" s="6" t="s">
        <v>214</v>
      </c>
      <c r="C32" s="6" t="str">
        <f>'AEG Inputs'!E32</f>
        <v>DRS.PX.WYC._.IRR.Irrigation DLC</v>
      </c>
      <c r="D32" s="6" t="s">
        <v>217</v>
      </c>
      <c r="E32" s="6">
        <f t="shared" si="0"/>
        <v>45292</v>
      </c>
      <c r="G32" s="6" t="s">
        <v>402</v>
      </c>
      <c r="H32" s="6">
        <v>1</v>
      </c>
      <c r="L32" s="6" t="s">
        <v>403</v>
      </c>
      <c r="O32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32" s="26">
        <f t="shared" si="1"/>
        <v>45292</v>
      </c>
    </row>
    <row r="33" spans="1:17" x14ac:dyDescent="0.25">
      <c r="A33" s="6" t="s">
        <v>213</v>
      </c>
      <c r="B33" s="6" t="s">
        <v>214</v>
      </c>
      <c r="C33" s="6" t="str">
        <f>'AEG Inputs'!E33</f>
        <v>DRS.PX.NCA._.RES.Pool Pump - DLC</v>
      </c>
      <c r="D33" s="6" t="s">
        <v>217</v>
      </c>
      <c r="E33" s="6">
        <f t="shared" si="0"/>
        <v>45292</v>
      </c>
      <c r="G33" s="6" t="s">
        <v>402</v>
      </c>
      <c r="H33" s="6">
        <v>1</v>
      </c>
      <c r="L33" s="6" t="s">
        <v>403</v>
      </c>
      <c r="O33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33" s="26">
        <f t="shared" si="1"/>
        <v>45292</v>
      </c>
    </row>
    <row r="34" spans="1:17" x14ac:dyDescent="0.25">
      <c r="A34" s="6" t="s">
        <v>213</v>
      </c>
      <c r="B34" s="6" t="s">
        <v>214</v>
      </c>
      <c r="C34" s="6" t="str">
        <f>'AEG Inputs'!E34</f>
        <v>DRS.PX.GOE._.RES.Pool Pump - DLC</v>
      </c>
      <c r="D34" s="6" t="s">
        <v>217</v>
      </c>
      <c r="E34" s="6">
        <f t="shared" si="0"/>
        <v>45292</v>
      </c>
      <c r="G34" s="6" t="s">
        <v>402</v>
      </c>
      <c r="H34" s="6">
        <v>1</v>
      </c>
      <c r="L34" s="6" t="s">
        <v>403</v>
      </c>
      <c r="O34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34" s="26">
        <f t="shared" si="1"/>
        <v>45292</v>
      </c>
    </row>
    <row r="35" spans="1:17" x14ac:dyDescent="0.25">
      <c r="A35" s="6" t="s">
        <v>213</v>
      </c>
      <c r="B35" s="6" t="s">
        <v>214</v>
      </c>
      <c r="C35" s="6" t="str">
        <f>'AEG Inputs'!E35</f>
        <v>DRS.PX.SOR._.RES.Pool Pump - DLC</v>
      </c>
      <c r="D35" s="6" t="s">
        <v>217</v>
      </c>
      <c r="E35" s="6">
        <f t="shared" ref="E35:E66" si="3">StartDate</f>
        <v>45292</v>
      </c>
      <c r="G35" s="6" t="s">
        <v>402</v>
      </c>
      <c r="H35" s="6">
        <v>1</v>
      </c>
      <c r="L35" s="6" t="s">
        <v>403</v>
      </c>
      <c r="O35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35" s="26">
        <f t="shared" si="1"/>
        <v>45292</v>
      </c>
    </row>
    <row r="36" spans="1:17" x14ac:dyDescent="0.25">
      <c r="A36" s="6" t="s">
        <v>213</v>
      </c>
      <c r="B36" s="6" t="s">
        <v>214</v>
      </c>
      <c r="C36" s="6" t="str">
        <f>'AEG Inputs'!E36</f>
        <v>DRS.PX.UTN._.RES.Pool Pump - DLC</v>
      </c>
      <c r="D36" s="6" t="s">
        <v>217</v>
      </c>
      <c r="E36" s="6">
        <f t="shared" si="3"/>
        <v>45292</v>
      </c>
      <c r="G36" s="6" t="s">
        <v>402</v>
      </c>
      <c r="H36" s="6">
        <v>1</v>
      </c>
      <c r="L36" s="6" t="s">
        <v>403</v>
      </c>
      <c r="O36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36" s="26">
        <f t="shared" si="1"/>
        <v>45292</v>
      </c>
    </row>
    <row r="37" spans="1:17" x14ac:dyDescent="0.25">
      <c r="A37" s="6" t="s">
        <v>213</v>
      </c>
      <c r="B37" s="6" t="s">
        <v>214</v>
      </c>
      <c r="C37" s="6" t="str">
        <f>'AEG Inputs'!E37</f>
        <v>DRS.PX.YAK._.RES.Pool Pump - DLC</v>
      </c>
      <c r="D37" s="6" t="s">
        <v>217</v>
      </c>
      <c r="E37" s="6">
        <f t="shared" si="3"/>
        <v>45292</v>
      </c>
      <c r="G37" s="6" t="s">
        <v>402</v>
      </c>
      <c r="H37" s="6">
        <v>1</v>
      </c>
      <c r="L37" s="6" t="s">
        <v>403</v>
      </c>
      <c r="O37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37" s="26">
        <f t="shared" si="1"/>
        <v>45292</v>
      </c>
    </row>
    <row r="38" spans="1:17" x14ac:dyDescent="0.25">
      <c r="A38" s="6" t="s">
        <v>213</v>
      </c>
      <c r="B38" s="6" t="s">
        <v>214</v>
      </c>
      <c r="C38" s="6" t="str">
        <f>'AEG Inputs'!E38</f>
        <v>DRS.PX.WYC._.RES.Pool Pump - DLC</v>
      </c>
      <c r="D38" s="6" t="s">
        <v>217</v>
      </c>
      <c r="E38" s="6">
        <f t="shared" si="3"/>
        <v>45292</v>
      </c>
      <c r="G38" s="6" t="s">
        <v>402</v>
      </c>
      <c r="H38" s="6">
        <v>1</v>
      </c>
      <c r="L38" s="6" t="s">
        <v>403</v>
      </c>
      <c r="O38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38" s="26">
        <f t="shared" si="1"/>
        <v>45292</v>
      </c>
    </row>
    <row r="39" spans="1:17" x14ac:dyDescent="0.25">
      <c r="A39" s="6" t="s">
        <v>213</v>
      </c>
      <c r="B39" s="6" t="s">
        <v>214</v>
      </c>
      <c r="C39" s="6" t="str">
        <f>'AEG Inputs'!E39</f>
        <v>DRS.PX.NCA._.CI_.Water Heater - DLC</v>
      </c>
      <c r="D39" s="6" t="s">
        <v>217</v>
      </c>
      <c r="E39" s="6">
        <f t="shared" si="3"/>
        <v>45292</v>
      </c>
      <c r="G39" s="6" t="s">
        <v>402</v>
      </c>
      <c r="H39" s="6">
        <v>1</v>
      </c>
      <c r="L39" s="6" t="s">
        <v>403</v>
      </c>
      <c r="O39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39" s="26">
        <f t="shared" si="1"/>
        <v>45292</v>
      </c>
    </row>
    <row r="40" spans="1:17" x14ac:dyDescent="0.25">
      <c r="A40" s="6" t="s">
        <v>213</v>
      </c>
      <c r="B40" s="6" t="s">
        <v>214</v>
      </c>
      <c r="C40" s="6" t="str">
        <f>'AEG Inputs'!E40</f>
        <v>DRS.PX.GOE._.CI_.Water Heater - DLC</v>
      </c>
      <c r="D40" s="6" t="s">
        <v>217</v>
      </c>
      <c r="E40" s="6">
        <f t="shared" si="3"/>
        <v>45292</v>
      </c>
      <c r="G40" s="6" t="s">
        <v>402</v>
      </c>
      <c r="H40" s="6">
        <v>1</v>
      </c>
      <c r="L40" s="6" t="s">
        <v>403</v>
      </c>
      <c r="O40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40" s="26">
        <f t="shared" si="1"/>
        <v>45292</v>
      </c>
    </row>
    <row r="41" spans="1:17" x14ac:dyDescent="0.25">
      <c r="A41" s="6" t="s">
        <v>213</v>
      </c>
      <c r="B41" s="6" t="s">
        <v>214</v>
      </c>
      <c r="C41" s="6" t="str">
        <f>'AEG Inputs'!E41</f>
        <v>DRS.PX.SOR._.CI_.Water Heater - DLC</v>
      </c>
      <c r="D41" s="6" t="s">
        <v>217</v>
      </c>
      <c r="E41" s="6">
        <f t="shared" si="3"/>
        <v>45292</v>
      </c>
      <c r="G41" s="6" t="s">
        <v>402</v>
      </c>
      <c r="H41" s="6">
        <v>1</v>
      </c>
      <c r="L41" s="6" t="s">
        <v>403</v>
      </c>
      <c r="O41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41" s="26">
        <f t="shared" si="1"/>
        <v>45292</v>
      </c>
    </row>
    <row r="42" spans="1:17" x14ac:dyDescent="0.25">
      <c r="A42" s="6" t="s">
        <v>213</v>
      </c>
      <c r="B42" s="6" t="s">
        <v>214</v>
      </c>
      <c r="C42" s="6" t="str">
        <f>'AEG Inputs'!E42</f>
        <v>DRS.PX.UTN._.CI_.Water Heater - DLC</v>
      </c>
      <c r="D42" s="6" t="s">
        <v>217</v>
      </c>
      <c r="E42" s="6">
        <f t="shared" si="3"/>
        <v>45292</v>
      </c>
      <c r="G42" s="6" t="s">
        <v>402</v>
      </c>
      <c r="H42" s="6">
        <v>1</v>
      </c>
      <c r="L42" s="6" t="s">
        <v>403</v>
      </c>
      <c r="O42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42" s="26">
        <f t="shared" si="1"/>
        <v>45292</v>
      </c>
    </row>
    <row r="43" spans="1:17" x14ac:dyDescent="0.25">
      <c r="A43" s="6" t="s">
        <v>213</v>
      </c>
      <c r="B43" s="6" t="s">
        <v>214</v>
      </c>
      <c r="C43" s="6" t="str">
        <f>'AEG Inputs'!E43</f>
        <v>DRS.PX.YAK._.CI_.Water Heater - DLC</v>
      </c>
      <c r="D43" s="6" t="s">
        <v>217</v>
      </c>
      <c r="E43" s="6">
        <f t="shared" si="3"/>
        <v>45292</v>
      </c>
      <c r="G43" s="6" t="s">
        <v>402</v>
      </c>
      <c r="H43" s="6">
        <v>1</v>
      </c>
      <c r="L43" s="6" t="s">
        <v>403</v>
      </c>
      <c r="O43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43" s="26">
        <f t="shared" si="1"/>
        <v>45292</v>
      </c>
    </row>
    <row r="44" spans="1:17" x14ac:dyDescent="0.25">
      <c r="A44" s="6" t="s">
        <v>213</v>
      </c>
      <c r="B44" s="6" t="s">
        <v>214</v>
      </c>
      <c r="C44" s="6" t="str">
        <f>'AEG Inputs'!E44</f>
        <v>DRS.PX.WYC._.CI_.Water Heater - DLC</v>
      </c>
      <c r="D44" s="6" t="s">
        <v>217</v>
      </c>
      <c r="E44" s="6">
        <f t="shared" si="3"/>
        <v>45292</v>
      </c>
      <c r="G44" s="6" t="s">
        <v>402</v>
      </c>
      <c r="H44" s="6">
        <v>1</v>
      </c>
      <c r="L44" s="6" t="s">
        <v>403</v>
      </c>
      <c r="O44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44" s="26">
        <f t="shared" si="1"/>
        <v>45292</v>
      </c>
    </row>
    <row r="45" spans="1:17" x14ac:dyDescent="0.25">
      <c r="A45" s="6" t="s">
        <v>213</v>
      </c>
      <c r="B45" s="6" t="s">
        <v>214</v>
      </c>
      <c r="C45" s="6" t="str">
        <f>'AEG Inputs'!E45</f>
        <v>DRS.PX.NCA._.RES.Water Heater - DLC</v>
      </c>
      <c r="D45" s="6" t="s">
        <v>217</v>
      </c>
      <c r="E45" s="6">
        <f t="shared" si="3"/>
        <v>45292</v>
      </c>
      <c r="G45" s="6" t="s">
        <v>402</v>
      </c>
      <c r="H45" s="6">
        <v>1</v>
      </c>
      <c r="L45" s="6" t="s">
        <v>403</v>
      </c>
      <c r="O45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45" s="26">
        <f t="shared" si="1"/>
        <v>45292</v>
      </c>
    </row>
    <row r="46" spans="1:17" x14ac:dyDescent="0.25">
      <c r="A46" s="6" t="s">
        <v>213</v>
      </c>
      <c r="B46" s="6" t="s">
        <v>214</v>
      </c>
      <c r="C46" s="6" t="str">
        <f>'AEG Inputs'!E46</f>
        <v>DRS.PX.GOE._.RES.Water Heater - DLC</v>
      </c>
      <c r="D46" s="6" t="s">
        <v>217</v>
      </c>
      <c r="E46" s="6">
        <f t="shared" si="3"/>
        <v>45292</v>
      </c>
      <c r="G46" s="6" t="s">
        <v>402</v>
      </c>
      <c r="H46" s="6">
        <v>1</v>
      </c>
      <c r="L46" s="6" t="s">
        <v>403</v>
      </c>
      <c r="O46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46" s="26">
        <f t="shared" si="1"/>
        <v>45292</v>
      </c>
    </row>
    <row r="47" spans="1:17" x14ac:dyDescent="0.25">
      <c r="A47" s="6" t="s">
        <v>213</v>
      </c>
      <c r="B47" s="6" t="s">
        <v>214</v>
      </c>
      <c r="C47" s="6" t="str">
        <f>'AEG Inputs'!E47</f>
        <v>DRS.PX.SOR._.RES.Water Heater - DLC</v>
      </c>
      <c r="D47" s="6" t="s">
        <v>217</v>
      </c>
      <c r="E47" s="6">
        <f t="shared" si="3"/>
        <v>45292</v>
      </c>
      <c r="G47" s="6" t="s">
        <v>402</v>
      </c>
      <c r="H47" s="6">
        <v>1</v>
      </c>
      <c r="L47" s="6" t="s">
        <v>403</v>
      </c>
      <c r="O47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47" s="26">
        <f t="shared" si="1"/>
        <v>45292</v>
      </c>
    </row>
    <row r="48" spans="1:17" x14ac:dyDescent="0.25">
      <c r="A48" s="6" t="s">
        <v>213</v>
      </c>
      <c r="B48" s="6" t="s">
        <v>214</v>
      </c>
      <c r="C48" s="6" t="str">
        <f>'AEG Inputs'!E48</f>
        <v>DRS.PX.UTN._.RES.Water Heater - DLC</v>
      </c>
      <c r="D48" s="6" t="s">
        <v>217</v>
      </c>
      <c r="E48" s="6">
        <f t="shared" si="3"/>
        <v>45292</v>
      </c>
      <c r="G48" s="6" t="s">
        <v>402</v>
      </c>
      <c r="H48" s="6">
        <v>1</v>
      </c>
      <c r="L48" s="6" t="s">
        <v>403</v>
      </c>
      <c r="O48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48" s="26">
        <f t="shared" si="1"/>
        <v>45292</v>
      </c>
    </row>
    <row r="49" spans="1:17" x14ac:dyDescent="0.25">
      <c r="A49" s="6" t="s">
        <v>213</v>
      </c>
      <c r="B49" s="6" t="s">
        <v>214</v>
      </c>
      <c r="C49" s="6" t="str">
        <f>'AEG Inputs'!E49</f>
        <v>DRS.PX.YAK._.RES.Water Heater - DLC</v>
      </c>
      <c r="D49" s="6" t="s">
        <v>217</v>
      </c>
      <c r="E49" s="6">
        <f t="shared" si="3"/>
        <v>45292</v>
      </c>
      <c r="G49" s="6" t="s">
        <v>402</v>
      </c>
      <c r="H49" s="6">
        <v>1</v>
      </c>
      <c r="L49" s="6" t="s">
        <v>403</v>
      </c>
      <c r="O49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49" s="26">
        <f t="shared" si="1"/>
        <v>45292</v>
      </c>
    </row>
    <row r="50" spans="1:17" x14ac:dyDescent="0.25">
      <c r="A50" s="6" t="s">
        <v>213</v>
      </c>
      <c r="B50" s="6" t="s">
        <v>214</v>
      </c>
      <c r="C50" s="6" t="str">
        <f>'AEG Inputs'!E50</f>
        <v>DRS.PX.WYC._.RES.Water Heater - DLC</v>
      </c>
      <c r="D50" s="6" t="s">
        <v>217</v>
      </c>
      <c r="E50" s="6">
        <f t="shared" si="3"/>
        <v>45292</v>
      </c>
      <c r="G50" s="6" t="s">
        <v>402</v>
      </c>
      <c r="H50" s="6">
        <v>1</v>
      </c>
      <c r="L50" s="6" t="s">
        <v>403</v>
      </c>
      <c r="O50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50" s="26">
        <f t="shared" si="1"/>
        <v>45292</v>
      </c>
    </row>
    <row r="51" spans="1:17" x14ac:dyDescent="0.25">
      <c r="A51" s="6" t="s">
        <v>213</v>
      </c>
      <c r="B51" s="6" t="s">
        <v>214</v>
      </c>
      <c r="C51" s="6" t="str">
        <f>'AEG Inputs'!E51</f>
        <v>DRS.PX.NCA._.RES.Home Energy Mgmt Sys</v>
      </c>
      <c r="D51" s="6" t="s">
        <v>217</v>
      </c>
      <c r="E51" s="6">
        <f t="shared" si="3"/>
        <v>45292</v>
      </c>
      <c r="G51" s="6" t="s">
        <v>402</v>
      </c>
      <c r="H51" s="6">
        <v>1</v>
      </c>
      <c r="L51" s="6" t="s">
        <v>403</v>
      </c>
      <c r="O51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51" s="26">
        <f t="shared" si="1"/>
        <v>45292</v>
      </c>
    </row>
    <row r="52" spans="1:17" x14ac:dyDescent="0.25">
      <c r="A52" s="6" t="s">
        <v>213</v>
      </c>
      <c r="B52" s="6" t="s">
        <v>214</v>
      </c>
      <c r="C52" s="6" t="str">
        <f>'AEG Inputs'!E52</f>
        <v>DRS.PX.GOE._.RES.Home Energy Mgmt Sys</v>
      </c>
      <c r="D52" s="6" t="s">
        <v>217</v>
      </c>
      <c r="E52" s="6">
        <f t="shared" si="3"/>
        <v>45292</v>
      </c>
      <c r="G52" s="6" t="s">
        <v>402</v>
      </c>
      <c r="H52" s="6">
        <v>1</v>
      </c>
      <c r="L52" s="6" t="s">
        <v>403</v>
      </c>
      <c r="O52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52" s="26">
        <f t="shared" si="1"/>
        <v>45292</v>
      </c>
    </row>
    <row r="53" spans="1:17" x14ac:dyDescent="0.25">
      <c r="A53" s="6" t="s">
        <v>213</v>
      </c>
      <c r="B53" s="6" t="s">
        <v>214</v>
      </c>
      <c r="C53" s="6" t="str">
        <f>'AEG Inputs'!E53</f>
        <v>DRS.PX.SOR._.RES.Home Energy Mgmt Sys</v>
      </c>
      <c r="D53" s="6" t="s">
        <v>217</v>
      </c>
      <c r="E53" s="6">
        <f t="shared" si="3"/>
        <v>45292</v>
      </c>
      <c r="G53" s="6" t="s">
        <v>402</v>
      </c>
      <c r="H53" s="6">
        <v>1</v>
      </c>
      <c r="L53" s="6" t="s">
        <v>403</v>
      </c>
      <c r="O53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53" s="26">
        <f t="shared" si="1"/>
        <v>45292</v>
      </c>
    </row>
    <row r="54" spans="1:17" x14ac:dyDescent="0.25">
      <c r="A54" s="6" t="s">
        <v>213</v>
      </c>
      <c r="B54" s="6" t="s">
        <v>214</v>
      </c>
      <c r="C54" s="6" t="str">
        <f>'AEG Inputs'!E54</f>
        <v>DRS.PX.UTN._.RES.Home Energy Mgmt Sys</v>
      </c>
      <c r="D54" s="6" t="s">
        <v>217</v>
      </c>
      <c r="E54" s="6">
        <f t="shared" si="3"/>
        <v>45292</v>
      </c>
      <c r="G54" s="6" t="s">
        <v>402</v>
      </c>
      <c r="H54" s="6">
        <v>1</v>
      </c>
      <c r="L54" s="6" t="s">
        <v>403</v>
      </c>
      <c r="O54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54" s="26">
        <f t="shared" si="1"/>
        <v>45292</v>
      </c>
    </row>
    <row r="55" spans="1:17" x14ac:dyDescent="0.25">
      <c r="A55" s="6" t="s">
        <v>213</v>
      </c>
      <c r="B55" s="6" t="s">
        <v>214</v>
      </c>
      <c r="C55" s="6" t="str">
        <f>'AEG Inputs'!E55</f>
        <v>DRS.PX.YAK._.RES.Home Energy Mgmt Sys</v>
      </c>
      <c r="D55" s="6" t="s">
        <v>217</v>
      </c>
      <c r="E55" s="6">
        <f t="shared" si="3"/>
        <v>45292</v>
      </c>
      <c r="G55" s="6" t="s">
        <v>402</v>
      </c>
      <c r="H55" s="6">
        <v>1</v>
      </c>
      <c r="L55" s="6" t="s">
        <v>403</v>
      </c>
      <c r="O55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55" s="26">
        <f t="shared" si="1"/>
        <v>45292</v>
      </c>
    </row>
    <row r="56" spans="1:17" x14ac:dyDescent="0.25">
      <c r="A56" s="6" t="s">
        <v>213</v>
      </c>
      <c r="B56" s="6" t="s">
        <v>214</v>
      </c>
      <c r="C56" s="6" t="str">
        <f>'AEG Inputs'!E56</f>
        <v>DRS.PX.WYC._.RES.Home Energy Mgmt Sys</v>
      </c>
      <c r="D56" s="6" t="s">
        <v>217</v>
      </c>
      <c r="E56" s="6">
        <f t="shared" si="3"/>
        <v>45292</v>
      </c>
      <c r="G56" s="6" t="s">
        <v>402</v>
      </c>
      <c r="H56" s="6">
        <v>1</v>
      </c>
      <c r="L56" s="6" t="s">
        <v>403</v>
      </c>
      <c r="O56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56" s="26">
        <f t="shared" si="1"/>
        <v>45292</v>
      </c>
    </row>
    <row r="57" spans="1:17" x14ac:dyDescent="0.25">
      <c r="A57" s="6" t="s">
        <v>213</v>
      </c>
      <c r="B57" s="6" t="s">
        <v>214</v>
      </c>
      <c r="C57" s="6" t="str">
        <f>'AEG Inputs'!E57</f>
        <v>DRS.PX.NCA._.CI_.Grid Interactive Water Htr</v>
      </c>
      <c r="D57" s="6" t="s">
        <v>217</v>
      </c>
      <c r="E57" s="6">
        <f t="shared" si="3"/>
        <v>45292</v>
      </c>
      <c r="G57" s="6" t="s">
        <v>402</v>
      </c>
      <c r="H57" s="6">
        <v>1</v>
      </c>
      <c r="L57" s="6" t="s">
        <v>403</v>
      </c>
      <c r="O57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57" s="26">
        <f t="shared" si="1"/>
        <v>45292</v>
      </c>
    </row>
    <row r="58" spans="1:17" x14ac:dyDescent="0.25">
      <c r="A58" s="6" t="s">
        <v>213</v>
      </c>
      <c r="B58" s="6" t="s">
        <v>214</v>
      </c>
      <c r="C58" s="6" t="str">
        <f>'AEG Inputs'!E58</f>
        <v>DRS.PX.GOE._.CI_.Grid Interactive Water Htr</v>
      </c>
      <c r="D58" s="6" t="s">
        <v>217</v>
      </c>
      <c r="E58" s="6">
        <f t="shared" si="3"/>
        <v>45292</v>
      </c>
      <c r="G58" s="6" t="s">
        <v>402</v>
      </c>
      <c r="H58" s="6">
        <v>1</v>
      </c>
      <c r="L58" s="6" t="s">
        <v>403</v>
      </c>
      <c r="O58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58" s="26">
        <f t="shared" si="1"/>
        <v>45292</v>
      </c>
    </row>
    <row r="59" spans="1:17" x14ac:dyDescent="0.25">
      <c r="A59" s="6" t="s">
        <v>213</v>
      </c>
      <c r="B59" s="6" t="s">
        <v>214</v>
      </c>
      <c r="C59" s="6" t="str">
        <f>'AEG Inputs'!E59</f>
        <v>DRS.PX.SOR._.CI_.Grid Interactive Water Htr</v>
      </c>
      <c r="D59" s="6" t="s">
        <v>217</v>
      </c>
      <c r="E59" s="6">
        <f t="shared" si="3"/>
        <v>45292</v>
      </c>
      <c r="G59" s="6" t="s">
        <v>402</v>
      </c>
      <c r="H59" s="6">
        <v>1</v>
      </c>
      <c r="L59" s="6" t="s">
        <v>403</v>
      </c>
      <c r="O59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59" s="26">
        <f t="shared" si="1"/>
        <v>45292</v>
      </c>
    </row>
    <row r="60" spans="1:17" x14ac:dyDescent="0.25">
      <c r="A60" s="6" t="s">
        <v>213</v>
      </c>
      <c r="B60" s="6" t="s">
        <v>214</v>
      </c>
      <c r="C60" s="6" t="str">
        <f>'AEG Inputs'!E60</f>
        <v>DRS.PX.UTN._.CI_.Grid Interactive Water Htr</v>
      </c>
      <c r="D60" s="6" t="s">
        <v>217</v>
      </c>
      <c r="E60" s="6">
        <f t="shared" si="3"/>
        <v>45292</v>
      </c>
      <c r="G60" s="6" t="s">
        <v>402</v>
      </c>
      <c r="H60" s="6">
        <v>1</v>
      </c>
      <c r="L60" s="6" t="s">
        <v>403</v>
      </c>
      <c r="O60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60" s="26">
        <f t="shared" si="1"/>
        <v>45292</v>
      </c>
    </row>
    <row r="61" spans="1:17" x14ac:dyDescent="0.25">
      <c r="A61" s="6" t="s">
        <v>213</v>
      </c>
      <c r="B61" s="6" t="s">
        <v>214</v>
      </c>
      <c r="C61" s="6" t="str">
        <f>'AEG Inputs'!E61</f>
        <v>DRS.PX.YAK._.CI_.Grid Interactive Water Htr</v>
      </c>
      <c r="D61" s="6" t="s">
        <v>217</v>
      </c>
      <c r="E61" s="6">
        <f t="shared" si="3"/>
        <v>45292</v>
      </c>
      <c r="G61" s="6" t="s">
        <v>402</v>
      </c>
      <c r="H61" s="6">
        <v>1</v>
      </c>
      <c r="L61" s="6" t="s">
        <v>403</v>
      </c>
      <c r="O61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61" s="26">
        <f t="shared" si="1"/>
        <v>45292</v>
      </c>
    </row>
    <row r="62" spans="1:17" x14ac:dyDescent="0.25">
      <c r="A62" s="6" t="s">
        <v>213</v>
      </c>
      <c r="B62" s="6" t="s">
        <v>214</v>
      </c>
      <c r="C62" s="6" t="str">
        <f>'AEG Inputs'!E62</f>
        <v>DRS.PX.WYC._.CI_.Grid Interactive Water Htr</v>
      </c>
      <c r="D62" s="6" t="s">
        <v>217</v>
      </c>
      <c r="E62" s="6">
        <f t="shared" si="3"/>
        <v>45292</v>
      </c>
      <c r="G62" s="6" t="s">
        <v>402</v>
      </c>
      <c r="H62" s="6">
        <v>1</v>
      </c>
      <c r="L62" s="6" t="s">
        <v>403</v>
      </c>
      <c r="O62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62" s="26">
        <f t="shared" si="1"/>
        <v>45292</v>
      </c>
    </row>
    <row r="63" spans="1:17" x14ac:dyDescent="0.25">
      <c r="A63" s="6" t="s">
        <v>213</v>
      </c>
      <c r="B63" s="6" t="s">
        <v>214</v>
      </c>
      <c r="C63" s="6" t="str">
        <f>'AEG Inputs'!E63</f>
        <v>DRS.PX.NCA._.RES.Grid Interactive Water Htr</v>
      </c>
      <c r="D63" s="6" t="s">
        <v>217</v>
      </c>
      <c r="E63" s="6">
        <f t="shared" si="3"/>
        <v>45292</v>
      </c>
      <c r="G63" s="6" t="s">
        <v>402</v>
      </c>
      <c r="H63" s="6">
        <v>1</v>
      </c>
      <c r="L63" s="6" t="s">
        <v>403</v>
      </c>
      <c r="O63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63" s="26">
        <f t="shared" si="1"/>
        <v>45292</v>
      </c>
    </row>
    <row r="64" spans="1:17" x14ac:dyDescent="0.25">
      <c r="A64" s="6" t="s">
        <v>213</v>
      </c>
      <c r="B64" s="6" t="s">
        <v>214</v>
      </c>
      <c r="C64" s="6" t="str">
        <f>'AEG Inputs'!E64</f>
        <v>DRS.PX.GOE._.RES.Grid Interactive Water Htr</v>
      </c>
      <c r="D64" s="6" t="s">
        <v>217</v>
      </c>
      <c r="E64" s="6">
        <f t="shared" si="3"/>
        <v>45292</v>
      </c>
      <c r="G64" s="6" t="s">
        <v>402</v>
      </c>
      <c r="H64" s="6">
        <v>1</v>
      </c>
      <c r="L64" s="6" t="s">
        <v>403</v>
      </c>
      <c r="O64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64" s="26">
        <f t="shared" si="1"/>
        <v>45292</v>
      </c>
    </row>
    <row r="65" spans="1:17" x14ac:dyDescent="0.25">
      <c r="A65" s="6" t="s">
        <v>213</v>
      </c>
      <c r="B65" s="6" t="s">
        <v>214</v>
      </c>
      <c r="C65" s="6" t="str">
        <f>'AEG Inputs'!E65</f>
        <v>DRS.PX.SOR._.RES.Grid Interactive Water Htr</v>
      </c>
      <c r="D65" s="6" t="s">
        <v>217</v>
      </c>
      <c r="E65" s="6">
        <f t="shared" si="3"/>
        <v>45292</v>
      </c>
      <c r="G65" s="6" t="s">
        <v>402</v>
      </c>
      <c r="H65" s="6">
        <v>1</v>
      </c>
      <c r="L65" s="6" t="s">
        <v>403</v>
      </c>
      <c r="O65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65" s="26">
        <f t="shared" si="1"/>
        <v>45292</v>
      </c>
    </row>
    <row r="66" spans="1:17" x14ac:dyDescent="0.25">
      <c r="A66" s="6" t="s">
        <v>213</v>
      </c>
      <c r="B66" s="6" t="s">
        <v>214</v>
      </c>
      <c r="C66" s="6" t="str">
        <f>'AEG Inputs'!E66</f>
        <v>DRS.PX.UTN._.RES.Grid Interactive Water Htr</v>
      </c>
      <c r="D66" s="6" t="s">
        <v>217</v>
      </c>
      <c r="E66" s="6">
        <f t="shared" si="3"/>
        <v>45292</v>
      </c>
      <c r="G66" s="6" t="s">
        <v>402</v>
      </c>
      <c r="H66" s="6">
        <v>1</v>
      </c>
      <c r="L66" s="6" t="s">
        <v>403</v>
      </c>
      <c r="O66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66" s="26">
        <f t="shared" si="1"/>
        <v>45292</v>
      </c>
    </row>
    <row r="67" spans="1:17" x14ac:dyDescent="0.25">
      <c r="A67" s="6" t="s">
        <v>213</v>
      </c>
      <c r="B67" s="6" t="s">
        <v>214</v>
      </c>
      <c r="C67" s="6" t="str">
        <f>'AEG Inputs'!E67</f>
        <v>DRS.PX.YAK._.RES.Grid Interactive Water Htr</v>
      </c>
      <c r="D67" s="6" t="s">
        <v>217</v>
      </c>
      <c r="E67" s="6">
        <f t="shared" ref="E67:E95" si="4">StartDate</f>
        <v>45292</v>
      </c>
      <c r="G67" s="6" t="s">
        <v>402</v>
      </c>
      <c r="H67" s="6">
        <v>1</v>
      </c>
      <c r="L67" s="6" t="s">
        <v>403</v>
      </c>
      <c r="O67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67" s="26">
        <f t="shared" si="1"/>
        <v>45292</v>
      </c>
    </row>
    <row r="68" spans="1:17" x14ac:dyDescent="0.25">
      <c r="A68" s="6" t="s">
        <v>213</v>
      </c>
      <c r="B68" s="6" t="s">
        <v>214</v>
      </c>
      <c r="C68" s="6" t="str">
        <f>'AEG Inputs'!E68</f>
        <v>DRS.PX.WYC._.RES.Grid Interactive Water Htr</v>
      </c>
      <c r="D68" s="6" t="s">
        <v>217</v>
      </c>
      <c r="E68" s="6">
        <f t="shared" si="4"/>
        <v>45292</v>
      </c>
      <c r="G68" s="6" t="s">
        <v>402</v>
      </c>
      <c r="H68" s="6">
        <v>1</v>
      </c>
      <c r="L68" s="6" t="s">
        <v>403</v>
      </c>
      <c r="O68" s="6" t="str">
        <f t="shared" ca="1" si="2"/>
        <v>H:\2023 IRP Update\_Document\DATA DISC\2023 IRP Update Data Disk April 1 (Public)\Chapters, Appendicies, and Input Assumptions\Input Assumptions\DSM\_PC_DSM-DR-IRP2023 Update Plexos Inputs Summer &amp; Winter update.xlsx]</v>
      </c>
      <c r="Q68" s="26">
        <f t="shared" ref="Q68:Q99" si="5">E68</f>
        <v>45292</v>
      </c>
    </row>
    <row r="69" spans="1:17" x14ac:dyDescent="0.25">
      <c r="A69" s="6" t="s">
        <v>213</v>
      </c>
      <c r="B69" s="6" t="s">
        <v>214</v>
      </c>
      <c r="C69" s="6" t="str">
        <f>'AEG Inputs'!E69</f>
        <v>DRS.PX.NCA._.CI_.Smart Thermostats</v>
      </c>
      <c r="D69" s="6" t="s">
        <v>217</v>
      </c>
      <c r="E69" s="6">
        <f t="shared" si="4"/>
        <v>45292</v>
      </c>
      <c r="G69" s="6" t="s">
        <v>402</v>
      </c>
      <c r="H69" s="6">
        <v>1</v>
      </c>
      <c r="L69" s="6" t="s">
        <v>403</v>
      </c>
      <c r="O69" s="6" t="str">
        <f t="shared" ref="O69:O132" ca="1" si="6">O68</f>
        <v>H:\2023 IRP Update\_Document\DATA DISC\2023 IRP Update Data Disk April 1 (Public)\Chapters, Appendicies, and Input Assumptions\Input Assumptions\DSM\_PC_DSM-DR-IRP2023 Update Plexos Inputs Summer &amp; Winter update.xlsx]</v>
      </c>
      <c r="Q69" s="26">
        <f t="shared" si="5"/>
        <v>45292</v>
      </c>
    </row>
    <row r="70" spans="1:17" x14ac:dyDescent="0.25">
      <c r="A70" s="6" t="s">
        <v>213</v>
      </c>
      <c r="B70" s="6" t="s">
        <v>214</v>
      </c>
      <c r="C70" s="6" t="str">
        <f>'AEG Inputs'!E70</f>
        <v>DRS.PX.GOE._.CI_.Smart Thermostats</v>
      </c>
      <c r="D70" s="6" t="s">
        <v>217</v>
      </c>
      <c r="E70" s="6">
        <f t="shared" si="4"/>
        <v>45292</v>
      </c>
      <c r="G70" s="6" t="s">
        <v>402</v>
      </c>
      <c r="H70" s="6">
        <v>1</v>
      </c>
      <c r="L70" s="6" t="s">
        <v>403</v>
      </c>
      <c r="O70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70" s="26">
        <f t="shared" si="5"/>
        <v>45292</v>
      </c>
    </row>
    <row r="71" spans="1:17" x14ac:dyDescent="0.25">
      <c r="A71" s="6" t="s">
        <v>213</v>
      </c>
      <c r="B71" s="6" t="s">
        <v>214</v>
      </c>
      <c r="C71" s="6" t="str">
        <f>'AEG Inputs'!E71</f>
        <v>DRS.PX.SOR._.CI_.Smart Thermostats</v>
      </c>
      <c r="D71" s="6" t="s">
        <v>217</v>
      </c>
      <c r="E71" s="6">
        <f t="shared" si="4"/>
        <v>45292</v>
      </c>
      <c r="G71" s="6" t="s">
        <v>402</v>
      </c>
      <c r="H71" s="6">
        <v>1</v>
      </c>
      <c r="L71" s="6" t="s">
        <v>403</v>
      </c>
      <c r="O71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71" s="26">
        <f t="shared" si="5"/>
        <v>45292</v>
      </c>
    </row>
    <row r="72" spans="1:17" x14ac:dyDescent="0.25">
      <c r="A72" s="6" t="s">
        <v>213</v>
      </c>
      <c r="B72" s="6" t="s">
        <v>214</v>
      </c>
      <c r="C72" s="6" t="str">
        <f>'AEG Inputs'!E72</f>
        <v>DRS.PX.UTN._.CI_.Smart Thermostats</v>
      </c>
      <c r="D72" s="6" t="s">
        <v>217</v>
      </c>
      <c r="E72" s="6">
        <f t="shared" si="4"/>
        <v>45292</v>
      </c>
      <c r="G72" s="6" t="s">
        <v>402</v>
      </c>
      <c r="H72" s="6">
        <v>1</v>
      </c>
      <c r="L72" s="6" t="s">
        <v>403</v>
      </c>
      <c r="O72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72" s="26">
        <f t="shared" si="5"/>
        <v>45292</v>
      </c>
    </row>
    <row r="73" spans="1:17" x14ac:dyDescent="0.25">
      <c r="A73" s="6" t="s">
        <v>213</v>
      </c>
      <c r="B73" s="6" t="s">
        <v>214</v>
      </c>
      <c r="C73" s="6" t="str">
        <f>'AEG Inputs'!E73</f>
        <v>DRS.PX.YAK._.CI_.Smart Thermostats</v>
      </c>
      <c r="D73" s="6" t="s">
        <v>217</v>
      </c>
      <c r="E73" s="6">
        <f t="shared" si="4"/>
        <v>45292</v>
      </c>
      <c r="G73" s="6" t="s">
        <v>402</v>
      </c>
      <c r="H73" s="6">
        <v>1</v>
      </c>
      <c r="L73" s="6" t="s">
        <v>403</v>
      </c>
      <c r="O73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73" s="26">
        <f t="shared" si="5"/>
        <v>45292</v>
      </c>
    </row>
    <row r="74" spans="1:17" x14ac:dyDescent="0.25">
      <c r="A74" s="6" t="s">
        <v>213</v>
      </c>
      <c r="B74" s="6" t="s">
        <v>214</v>
      </c>
      <c r="C74" s="6" t="str">
        <f>'AEG Inputs'!E74</f>
        <v>DRS.PX.WYC._.CI_.Smart Thermostats</v>
      </c>
      <c r="D74" s="6" t="s">
        <v>217</v>
      </c>
      <c r="E74" s="6">
        <f t="shared" si="4"/>
        <v>45292</v>
      </c>
      <c r="G74" s="6" t="s">
        <v>402</v>
      </c>
      <c r="H74" s="6">
        <v>1</v>
      </c>
      <c r="L74" s="6" t="s">
        <v>403</v>
      </c>
      <c r="O74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74" s="26">
        <f t="shared" si="5"/>
        <v>45292</v>
      </c>
    </row>
    <row r="75" spans="1:17" x14ac:dyDescent="0.25">
      <c r="A75" s="6" t="s">
        <v>213</v>
      </c>
      <c r="B75" s="6" t="s">
        <v>214</v>
      </c>
      <c r="C75" s="6" t="str">
        <f>'AEG Inputs'!E75</f>
        <v>DRS.PX.NCA._.RES.Smart Thermostats</v>
      </c>
      <c r="D75" s="6" t="s">
        <v>217</v>
      </c>
      <c r="E75" s="6">
        <f t="shared" si="4"/>
        <v>45292</v>
      </c>
      <c r="G75" s="6" t="s">
        <v>402</v>
      </c>
      <c r="H75" s="6">
        <v>1</v>
      </c>
      <c r="L75" s="6" t="s">
        <v>403</v>
      </c>
      <c r="O75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75" s="26">
        <f t="shared" si="5"/>
        <v>45292</v>
      </c>
    </row>
    <row r="76" spans="1:17" x14ac:dyDescent="0.25">
      <c r="A76" s="6" t="s">
        <v>213</v>
      </c>
      <c r="B76" s="6" t="s">
        <v>214</v>
      </c>
      <c r="C76" s="6" t="str">
        <f>'AEG Inputs'!E76</f>
        <v>DRS.PX.GOE._.RES.Smart Thermostats</v>
      </c>
      <c r="D76" s="6" t="s">
        <v>217</v>
      </c>
      <c r="E76" s="6">
        <f t="shared" si="4"/>
        <v>45292</v>
      </c>
      <c r="G76" s="6" t="s">
        <v>402</v>
      </c>
      <c r="H76" s="6">
        <v>1</v>
      </c>
      <c r="L76" s="6" t="s">
        <v>403</v>
      </c>
      <c r="O76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76" s="26">
        <f t="shared" si="5"/>
        <v>45292</v>
      </c>
    </row>
    <row r="77" spans="1:17" x14ac:dyDescent="0.25">
      <c r="A77" s="6" t="s">
        <v>213</v>
      </c>
      <c r="B77" s="6" t="s">
        <v>214</v>
      </c>
      <c r="C77" s="6" t="str">
        <f>'AEG Inputs'!E77</f>
        <v>DRS.PX.SOR._.RES.Smart Thermostats</v>
      </c>
      <c r="D77" s="6" t="s">
        <v>217</v>
      </c>
      <c r="E77" s="6">
        <f t="shared" si="4"/>
        <v>45292</v>
      </c>
      <c r="G77" s="6" t="s">
        <v>402</v>
      </c>
      <c r="H77" s="6">
        <v>1</v>
      </c>
      <c r="L77" s="6" t="s">
        <v>403</v>
      </c>
      <c r="O77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77" s="26">
        <f t="shared" si="5"/>
        <v>45292</v>
      </c>
    </row>
    <row r="78" spans="1:17" x14ac:dyDescent="0.25">
      <c r="A78" s="6" t="s">
        <v>213</v>
      </c>
      <c r="B78" s="6" t="s">
        <v>214</v>
      </c>
      <c r="C78" s="6" t="str">
        <f>'AEG Inputs'!E78</f>
        <v>DRS.PX.UTN._.RES.Smart Thermostats</v>
      </c>
      <c r="D78" s="6" t="s">
        <v>217</v>
      </c>
      <c r="E78" s="6">
        <f t="shared" si="4"/>
        <v>45292</v>
      </c>
      <c r="G78" s="6" t="s">
        <v>402</v>
      </c>
      <c r="H78" s="6">
        <v>1</v>
      </c>
      <c r="L78" s="6" t="s">
        <v>403</v>
      </c>
      <c r="O78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78" s="26">
        <f t="shared" si="5"/>
        <v>45292</v>
      </c>
    </row>
    <row r="79" spans="1:17" x14ac:dyDescent="0.25">
      <c r="A79" s="6" t="s">
        <v>213</v>
      </c>
      <c r="B79" s="6" t="s">
        <v>214</v>
      </c>
      <c r="C79" s="6" t="str">
        <f>'AEG Inputs'!E79</f>
        <v>DRS.PX.YAK._.RES.Smart Thermostats</v>
      </c>
      <c r="D79" s="6" t="s">
        <v>217</v>
      </c>
      <c r="E79" s="6">
        <f t="shared" si="4"/>
        <v>45292</v>
      </c>
      <c r="G79" s="6" t="s">
        <v>402</v>
      </c>
      <c r="H79" s="6">
        <v>1</v>
      </c>
      <c r="L79" s="6" t="s">
        <v>403</v>
      </c>
      <c r="O79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79" s="26">
        <f t="shared" si="5"/>
        <v>45292</v>
      </c>
    </row>
    <row r="80" spans="1:17" x14ac:dyDescent="0.25">
      <c r="A80" s="6" t="s">
        <v>213</v>
      </c>
      <c r="B80" s="6" t="s">
        <v>214</v>
      </c>
      <c r="C80" s="6" t="str">
        <f>'AEG Inputs'!E80</f>
        <v>DRS.PX.WYC._.RES.Smart Thermostats</v>
      </c>
      <c r="D80" s="6" t="s">
        <v>217</v>
      </c>
      <c r="E80" s="6">
        <f t="shared" si="4"/>
        <v>45292</v>
      </c>
      <c r="G80" s="6" t="s">
        <v>402</v>
      </c>
      <c r="H80" s="6">
        <v>1</v>
      </c>
      <c r="L80" s="6" t="s">
        <v>403</v>
      </c>
      <c r="O80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80" s="26">
        <f t="shared" si="5"/>
        <v>45292</v>
      </c>
    </row>
    <row r="81" spans="1:17" x14ac:dyDescent="0.25">
      <c r="A81" s="6" t="s">
        <v>213</v>
      </c>
      <c r="B81" s="6" t="s">
        <v>214</v>
      </c>
      <c r="C81" s="6" t="str">
        <f>'AEG Inputs'!E81</f>
        <v>DRS.PX.NCA._.CI_.Battery DLC</v>
      </c>
      <c r="D81" s="6" t="s">
        <v>217</v>
      </c>
      <c r="E81" s="6">
        <f t="shared" si="4"/>
        <v>45292</v>
      </c>
      <c r="G81" s="6" t="s">
        <v>402</v>
      </c>
      <c r="H81" s="6">
        <v>1</v>
      </c>
      <c r="L81" s="6" t="s">
        <v>403</v>
      </c>
      <c r="O81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81" s="26">
        <f t="shared" si="5"/>
        <v>45292</v>
      </c>
    </row>
    <row r="82" spans="1:17" x14ac:dyDescent="0.25">
      <c r="A82" s="6" t="s">
        <v>213</v>
      </c>
      <c r="B82" s="6" t="s">
        <v>214</v>
      </c>
      <c r="C82" s="6" t="str">
        <f>'AEG Inputs'!E82</f>
        <v>DRS.PX.GOE._.CI_.Battery DLC</v>
      </c>
      <c r="D82" s="6" t="s">
        <v>217</v>
      </c>
      <c r="E82" s="6">
        <f t="shared" si="4"/>
        <v>45292</v>
      </c>
      <c r="G82" s="6" t="s">
        <v>402</v>
      </c>
      <c r="H82" s="6">
        <v>1</v>
      </c>
      <c r="L82" s="6" t="s">
        <v>403</v>
      </c>
      <c r="O82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82" s="26">
        <f t="shared" si="5"/>
        <v>45292</v>
      </c>
    </row>
    <row r="83" spans="1:17" x14ac:dyDescent="0.25">
      <c r="A83" s="6" t="s">
        <v>213</v>
      </c>
      <c r="B83" s="6" t="s">
        <v>214</v>
      </c>
      <c r="C83" s="6" t="str">
        <f>'AEG Inputs'!E83</f>
        <v>DRS.PX.SOR._.CI_.Battery DLC</v>
      </c>
      <c r="D83" s="6" t="s">
        <v>217</v>
      </c>
      <c r="E83" s="6">
        <f t="shared" si="4"/>
        <v>45292</v>
      </c>
      <c r="G83" s="6" t="s">
        <v>402</v>
      </c>
      <c r="H83" s="6">
        <v>1</v>
      </c>
      <c r="L83" s="6" t="s">
        <v>403</v>
      </c>
      <c r="O83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83" s="26">
        <f t="shared" si="5"/>
        <v>45292</v>
      </c>
    </row>
    <row r="84" spans="1:17" x14ac:dyDescent="0.25">
      <c r="A84" s="6" t="s">
        <v>213</v>
      </c>
      <c r="B84" s="6" t="s">
        <v>214</v>
      </c>
      <c r="C84" s="6" t="str">
        <f>'AEG Inputs'!E84</f>
        <v>DRS.PX.UTN._.CI_.Battery DLC</v>
      </c>
      <c r="D84" s="6" t="s">
        <v>217</v>
      </c>
      <c r="E84" s="6">
        <f t="shared" si="4"/>
        <v>45292</v>
      </c>
      <c r="G84" s="6" t="s">
        <v>402</v>
      </c>
      <c r="H84" s="6">
        <v>1</v>
      </c>
      <c r="L84" s="6" t="s">
        <v>403</v>
      </c>
      <c r="O84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84" s="26">
        <f t="shared" si="5"/>
        <v>45292</v>
      </c>
    </row>
    <row r="85" spans="1:17" x14ac:dyDescent="0.25">
      <c r="A85" s="6" t="s">
        <v>213</v>
      </c>
      <c r="B85" s="6" t="s">
        <v>214</v>
      </c>
      <c r="C85" s="6" t="str">
        <f>'AEG Inputs'!E85</f>
        <v>DRS.PX.YAK._.CI_.Battery DLC</v>
      </c>
      <c r="D85" s="6" t="s">
        <v>217</v>
      </c>
      <c r="E85" s="6">
        <f t="shared" si="4"/>
        <v>45292</v>
      </c>
      <c r="G85" s="6" t="s">
        <v>402</v>
      </c>
      <c r="H85" s="6">
        <v>1</v>
      </c>
      <c r="L85" s="6" t="s">
        <v>403</v>
      </c>
      <c r="O85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85" s="26">
        <f t="shared" si="5"/>
        <v>45292</v>
      </c>
    </row>
    <row r="86" spans="1:17" x14ac:dyDescent="0.25">
      <c r="A86" s="6" t="s">
        <v>213</v>
      </c>
      <c r="B86" s="6" t="s">
        <v>214</v>
      </c>
      <c r="C86" s="6" t="str">
        <f>'AEG Inputs'!E86</f>
        <v>DRS.PX.WYC._.CI_.Battery DLC</v>
      </c>
      <c r="D86" s="6" t="s">
        <v>217</v>
      </c>
      <c r="E86" s="6">
        <f t="shared" si="4"/>
        <v>45292</v>
      </c>
      <c r="G86" s="6" t="s">
        <v>402</v>
      </c>
      <c r="H86" s="6">
        <v>1</v>
      </c>
      <c r="L86" s="6" t="s">
        <v>403</v>
      </c>
      <c r="O86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86" s="26">
        <f t="shared" si="5"/>
        <v>45292</v>
      </c>
    </row>
    <row r="87" spans="1:17" x14ac:dyDescent="0.25">
      <c r="A87" s="6" t="s">
        <v>213</v>
      </c>
      <c r="B87" s="6" t="s">
        <v>214</v>
      </c>
      <c r="C87" s="6" t="str">
        <f>'AEG Inputs'!E87</f>
        <v>DRS.PX.NCA._.RES.Battery DLC</v>
      </c>
      <c r="D87" s="6" t="s">
        <v>217</v>
      </c>
      <c r="E87" s="6">
        <f t="shared" si="4"/>
        <v>45292</v>
      </c>
      <c r="G87" s="6" t="s">
        <v>402</v>
      </c>
      <c r="H87" s="6">
        <v>1</v>
      </c>
      <c r="L87" s="6" t="s">
        <v>403</v>
      </c>
      <c r="O87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87" s="26">
        <f t="shared" si="5"/>
        <v>45292</v>
      </c>
    </row>
    <row r="88" spans="1:17" x14ac:dyDescent="0.25">
      <c r="A88" s="6" t="s">
        <v>213</v>
      </c>
      <c r="B88" s="6" t="s">
        <v>214</v>
      </c>
      <c r="C88" s="6" t="str">
        <f>'AEG Inputs'!E88</f>
        <v>DRS.PX.GOE._.RES.Battery DLC</v>
      </c>
      <c r="D88" s="6" t="s">
        <v>217</v>
      </c>
      <c r="E88" s="6">
        <f t="shared" si="4"/>
        <v>45292</v>
      </c>
      <c r="G88" s="6" t="s">
        <v>402</v>
      </c>
      <c r="H88" s="6">
        <v>1</v>
      </c>
      <c r="L88" s="6" t="s">
        <v>403</v>
      </c>
      <c r="O88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88" s="26">
        <f t="shared" si="5"/>
        <v>45292</v>
      </c>
    </row>
    <row r="89" spans="1:17" x14ac:dyDescent="0.25">
      <c r="A89" s="6" t="s">
        <v>213</v>
      </c>
      <c r="B89" s="6" t="s">
        <v>214</v>
      </c>
      <c r="C89" s="6" t="str">
        <f>'AEG Inputs'!E89</f>
        <v>DRS.PX.SOR._.RES.Battery DLC</v>
      </c>
      <c r="D89" s="6" t="s">
        <v>217</v>
      </c>
      <c r="E89" s="6">
        <f t="shared" si="4"/>
        <v>45292</v>
      </c>
      <c r="G89" s="6" t="s">
        <v>402</v>
      </c>
      <c r="H89" s="6">
        <v>1</v>
      </c>
      <c r="L89" s="6" t="s">
        <v>403</v>
      </c>
      <c r="O89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89" s="26">
        <f t="shared" si="5"/>
        <v>45292</v>
      </c>
    </row>
    <row r="90" spans="1:17" x14ac:dyDescent="0.25">
      <c r="A90" s="6" t="s">
        <v>213</v>
      </c>
      <c r="B90" s="6" t="s">
        <v>214</v>
      </c>
      <c r="C90" s="6" t="str">
        <f>'AEG Inputs'!E90</f>
        <v>DRS.PX.UTN._.RES.Battery DLC</v>
      </c>
      <c r="D90" s="6" t="s">
        <v>217</v>
      </c>
      <c r="E90" s="6">
        <f t="shared" si="4"/>
        <v>45292</v>
      </c>
      <c r="G90" s="6" t="s">
        <v>402</v>
      </c>
      <c r="H90" s="6">
        <v>1</v>
      </c>
      <c r="L90" s="6" t="s">
        <v>403</v>
      </c>
      <c r="O90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90" s="26">
        <f t="shared" si="5"/>
        <v>45292</v>
      </c>
    </row>
    <row r="91" spans="1:17" x14ac:dyDescent="0.25">
      <c r="A91" s="6" t="s">
        <v>213</v>
      </c>
      <c r="B91" s="6" t="s">
        <v>214</v>
      </c>
      <c r="C91" s="6" t="str">
        <f>'AEG Inputs'!E91</f>
        <v>DRS.PX.YAK._.RES.Battery DLC</v>
      </c>
      <c r="D91" s="6" t="s">
        <v>217</v>
      </c>
      <c r="E91" s="6">
        <f t="shared" si="4"/>
        <v>45292</v>
      </c>
      <c r="G91" s="6" t="s">
        <v>402</v>
      </c>
      <c r="H91" s="6">
        <v>1</v>
      </c>
      <c r="L91" s="6" t="s">
        <v>403</v>
      </c>
      <c r="O91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91" s="26">
        <f t="shared" si="5"/>
        <v>45292</v>
      </c>
    </row>
    <row r="92" spans="1:17" x14ac:dyDescent="0.25">
      <c r="A92" s="6" t="s">
        <v>213</v>
      </c>
      <c r="B92" s="6" t="s">
        <v>214</v>
      </c>
      <c r="C92" s="6" t="str">
        <f>'AEG Inputs'!E92</f>
        <v>DRS.PX.WYC._.RES.Battery DLC</v>
      </c>
      <c r="D92" s="6" t="s">
        <v>217</v>
      </c>
      <c r="E92" s="6">
        <f t="shared" si="4"/>
        <v>45292</v>
      </c>
      <c r="G92" s="6" t="s">
        <v>402</v>
      </c>
      <c r="H92" s="6">
        <v>1</v>
      </c>
      <c r="L92" s="6" t="s">
        <v>403</v>
      </c>
      <c r="O92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92" s="26">
        <f t="shared" si="5"/>
        <v>45292</v>
      </c>
    </row>
    <row r="93" spans="1:17" x14ac:dyDescent="0.25">
      <c r="A93" s="6" t="s">
        <v>213</v>
      </c>
      <c r="B93" s="6" t="s">
        <v>214</v>
      </c>
      <c r="C93" s="6" t="str">
        <f>TBL_PlexosNaming!L3</f>
        <v>DRW.PX.GOE._.CI_.3 Party</v>
      </c>
      <c r="D93" s="6" t="s">
        <v>217</v>
      </c>
      <c r="E93" s="6">
        <f t="shared" si="4"/>
        <v>45292</v>
      </c>
      <c r="G93" s="6" t="s">
        <v>402</v>
      </c>
      <c r="H93" s="6">
        <v>1</v>
      </c>
      <c r="L93" s="6" t="s">
        <v>403</v>
      </c>
      <c r="O93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93" s="26">
        <f t="shared" si="5"/>
        <v>45292</v>
      </c>
    </row>
    <row r="94" spans="1:17" x14ac:dyDescent="0.25">
      <c r="A94" s="6" t="s">
        <v>213</v>
      </c>
      <c r="B94" s="6" t="s">
        <v>214</v>
      </c>
      <c r="C94" s="6" t="str">
        <f>TBL_PlexosNaming!L4</f>
        <v>DRW.PX.GOE._.CI_.Battery DLC</v>
      </c>
      <c r="D94" s="6" t="s">
        <v>217</v>
      </c>
      <c r="E94" s="6">
        <f t="shared" si="4"/>
        <v>45292</v>
      </c>
      <c r="G94" s="6" t="s">
        <v>402</v>
      </c>
      <c r="H94" s="6">
        <v>1</v>
      </c>
      <c r="L94" s="6" t="s">
        <v>403</v>
      </c>
      <c r="O94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94" s="26">
        <f t="shared" si="5"/>
        <v>45292</v>
      </c>
    </row>
    <row r="95" spans="1:17" x14ac:dyDescent="0.25">
      <c r="A95" s="6" t="s">
        <v>213</v>
      </c>
      <c r="B95" s="6" t="s">
        <v>214</v>
      </c>
      <c r="C95" s="6" t="str">
        <f>TBL_PlexosNaming!L5</f>
        <v>DRW.PX.GOE._.CI_.Grid Interactive Water Htr</v>
      </c>
      <c r="D95" s="6" t="s">
        <v>217</v>
      </c>
      <c r="E95" s="6">
        <f t="shared" si="4"/>
        <v>45292</v>
      </c>
      <c r="G95" s="6" t="s">
        <v>402</v>
      </c>
      <c r="H95" s="6">
        <v>1</v>
      </c>
      <c r="L95" s="6" t="s">
        <v>403</v>
      </c>
      <c r="O95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95" s="26">
        <f t="shared" si="5"/>
        <v>45292</v>
      </c>
    </row>
    <row r="96" spans="1:17" x14ac:dyDescent="0.25">
      <c r="A96" s="6" t="s">
        <v>213</v>
      </c>
      <c r="B96" s="6" t="s">
        <v>214</v>
      </c>
      <c r="C96" s="6" t="str">
        <f>TBL_PlexosNaming!L6</f>
        <v>DRW.PX.GOE._.CI_.HVAC - DLC</v>
      </c>
      <c r="D96" s="6" t="s">
        <v>217</v>
      </c>
      <c r="E96" s="6">
        <f t="shared" ref="E96:E127" si="7">StartDate</f>
        <v>45292</v>
      </c>
      <c r="G96" s="6" t="s">
        <v>402</v>
      </c>
      <c r="H96" s="6">
        <v>1</v>
      </c>
      <c r="L96" s="6" t="s">
        <v>403</v>
      </c>
      <c r="O96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96" s="26">
        <f t="shared" si="5"/>
        <v>45292</v>
      </c>
    </row>
    <row r="97" spans="1:17" x14ac:dyDescent="0.25">
      <c r="A97" s="6" t="s">
        <v>213</v>
      </c>
      <c r="B97" s="6" t="s">
        <v>214</v>
      </c>
      <c r="C97" s="6" t="str">
        <f>TBL_PlexosNaming!L7</f>
        <v>DRW.PX.GOE._.CI_.Smart Thermostats</v>
      </c>
      <c r="D97" s="6" t="s">
        <v>217</v>
      </c>
      <c r="E97" s="6">
        <f t="shared" si="7"/>
        <v>45292</v>
      </c>
      <c r="G97" s="6" t="s">
        <v>402</v>
      </c>
      <c r="H97" s="6">
        <v>1</v>
      </c>
      <c r="L97" s="6" t="s">
        <v>403</v>
      </c>
      <c r="O97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97" s="26">
        <f t="shared" si="5"/>
        <v>45292</v>
      </c>
    </row>
    <row r="98" spans="1:17" x14ac:dyDescent="0.25">
      <c r="A98" s="6" t="s">
        <v>213</v>
      </c>
      <c r="B98" s="6" t="s">
        <v>214</v>
      </c>
      <c r="C98" s="6" t="str">
        <f>TBL_PlexosNaming!L8</f>
        <v>DRW.PX.GOE._.CI_.Water Heater - DLC</v>
      </c>
      <c r="D98" s="6" t="s">
        <v>217</v>
      </c>
      <c r="E98" s="6">
        <f t="shared" si="7"/>
        <v>45292</v>
      </c>
      <c r="G98" s="6" t="s">
        <v>402</v>
      </c>
      <c r="H98" s="6">
        <v>1</v>
      </c>
      <c r="L98" s="6" t="s">
        <v>403</v>
      </c>
      <c r="O98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98" s="26">
        <f t="shared" si="5"/>
        <v>45292</v>
      </c>
    </row>
    <row r="99" spans="1:17" x14ac:dyDescent="0.25">
      <c r="A99" s="6" t="s">
        <v>213</v>
      </c>
      <c r="B99" s="6" t="s">
        <v>214</v>
      </c>
      <c r="C99" s="6" t="str">
        <f>TBL_PlexosNaming!L9</f>
        <v>DRW.PX.GOE._.RES.Battery DLC</v>
      </c>
      <c r="D99" s="6" t="s">
        <v>217</v>
      </c>
      <c r="E99" s="6">
        <f t="shared" si="7"/>
        <v>45292</v>
      </c>
      <c r="G99" s="6" t="s">
        <v>402</v>
      </c>
      <c r="H99" s="6">
        <v>1</v>
      </c>
      <c r="L99" s="6" t="s">
        <v>403</v>
      </c>
      <c r="O99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99" s="26">
        <f t="shared" si="5"/>
        <v>45292</v>
      </c>
    </row>
    <row r="100" spans="1:17" x14ac:dyDescent="0.25">
      <c r="A100" s="6" t="s">
        <v>213</v>
      </c>
      <c r="B100" s="6" t="s">
        <v>214</v>
      </c>
      <c r="C100" s="6" t="str">
        <f>TBL_PlexosNaming!L10</f>
        <v>DRW.PX.GOE._.RES.EV DLC</v>
      </c>
      <c r="D100" s="6" t="s">
        <v>217</v>
      </c>
      <c r="E100" s="6">
        <f t="shared" si="7"/>
        <v>45292</v>
      </c>
      <c r="G100" s="6" t="s">
        <v>402</v>
      </c>
      <c r="H100" s="6">
        <v>1</v>
      </c>
      <c r="L100" s="6" t="s">
        <v>403</v>
      </c>
      <c r="O100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00" s="26">
        <f t="shared" ref="Q100:Q131" si="8">E100</f>
        <v>45292</v>
      </c>
    </row>
    <row r="101" spans="1:17" x14ac:dyDescent="0.25">
      <c r="A101" s="6" t="s">
        <v>213</v>
      </c>
      <c r="B101" s="6" t="s">
        <v>214</v>
      </c>
      <c r="C101" s="6" t="str">
        <f>TBL_PlexosNaming!L11</f>
        <v>DRW.PX.GOE._.RES.Grid Interactive Water Htr</v>
      </c>
      <c r="D101" s="6" t="s">
        <v>217</v>
      </c>
      <c r="E101" s="6">
        <f t="shared" si="7"/>
        <v>45292</v>
      </c>
      <c r="G101" s="6" t="s">
        <v>402</v>
      </c>
      <c r="H101" s="6">
        <v>1</v>
      </c>
      <c r="L101" s="6" t="s">
        <v>403</v>
      </c>
      <c r="O101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01" s="26">
        <f t="shared" si="8"/>
        <v>45292</v>
      </c>
    </row>
    <row r="102" spans="1:17" x14ac:dyDescent="0.25">
      <c r="A102" s="6" t="s">
        <v>213</v>
      </c>
      <c r="B102" s="6" t="s">
        <v>214</v>
      </c>
      <c r="C102" s="6" t="str">
        <f>TBL_PlexosNaming!L12</f>
        <v>DRW.PX.GOE._.RES.Home Energy Mgmt Sys</v>
      </c>
      <c r="D102" s="6" t="s">
        <v>217</v>
      </c>
      <c r="E102" s="6">
        <f t="shared" si="7"/>
        <v>45292</v>
      </c>
      <c r="G102" s="6" t="s">
        <v>402</v>
      </c>
      <c r="H102" s="6">
        <v>1</v>
      </c>
      <c r="L102" s="6" t="s">
        <v>403</v>
      </c>
      <c r="O102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02" s="26">
        <f t="shared" si="8"/>
        <v>45292</v>
      </c>
    </row>
    <row r="103" spans="1:17" x14ac:dyDescent="0.25">
      <c r="A103" s="6" t="s">
        <v>213</v>
      </c>
      <c r="B103" s="6" t="s">
        <v>214</v>
      </c>
      <c r="C103" s="6" t="str">
        <f>TBL_PlexosNaming!L13</f>
        <v>DRW.PX.GOE._.RES.HVAC - DLC</v>
      </c>
      <c r="D103" s="6" t="s">
        <v>217</v>
      </c>
      <c r="E103" s="6">
        <f t="shared" si="7"/>
        <v>45292</v>
      </c>
      <c r="G103" s="6" t="s">
        <v>402</v>
      </c>
      <c r="H103" s="6">
        <v>1</v>
      </c>
      <c r="L103" s="6" t="s">
        <v>403</v>
      </c>
      <c r="O103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03" s="26">
        <f t="shared" si="8"/>
        <v>45292</v>
      </c>
    </row>
    <row r="104" spans="1:17" x14ac:dyDescent="0.25">
      <c r="A104" s="6" t="s">
        <v>213</v>
      </c>
      <c r="B104" s="6" t="s">
        <v>214</v>
      </c>
      <c r="C104" s="6" t="str">
        <f>TBL_PlexosNaming!L14</f>
        <v>DRW.PX.GOE._.RES.Pool Pump - DLC</v>
      </c>
      <c r="D104" s="6" t="s">
        <v>217</v>
      </c>
      <c r="E104" s="6">
        <f t="shared" si="7"/>
        <v>45292</v>
      </c>
      <c r="G104" s="6" t="s">
        <v>402</v>
      </c>
      <c r="H104" s="6">
        <v>1</v>
      </c>
      <c r="L104" s="6" t="s">
        <v>403</v>
      </c>
      <c r="O104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04" s="26">
        <f t="shared" si="8"/>
        <v>45292</v>
      </c>
    </row>
    <row r="105" spans="1:17" x14ac:dyDescent="0.25">
      <c r="A105" s="6" t="s">
        <v>213</v>
      </c>
      <c r="B105" s="6" t="s">
        <v>214</v>
      </c>
      <c r="C105" s="6" t="str">
        <f>TBL_PlexosNaming!L15</f>
        <v>DRW.PX.GOE._.RES.Smart Thermostats</v>
      </c>
      <c r="D105" s="6" t="s">
        <v>217</v>
      </c>
      <c r="E105" s="6">
        <f t="shared" si="7"/>
        <v>45292</v>
      </c>
      <c r="G105" s="6" t="s">
        <v>402</v>
      </c>
      <c r="H105" s="6">
        <v>1</v>
      </c>
      <c r="L105" s="6" t="s">
        <v>403</v>
      </c>
      <c r="O105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05" s="26">
        <f t="shared" si="8"/>
        <v>45292</v>
      </c>
    </row>
    <row r="106" spans="1:17" x14ac:dyDescent="0.25">
      <c r="A106" s="6" t="s">
        <v>213</v>
      </c>
      <c r="B106" s="6" t="s">
        <v>214</v>
      </c>
      <c r="C106" s="6" t="str">
        <f>TBL_PlexosNaming!L16</f>
        <v>DRW.PX.GOE._.RES.Water Heater - DLC</v>
      </c>
      <c r="D106" s="6" t="s">
        <v>217</v>
      </c>
      <c r="E106" s="6">
        <f t="shared" si="7"/>
        <v>45292</v>
      </c>
      <c r="G106" s="6" t="s">
        <v>402</v>
      </c>
      <c r="H106" s="6">
        <v>1</v>
      </c>
      <c r="L106" s="6" t="s">
        <v>403</v>
      </c>
      <c r="O106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06" s="26">
        <f t="shared" si="8"/>
        <v>45292</v>
      </c>
    </row>
    <row r="107" spans="1:17" x14ac:dyDescent="0.25">
      <c r="A107" s="6" t="s">
        <v>213</v>
      </c>
      <c r="B107" s="6" t="s">
        <v>214</v>
      </c>
      <c r="C107" s="6" t="str">
        <f>TBL_PlexosNaming!L17</f>
        <v>DRW.PX.NCA._.CI_.3 Party</v>
      </c>
      <c r="D107" s="6" t="s">
        <v>217</v>
      </c>
      <c r="E107" s="6">
        <f t="shared" si="7"/>
        <v>45292</v>
      </c>
      <c r="G107" s="6" t="s">
        <v>402</v>
      </c>
      <c r="H107" s="6">
        <v>1</v>
      </c>
      <c r="L107" s="6" t="s">
        <v>403</v>
      </c>
      <c r="O107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07" s="26">
        <f t="shared" si="8"/>
        <v>45292</v>
      </c>
    </row>
    <row r="108" spans="1:17" x14ac:dyDescent="0.25">
      <c r="A108" s="6" t="s">
        <v>213</v>
      </c>
      <c r="B108" s="6" t="s">
        <v>214</v>
      </c>
      <c r="C108" s="6" t="str">
        <f>TBL_PlexosNaming!L18</f>
        <v>DRW.PX.NCA._.CI_.Battery DLC</v>
      </c>
      <c r="D108" s="6" t="s">
        <v>217</v>
      </c>
      <c r="E108" s="6">
        <f t="shared" si="7"/>
        <v>45292</v>
      </c>
      <c r="G108" s="6" t="s">
        <v>402</v>
      </c>
      <c r="H108" s="6">
        <v>1</v>
      </c>
      <c r="L108" s="6" t="s">
        <v>403</v>
      </c>
      <c r="O108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08" s="26">
        <f t="shared" si="8"/>
        <v>45292</v>
      </c>
    </row>
    <row r="109" spans="1:17" x14ac:dyDescent="0.25">
      <c r="A109" s="6" t="s">
        <v>213</v>
      </c>
      <c r="B109" s="6" t="s">
        <v>214</v>
      </c>
      <c r="C109" s="6" t="str">
        <f>TBL_PlexosNaming!L19</f>
        <v>DRW.PX.NCA._.CI_.Grid Interactive Water Htr</v>
      </c>
      <c r="D109" s="6" t="s">
        <v>217</v>
      </c>
      <c r="E109" s="6">
        <f t="shared" si="7"/>
        <v>45292</v>
      </c>
      <c r="G109" s="6" t="s">
        <v>402</v>
      </c>
      <c r="H109" s="6">
        <v>1</v>
      </c>
      <c r="L109" s="6" t="s">
        <v>403</v>
      </c>
      <c r="O109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09" s="26">
        <f t="shared" si="8"/>
        <v>45292</v>
      </c>
    </row>
    <row r="110" spans="1:17" x14ac:dyDescent="0.25">
      <c r="A110" s="6" t="s">
        <v>213</v>
      </c>
      <c r="B110" s="6" t="s">
        <v>214</v>
      </c>
      <c r="C110" s="6" t="str">
        <f>TBL_PlexosNaming!L20</f>
        <v>DRW.PX.NCA._.CI_.HVAC - DLC</v>
      </c>
      <c r="D110" s="6" t="s">
        <v>217</v>
      </c>
      <c r="E110" s="6">
        <f t="shared" si="7"/>
        <v>45292</v>
      </c>
      <c r="G110" s="6" t="s">
        <v>402</v>
      </c>
      <c r="H110" s="6">
        <v>1</v>
      </c>
      <c r="L110" s="6" t="s">
        <v>403</v>
      </c>
      <c r="O110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10" s="26">
        <f t="shared" si="8"/>
        <v>45292</v>
      </c>
    </row>
    <row r="111" spans="1:17" x14ac:dyDescent="0.25">
      <c r="A111" s="6" t="s">
        <v>213</v>
      </c>
      <c r="B111" s="6" t="s">
        <v>214</v>
      </c>
      <c r="C111" s="6" t="str">
        <f>TBL_PlexosNaming!L21</f>
        <v>DRW.PX.NCA._.CI_.Smart Thermostats</v>
      </c>
      <c r="D111" s="6" t="s">
        <v>217</v>
      </c>
      <c r="E111" s="6">
        <f t="shared" si="7"/>
        <v>45292</v>
      </c>
      <c r="G111" s="6" t="s">
        <v>402</v>
      </c>
      <c r="H111" s="6">
        <v>1</v>
      </c>
      <c r="L111" s="6" t="s">
        <v>403</v>
      </c>
      <c r="O111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11" s="26">
        <f t="shared" si="8"/>
        <v>45292</v>
      </c>
    </row>
    <row r="112" spans="1:17" x14ac:dyDescent="0.25">
      <c r="A112" s="6" t="s">
        <v>213</v>
      </c>
      <c r="B112" s="6" t="s">
        <v>214</v>
      </c>
      <c r="C112" s="6" t="str">
        <f>TBL_PlexosNaming!L22</f>
        <v>DRW.PX.NCA._.CI_.Water Heater - DLC</v>
      </c>
      <c r="D112" s="6" t="s">
        <v>217</v>
      </c>
      <c r="E112" s="6">
        <f t="shared" si="7"/>
        <v>45292</v>
      </c>
      <c r="G112" s="6" t="s">
        <v>402</v>
      </c>
      <c r="H112" s="6">
        <v>1</v>
      </c>
      <c r="L112" s="6" t="s">
        <v>403</v>
      </c>
      <c r="O112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12" s="26">
        <f t="shared" si="8"/>
        <v>45292</v>
      </c>
    </row>
    <row r="113" spans="1:17" x14ac:dyDescent="0.25">
      <c r="A113" s="6" t="s">
        <v>213</v>
      </c>
      <c r="B113" s="6" t="s">
        <v>214</v>
      </c>
      <c r="C113" s="6" t="str">
        <f>TBL_PlexosNaming!L23</f>
        <v>DRW.PX.NCA._.RES.Battery DLC</v>
      </c>
      <c r="D113" s="6" t="s">
        <v>217</v>
      </c>
      <c r="E113" s="6">
        <f t="shared" si="7"/>
        <v>45292</v>
      </c>
      <c r="G113" s="6" t="s">
        <v>402</v>
      </c>
      <c r="H113" s="6">
        <v>1</v>
      </c>
      <c r="L113" s="6" t="s">
        <v>403</v>
      </c>
      <c r="O113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13" s="26">
        <f t="shared" si="8"/>
        <v>45292</v>
      </c>
    </row>
    <row r="114" spans="1:17" x14ac:dyDescent="0.25">
      <c r="A114" s="6" t="s">
        <v>213</v>
      </c>
      <c r="B114" s="6" t="s">
        <v>214</v>
      </c>
      <c r="C114" s="6" t="str">
        <f>TBL_PlexosNaming!L24</f>
        <v>DRW.PX.NCA._.RES.EV DLC</v>
      </c>
      <c r="D114" s="6" t="s">
        <v>217</v>
      </c>
      <c r="E114" s="6">
        <f t="shared" si="7"/>
        <v>45292</v>
      </c>
      <c r="G114" s="6" t="s">
        <v>402</v>
      </c>
      <c r="H114" s="6">
        <v>1</v>
      </c>
      <c r="L114" s="6" t="s">
        <v>403</v>
      </c>
      <c r="O114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14" s="26">
        <f t="shared" si="8"/>
        <v>45292</v>
      </c>
    </row>
    <row r="115" spans="1:17" x14ac:dyDescent="0.25">
      <c r="A115" s="6" t="s">
        <v>213</v>
      </c>
      <c r="B115" s="6" t="s">
        <v>214</v>
      </c>
      <c r="C115" s="6" t="str">
        <f>TBL_PlexosNaming!L25</f>
        <v>DRW.PX.NCA._.RES.Grid Interactive Water Htr</v>
      </c>
      <c r="D115" s="6" t="s">
        <v>217</v>
      </c>
      <c r="E115" s="6">
        <f t="shared" si="7"/>
        <v>45292</v>
      </c>
      <c r="G115" s="6" t="s">
        <v>402</v>
      </c>
      <c r="H115" s="6">
        <v>1</v>
      </c>
      <c r="L115" s="6" t="s">
        <v>403</v>
      </c>
      <c r="O115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15" s="26">
        <f t="shared" si="8"/>
        <v>45292</v>
      </c>
    </row>
    <row r="116" spans="1:17" x14ac:dyDescent="0.25">
      <c r="A116" s="6" t="s">
        <v>213</v>
      </c>
      <c r="B116" s="6" t="s">
        <v>214</v>
      </c>
      <c r="C116" s="6" t="str">
        <f>TBL_PlexosNaming!L26</f>
        <v>DRW.PX.NCA._.RES.Home Energy Mgmt Sys</v>
      </c>
      <c r="D116" s="6" t="s">
        <v>217</v>
      </c>
      <c r="E116" s="6">
        <f t="shared" si="7"/>
        <v>45292</v>
      </c>
      <c r="G116" s="6" t="s">
        <v>402</v>
      </c>
      <c r="H116" s="6">
        <v>1</v>
      </c>
      <c r="L116" s="6" t="s">
        <v>403</v>
      </c>
      <c r="O116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16" s="26">
        <f t="shared" si="8"/>
        <v>45292</v>
      </c>
    </row>
    <row r="117" spans="1:17" x14ac:dyDescent="0.25">
      <c r="A117" s="6" t="s">
        <v>213</v>
      </c>
      <c r="B117" s="6" t="s">
        <v>214</v>
      </c>
      <c r="C117" s="6" t="str">
        <f>TBL_PlexosNaming!L27</f>
        <v>DRW.PX.NCA._.RES.HVAC - DLC</v>
      </c>
      <c r="D117" s="6" t="s">
        <v>217</v>
      </c>
      <c r="E117" s="6">
        <f t="shared" si="7"/>
        <v>45292</v>
      </c>
      <c r="G117" s="6" t="s">
        <v>402</v>
      </c>
      <c r="H117" s="6">
        <v>1</v>
      </c>
      <c r="L117" s="6" t="s">
        <v>403</v>
      </c>
      <c r="O117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17" s="26">
        <f t="shared" si="8"/>
        <v>45292</v>
      </c>
    </row>
    <row r="118" spans="1:17" x14ac:dyDescent="0.25">
      <c r="A118" s="6" t="s">
        <v>213</v>
      </c>
      <c r="B118" s="6" t="s">
        <v>214</v>
      </c>
      <c r="C118" s="6" t="str">
        <f>TBL_PlexosNaming!L28</f>
        <v>DRW.PX.NCA._.RES.Pool Pump - DLC</v>
      </c>
      <c r="D118" s="6" t="s">
        <v>217</v>
      </c>
      <c r="E118" s="6">
        <f t="shared" si="7"/>
        <v>45292</v>
      </c>
      <c r="G118" s="6" t="s">
        <v>402</v>
      </c>
      <c r="H118" s="6">
        <v>1</v>
      </c>
      <c r="L118" s="6" t="s">
        <v>403</v>
      </c>
      <c r="O118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18" s="26">
        <f t="shared" si="8"/>
        <v>45292</v>
      </c>
    </row>
    <row r="119" spans="1:17" x14ac:dyDescent="0.25">
      <c r="A119" s="6" t="s">
        <v>213</v>
      </c>
      <c r="B119" s="6" t="s">
        <v>214</v>
      </c>
      <c r="C119" s="6" t="str">
        <f>TBL_PlexosNaming!L29</f>
        <v>DRW.PX.NCA._.RES.Smart Thermostats</v>
      </c>
      <c r="D119" s="6" t="s">
        <v>217</v>
      </c>
      <c r="E119" s="6">
        <f t="shared" si="7"/>
        <v>45292</v>
      </c>
      <c r="G119" s="6" t="s">
        <v>402</v>
      </c>
      <c r="H119" s="6">
        <v>1</v>
      </c>
      <c r="L119" s="6" t="s">
        <v>403</v>
      </c>
      <c r="O119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19" s="26">
        <f t="shared" si="8"/>
        <v>45292</v>
      </c>
    </row>
    <row r="120" spans="1:17" x14ac:dyDescent="0.25">
      <c r="A120" s="6" t="s">
        <v>213</v>
      </c>
      <c r="B120" s="6" t="s">
        <v>214</v>
      </c>
      <c r="C120" s="6" t="str">
        <f>TBL_PlexosNaming!L30</f>
        <v>DRW.PX.NCA._.RES.Water Heater - DLC</v>
      </c>
      <c r="D120" s="6" t="s">
        <v>217</v>
      </c>
      <c r="E120" s="6">
        <f t="shared" si="7"/>
        <v>45292</v>
      </c>
      <c r="G120" s="6" t="s">
        <v>402</v>
      </c>
      <c r="H120" s="6">
        <v>1</v>
      </c>
      <c r="L120" s="6" t="s">
        <v>403</v>
      </c>
      <c r="O120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20" s="26">
        <f t="shared" si="8"/>
        <v>45292</v>
      </c>
    </row>
    <row r="121" spans="1:17" x14ac:dyDescent="0.25">
      <c r="A121" s="6" t="s">
        <v>213</v>
      </c>
      <c r="B121" s="6" t="s">
        <v>214</v>
      </c>
      <c r="C121" s="6" t="str">
        <f>TBL_PlexosNaming!L31</f>
        <v>DRW.PX.SOR._.CI_.3 Party</v>
      </c>
      <c r="D121" s="6" t="s">
        <v>217</v>
      </c>
      <c r="E121" s="6">
        <f t="shared" si="7"/>
        <v>45292</v>
      </c>
      <c r="G121" s="6" t="s">
        <v>402</v>
      </c>
      <c r="H121" s="6">
        <v>1</v>
      </c>
      <c r="L121" s="6" t="s">
        <v>403</v>
      </c>
      <c r="O121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21" s="26">
        <f t="shared" si="8"/>
        <v>45292</v>
      </c>
    </row>
    <row r="122" spans="1:17" x14ac:dyDescent="0.25">
      <c r="A122" s="6" t="s">
        <v>213</v>
      </c>
      <c r="B122" s="6" t="s">
        <v>214</v>
      </c>
      <c r="C122" s="6" t="str">
        <f>TBL_PlexosNaming!L32</f>
        <v>DRW.PX.SOR._.CI_.Battery DLC</v>
      </c>
      <c r="D122" s="6" t="s">
        <v>217</v>
      </c>
      <c r="E122" s="6">
        <f t="shared" si="7"/>
        <v>45292</v>
      </c>
      <c r="G122" s="6" t="s">
        <v>402</v>
      </c>
      <c r="H122" s="6">
        <v>1</v>
      </c>
      <c r="L122" s="6" t="s">
        <v>403</v>
      </c>
      <c r="O122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22" s="26">
        <f t="shared" si="8"/>
        <v>45292</v>
      </c>
    </row>
    <row r="123" spans="1:17" x14ac:dyDescent="0.25">
      <c r="A123" s="6" t="s">
        <v>213</v>
      </c>
      <c r="B123" s="6" t="s">
        <v>214</v>
      </c>
      <c r="C123" s="6" t="str">
        <f>TBL_PlexosNaming!L33</f>
        <v>DRW.PX.SOR._.CI_.Grid Interactive Water Htr</v>
      </c>
      <c r="D123" s="6" t="s">
        <v>217</v>
      </c>
      <c r="E123" s="6">
        <f t="shared" si="7"/>
        <v>45292</v>
      </c>
      <c r="G123" s="6" t="s">
        <v>402</v>
      </c>
      <c r="H123" s="6">
        <v>1</v>
      </c>
      <c r="L123" s="6" t="s">
        <v>403</v>
      </c>
      <c r="O123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23" s="26">
        <f t="shared" si="8"/>
        <v>45292</v>
      </c>
    </row>
    <row r="124" spans="1:17" x14ac:dyDescent="0.25">
      <c r="A124" s="6" t="s">
        <v>213</v>
      </c>
      <c r="B124" s="6" t="s">
        <v>214</v>
      </c>
      <c r="C124" s="6" t="str">
        <f>TBL_PlexosNaming!L34</f>
        <v>DRW.PX.SOR._.CI_.HVAC - DLC</v>
      </c>
      <c r="D124" s="6" t="s">
        <v>217</v>
      </c>
      <c r="E124" s="6">
        <f t="shared" si="7"/>
        <v>45292</v>
      </c>
      <c r="G124" s="6" t="s">
        <v>402</v>
      </c>
      <c r="H124" s="6">
        <v>1</v>
      </c>
      <c r="L124" s="6" t="s">
        <v>403</v>
      </c>
      <c r="O124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24" s="26">
        <f t="shared" si="8"/>
        <v>45292</v>
      </c>
    </row>
    <row r="125" spans="1:17" x14ac:dyDescent="0.25">
      <c r="A125" s="6" t="s">
        <v>213</v>
      </c>
      <c r="B125" s="6" t="s">
        <v>214</v>
      </c>
      <c r="C125" s="6" t="str">
        <f>TBL_PlexosNaming!L35</f>
        <v>DRW.PX.SOR._.CI_.Smart Thermostats</v>
      </c>
      <c r="D125" s="6" t="s">
        <v>217</v>
      </c>
      <c r="E125" s="6">
        <f t="shared" si="7"/>
        <v>45292</v>
      </c>
      <c r="G125" s="6" t="s">
        <v>402</v>
      </c>
      <c r="H125" s="6">
        <v>1</v>
      </c>
      <c r="L125" s="6" t="s">
        <v>403</v>
      </c>
      <c r="O125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25" s="26">
        <f t="shared" si="8"/>
        <v>45292</v>
      </c>
    </row>
    <row r="126" spans="1:17" x14ac:dyDescent="0.25">
      <c r="A126" s="6" t="s">
        <v>213</v>
      </c>
      <c r="B126" s="6" t="s">
        <v>214</v>
      </c>
      <c r="C126" s="6" t="str">
        <f>TBL_PlexosNaming!L36</f>
        <v>DRW.PX.SOR._.CI_.Water Heater - DLC</v>
      </c>
      <c r="D126" s="6" t="s">
        <v>217</v>
      </c>
      <c r="E126" s="6">
        <f t="shared" si="7"/>
        <v>45292</v>
      </c>
      <c r="G126" s="6" t="s">
        <v>402</v>
      </c>
      <c r="H126" s="6">
        <v>1</v>
      </c>
      <c r="L126" s="6" t="s">
        <v>403</v>
      </c>
      <c r="O126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26" s="26">
        <f t="shared" si="8"/>
        <v>45292</v>
      </c>
    </row>
    <row r="127" spans="1:17" x14ac:dyDescent="0.25">
      <c r="A127" s="6" t="s">
        <v>213</v>
      </c>
      <c r="B127" s="6" t="s">
        <v>214</v>
      </c>
      <c r="C127" s="6" t="str">
        <f>TBL_PlexosNaming!L37</f>
        <v>DRW.PX.SOR._.RES.Battery DLC</v>
      </c>
      <c r="D127" s="6" t="s">
        <v>217</v>
      </c>
      <c r="E127" s="6">
        <f t="shared" si="7"/>
        <v>45292</v>
      </c>
      <c r="G127" s="6" t="s">
        <v>402</v>
      </c>
      <c r="H127" s="6">
        <v>1</v>
      </c>
      <c r="L127" s="6" t="s">
        <v>403</v>
      </c>
      <c r="O127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27" s="26">
        <f t="shared" si="8"/>
        <v>45292</v>
      </c>
    </row>
    <row r="128" spans="1:17" x14ac:dyDescent="0.25">
      <c r="A128" s="6" t="s">
        <v>213</v>
      </c>
      <c r="B128" s="6" t="s">
        <v>214</v>
      </c>
      <c r="C128" s="6" t="str">
        <f>TBL_PlexosNaming!L38</f>
        <v>DRW.PX.SOR._.RES.EV DLC</v>
      </c>
      <c r="D128" s="6" t="s">
        <v>217</v>
      </c>
      <c r="E128" s="6">
        <f t="shared" ref="E128:E159" si="9">StartDate</f>
        <v>45292</v>
      </c>
      <c r="G128" s="6" t="s">
        <v>402</v>
      </c>
      <c r="H128" s="6">
        <v>1</v>
      </c>
      <c r="L128" s="6" t="s">
        <v>403</v>
      </c>
      <c r="O128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28" s="26">
        <f t="shared" si="8"/>
        <v>45292</v>
      </c>
    </row>
    <row r="129" spans="1:17" x14ac:dyDescent="0.25">
      <c r="A129" s="6" t="s">
        <v>213</v>
      </c>
      <c r="B129" s="6" t="s">
        <v>214</v>
      </c>
      <c r="C129" s="6" t="str">
        <f>TBL_PlexosNaming!L39</f>
        <v>DRW.PX.SOR._.RES.Grid Interactive Water Htr</v>
      </c>
      <c r="D129" s="6" t="s">
        <v>217</v>
      </c>
      <c r="E129" s="6">
        <f t="shared" si="9"/>
        <v>45292</v>
      </c>
      <c r="G129" s="6" t="s">
        <v>402</v>
      </c>
      <c r="H129" s="6">
        <v>1</v>
      </c>
      <c r="L129" s="6" t="s">
        <v>403</v>
      </c>
      <c r="O129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29" s="26">
        <f t="shared" si="8"/>
        <v>45292</v>
      </c>
    </row>
    <row r="130" spans="1:17" x14ac:dyDescent="0.25">
      <c r="A130" s="6" t="s">
        <v>213</v>
      </c>
      <c r="B130" s="6" t="s">
        <v>214</v>
      </c>
      <c r="C130" s="6" t="str">
        <f>TBL_PlexosNaming!L40</f>
        <v>DRW.PX.SOR._.RES.Home Energy Mgmt Sys</v>
      </c>
      <c r="D130" s="6" t="s">
        <v>217</v>
      </c>
      <c r="E130" s="6">
        <f t="shared" si="9"/>
        <v>45292</v>
      </c>
      <c r="G130" s="6" t="s">
        <v>402</v>
      </c>
      <c r="H130" s="6">
        <v>1</v>
      </c>
      <c r="L130" s="6" t="s">
        <v>403</v>
      </c>
      <c r="O130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30" s="26">
        <f t="shared" si="8"/>
        <v>45292</v>
      </c>
    </row>
    <row r="131" spans="1:17" x14ac:dyDescent="0.25">
      <c r="A131" s="6" t="s">
        <v>213</v>
      </c>
      <c r="B131" s="6" t="s">
        <v>214</v>
      </c>
      <c r="C131" s="6" t="str">
        <f>TBL_PlexosNaming!L41</f>
        <v>DRW.PX.SOR._.RES.HVAC - DLC</v>
      </c>
      <c r="D131" s="6" t="s">
        <v>217</v>
      </c>
      <c r="E131" s="6">
        <f t="shared" si="9"/>
        <v>45292</v>
      </c>
      <c r="G131" s="6" t="s">
        <v>402</v>
      </c>
      <c r="H131" s="6">
        <v>1</v>
      </c>
      <c r="L131" s="6" t="s">
        <v>403</v>
      </c>
      <c r="O131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31" s="26">
        <f t="shared" si="8"/>
        <v>45292</v>
      </c>
    </row>
    <row r="132" spans="1:17" x14ac:dyDescent="0.25">
      <c r="A132" s="6" t="s">
        <v>213</v>
      </c>
      <c r="B132" s="6" t="s">
        <v>214</v>
      </c>
      <c r="C132" s="6" t="str">
        <f>TBL_PlexosNaming!L42</f>
        <v>DRW.PX.SOR._.RES.Pool Pump - DLC</v>
      </c>
      <c r="D132" s="6" t="s">
        <v>217</v>
      </c>
      <c r="E132" s="6">
        <f t="shared" si="9"/>
        <v>45292</v>
      </c>
      <c r="G132" s="6" t="s">
        <v>402</v>
      </c>
      <c r="H132" s="6">
        <v>1</v>
      </c>
      <c r="L132" s="6" t="s">
        <v>403</v>
      </c>
      <c r="O132" s="6" t="str">
        <f t="shared" ca="1" si="6"/>
        <v>H:\2023 IRP Update\_Document\DATA DISC\2023 IRP Update Data Disk April 1 (Public)\Chapters, Appendicies, and Input Assumptions\Input Assumptions\DSM\_PC_DSM-DR-IRP2023 Update Plexos Inputs Summer &amp; Winter update.xlsx]</v>
      </c>
      <c r="Q132" s="26">
        <f t="shared" ref="Q132:Q163" si="10">E132</f>
        <v>45292</v>
      </c>
    </row>
    <row r="133" spans="1:17" x14ac:dyDescent="0.25">
      <c r="A133" s="6" t="s">
        <v>213</v>
      </c>
      <c r="B133" s="6" t="s">
        <v>214</v>
      </c>
      <c r="C133" s="6" t="str">
        <f>TBL_PlexosNaming!L43</f>
        <v>DRW.PX.SOR._.RES.Smart Thermostats</v>
      </c>
      <c r="D133" s="6" t="s">
        <v>217</v>
      </c>
      <c r="E133" s="6">
        <f t="shared" si="9"/>
        <v>45292</v>
      </c>
      <c r="G133" s="6" t="s">
        <v>402</v>
      </c>
      <c r="H133" s="6">
        <v>1</v>
      </c>
      <c r="L133" s="6" t="s">
        <v>403</v>
      </c>
      <c r="O133" s="6" t="str">
        <f t="shared" ref="O133:O176" ca="1" si="11">O132</f>
        <v>H:\2023 IRP Update\_Document\DATA DISC\2023 IRP Update Data Disk April 1 (Public)\Chapters, Appendicies, and Input Assumptions\Input Assumptions\DSM\_PC_DSM-DR-IRP2023 Update Plexos Inputs Summer &amp; Winter update.xlsx]</v>
      </c>
      <c r="Q133" s="26">
        <f t="shared" si="10"/>
        <v>45292</v>
      </c>
    </row>
    <row r="134" spans="1:17" x14ac:dyDescent="0.25">
      <c r="A134" s="6" t="s">
        <v>213</v>
      </c>
      <c r="B134" s="6" t="s">
        <v>214</v>
      </c>
      <c r="C134" s="6" t="str">
        <f>TBL_PlexosNaming!L44</f>
        <v>DRW.PX.SOR._.RES.Water Heater - DLC</v>
      </c>
      <c r="D134" s="6" t="s">
        <v>217</v>
      </c>
      <c r="E134" s="6">
        <f t="shared" si="9"/>
        <v>45292</v>
      </c>
      <c r="G134" s="6" t="s">
        <v>402</v>
      </c>
      <c r="H134" s="6">
        <v>1</v>
      </c>
      <c r="L134" s="6" t="s">
        <v>403</v>
      </c>
      <c r="O134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34" s="26">
        <f t="shared" si="10"/>
        <v>45292</v>
      </c>
    </row>
    <row r="135" spans="1:17" x14ac:dyDescent="0.25">
      <c r="A135" s="6" t="s">
        <v>213</v>
      </c>
      <c r="B135" s="6" t="s">
        <v>214</v>
      </c>
      <c r="C135" s="6" t="str">
        <f>TBL_PlexosNaming!L45</f>
        <v>DRW.PX.UTN._.CI_.3 Party</v>
      </c>
      <c r="D135" s="6" t="s">
        <v>217</v>
      </c>
      <c r="E135" s="6">
        <f t="shared" si="9"/>
        <v>45292</v>
      </c>
      <c r="G135" s="6" t="s">
        <v>402</v>
      </c>
      <c r="H135" s="6">
        <v>1</v>
      </c>
      <c r="L135" s="6" t="s">
        <v>403</v>
      </c>
      <c r="O135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35" s="26">
        <f t="shared" si="10"/>
        <v>45292</v>
      </c>
    </row>
    <row r="136" spans="1:17" x14ac:dyDescent="0.25">
      <c r="A136" s="6" t="s">
        <v>213</v>
      </c>
      <c r="B136" s="6" t="s">
        <v>214</v>
      </c>
      <c r="C136" s="6" t="str">
        <f>TBL_PlexosNaming!L46</f>
        <v>DRW.PX.UTN._.CI_.Battery DLC</v>
      </c>
      <c r="D136" s="6" t="s">
        <v>217</v>
      </c>
      <c r="E136" s="6">
        <f t="shared" si="9"/>
        <v>45292</v>
      </c>
      <c r="G136" s="6" t="s">
        <v>402</v>
      </c>
      <c r="H136" s="6">
        <v>1</v>
      </c>
      <c r="L136" s="6" t="s">
        <v>403</v>
      </c>
      <c r="O136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36" s="26">
        <f t="shared" si="10"/>
        <v>45292</v>
      </c>
    </row>
    <row r="137" spans="1:17" x14ac:dyDescent="0.25">
      <c r="A137" s="6" t="s">
        <v>213</v>
      </c>
      <c r="B137" s="6" t="s">
        <v>214</v>
      </c>
      <c r="C137" s="6" t="str">
        <f>TBL_PlexosNaming!L47</f>
        <v>DRW.PX.UTN._.CI_.Grid Interactive Water Htr</v>
      </c>
      <c r="D137" s="6" t="s">
        <v>217</v>
      </c>
      <c r="E137" s="6">
        <f t="shared" si="9"/>
        <v>45292</v>
      </c>
      <c r="G137" s="6" t="s">
        <v>402</v>
      </c>
      <c r="H137" s="6">
        <v>1</v>
      </c>
      <c r="L137" s="6" t="s">
        <v>403</v>
      </c>
      <c r="O137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37" s="26">
        <f t="shared" si="10"/>
        <v>45292</v>
      </c>
    </row>
    <row r="138" spans="1:17" x14ac:dyDescent="0.25">
      <c r="A138" s="6" t="s">
        <v>213</v>
      </c>
      <c r="B138" s="6" t="s">
        <v>214</v>
      </c>
      <c r="C138" s="6" t="str">
        <f>TBL_PlexosNaming!L48</f>
        <v>DRW.PX.UTN._.CI_.HVAC - DLC</v>
      </c>
      <c r="D138" s="6" t="s">
        <v>217</v>
      </c>
      <c r="E138" s="6">
        <f t="shared" si="9"/>
        <v>45292</v>
      </c>
      <c r="G138" s="6" t="s">
        <v>402</v>
      </c>
      <c r="H138" s="6">
        <v>1</v>
      </c>
      <c r="L138" s="6" t="s">
        <v>403</v>
      </c>
      <c r="O138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38" s="26">
        <f t="shared" si="10"/>
        <v>45292</v>
      </c>
    </row>
    <row r="139" spans="1:17" x14ac:dyDescent="0.25">
      <c r="A139" s="6" t="s">
        <v>213</v>
      </c>
      <c r="B139" s="6" t="s">
        <v>214</v>
      </c>
      <c r="C139" s="6" t="str">
        <f>TBL_PlexosNaming!L49</f>
        <v>DRW.PX.UTN._.CI_.Smart Thermostats</v>
      </c>
      <c r="D139" s="6" t="s">
        <v>217</v>
      </c>
      <c r="E139" s="6">
        <f t="shared" si="9"/>
        <v>45292</v>
      </c>
      <c r="G139" s="6" t="s">
        <v>402</v>
      </c>
      <c r="H139" s="6">
        <v>1</v>
      </c>
      <c r="L139" s="6" t="s">
        <v>403</v>
      </c>
      <c r="O139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39" s="26">
        <f t="shared" si="10"/>
        <v>45292</v>
      </c>
    </row>
    <row r="140" spans="1:17" x14ac:dyDescent="0.25">
      <c r="A140" s="6" t="s">
        <v>213</v>
      </c>
      <c r="B140" s="6" t="s">
        <v>214</v>
      </c>
      <c r="C140" s="6" t="str">
        <f>TBL_PlexosNaming!L50</f>
        <v>DRW.PX.UTN._.CI_.Water Heater - DLC</v>
      </c>
      <c r="D140" s="6" t="s">
        <v>217</v>
      </c>
      <c r="E140" s="6">
        <f t="shared" si="9"/>
        <v>45292</v>
      </c>
      <c r="G140" s="6" t="s">
        <v>402</v>
      </c>
      <c r="H140" s="6">
        <v>1</v>
      </c>
      <c r="L140" s="6" t="s">
        <v>403</v>
      </c>
      <c r="O140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40" s="26">
        <f t="shared" si="10"/>
        <v>45292</v>
      </c>
    </row>
    <row r="141" spans="1:17" x14ac:dyDescent="0.25">
      <c r="A141" s="6" t="s">
        <v>213</v>
      </c>
      <c r="B141" s="6" t="s">
        <v>214</v>
      </c>
      <c r="C141" s="6" t="str">
        <f>TBL_PlexosNaming!L51</f>
        <v>DRW.PX.UTN._.RES.Battery DLC</v>
      </c>
      <c r="D141" s="6" t="s">
        <v>217</v>
      </c>
      <c r="E141" s="6">
        <f t="shared" si="9"/>
        <v>45292</v>
      </c>
      <c r="G141" s="6" t="s">
        <v>402</v>
      </c>
      <c r="H141" s="6">
        <v>1</v>
      </c>
      <c r="L141" s="6" t="s">
        <v>403</v>
      </c>
      <c r="O141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41" s="26">
        <f t="shared" si="10"/>
        <v>45292</v>
      </c>
    </row>
    <row r="142" spans="1:17" x14ac:dyDescent="0.25">
      <c r="A142" s="6" t="s">
        <v>213</v>
      </c>
      <c r="B142" s="6" t="s">
        <v>214</v>
      </c>
      <c r="C142" s="6" t="str">
        <f>TBL_PlexosNaming!L52</f>
        <v>DRW.PX.UTN._.RES.EV DLC</v>
      </c>
      <c r="D142" s="6" t="s">
        <v>217</v>
      </c>
      <c r="E142" s="6">
        <f t="shared" si="9"/>
        <v>45292</v>
      </c>
      <c r="G142" s="6" t="s">
        <v>402</v>
      </c>
      <c r="H142" s="6">
        <v>1</v>
      </c>
      <c r="L142" s="6" t="s">
        <v>403</v>
      </c>
      <c r="O142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42" s="26">
        <f t="shared" si="10"/>
        <v>45292</v>
      </c>
    </row>
    <row r="143" spans="1:17" x14ac:dyDescent="0.25">
      <c r="A143" s="6" t="s">
        <v>213</v>
      </c>
      <c r="B143" s="6" t="s">
        <v>214</v>
      </c>
      <c r="C143" s="6" t="str">
        <f>TBL_PlexosNaming!L53</f>
        <v>DRW.PX.UTN._.RES.Grid Interactive Water Htr</v>
      </c>
      <c r="D143" s="6" t="s">
        <v>217</v>
      </c>
      <c r="E143" s="6">
        <f t="shared" si="9"/>
        <v>45292</v>
      </c>
      <c r="G143" s="6" t="s">
        <v>402</v>
      </c>
      <c r="H143" s="6">
        <v>1</v>
      </c>
      <c r="L143" s="6" t="s">
        <v>403</v>
      </c>
      <c r="O143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43" s="26">
        <f t="shared" si="10"/>
        <v>45292</v>
      </c>
    </row>
    <row r="144" spans="1:17" x14ac:dyDescent="0.25">
      <c r="A144" s="6" t="s">
        <v>213</v>
      </c>
      <c r="B144" s="6" t="s">
        <v>214</v>
      </c>
      <c r="C144" s="6" t="str">
        <f>TBL_PlexosNaming!L54</f>
        <v>DRW.PX.UTN._.RES.Home Energy Mgmt Sys</v>
      </c>
      <c r="D144" s="6" t="s">
        <v>217</v>
      </c>
      <c r="E144" s="6">
        <f t="shared" si="9"/>
        <v>45292</v>
      </c>
      <c r="G144" s="6" t="s">
        <v>402</v>
      </c>
      <c r="H144" s="6">
        <v>1</v>
      </c>
      <c r="L144" s="6" t="s">
        <v>403</v>
      </c>
      <c r="O144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44" s="26">
        <f t="shared" si="10"/>
        <v>45292</v>
      </c>
    </row>
    <row r="145" spans="1:17" x14ac:dyDescent="0.25">
      <c r="A145" s="6" t="s">
        <v>213</v>
      </c>
      <c r="B145" s="6" t="s">
        <v>214</v>
      </c>
      <c r="C145" s="6" t="str">
        <f>TBL_PlexosNaming!L55</f>
        <v>DRW.PX.UTN._.RES.HVAC - DLC</v>
      </c>
      <c r="D145" s="6" t="s">
        <v>217</v>
      </c>
      <c r="E145" s="6">
        <f t="shared" si="9"/>
        <v>45292</v>
      </c>
      <c r="G145" s="6" t="s">
        <v>402</v>
      </c>
      <c r="H145" s="6">
        <v>1</v>
      </c>
      <c r="L145" s="6" t="s">
        <v>403</v>
      </c>
      <c r="O145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45" s="26">
        <f t="shared" si="10"/>
        <v>45292</v>
      </c>
    </row>
    <row r="146" spans="1:17" x14ac:dyDescent="0.25">
      <c r="A146" s="6" t="s">
        <v>213</v>
      </c>
      <c r="B146" s="6" t="s">
        <v>214</v>
      </c>
      <c r="C146" s="6" t="str">
        <f>TBL_PlexosNaming!L56</f>
        <v>DRW.PX.UTN._.RES.Pool Pump - DLC</v>
      </c>
      <c r="D146" s="6" t="s">
        <v>217</v>
      </c>
      <c r="E146" s="6">
        <f t="shared" si="9"/>
        <v>45292</v>
      </c>
      <c r="G146" s="6" t="s">
        <v>402</v>
      </c>
      <c r="H146" s="6">
        <v>1</v>
      </c>
      <c r="L146" s="6" t="s">
        <v>403</v>
      </c>
      <c r="O146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46" s="26">
        <f t="shared" si="10"/>
        <v>45292</v>
      </c>
    </row>
    <row r="147" spans="1:17" x14ac:dyDescent="0.25">
      <c r="A147" s="6" t="s">
        <v>213</v>
      </c>
      <c r="B147" s="6" t="s">
        <v>214</v>
      </c>
      <c r="C147" s="6" t="str">
        <f>TBL_PlexosNaming!L57</f>
        <v>DRW.PX.UTN._.RES.Smart Thermostats</v>
      </c>
      <c r="D147" s="6" t="s">
        <v>217</v>
      </c>
      <c r="E147" s="6">
        <f t="shared" si="9"/>
        <v>45292</v>
      </c>
      <c r="G147" s="6" t="s">
        <v>402</v>
      </c>
      <c r="H147" s="6">
        <v>1</v>
      </c>
      <c r="L147" s="6" t="s">
        <v>403</v>
      </c>
      <c r="O147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47" s="26">
        <f t="shared" si="10"/>
        <v>45292</v>
      </c>
    </row>
    <row r="148" spans="1:17" x14ac:dyDescent="0.25">
      <c r="A148" s="6" t="s">
        <v>213</v>
      </c>
      <c r="B148" s="6" t="s">
        <v>214</v>
      </c>
      <c r="C148" s="6" t="str">
        <f>TBL_PlexosNaming!L58</f>
        <v>DRW.PX.UTN._.RES.Water Heater - DLC</v>
      </c>
      <c r="D148" s="6" t="s">
        <v>217</v>
      </c>
      <c r="E148" s="6">
        <f t="shared" si="9"/>
        <v>45292</v>
      </c>
      <c r="G148" s="6" t="s">
        <v>402</v>
      </c>
      <c r="H148" s="6">
        <v>1</v>
      </c>
      <c r="L148" s="6" t="s">
        <v>403</v>
      </c>
      <c r="O148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48" s="26">
        <f t="shared" si="10"/>
        <v>45292</v>
      </c>
    </row>
    <row r="149" spans="1:17" x14ac:dyDescent="0.25">
      <c r="A149" s="6" t="s">
        <v>213</v>
      </c>
      <c r="B149" s="6" t="s">
        <v>214</v>
      </c>
      <c r="C149" s="6" t="str">
        <f>TBL_PlexosNaming!L59</f>
        <v>DRW.PX.WYC._.CI_.3 Party</v>
      </c>
      <c r="D149" s="6" t="s">
        <v>217</v>
      </c>
      <c r="E149" s="6">
        <f t="shared" si="9"/>
        <v>45292</v>
      </c>
      <c r="G149" s="6" t="s">
        <v>402</v>
      </c>
      <c r="H149" s="6">
        <v>1</v>
      </c>
      <c r="L149" s="6" t="s">
        <v>403</v>
      </c>
      <c r="O149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49" s="26">
        <f t="shared" si="10"/>
        <v>45292</v>
      </c>
    </row>
    <row r="150" spans="1:17" x14ac:dyDescent="0.25">
      <c r="A150" s="6" t="s">
        <v>213</v>
      </c>
      <c r="B150" s="6" t="s">
        <v>214</v>
      </c>
      <c r="C150" s="6" t="str">
        <f>TBL_PlexosNaming!L60</f>
        <v>DRW.PX.WYC._.CI_.Battery DLC</v>
      </c>
      <c r="D150" s="6" t="s">
        <v>217</v>
      </c>
      <c r="E150" s="6">
        <f t="shared" si="9"/>
        <v>45292</v>
      </c>
      <c r="G150" s="6" t="s">
        <v>402</v>
      </c>
      <c r="H150" s="6">
        <v>1</v>
      </c>
      <c r="L150" s="6" t="s">
        <v>403</v>
      </c>
      <c r="O150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50" s="26">
        <f t="shared" si="10"/>
        <v>45292</v>
      </c>
    </row>
    <row r="151" spans="1:17" x14ac:dyDescent="0.25">
      <c r="A151" s="6" t="s">
        <v>213</v>
      </c>
      <c r="B151" s="6" t="s">
        <v>214</v>
      </c>
      <c r="C151" s="6" t="str">
        <f>TBL_PlexosNaming!L61</f>
        <v>DRW.PX.WYC._.CI_.Grid Interactive Water Htr</v>
      </c>
      <c r="D151" s="6" t="s">
        <v>217</v>
      </c>
      <c r="E151" s="6">
        <f t="shared" si="9"/>
        <v>45292</v>
      </c>
      <c r="G151" s="6" t="s">
        <v>402</v>
      </c>
      <c r="H151" s="6">
        <v>1</v>
      </c>
      <c r="L151" s="6" t="s">
        <v>403</v>
      </c>
      <c r="O151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51" s="26">
        <f t="shared" si="10"/>
        <v>45292</v>
      </c>
    </row>
    <row r="152" spans="1:17" x14ac:dyDescent="0.25">
      <c r="A152" s="6" t="s">
        <v>213</v>
      </c>
      <c r="B152" s="6" t="s">
        <v>214</v>
      </c>
      <c r="C152" s="6" t="str">
        <f>TBL_PlexosNaming!L62</f>
        <v>DRW.PX.WYC._.CI_.HVAC - DLC</v>
      </c>
      <c r="D152" s="6" t="s">
        <v>217</v>
      </c>
      <c r="E152" s="6">
        <f t="shared" si="9"/>
        <v>45292</v>
      </c>
      <c r="G152" s="6" t="s">
        <v>402</v>
      </c>
      <c r="H152" s="6">
        <v>1</v>
      </c>
      <c r="L152" s="6" t="s">
        <v>403</v>
      </c>
      <c r="O152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52" s="26">
        <f t="shared" si="10"/>
        <v>45292</v>
      </c>
    </row>
    <row r="153" spans="1:17" x14ac:dyDescent="0.25">
      <c r="A153" s="6" t="s">
        <v>213</v>
      </c>
      <c r="B153" s="6" t="s">
        <v>214</v>
      </c>
      <c r="C153" s="6" t="str">
        <f>TBL_PlexosNaming!L63</f>
        <v>DRW.PX.WYC._.CI_.Smart Thermostats</v>
      </c>
      <c r="D153" s="6" t="s">
        <v>217</v>
      </c>
      <c r="E153" s="6">
        <f t="shared" si="9"/>
        <v>45292</v>
      </c>
      <c r="G153" s="6" t="s">
        <v>402</v>
      </c>
      <c r="H153" s="6">
        <v>1</v>
      </c>
      <c r="L153" s="6" t="s">
        <v>403</v>
      </c>
      <c r="O153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53" s="26">
        <f t="shared" si="10"/>
        <v>45292</v>
      </c>
    </row>
    <row r="154" spans="1:17" x14ac:dyDescent="0.25">
      <c r="A154" s="6" t="s">
        <v>213</v>
      </c>
      <c r="B154" s="6" t="s">
        <v>214</v>
      </c>
      <c r="C154" s="6" t="str">
        <f>TBL_PlexosNaming!L64</f>
        <v>DRW.PX.WYC._.CI_.Water Heater - DLC</v>
      </c>
      <c r="D154" s="6" t="s">
        <v>217</v>
      </c>
      <c r="E154" s="6">
        <f t="shared" si="9"/>
        <v>45292</v>
      </c>
      <c r="G154" s="6" t="s">
        <v>402</v>
      </c>
      <c r="H154" s="6">
        <v>1</v>
      </c>
      <c r="L154" s="6" t="s">
        <v>403</v>
      </c>
      <c r="O154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54" s="26">
        <f t="shared" si="10"/>
        <v>45292</v>
      </c>
    </row>
    <row r="155" spans="1:17" x14ac:dyDescent="0.25">
      <c r="A155" s="6" t="s">
        <v>213</v>
      </c>
      <c r="B155" s="6" t="s">
        <v>214</v>
      </c>
      <c r="C155" s="6" t="str">
        <f>TBL_PlexosNaming!L65</f>
        <v>DRW.PX.WYC._.RES.Battery DLC</v>
      </c>
      <c r="D155" s="6" t="s">
        <v>217</v>
      </c>
      <c r="E155" s="6">
        <f t="shared" si="9"/>
        <v>45292</v>
      </c>
      <c r="G155" s="6" t="s">
        <v>402</v>
      </c>
      <c r="H155" s="6">
        <v>1</v>
      </c>
      <c r="L155" s="6" t="s">
        <v>403</v>
      </c>
      <c r="O155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55" s="26">
        <f t="shared" si="10"/>
        <v>45292</v>
      </c>
    </row>
    <row r="156" spans="1:17" x14ac:dyDescent="0.25">
      <c r="A156" s="6" t="s">
        <v>213</v>
      </c>
      <c r="B156" s="6" t="s">
        <v>214</v>
      </c>
      <c r="C156" s="6" t="str">
        <f>TBL_PlexosNaming!L66</f>
        <v>DRW.PX.WYC._.RES.EV DLC</v>
      </c>
      <c r="D156" s="6" t="s">
        <v>217</v>
      </c>
      <c r="E156" s="6">
        <f t="shared" si="9"/>
        <v>45292</v>
      </c>
      <c r="G156" s="6" t="s">
        <v>402</v>
      </c>
      <c r="H156" s="6">
        <v>1</v>
      </c>
      <c r="L156" s="6" t="s">
        <v>403</v>
      </c>
      <c r="O156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56" s="26">
        <f t="shared" si="10"/>
        <v>45292</v>
      </c>
    </row>
    <row r="157" spans="1:17" x14ac:dyDescent="0.25">
      <c r="A157" s="6" t="s">
        <v>213</v>
      </c>
      <c r="B157" s="6" t="s">
        <v>214</v>
      </c>
      <c r="C157" s="6" t="str">
        <f>TBL_PlexosNaming!L67</f>
        <v>DRW.PX.WYC._.RES.Grid Interactive Water Htr</v>
      </c>
      <c r="D157" s="6" t="s">
        <v>217</v>
      </c>
      <c r="E157" s="6">
        <f t="shared" si="9"/>
        <v>45292</v>
      </c>
      <c r="G157" s="6" t="s">
        <v>402</v>
      </c>
      <c r="H157" s="6">
        <v>1</v>
      </c>
      <c r="L157" s="6" t="s">
        <v>403</v>
      </c>
      <c r="O157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57" s="26">
        <f t="shared" si="10"/>
        <v>45292</v>
      </c>
    </row>
    <row r="158" spans="1:17" x14ac:dyDescent="0.25">
      <c r="A158" s="6" t="s">
        <v>213</v>
      </c>
      <c r="B158" s="6" t="s">
        <v>214</v>
      </c>
      <c r="C158" s="6" t="str">
        <f>TBL_PlexosNaming!L68</f>
        <v>DRW.PX.WYC._.RES.Home Energy Mgmt Sys</v>
      </c>
      <c r="D158" s="6" t="s">
        <v>217</v>
      </c>
      <c r="E158" s="6">
        <f t="shared" si="9"/>
        <v>45292</v>
      </c>
      <c r="G158" s="6" t="s">
        <v>402</v>
      </c>
      <c r="H158" s="6">
        <v>1</v>
      </c>
      <c r="L158" s="6" t="s">
        <v>403</v>
      </c>
      <c r="O158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58" s="26">
        <f t="shared" si="10"/>
        <v>45292</v>
      </c>
    </row>
    <row r="159" spans="1:17" x14ac:dyDescent="0.25">
      <c r="A159" s="6" t="s">
        <v>213</v>
      </c>
      <c r="B159" s="6" t="s">
        <v>214</v>
      </c>
      <c r="C159" s="6" t="str">
        <f>TBL_PlexosNaming!L69</f>
        <v>DRW.PX.WYC._.RES.HVAC - DLC</v>
      </c>
      <c r="D159" s="6" t="s">
        <v>217</v>
      </c>
      <c r="E159" s="6">
        <f t="shared" si="9"/>
        <v>45292</v>
      </c>
      <c r="G159" s="6" t="s">
        <v>402</v>
      </c>
      <c r="H159" s="6">
        <v>1</v>
      </c>
      <c r="L159" s="6" t="s">
        <v>403</v>
      </c>
      <c r="O159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59" s="26">
        <f t="shared" si="10"/>
        <v>45292</v>
      </c>
    </row>
    <row r="160" spans="1:17" x14ac:dyDescent="0.25">
      <c r="A160" s="6" t="s">
        <v>213</v>
      </c>
      <c r="B160" s="6" t="s">
        <v>214</v>
      </c>
      <c r="C160" s="6" t="str">
        <f>TBL_PlexosNaming!L70</f>
        <v>DRW.PX.WYC._.RES.Pool Pump - DLC</v>
      </c>
      <c r="D160" s="6" t="s">
        <v>217</v>
      </c>
      <c r="E160" s="6">
        <f t="shared" ref="E160:E176" si="12">StartDate</f>
        <v>45292</v>
      </c>
      <c r="G160" s="6" t="s">
        <v>402</v>
      </c>
      <c r="H160" s="6">
        <v>1</v>
      </c>
      <c r="L160" s="6" t="s">
        <v>403</v>
      </c>
      <c r="O160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60" s="26">
        <f t="shared" si="10"/>
        <v>45292</v>
      </c>
    </row>
    <row r="161" spans="1:17" x14ac:dyDescent="0.25">
      <c r="A161" s="6" t="s">
        <v>213</v>
      </c>
      <c r="B161" s="6" t="s">
        <v>214</v>
      </c>
      <c r="C161" s="6" t="str">
        <f>TBL_PlexosNaming!L71</f>
        <v>DRW.PX.WYC._.RES.Smart Thermostats</v>
      </c>
      <c r="D161" s="6" t="s">
        <v>217</v>
      </c>
      <c r="E161" s="6">
        <f t="shared" si="12"/>
        <v>45292</v>
      </c>
      <c r="G161" s="6" t="s">
        <v>402</v>
      </c>
      <c r="H161" s="6">
        <v>1</v>
      </c>
      <c r="L161" s="6" t="s">
        <v>403</v>
      </c>
      <c r="O161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61" s="26">
        <f t="shared" si="10"/>
        <v>45292</v>
      </c>
    </row>
    <row r="162" spans="1:17" x14ac:dyDescent="0.25">
      <c r="A162" s="6" t="s">
        <v>213</v>
      </c>
      <c r="B162" s="6" t="s">
        <v>214</v>
      </c>
      <c r="C162" s="6" t="str">
        <f>TBL_PlexosNaming!L72</f>
        <v>DRW.PX.WYC._.RES.Water Heater - DLC</v>
      </c>
      <c r="D162" s="6" t="s">
        <v>217</v>
      </c>
      <c r="E162" s="6">
        <f t="shared" si="12"/>
        <v>45292</v>
      </c>
      <c r="G162" s="6" t="s">
        <v>402</v>
      </c>
      <c r="H162" s="6">
        <v>1</v>
      </c>
      <c r="L162" s="6" t="s">
        <v>403</v>
      </c>
      <c r="O162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62" s="26">
        <f t="shared" si="10"/>
        <v>45292</v>
      </c>
    </row>
    <row r="163" spans="1:17" x14ac:dyDescent="0.25">
      <c r="A163" s="6" t="s">
        <v>213</v>
      </c>
      <c r="B163" s="6" t="s">
        <v>214</v>
      </c>
      <c r="C163" s="6" t="str">
        <f>TBL_PlexosNaming!L73</f>
        <v>DRW.PX.YAK._.CI_.3 Party</v>
      </c>
      <c r="D163" s="6" t="s">
        <v>217</v>
      </c>
      <c r="E163" s="6">
        <f t="shared" si="12"/>
        <v>45292</v>
      </c>
      <c r="G163" s="6" t="s">
        <v>402</v>
      </c>
      <c r="H163" s="6">
        <v>1</v>
      </c>
      <c r="L163" s="6" t="s">
        <v>403</v>
      </c>
      <c r="O163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63" s="26">
        <f t="shared" si="10"/>
        <v>45292</v>
      </c>
    </row>
    <row r="164" spans="1:17" x14ac:dyDescent="0.25">
      <c r="A164" s="6" t="s">
        <v>213</v>
      </c>
      <c r="B164" s="6" t="s">
        <v>214</v>
      </c>
      <c r="C164" s="6" t="str">
        <f>TBL_PlexosNaming!L74</f>
        <v>DRW.PX.YAK._.CI_.Battery DLC</v>
      </c>
      <c r="D164" s="6" t="s">
        <v>217</v>
      </c>
      <c r="E164" s="6">
        <f t="shared" si="12"/>
        <v>45292</v>
      </c>
      <c r="G164" s="6" t="s">
        <v>402</v>
      </c>
      <c r="H164" s="6">
        <v>1</v>
      </c>
      <c r="L164" s="6" t="s">
        <v>403</v>
      </c>
      <c r="O164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64" s="26">
        <f t="shared" ref="Q164:Q176" si="13">E164</f>
        <v>45292</v>
      </c>
    </row>
    <row r="165" spans="1:17" x14ac:dyDescent="0.25">
      <c r="A165" s="6" t="s">
        <v>213</v>
      </c>
      <c r="B165" s="6" t="s">
        <v>214</v>
      </c>
      <c r="C165" s="6" t="str">
        <f>TBL_PlexosNaming!L75</f>
        <v>DRW.PX.YAK._.CI_.Grid Interactive Water Htr</v>
      </c>
      <c r="D165" s="6" t="s">
        <v>217</v>
      </c>
      <c r="E165" s="6">
        <f t="shared" si="12"/>
        <v>45292</v>
      </c>
      <c r="G165" s="6" t="s">
        <v>402</v>
      </c>
      <c r="H165" s="6">
        <v>1</v>
      </c>
      <c r="L165" s="6" t="s">
        <v>403</v>
      </c>
      <c r="O165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65" s="26">
        <f t="shared" si="13"/>
        <v>45292</v>
      </c>
    </row>
    <row r="166" spans="1:17" x14ac:dyDescent="0.25">
      <c r="A166" s="6" t="s">
        <v>213</v>
      </c>
      <c r="B166" s="6" t="s">
        <v>214</v>
      </c>
      <c r="C166" s="6" t="str">
        <f>TBL_PlexosNaming!L76</f>
        <v>DRW.PX.YAK._.CI_.HVAC - DLC</v>
      </c>
      <c r="D166" s="6" t="s">
        <v>217</v>
      </c>
      <c r="E166" s="6">
        <f t="shared" si="12"/>
        <v>45292</v>
      </c>
      <c r="G166" s="6" t="s">
        <v>402</v>
      </c>
      <c r="H166" s="6">
        <v>1</v>
      </c>
      <c r="L166" s="6" t="s">
        <v>403</v>
      </c>
      <c r="O166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66" s="26">
        <f t="shared" si="13"/>
        <v>45292</v>
      </c>
    </row>
    <row r="167" spans="1:17" x14ac:dyDescent="0.25">
      <c r="A167" s="6" t="s">
        <v>213</v>
      </c>
      <c r="B167" s="6" t="s">
        <v>214</v>
      </c>
      <c r="C167" s="6" t="str">
        <f>TBL_PlexosNaming!L77</f>
        <v>DRW.PX.YAK._.CI_.Smart Thermostats</v>
      </c>
      <c r="D167" s="6" t="s">
        <v>217</v>
      </c>
      <c r="E167" s="6">
        <f t="shared" si="12"/>
        <v>45292</v>
      </c>
      <c r="G167" s="6" t="s">
        <v>402</v>
      </c>
      <c r="H167" s="6">
        <v>1</v>
      </c>
      <c r="L167" s="6" t="s">
        <v>403</v>
      </c>
      <c r="O167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67" s="26">
        <f t="shared" si="13"/>
        <v>45292</v>
      </c>
    </row>
    <row r="168" spans="1:17" x14ac:dyDescent="0.25">
      <c r="A168" s="6" t="s">
        <v>213</v>
      </c>
      <c r="B168" s="6" t="s">
        <v>214</v>
      </c>
      <c r="C168" s="6" t="str">
        <f>TBL_PlexosNaming!L78</f>
        <v>DRW.PX.YAK._.CI_.Water Heater - DLC</v>
      </c>
      <c r="D168" s="6" t="s">
        <v>217</v>
      </c>
      <c r="E168" s="6">
        <f t="shared" si="12"/>
        <v>45292</v>
      </c>
      <c r="G168" s="6" t="s">
        <v>402</v>
      </c>
      <c r="H168" s="6">
        <v>1</v>
      </c>
      <c r="L168" s="6" t="s">
        <v>403</v>
      </c>
      <c r="O168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68" s="26">
        <f t="shared" si="13"/>
        <v>45292</v>
      </c>
    </row>
    <row r="169" spans="1:17" x14ac:dyDescent="0.25">
      <c r="A169" s="6" t="s">
        <v>213</v>
      </c>
      <c r="B169" s="6" t="s">
        <v>214</v>
      </c>
      <c r="C169" s="6" t="str">
        <f>TBL_PlexosNaming!L79</f>
        <v>DRW.PX.YAK._.RES.Battery DLC</v>
      </c>
      <c r="D169" s="6" t="s">
        <v>217</v>
      </c>
      <c r="E169" s="6">
        <f t="shared" si="12"/>
        <v>45292</v>
      </c>
      <c r="G169" s="6" t="s">
        <v>402</v>
      </c>
      <c r="H169" s="6">
        <v>1</v>
      </c>
      <c r="L169" s="6" t="s">
        <v>403</v>
      </c>
      <c r="O169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69" s="26">
        <f t="shared" si="13"/>
        <v>45292</v>
      </c>
    </row>
    <row r="170" spans="1:17" x14ac:dyDescent="0.25">
      <c r="A170" s="6" t="s">
        <v>213</v>
      </c>
      <c r="B170" s="6" t="s">
        <v>214</v>
      </c>
      <c r="C170" s="6" t="str">
        <f>TBL_PlexosNaming!L80</f>
        <v>DRW.PX.YAK._.RES.EV DLC</v>
      </c>
      <c r="D170" s="6" t="s">
        <v>217</v>
      </c>
      <c r="E170" s="6">
        <f t="shared" si="12"/>
        <v>45292</v>
      </c>
      <c r="G170" s="6" t="s">
        <v>402</v>
      </c>
      <c r="H170" s="6">
        <v>1</v>
      </c>
      <c r="L170" s="6" t="s">
        <v>403</v>
      </c>
      <c r="O170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70" s="26">
        <f t="shared" si="13"/>
        <v>45292</v>
      </c>
    </row>
    <row r="171" spans="1:17" x14ac:dyDescent="0.25">
      <c r="A171" s="6" t="s">
        <v>213</v>
      </c>
      <c r="B171" s="6" t="s">
        <v>214</v>
      </c>
      <c r="C171" s="6" t="str">
        <f>TBL_PlexosNaming!L81</f>
        <v>DRW.PX.YAK._.RES.Grid Interactive Water Htr</v>
      </c>
      <c r="D171" s="6" t="s">
        <v>217</v>
      </c>
      <c r="E171" s="6">
        <f t="shared" si="12"/>
        <v>45292</v>
      </c>
      <c r="G171" s="6" t="s">
        <v>402</v>
      </c>
      <c r="H171" s="6">
        <v>1</v>
      </c>
      <c r="L171" s="6" t="s">
        <v>403</v>
      </c>
      <c r="O171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71" s="26">
        <f t="shared" si="13"/>
        <v>45292</v>
      </c>
    </row>
    <row r="172" spans="1:17" x14ac:dyDescent="0.25">
      <c r="A172" s="6" t="s">
        <v>213</v>
      </c>
      <c r="B172" s="6" t="s">
        <v>214</v>
      </c>
      <c r="C172" s="6" t="str">
        <f>TBL_PlexosNaming!L82</f>
        <v>DRW.PX.YAK._.RES.Home Energy Mgmt Sys</v>
      </c>
      <c r="D172" s="6" t="s">
        <v>217</v>
      </c>
      <c r="E172" s="6">
        <f t="shared" si="12"/>
        <v>45292</v>
      </c>
      <c r="G172" s="6" t="s">
        <v>402</v>
      </c>
      <c r="H172" s="6">
        <v>1</v>
      </c>
      <c r="L172" s="6" t="s">
        <v>403</v>
      </c>
      <c r="O172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72" s="26">
        <f t="shared" si="13"/>
        <v>45292</v>
      </c>
    </row>
    <row r="173" spans="1:17" x14ac:dyDescent="0.25">
      <c r="A173" s="6" t="s">
        <v>213</v>
      </c>
      <c r="B173" s="6" t="s">
        <v>214</v>
      </c>
      <c r="C173" s="6" t="str">
        <f>TBL_PlexosNaming!L83</f>
        <v>DRW.PX.YAK._.RES.HVAC - DLC</v>
      </c>
      <c r="D173" s="6" t="s">
        <v>217</v>
      </c>
      <c r="E173" s="6">
        <f t="shared" si="12"/>
        <v>45292</v>
      </c>
      <c r="G173" s="6" t="s">
        <v>402</v>
      </c>
      <c r="H173" s="6">
        <v>1</v>
      </c>
      <c r="L173" s="6" t="s">
        <v>403</v>
      </c>
      <c r="O173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73" s="26">
        <f t="shared" si="13"/>
        <v>45292</v>
      </c>
    </row>
    <row r="174" spans="1:17" x14ac:dyDescent="0.25">
      <c r="A174" s="6" t="s">
        <v>213</v>
      </c>
      <c r="B174" s="6" t="s">
        <v>214</v>
      </c>
      <c r="C174" s="6" t="str">
        <f>TBL_PlexosNaming!L84</f>
        <v>DRW.PX.YAK._.RES.Pool Pump - DLC</v>
      </c>
      <c r="D174" s="6" t="s">
        <v>217</v>
      </c>
      <c r="E174" s="6">
        <f t="shared" si="12"/>
        <v>45292</v>
      </c>
      <c r="G174" s="6" t="s">
        <v>402</v>
      </c>
      <c r="H174" s="6">
        <v>1</v>
      </c>
      <c r="L174" s="6" t="s">
        <v>403</v>
      </c>
      <c r="O174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74" s="26">
        <f t="shared" si="13"/>
        <v>45292</v>
      </c>
    </row>
    <row r="175" spans="1:17" x14ac:dyDescent="0.25">
      <c r="A175" s="6" t="s">
        <v>213</v>
      </c>
      <c r="B175" s="6" t="s">
        <v>214</v>
      </c>
      <c r="C175" s="6" t="str">
        <f>TBL_PlexosNaming!L85</f>
        <v>DRW.PX.YAK._.RES.Smart Thermostats</v>
      </c>
      <c r="D175" s="6" t="s">
        <v>217</v>
      </c>
      <c r="E175" s="6">
        <f t="shared" si="12"/>
        <v>45292</v>
      </c>
      <c r="G175" s="6" t="s">
        <v>402</v>
      </c>
      <c r="H175" s="6">
        <v>1</v>
      </c>
      <c r="L175" s="6" t="s">
        <v>403</v>
      </c>
      <c r="O175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75" s="26">
        <f t="shared" si="13"/>
        <v>45292</v>
      </c>
    </row>
    <row r="176" spans="1:17" x14ac:dyDescent="0.25">
      <c r="A176" s="6" t="s">
        <v>213</v>
      </c>
      <c r="B176" s="6" t="s">
        <v>214</v>
      </c>
      <c r="C176" s="6" t="str">
        <f>TBL_PlexosNaming!L86</f>
        <v>DRW.PX.YAK._.RES.Water Heater - DLC</v>
      </c>
      <c r="D176" s="6" t="s">
        <v>217</v>
      </c>
      <c r="E176" s="6">
        <f t="shared" si="12"/>
        <v>45292</v>
      </c>
      <c r="G176" s="6" t="s">
        <v>402</v>
      </c>
      <c r="H176" s="6">
        <v>1</v>
      </c>
      <c r="L176" s="6" t="s">
        <v>403</v>
      </c>
      <c r="O176" s="6" t="str">
        <f t="shared" ca="1" si="11"/>
        <v>H:\2023 IRP Update\_Document\DATA DISC\2023 IRP Update Data Disk April 1 (Public)\Chapters, Appendicies, and Input Assumptions\Input Assumptions\DSM\_PC_DSM-DR-IRP2023 Update Plexos Inputs Summer &amp; Winter update.xlsx]</v>
      </c>
      <c r="Q176" s="26">
        <f t="shared" si="13"/>
        <v>45292</v>
      </c>
    </row>
    <row r="180" spans="1:16" x14ac:dyDescent="0.25">
      <c r="A180" s="6" t="s">
        <v>0</v>
      </c>
      <c r="B180" s="6" t="s">
        <v>1</v>
      </c>
      <c r="C180" s="6" t="s">
        <v>2</v>
      </c>
      <c r="D180" s="6" t="s">
        <v>3</v>
      </c>
      <c r="E180" s="6" t="s">
        <v>4</v>
      </c>
      <c r="F180" s="6" t="s">
        <v>5</v>
      </c>
      <c r="G180" s="6" t="s">
        <v>6</v>
      </c>
      <c r="H180" s="6" t="s">
        <v>394</v>
      </c>
      <c r="I180" s="6" t="s">
        <v>395</v>
      </c>
      <c r="J180" s="6" t="s">
        <v>396</v>
      </c>
      <c r="K180" s="6" t="s">
        <v>397</v>
      </c>
      <c r="L180" s="6" t="s">
        <v>398</v>
      </c>
      <c r="M180" s="6" t="s">
        <v>399</v>
      </c>
      <c r="N180" s="6" t="s">
        <v>400</v>
      </c>
      <c r="O180" s="6" t="s">
        <v>401</v>
      </c>
      <c r="P180" s="6" t="s">
        <v>7</v>
      </c>
    </row>
    <row r="181" spans="1:16" x14ac:dyDescent="0.25">
      <c r="A181" s="6" t="s">
        <v>213</v>
      </c>
      <c r="B181" s="6" t="s">
        <v>214</v>
      </c>
      <c r="C181" s="6" t="s">
        <v>83</v>
      </c>
      <c r="D181" s="6" t="s">
        <v>217</v>
      </c>
      <c r="E181" s="27">
        <v>45292</v>
      </c>
      <c r="G181" s="6" t="s">
        <v>402</v>
      </c>
      <c r="H181" s="6">
        <v>1</v>
      </c>
      <c r="L181" s="6" t="s">
        <v>403</v>
      </c>
      <c r="P181" s="6" t="s">
        <v>492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F176"/>
  <sheetViews>
    <sheetView zoomScaleNormal="100" workbookViewId="0"/>
  </sheetViews>
  <sheetFormatPr defaultColWidth="9.109375" defaultRowHeight="13.8" x14ac:dyDescent="0.25"/>
  <cols>
    <col min="1" max="1" width="14.6640625" style="6" customWidth="1"/>
    <col min="2" max="2" width="17.5546875" style="6" customWidth="1"/>
    <col min="3" max="3" width="42.44140625" style="6" bestFit="1" customWidth="1"/>
    <col min="4" max="4" width="18" style="6" customWidth="1"/>
    <col min="5" max="5" width="13.5546875" style="6" customWidth="1"/>
    <col min="6" max="6" width="14.33203125" style="6" customWidth="1"/>
    <col min="7" max="7" width="14.5546875" style="6" customWidth="1"/>
    <col min="8" max="13" width="4.33203125" style="6" customWidth="1"/>
    <col min="14" max="14" width="14.5546875" style="6" customWidth="1"/>
    <col min="15" max="16" width="16.88671875" style="6" customWidth="1"/>
    <col min="17" max="17" width="12.109375" style="6" bestFit="1" customWidth="1"/>
    <col min="18" max="18" width="14.33203125" style="6" bestFit="1" customWidth="1"/>
    <col min="19" max="19" width="30.109375" style="6" bestFit="1" customWidth="1"/>
    <col min="20" max="20" width="14.33203125" style="6" bestFit="1" customWidth="1"/>
    <col min="21" max="21" width="7" style="6" bestFit="1" customWidth="1"/>
    <col min="22" max="22" width="10.109375" style="6" bestFit="1" customWidth="1"/>
    <col min="23" max="23" width="8.6640625" style="6" bestFit="1" customWidth="1"/>
    <col min="24" max="16384" width="9.109375" style="6"/>
  </cols>
  <sheetData>
    <row r="1" spans="1:32" x14ac:dyDescent="0.25">
      <c r="D1" s="30" t="s">
        <v>536</v>
      </c>
      <c r="E1" s="7">
        <f>ROUND(SUM(E3:E176),2)-ROUND(SUM('AEG Inputs'!N3:O92),2)</f>
        <v>-5.0000000002910383E-2</v>
      </c>
      <c r="O1" s="6" t="s">
        <v>558</v>
      </c>
      <c r="R1" s="6">
        <f>SUM(E3:E176)-SUM(U3:U176)</f>
        <v>-10923.690000000039</v>
      </c>
    </row>
    <row r="2" spans="1:32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394</v>
      </c>
      <c r="I2" s="6" t="s">
        <v>395</v>
      </c>
      <c r="J2" s="6" t="s">
        <v>396</v>
      </c>
      <c r="K2" s="6" t="s">
        <v>397</v>
      </c>
      <c r="L2" s="6" t="s">
        <v>398</v>
      </c>
      <c r="M2" s="6" t="s">
        <v>399</v>
      </c>
      <c r="N2" s="6" t="s">
        <v>400</v>
      </c>
      <c r="O2" s="6" t="s">
        <v>401</v>
      </c>
      <c r="Q2" s="6" t="s">
        <v>0</v>
      </c>
      <c r="R2" s="6" t="s">
        <v>1</v>
      </c>
      <c r="S2" s="6" t="s">
        <v>2</v>
      </c>
      <c r="T2" s="6" t="s">
        <v>3</v>
      </c>
      <c r="U2" s="6" t="s">
        <v>4</v>
      </c>
      <c r="V2" s="6" t="s">
        <v>5</v>
      </c>
      <c r="W2" s="6" t="s">
        <v>6</v>
      </c>
      <c r="X2" s="6" t="s">
        <v>394</v>
      </c>
      <c r="Y2" s="6" t="s">
        <v>395</v>
      </c>
      <c r="Z2" s="6" t="s">
        <v>396</v>
      </c>
      <c r="AA2" s="6" t="s">
        <v>397</v>
      </c>
      <c r="AB2" s="6" t="s">
        <v>398</v>
      </c>
      <c r="AC2" s="6" t="s">
        <v>399</v>
      </c>
      <c r="AD2" s="6" t="s">
        <v>400</v>
      </c>
      <c r="AE2" s="6" t="s">
        <v>401</v>
      </c>
      <c r="AF2" s="6" t="s">
        <v>7</v>
      </c>
    </row>
    <row r="3" spans="1:32" x14ac:dyDescent="0.25">
      <c r="A3" s="6" t="s">
        <v>213</v>
      </c>
      <c r="B3" s="6" t="s">
        <v>214</v>
      </c>
      <c r="C3" s="6" t="str">
        <f>'Project Start Date'!C3</f>
        <v>DRS.PX.NCA._.CI_.3 Party</v>
      </c>
      <c r="D3" s="6" t="s">
        <v>215</v>
      </c>
      <c r="E3" s="6">
        <f>ROUND(_xlfn.XLOOKUP(C3,'AEG Inputs'!$E$3:$E$92,'AEG Inputs'!$N$3:$N$92),2)</f>
        <v>30.66</v>
      </c>
      <c r="G3" s="6" t="s">
        <v>216</v>
      </c>
      <c r="H3" s="6">
        <f>'Project Start Date'!H3</f>
        <v>1</v>
      </c>
      <c r="L3" s="6" t="str">
        <f>'Project Start Date'!L3</f>
        <v>=</v>
      </c>
      <c r="O3" s="6" t="str">
        <f ca="1">'Project Start Date'!O3</f>
        <v>H:\2023 IRP Update\_Document\DATA DISC\2023 IRP Update Data Disk April 1 (Public)\Chapters, Appendicies, and Input Assumptions\Input Assumptions\DSM\_PC_DSM-DR-IRP2023 Update Plexos Inputs Summer &amp; Winter update.xlsx]</v>
      </c>
      <c r="Q3" s="6" t="s">
        <v>213</v>
      </c>
      <c r="R3" s="6" t="s">
        <v>214</v>
      </c>
      <c r="S3" s="6" t="s">
        <v>83</v>
      </c>
      <c r="T3" s="6" t="s">
        <v>215</v>
      </c>
      <c r="U3" s="6">
        <v>1423.91</v>
      </c>
      <c r="W3" s="6" t="s">
        <v>216</v>
      </c>
      <c r="X3" s="6">
        <v>1</v>
      </c>
      <c r="AB3" s="6" t="s">
        <v>403</v>
      </c>
      <c r="AF3" s="6" t="s">
        <v>302</v>
      </c>
    </row>
    <row r="4" spans="1:32" x14ac:dyDescent="0.25">
      <c r="A4" s="6" t="s">
        <v>213</v>
      </c>
      <c r="B4" s="6" t="s">
        <v>214</v>
      </c>
      <c r="C4" s="6" t="str">
        <f>'Project Start Date'!C4</f>
        <v>DRS.PX.GOE._.CI_.3 Party</v>
      </c>
      <c r="D4" s="6" t="s">
        <v>215</v>
      </c>
      <c r="E4" s="6">
        <f>ROUND(_xlfn.XLOOKUP(C4,'AEG Inputs'!$E$3:$E$92,'AEG Inputs'!$N$3:$N$92),2)</f>
        <v>40.06</v>
      </c>
      <c r="G4" s="6" t="s">
        <v>216</v>
      </c>
      <c r="H4" s="6">
        <f>'Project Start Date'!H4</f>
        <v>1</v>
      </c>
      <c r="L4" s="6" t="str">
        <f>'Project Start Date'!L4</f>
        <v>=</v>
      </c>
      <c r="O4" s="6" t="str">
        <f ca="1">'Project Start Date'!O4</f>
        <v>H:\2023 IRP Update\_Document\DATA DISC\2023 IRP Update Data Disk April 1 (Public)\Chapters, Appendicies, and Input Assumptions\Input Assumptions\DSM\_PC_DSM-DR-IRP2023 Update Plexos Inputs Summer &amp; Winter update.xlsx]</v>
      </c>
      <c r="Q4" s="6" t="s">
        <v>213</v>
      </c>
      <c r="R4" s="6" t="s">
        <v>214</v>
      </c>
      <c r="S4" s="6" t="s">
        <v>73</v>
      </c>
      <c r="T4" s="6" t="s">
        <v>215</v>
      </c>
      <c r="U4" s="6">
        <v>61.2</v>
      </c>
      <c r="W4" s="6" t="s">
        <v>216</v>
      </c>
      <c r="X4" s="6">
        <v>1</v>
      </c>
      <c r="AB4" s="6" t="s">
        <v>403</v>
      </c>
      <c r="AF4" s="6" t="s">
        <v>302</v>
      </c>
    </row>
    <row r="5" spans="1:32" x14ac:dyDescent="0.25">
      <c r="A5" s="6" t="s">
        <v>213</v>
      </c>
      <c r="B5" s="6" t="s">
        <v>214</v>
      </c>
      <c r="C5" s="6" t="str">
        <f>'Project Start Date'!C5</f>
        <v>DRS.PX.SOR._.CI_.3 Party</v>
      </c>
      <c r="D5" s="6" t="s">
        <v>215</v>
      </c>
      <c r="E5" s="6">
        <f>ROUND(_xlfn.XLOOKUP(C5,'AEG Inputs'!$E$3:$E$92,'AEG Inputs'!$N$3:$N$92),2)</f>
        <v>30.51</v>
      </c>
      <c r="G5" s="6" t="s">
        <v>216</v>
      </c>
      <c r="H5" s="6">
        <f>'Project Start Date'!H5</f>
        <v>1</v>
      </c>
      <c r="L5" s="6" t="str">
        <f>'Project Start Date'!L5</f>
        <v>=</v>
      </c>
      <c r="O5" s="6" t="str">
        <f ca="1">'Project Start Date'!O5</f>
        <v>H:\2023 IRP Update\_Document\DATA DISC\2023 IRP Update Data Disk April 1 (Public)\Chapters, Appendicies, and Input Assumptions\Input Assumptions\DSM\_PC_DSM-DR-IRP2023 Update Plexos Inputs Summer &amp; Winter update.xlsx]</v>
      </c>
      <c r="Q5" s="6" t="s">
        <v>213</v>
      </c>
      <c r="R5" s="6" t="s">
        <v>214</v>
      </c>
      <c r="S5" s="6" t="s">
        <v>75</v>
      </c>
      <c r="T5" s="6" t="s">
        <v>215</v>
      </c>
      <c r="U5" s="6">
        <v>1613.98</v>
      </c>
      <c r="W5" s="6" t="s">
        <v>216</v>
      </c>
      <c r="X5" s="6">
        <v>1</v>
      </c>
      <c r="AB5" s="6" t="s">
        <v>403</v>
      </c>
      <c r="AF5" s="6" t="s">
        <v>302</v>
      </c>
    </row>
    <row r="6" spans="1:32" x14ac:dyDescent="0.25">
      <c r="A6" s="6" t="s">
        <v>213</v>
      </c>
      <c r="B6" s="6" t="s">
        <v>214</v>
      </c>
      <c r="C6" s="6" t="str">
        <f>'Project Start Date'!C6</f>
        <v>DRS.PX.UTN._.CI_.3 Party</v>
      </c>
      <c r="D6" s="6" t="s">
        <v>215</v>
      </c>
      <c r="E6" s="6">
        <f>ROUND(_xlfn.XLOOKUP(C6,'AEG Inputs'!$E$3:$E$92,'AEG Inputs'!$N$3:$N$92),2)</f>
        <v>40.08</v>
      </c>
      <c r="G6" s="6" t="s">
        <v>216</v>
      </c>
      <c r="H6" s="6">
        <f>'Project Start Date'!H6</f>
        <v>1</v>
      </c>
      <c r="L6" s="6" t="str">
        <f>'Project Start Date'!L6</f>
        <v>=</v>
      </c>
      <c r="O6" s="6" t="str">
        <f ca="1">'Project Start Date'!O6</f>
        <v>H:\2023 IRP Update\_Document\DATA DISC\2023 IRP Update Data Disk April 1 (Public)\Chapters, Appendicies, and Input Assumptions\Input Assumptions\DSM\_PC_DSM-DR-IRP2023 Update Plexos Inputs Summer &amp; Winter update.xlsx]</v>
      </c>
      <c r="Q6" s="6" t="s">
        <v>213</v>
      </c>
      <c r="R6" s="6" t="s">
        <v>214</v>
      </c>
      <c r="S6" s="6" t="s">
        <v>77</v>
      </c>
      <c r="T6" s="6" t="s">
        <v>215</v>
      </c>
      <c r="U6" s="6">
        <v>1575.21</v>
      </c>
      <c r="W6" s="6" t="s">
        <v>216</v>
      </c>
      <c r="X6" s="6">
        <v>1</v>
      </c>
      <c r="AB6" s="6" t="s">
        <v>403</v>
      </c>
      <c r="AF6" s="6" t="s">
        <v>302</v>
      </c>
    </row>
    <row r="7" spans="1:32" x14ac:dyDescent="0.25">
      <c r="A7" s="6" t="s">
        <v>213</v>
      </c>
      <c r="B7" s="6" t="s">
        <v>214</v>
      </c>
      <c r="C7" s="6" t="str">
        <f>'Project Start Date'!C7</f>
        <v>DRS.PX.YAK._.CI_.3 Party</v>
      </c>
      <c r="D7" s="6" t="s">
        <v>215</v>
      </c>
      <c r="E7" s="6">
        <f>ROUND(_xlfn.XLOOKUP(C7,'AEG Inputs'!$E$3:$E$92,'AEG Inputs'!$N$3:$N$92),2)</f>
        <v>27.58</v>
      </c>
      <c r="G7" s="6" t="s">
        <v>216</v>
      </c>
      <c r="H7" s="6">
        <f>'Project Start Date'!H7</f>
        <v>1</v>
      </c>
      <c r="L7" s="6" t="str">
        <f>'Project Start Date'!L7</f>
        <v>=</v>
      </c>
      <c r="O7" s="6" t="str">
        <f ca="1">'Project Start Date'!O7</f>
        <v>H:\2023 IRP Update\_Document\DATA DISC\2023 IRP Update Data Disk April 1 (Public)\Chapters, Appendicies, and Input Assumptions\Input Assumptions\DSM\_PC_DSM-DR-IRP2023 Update Plexos Inputs Summer &amp; Winter update.xlsx]</v>
      </c>
      <c r="Q7" s="6" t="s">
        <v>213</v>
      </c>
      <c r="R7" s="6" t="s">
        <v>214</v>
      </c>
      <c r="S7" s="6" t="s">
        <v>79</v>
      </c>
      <c r="T7" s="6" t="s">
        <v>215</v>
      </c>
      <c r="U7" s="6">
        <v>1561.87</v>
      </c>
      <c r="W7" s="6" t="s">
        <v>216</v>
      </c>
      <c r="X7" s="6">
        <v>1</v>
      </c>
      <c r="AB7" s="6" t="s">
        <v>403</v>
      </c>
      <c r="AF7" s="6" t="s">
        <v>302</v>
      </c>
    </row>
    <row r="8" spans="1:32" x14ac:dyDescent="0.25">
      <c r="A8" s="6" t="s">
        <v>213</v>
      </c>
      <c r="B8" s="6" t="s">
        <v>214</v>
      </c>
      <c r="C8" s="6" t="str">
        <f>'Project Start Date'!C8</f>
        <v>DRS.PX.WYC._.CI_.3 Party</v>
      </c>
      <c r="D8" s="6" t="s">
        <v>215</v>
      </c>
      <c r="E8" s="6">
        <f>ROUND(_xlfn.XLOOKUP(C8,'AEG Inputs'!$E$3:$E$92,'AEG Inputs'!$N$3:$N$92),2)</f>
        <v>40.590000000000003</v>
      </c>
      <c r="G8" s="6" t="s">
        <v>216</v>
      </c>
      <c r="H8" s="6">
        <f>'Project Start Date'!H8</f>
        <v>1</v>
      </c>
      <c r="L8" s="6" t="str">
        <f>'Project Start Date'!L8</f>
        <v>=</v>
      </c>
      <c r="O8" s="6" t="str">
        <f ca="1">'Project Start Date'!O8</f>
        <v>H:\2023 IRP Update\_Document\DATA DISC\2023 IRP Update Data Disk April 1 (Public)\Chapters, Appendicies, and Input Assumptions\Input Assumptions\DSM\_PC_DSM-DR-IRP2023 Update Plexos Inputs Summer &amp; Winter update.xlsx]</v>
      </c>
      <c r="Q8" s="6" t="s">
        <v>213</v>
      </c>
      <c r="R8" s="6" t="s">
        <v>214</v>
      </c>
      <c r="S8" s="6" t="s">
        <v>81</v>
      </c>
      <c r="T8" s="6" t="s">
        <v>215</v>
      </c>
      <c r="U8" s="6">
        <v>201.45</v>
      </c>
      <c r="W8" s="6" t="s">
        <v>216</v>
      </c>
      <c r="X8" s="6">
        <v>1</v>
      </c>
      <c r="AB8" s="6" t="s">
        <v>403</v>
      </c>
      <c r="AF8" s="6" t="s">
        <v>302</v>
      </c>
    </row>
    <row r="9" spans="1:32" x14ac:dyDescent="0.25">
      <c r="A9" s="6" t="s">
        <v>213</v>
      </c>
      <c r="B9" s="6" t="s">
        <v>214</v>
      </c>
      <c r="C9" s="6" t="str">
        <f>'Project Start Date'!C9</f>
        <v>DRS.PX.NCA._.RES.EV DLC</v>
      </c>
      <c r="D9" s="6" t="s">
        <v>215</v>
      </c>
      <c r="E9" s="6">
        <f>ROUND(_xlfn.XLOOKUP(C9,'AEG Inputs'!$E$3:$E$92,'AEG Inputs'!$N$3:$N$92),2)</f>
        <v>374.67</v>
      </c>
      <c r="G9" s="6" t="s">
        <v>216</v>
      </c>
      <c r="H9" s="6">
        <f>'Project Start Date'!H9</f>
        <v>1</v>
      </c>
      <c r="L9" s="6" t="str">
        <f>'Project Start Date'!L9</f>
        <v>=</v>
      </c>
      <c r="O9" s="6" t="str">
        <f ca="1">'Project Start Date'!O9</f>
        <v>H:\2023 IRP Update\_Document\DATA DISC\2023 IRP Update Data Disk April 1 (Public)\Chapters, Appendicies, and Input Assumptions\Input Assumptions\DSM\_PC_DSM-DR-IRP2023 Update Plexos Inputs Summer &amp; Winter update.xlsx]</v>
      </c>
      <c r="Q9" s="6" t="s">
        <v>213</v>
      </c>
      <c r="R9" s="6" t="s">
        <v>214</v>
      </c>
      <c r="S9" s="6" t="s">
        <v>85</v>
      </c>
      <c r="T9" s="6" t="s">
        <v>215</v>
      </c>
      <c r="U9" s="6">
        <v>781.75</v>
      </c>
      <c r="W9" s="6" t="s">
        <v>216</v>
      </c>
      <c r="X9" s="6">
        <v>1</v>
      </c>
      <c r="AB9" s="6" t="s">
        <v>403</v>
      </c>
      <c r="AF9" s="6" t="s">
        <v>302</v>
      </c>
    </row>
    <row r="10" spans="1:32" x14ac:dyDescent="0.25">
      <c r="A10" s="6" t="s">
        <v>213</v>
      </c>
      <c r="B10" s="6" t="s">
        <v>214</v>
      </c>
      <c r="C10" s="6" t="str">
        <f>'Project Start Date'!C10</f>
        <v>DRS.PX.GOE._.RES.EV DLC</v>
      </c>
      <c r="D10" s="6" t="s">
        <v>215</v>
      </c>
      <c r="E10" s="6">
        <f>ROUND(_xlfn.XLOOKUP(C10,'AEG Inputs'!$E$3:$E$92,'AEG Inputs'!$N$3:$N$92),2)</f>
        <v>358.1</v>
      </c>
      <c r="G10" s="6" t="s">
        <v>216</v>
      </c>
      <c r="H10" s="6">
        <f>'Project Start Date'!H10</f>
        <v>1</v>
      </c>
      <c r="L10" s="6" t="str">
        <f>'Project Start Date'!L10</f>
        <v>=</v>
      </c>
      <c r="O10" s="6" t="str">
        <f ca="1">'Project Start Date'!O10</f>
        <v>H:\2023 IRP Update\_Document\DATA DISC\2023 IRP Update Data Disk April 1 (Public)\Chapters, Appendicies, and Input Assumptions\Input Assumptions\DSM\_PC_DSM-DR-IRP2023 Update Plexos Inputs Summer &amp; Winter update.xlsx]</v>
      </c>
      <c r="Q10" s="6" t="s">
        <v>213</v>
      </c>
      <c r="R10" s="6" t="s">
        <v>214</v>
      </c>
      <c r="S10" s="6" t="s">
        <v>87</v>
      </c>
      <c r="T10" s="6" t="s">
        <v>215</v>
      </c>
      <c r="U10" s="6">
        <v>65.209999999999994</v>
      </c>
      <c r="W10" s="6" t="s">
        <v>216</v>
      </c>
      <c r="X10" s="6">
        <v>1</v>
      </c>
      <c r="AB10" s="6" t="s">
        <v>403</v>
      </c>
      <c r="AF10" s="6" t="s">
        <v>302</v>
      </c>
    </row>
    <row r="11" spans="1:32" x14ac:dyDescent="0.25">
      <c r="A11" s="6" t="s">
        <v>213</v>
      </c>
      <c r="B11" s="6" t="s">
        <v>214</v>
      </c>
      <c r="C11" s="6" t="str">
        <f>'Project Start Date'!C11</f>
        <v>DRS.PX.SOR._.RES.EV DLC</v>
      </c>
      <c r="D11" s="6" t="s">
        <v>215</v>
      </c>
      <c r="E11" s="6">
        <f>ROUND(_xlfn.XLOOKUP(C11,'AEG Inputs'!$E$3:$E$92,'AEG Inputs'!$N$3:$N$92),2)</f>
        <v>384.53</v>
      </c>
      <c r="G11" s="6" t="s">
        <v>216</v>
      </c>
      <c r="H11" s="6">
        <f>'Project Start Date'!H11</f>
        <v>1</v>
      </c>
      <c r="L11" s="6" t="str">
        <f>'Project Start Date'!L11</f>
        <v>=</v>
      </c>
      <c r="O11" s="6" t="str">
        <f ca="1">'Project Start Date'!O11</f>
        <v>H:\2023 IRP Update\_Document\DATA DISC\2023 IRP Update Data Disk April 1 (Public)\Chapters, Appendicies, and Input Assumptions\Input Assumptions\DSM\_PC_DSM-DR-IRP2023 Update Plexos Inputs Summer &amp; Winter update.xlsx]</v>
      </c>
      <c r="P11" s="29"/>
      <c r="Q11" s="6" t="s">
        <v>213</v>
      </c>
      <c r="R11" s="6" t="s">
        <v>214</v>
      </c>
      <c r="S11" s="6" t="s">
        <v>59</v>
      </c>
      <c r="T11" s="6" t="s">
        <v>215</v>
      </c>
      <c r="U11" s="6">
        <v>62.25</v>
      </c>
      <c r="W11" s="6" t="s">
        <v>216</v>
      </c>
      <c r="X11" s="6">
        <v>1</v>
      </c>
      <c r="AB11" s="6" t="s">
        <v>403</v>
      </c>
      <c r="AF11" s="6" t="s">
        <v>302</v>
      </c>
    </row>
    <row r="12" spans="1:32" x14ac:dyDescent="0.25">
      <c r="A12" s="6" t="s">
        <v>213</v>
      </c>
      <c r="B12" s="6" t="s">
        <v>214</v>
      </c>
      <c r="C12" s="6" t="str">
        <f>'Project Start Date'!C12</f>
        <v>DRS.PX.UTN._.RES.EV DLC</v>
      </c>
      <c r="D12" s="6" t="s">
        <v>215</v>
      </c>
      <c r="E12" s="6">
        <f>ROUND(_xlfn.XLOOKUP(C12,'AEG Inputs'!$E$3:$E$92,'AEG Inputs'!$N$3:$N$92),2)</f>
        <v>408.18</v>
      </c>
      <c r="G12" s="6" t="s">
        <v>216</v>
      </c>
      <c r="H12" s="6">
        <f>'Project Start Date'!H12</f>
        <v>1</v>
      </c>
      <c r="L12" s="6" t="str">
        <f>'Project Start Date'!L12</f>
        <v>=</v>
      </c>
      <c r="O12" s="6" t="str">
        <f ca="1">'Project Start Date'!O12</f>
        <v>H:\2023 IRP Update\_Document\DATA DISC\2023 IRP Update Data Disk April 1 (Public)\Chapters, Appendicies, and Input Assumptions\Input Assumptions\DSM\_PC_DSM-DR-IRP2023 Update Plexos Inputs Summer &amp; Winter update.xlsx]</v>
      </c>
      <c r="Q12" s="6" t="s">
        <v>213</v>
      </c>
      <c r="R12" s="6" t="s">
        <v>214</v>
      </c>
      <c r="S12" s="6" t="s">
        <v>61</v>
      </c>
      <c r="T12" s="6" t="s">
        <v>215</v>
      </c>
      <c r="U12" s="6">
        <v>144.47</v>
      </c>
      <c r="W12" s="6" t="s">
        <v>216</v>
      </c>
      <c r="X12" s="6">
        <v>1</v>
      </c>
      <c r="AB12" s="6" t="s">
        <v>403</v>
      </c>
      <c r="AF12" s="6" t="s">
        <v>302</v>
      </c>
    </row>
    <row r="13" spans="1:32" x14ac:dyDescent="0.25">
      <c r="A13" s="6" t="s">
        <v>213</v>
      </c>
      <c r="B13" s="6" t="s">
        <v>214</v>
      </c>
      <c r="C13" s="6" t="str">
        <f>'Project Start Date'!C13</f>
        <v>DRS.PX.YAK._.RES.EV DLC</v>
      </c>
      <c r="D13" s="6" t="s">
        <v>215</v>
      </c>
      <c r="E13" s="6">
        <f>ROUND(_xlfn.XLOOKUP(C13,'AEG Inputs'!$E$3:$E$92,'AEG Inputs'!$N$3:$N$92),2)</f>
        <v>344.13</v>
      </c>
      <c r="G13" s="6" t="s">
        <v>216</v>
      </c>
      <c r="H13" s="6">
        <f>'Project Start Date'!H13</f>
        <v>1</v>
      </c>
      <c r="L13" s="6" t="str">
        <f>'Project Start Date'!L13</f>
        <v>=</v>
      </c>
      <c r="O13" s="6" t="str">
        <f ca="1">'Project Start Date'!O13</f>
        <v>H:\2023 IRP Update\_Document\DATA DISC\2023 IRP Update Data Disk April 1 (Public)\Chapters, Appendicies, and Input Assumptions\Input Assumptions\DSM\_PC_DSM-DR-IRP2023 Update Plexos Inputs Summer &amp; Winter update.xlsx]</v>
      </c>
      <c r="Q13" s="6" t="s">
        <v>213</v>
      </c>
      <c r="R13" s="6" t="s">
        <v>214</v>
      </c>
      <c r="S13" s="6" t="s">
        <v>63</v>
      </c>
      <c r="T13" s="6" t="s">
        <v>215</v>
      </c>
      <c r="U13" s="6">
        <v>259.88</v>
      </c>
      <c r="W13" s="6" t="s">
        <v>216</v>
      </c>
      <c r="X13" s="6">
        <v>1</v>
      </c>
      <c r="AB13" s="6" t="s">
        <v>403</v>
      </c>
      <c r="AF13" s="6" t="s">
        <v>302</v>
      </c>
    </row>
    <row r="14" spans="1:32" x14ac:dyDescent="0.25">
      <c r="A14" s="6" t="s">
        <v>213</v>
      </c>
      <c r="B14" s="6" t="s">
        <v>214</v>
      </c>
      <c r="C14" s="6" t="str">
        <f>'Project Start Date'!C14</f>
        <v>DRS.PX.WYC._.RES.EV DLC</v>
      </c>
      <c r="D14" s="6" t="s">
        <v>215</v>
      </c>
      <c r="E14" s="6">
        <f>ROUND(_xlfn.XLOOKUP(C14,'AEG Inputs'!$E$3:$E$92,'AEG Inputs'!$N$3:$N$92),2)</f>
        <v>368.67</v>
      </c>
      <c r="G14" s="6" t="s">
        <v>216</v>
      </c>
      <c r="H14" s="6">
        <f>'Project Start Date'!H14</f>
        <v>1</v>
      </c>
      <c r="L14" s="6" t="str">
        <f>'Project Start Date'!L14</f>
        <v>=</v>
      </c>
      <c r="O14" s="6" t="str">
        <f ca="1">'Project Start Date'!O14</f>
        <v>H:\2023 IRP Update\_Document\DATA DISC\2023 IRP Update Data Disk April 1 (Public)\Chapters, Appendicies, and Input Assumptions\Input Assumptions\DSM\_PC_DSM-DR-IRP2023 Update Plexos Inputs Summer &amp; Winter update.xlsx]</v>
      </c>
      <c r="Q14" s="6" t="s">
        <v>213</v>
      </c>
      <c r="R14" s="6" t="s">
        <v>214</v>
      </c>
      <c r="S14" s="6" t="s">
        <v>65</v>
      </c>
      <c r="T14" s="6" t="s">
        <v>215</v>
      </c>
      <c r="U14" s="6">
        <v>978.22</v>
      </c>
      <c r="W14" s="6" t="s">
        <v>216</v>
      </c>
      <c r="X14" s="6">
        <v>1</v>
      </c>
      <c r="AB14" s="6" t="s">
        <v>403</v>
      </c>
      <c r="AF14" s="6" t="s">
        <v>302</v>
      </c>
    </row>
    <row r="15" spans="1:32" x14ac:dyDescent="0.25">
      <c r="A15" s="6" t="s">
        <v>213</v>
      </c>
      <c r="B15" s="6" t="s">
        <v>214</v>
      </c>
      <c r="C15" s="6" t="str">
        <f>'Project Start Date'!C15</f>
        <v>DRS.PX.NCA._.CI_.HVAC - DLC</v>
      </c>
      <c r="D15" s="6" t="s">
        <v>215</v>
      </c>
      <c r="E15" s="6">
        <f>ROUND(_xlfn.XLOOKUP(C15,'AEG Inputs'!$E$3:$E$92,'AEG Inputs'!$N$3:$N$92),2)</f>
        <v>35.76</v>
      </c>
      <c r="G15" s="6" t="s">
        <v>216</v>
      </c>
      <c r="H15" s="6">
        <f>'Project Start Date'!H15</f>
        <v>1</v>
      </c>
      <c r="L15" s="6" t="str">
        <f>'Project Start Date'!L15</f>
        <v>=</v>
      </c>
      <c r="O15" s="6" t="str">
        <f ca="1">'Project Start Date'!O15</f>
        <v>H:\2023 IRP Update\_Document\DATA DISC\2023 IRP Update Data Disk April 1 (Public)\Chapters, Appendicies, and Input Assumptions\Input Assumptions\DSM\_PC_DSM-DR-IRP2023 Update Plexos Inputs Summer &amp; Winter update.xlsx]</v>
      </c>
      <c r="Q15" s="6" t="s">
        <v>213</v>
      </c>
      <c r="R15" s="6" t="s">
        <v>214</v>
      </c>
      <c r="S15" s="6" t="s">
        <v>67</v>
      </c>
      <c r="T15" s="6" t="s">
        <v>215</v>
      </c>
      <c r="U15" s="6">
        <v>206.55</v>
      </c>
      <c r="W15" s="6" t="s">
        <v>216</v>
      </c>
      <c r="X15" s="6">
        <v>1</v>
      </c>
      <c r="AB15" s="6" t="s">
        <v>403</v>
      </c>
      <c r="AF15" s="6" t="s">
        <v>302</v>
      </c>
    </row>
    <row r="16" spans="1:32" x14ac:dyDescent="0.25">
      <c r="A16" s="6" t="s">
        <v>213</v>
      </c>
      <c r="B16" s="6" t="s">
        <v>214</v>
      </c>
      <c r="C16" s="6" t="str">
        <f>'Project Start Date'!C16</f>
        <v>DRS.PX.GOE._.CI_.HVAC - DLC</v>
      </c>
      <c r="D16" s="6" t="s">
        <v>215</v>
      </c>
      <c r="E16" s="6">
        <f>ROUND(_xlfn.XLOOKUP(C16,'AEG Inputs'!$E$3:$E$92,'AEG Inputs'!$N$3:$N$92),2)</f>
        <v>54.21</v>
      </c>
      <c r="G16" s="6" t="s">
        <v>216</v>
      </c>
      <c r="H16" s="6">
        <f>'Project Start Date'!H16</f>
        <v>1</v>
      </c>
      <c r="L16" s="6" t="str">
        <f>'Project Start Date'!L16</f>
        <v>=</v>
      </c>
      <c r="O16" s="6" t="str">
        <f ca="1">'Project Start Date'!O16</f>
        <v>H:\2023 IRP Update\_Document\DATA DISC\2023 IRP Update Data Disk April 1 (Public)\Chapters, Appendicies, and Input Assumptions\Input Assumptions\DSM\_PC_DSM-DR-IRP2023 Update Plexos Inputs Summer &amp; Winter update.xlsx]</v>
      </c>
      <c r="Q16" s="6" t="s">
        <v>213</v>
      </c>
      <c r="R16" s="6" t="s">
        <v>214</v>
      </c>
      <c r="S16" s="6" t="s">
        <v>69</v>
      </c>
      <c r="T16" s="6" t="s">
        <v>215</v>
      </c>
      <c r="U16" s="6">
        <v>554.22</v>
      </c>
      <c r="W16" s="6" t="s">
        <v>216</v>
      </c>
      <c r="X16" s="6">
        <v>1</v>
      </c>
      <c r="AB16" s="6" t="s">
        <v>403</v>
      </c>
      <c r="AF16" s="6" t="s">
        <v>302</v>
      </c>
    </row>
    <row r="17" spans="1:32" x14ac:dyDescent="0.25">
      <c r="A17" s="6" t="s">
        <v>213</v>
      </c>
      <c r="B17" s="6" t="s">
        <v>214</v>
      </c>
      <c r="C17" s="6" t="str">
        <f>'Project Start Date'!C17</f>
        <v>DRS.PX.SOR._.CI_.HVAC - DLC</v>
      </c>
      <c r="D17" s="6" t="s">
        <v>215</v>
      </c>
      <c r="E17" s="6">
        <f>ROUND(_xlfn.XLOOKUP(C17,'AEG Inputs'!$E$3:$E$92,'AEG Inputs'!$N$3:$N$92),2)</f>
        <v>32.68</v>
      </c>
      <c r="G17" s="6" t="s">
        <v>216</v>
      </c>
      <c r="H17" s="6">
        <f>'Project Start Date'!H17</f>
        <v>1</v>
      </c>
      <c r="L17" s="6" t="str">
        <f>'Project Start Date'!L17</f>
        <v>=</v>
      </c>
      <c r="O17" s="6" t="str">
        <f ca="1">'Project Start Date'!O17</f>
        <v>H:\2023 IRP Update\_Document\DATA DISC\2023 IRP Update Data Disk April 1 (Public)\Chapters, Appendicies, and Input Assumptions\Input Assumptions\DSM\_PC_DSM-DR-IRP2023 Update Plexos Inputs Summer &amp; Winter update.xlsx]</v>
      </c>
      <c r="Q17" s="6" t="s">
        <v>213</v>
      </c>
      <c r="R17" s="6" t="s">
        <v>214</v>
      </c>
      <c r="S17" s="6" t="s">
        <v>71</v>
      </c>
      <c r="T17" s="6" t="s">
        <v>215</v>
      </c>
      <c r="U17" s="6">
        <v>127.23</v>
      </c>
      <c r="W17" s="6" t="s">
        <v>216</v>
      </c>
      <c r="X17" s="6">
        <v>1</v>
      </c>
      <c r="AB17" s="6" t="s">
        <v>403</v>
      </c>
      <c r="AF17" s="6" t="s">
        <v>302</v>
      </c>
    </row>
    <row r="18" spans="1:32" x14ac:dyDescent="0.25">
      <c r="A18" s="6" t="s">
        <v>213</v>
      </c>
      <c r="B18" s="6" t="s">
        <v>214</v>
      </c>
      <c r="C18" s="6" t="str">
        <f>'Project Start Date'!C18</f>
        <v>DRS.PX.UTN._.CI_.HVAC - DLC</v>
      </c>
      <c r="D18" s="6" t="s">
        <v>215</v>
      </c>
      <c r="E18" s="6">
        <f>ROUND(_xlfn.XLOOKUP(C18,'AEG Inputs'!$E$3:$E$92,'AEG Inputs'!$N$3:$N$92),2)</f>
        <v>26.18</v>
      </c>
      <c r="G18" s="6" t="s">
        <v>216</v>
      </c>
      <c r="H18" s="6">
        <f>'Project Start Date'!H18</f>
        <v>1</v>
      </c>
      <c r="L18" s="6" t="str">
        <f>'Project Start Date'!L18</f>
        <v>=</v>
      </c>
      <c r="O18" s="6" t="str">
        <f ca="1">'Project Start Date'!O18</f>
        <v>H:\2023 IRP Update\_Document\DATA DISC\2023 IRP Update Data Disk April 1 (Public)\Chapters, Appendicies, and Input Assumptions\Input Assumptions\DSM\_PC_DSM-DR-IRP2023 Update Plexos Inputs Summer &amp; Winter update.xlsx]</v>
      </c>
      <c r="Q18" s="6" t="s">
        <v>213</v>
      </c>
      <c r="R18" s="6" t="s">
        <v>214</v>
      </c>
      <c r="S18" s="6" t="s">
        <v>53</v>
      </c>
      <c r="T18" s="6" t="s">
        <v>215</v>
      </c>
      <c r="U18" s="6">
        <v>1108.3599999999999</v>
      </c>
      <c r="W18" s="6" t="s">
        <v>216</v>
      </c>
      <c r="X18" s="6">
        <v>1</v>
      </c>
      <c r="AB18" s="6" t="s">
        <v>403</v>
      </c>
      <c r="AF18" s="6" t="s">
        <v>302</v>
      </c>
    </row>
    <row r="19" spans="1:32" x14ac:dyDescent="0.25">
      <c r="A19" s="6" t="s">
        <v>213</v>
      </c>
      <c r="B19" s="6" t="s">
        <v>214</v>
      </c>
      <c r="C19" s="6" t="str">
        <f>'Project Start Date'!C19</f>
        <v>DRS.PX.YAK._.CI_.HVAC - DLC</v>
      </c>
      <c r="D19" s="6" t="s">
        <v>215</v>
      </c>
      <c r="E19" s="6">
        <f>ROUND(_xlfn.XLOOKUP(C19,'AEG Inputs'!$E$3:$E$92,'AEG Inputs'!$N$3:$N$92),2)</f>
        <v>25.91</v>
      </c>
      <c r="G19" s="6" t="s">
        <v>216</v>
      </c>
      <c r="H19" s="6">
        <f>'Project Start Date'!H19</f>
        <v>1</v>
      </c>
      <c r="L19" s="6" t="str">
        <f>'Project Start Date'!L19</f>
        <v>=</v>
      </c>
      <c r="O19" s="6" t="str">
        <f ca="1">'Project Start Date'!O19</f>
        <v>H:\2023 IRP Update\_Document\DATA DISC\2023 IRP Update Data Disk April 1 (Public)\Chapters, Appendicies, and Input Assumptions\Input Assumptions\DSM\_PC_DSM-DR-IRP2023 Update Plexos Inputs Summer &amp; Winter update.xlsx]</v>
      </c>
      <c r="Q19" s="6" t="s">
        <v>213</v>
      </c>
      <c r="R19" s="6" t="s">
        <v>214</v>
      </c>
      <c r="S19" s="6" t="s">
        <v>43</v>
      </c>
      <c r="T19" s="6" t="s">
        <v>215</v>
      </c>
      <c r="U19" s="6">
        <v>48.5</v>
      </c>
      <c r="W19" s="6" t="s">
        <v>216</v>
      </c>
      <c r="X19" s="6">
        <v>1</v>
      </c>
      <c r="AB19" s="6" t="s">
        <v>403</v>
      </c>
      <c r="AF19" s="6" t="s">
        <v>302</v>
      </c>
    </row>
    <row r="20" spans="1:32" x14ac:dyDescent="0.25">
      <c r="A20" s="6" t="s">
        <v>213</v>
      </c>
      <c r="B20" s="6" t="s">
        <v>214</v>
      </c>
      <c r="C20" s="6" t="str">
        <f>'Project Start Date'!C20</f>
        <v>DRS.PX.WYC._.CI_.HVAC - DLC</v>
      </c>
      <c r="D20" s="6" t="s">
        <v>215</v>
      </c>
      <c r="E20" s="6">
        <f>ROUND(_xlfn.XLOOKUP(C20,'AEG Inputs'!$E$3:$E$92,'AEG Inputs'!$N$3:$N$92),2)</f>
        <v>61.77</v>
      </c>
      <c r="G20" s="6" t="s">
        <v>216</v>
      </c>
      <c r="H20" s="6">
        <f>'Project Start Date'!H20</f>
        <v>1</v>
      </c>
      <c r="L20" s="6" t="str">
        <f>'Project Start Date'!L20</f>
        <v>=</v>
      </c>
      <c r="O20" s="6" t="str">
        <f ca="1">'Project Start Date'!O20</f>
        <v>H:\2023 IRP Update\_Document\DATA DISC\2023 IRP Update Data Disk April 1 (Public)\Chapters, Appendicies, and Input Assumptions\Input Assumptions\DSM\_PC_DSM-DR-IRP2023 Update Plexos Inputs Summer &amp; Winter update.xlsx]</v>
      </c>
      <c r="Q20" s="6" t="s">
        <v>213</v>
      </c>
      <c r="R20" s="6" t="s">
        <v>214</v>
      </c>
      <c r="S20" s="6" t="s">
        <v>45</v>
      </c>
      <c r="T20" s="6" t="s">
        <v>215</v>
      </c>
      <c r="U20" s="6">
        <v>316.02999999999997</v>
      </c>
      <c r="W20" s="6" t="s">
        <v>216</v>
      </c>
      <c r="X20" s="6">
        <v>1</v>
      </c>
      <c r="AB20" s="6" t="s">
        <v>403</v>
      </c>
      <c r="AF20" s="6" t="s">
        <v>302</v>
      </c>
    </row>
    <row r="21" spans="1:32" x14ac:dyDescent="0.25">
      <c r="A21" s="6" t="s">
        <v>213</v>
      </c>
      <c r="B21" s="6" t="s">
        <v>214</v>
      </c>
      <c r="C21" s="6" t="str">
        <f>'Project Start Date'!C21</f>
        <v>DRS.PX.NCA._.RES.HVAC - DLC</v>
      </c>
      <c r="D21" s="6" t="s">
        <v>215</v>
      </c>
      <c r="E21" s="6">
        <f>ROUND(_xlfn.XLOOKUP(C21,'AEG Inputs'!$E$3:$E$92,'AEG Inputs'!$N$3:$N$92),2)</f>
        <v>282.02</v>
      </c>
      <c r="G21" s="6" t="s">
        <v>216</v>
      </c>
      <c r="H21" s="6">
        <f>'Project Start Date'!H21</f>
        <v>1</v>
      </c>
      <c r="L21" s="6" t="str">
        <f>'Project Start Date'!L21</f>
        <v>=</v>
      </c>
      <c r="O21" s="6" t="str">
        <f ca="1">'Project Start Date'!O21</f>
        <v>H:\2023 IRP Update\_Document\DATA DISC\2023 IRP Update Data Disk April 1 (Public)\Chapters, Appendicies, and Input Assumptions\Input Assumptions\DSM\_PC_DSM-DR-IRP2023 Update Plexos Inputs Summer &amp; Winter update.xlsx]</v>
      </c>
      <c r="Q21" s="6" t="s">
        <v>213</v>
      </c>
      <c r="R21" s="6" t="s">
        <v>214</v>
      </c>
      <c r="S21" s="6" t="s">
        <v>47</v>
      </c>
      <c r="T21" s="6" t="s">
        <v>215</v>
      </c>
      <c r="U21" s="6">
        <v>395.15</v>
      </c>
      <c r="W21" s="6" t="s">
        <v>216</v>
      </c>
      <c r="X21" s="6">
        <v>1</v>
      </c>
      <c r="AB21" s="6" t="s">
        <v>403</v>
      </c>
      <c r="AF21" s="6" t="s">
        <v>302</v>
      </c>
    </row>
    <row r="22" spans="1:32" x14ac:dyDescent="0.25">
      <c r="A22" s="6" t="s">
        <v>213</v>
      </c>
      <c r="B22" s="6" t="s">
        <v>214</v>
      </c>
      <c r="C22" s="6" t="str">
        <f>'Project Start Date'!C22</f>
        <v>DRS.PX.GOE._.RES.HVAC - DLC</v>
      </c>
      <c r="D22" s="6" t="s">
        <v>215</v>
      </c>
      <c r="E22" s="6">
        <f>ROUND(_xlfn.XLOOKUP(C22,'AEG Inputs'!$E$3:$E$92,'AEG Inputs'!$N$3:$N$92),2)</f>
        <v>153.06</v>
      </c>
      <c r="G22" s="6" t="s">
        <v>216</v>
      </c>
      <c r="H22" s="6">
        <f>'Project Start Date'!H22</f>
        <v>1</v>
      </c>
      <c r="L22" s="6" t="str">
        <f>'Project Start Date'!L22</f>
        <v>=</v>
      </c>
      <c r="O22" s="6" t="str">
        <f ca="1">'Project Start Date'!O22</f>
        <v>H:\2023 IRP Update\_Document\DATA DISC\2023 IRP Update Data Disk April 1 (Public)\Chapters, Appendicies, and Input Assumptions\Input Assumptions\DSM\_PC_DSM-DR-IRP2023 Update Plexos Inputs Summer &amp; Winter update.xlsx]</v>
      </c>
      <c r="Q22" s="6" t="s">
        <v>213</v>
      </c>
      <c r="R22" s="6" t="s">
        <v>214</v>
      </c>
      <c r="S22" s="6" t="s">
        <v>49</v>
      </c>
      <c r="T22" s="6" t="s">
        <v>215</v>
      </c>
      <c r="U22" s="6">
        <v>666.03</v>
      </c>
      <c r="W22" s="6" t="s">
        <v>216</v>
      </c>
      <c r="X22" s="6">
        <v>1</v>
      </c>
      <c r="AB22" s="6" t="s">
        <v>403</v>
      </c>
      <c r="AF22" s="6" t="s">
        <v>302</v>
      </c>
    </row>
    <row r="23" spans="1:32" x14ac:dyDescent="0.25">
      <c r="A23" s="6" t="s">
        <v>213</v>
      </c>
      <c r="B23" s="6" t="s">
        <v>214</v>
      </c>
      <c r="C23" s="6" t="str">
        <f>'Project Start Date'!C23</f>
        <v>DRS.PX.SOR._.RES.HVAC - DLC</v>
      </c>
      <c r="D23" s="6" t="s">
        <v>215</v>
      </c>
      <c r="E23" s="6">
        <f>ROUND(_xlfn.XLOOKUP(C23,'AEG Inputs'!$E$3:$E$92,'AEG Inputs'!$N$3:$N$92),2)</f>
        <v>238.69</v>
      </c>
      <c r="G23" s="6" t="s">
        <v>216</v>
      </c>
      <c r="H23" s="6">
        <f>'Project Start Date'!H23</f>
        <v>1</v>
      </c>
      <c r="L23" s="6" t="str">
        <f>'Project Start Date'!L23</f>
        <v>=</v>
      </c>
      <c r="O23" s="6" t="str">
        <f ca="1">'Project Start Date'!O23</f>
        <v>H:\2023 IRP Update\_Document\DATA DISC\2023 IRP Update Data Disk April 1 (Public)\Chapters, Appendicies, and Input Assumptions\Input Assumptions\DSM\_PC_DSM-DR-IRP2023 Update Plexos Inputs Summer &amp; Winter update.xlsx]</v>
      </c>
      <c r="Q23" s="6" t="s">
        <v>213</v>
      </c>
      <c r="R23" s="6" t="s">
        <v>214</v>
      </c>
      <c r="S23" s="6" t="s">
        <v>51</v>
      </c>
      <c r="T23" s="6" t="s">
        <v>215</v>
      </c>
      <c r="U23" s="6">
        <v>56.05</v>
      </c>
      <c r="W23" s="6" t="s">
        <v>216</v>
      </c>
      <c r="X23" s="6">
        <v>1</v>
      </c>
      <c r="AB23" s="6" t="s">
        <v>403</v>
      </c>
      <c r="AF23" s="6" t="s">
        <v>302</v>
      </c>
    </row>
    <row r="24" spans="1:32" x14ac:dyDescent="0.25">
      <c r="A24" s="6" t="s">
        <v>213</v>
      </c>
      <c r="B24" s="6" t="s">
        <v>214</v>
      </c>
      <c r="C24" s="6" t="str">
        <f>'Project Start Date'!C24</f>
        <v>DRS.PX.UTN._.RES.HVAC - DLC</v>
      </c>
      <c r="D24" s="6" t="s">
        <v>215</v>
      </c>
      <c r="E24" s="6">
        <f>ROUND(_xlfn.XLOOKUP(C24,'AEG Inputs'!$E$3:$E$92,'AEG Inputs'!$N$3:$N$92),2)</f>
        <v>39.130000000000003</v>
      </c>
      <c r="G24" s="6" t="s">
        <v>216</v>
      </c>
      <c r="H24" s="6">
        <f>'Project Start Date'!H24</f>
        <v>1</v>
      </c>
      <c r="L24" s="6" t="str">
        <f>'Project Start Date'!L24</f>
        <v>=</v>
      </c>
      <c r="O24" s="6" t="str">
        <f ca="1">'Project Start Date'!O24</f>
        <v>H:\2023 IRP Update\_Document\DATA DISC\2023 IRP Update Data Disk April 1 (Public)\Chapters, Appendicies, and Input Assumptions\Input Assumptions\DSM\_PC_DSM-DR-IRP2023 Update Plexos Inputs Summer &amp; Winter update.xlsx]</v>
      </c>
      <c r="Q24" s="6" t="s">
        <v>213</v>
      </c>
      <c r="R24" s="6" t="s">
        <v>214</v>
      </c>
      <c r="S24" s="6" t="s">
        <v>55</v>
      </c>
      <c r="T24" s="6" t="s">
        <v>215</v>
      </c>
      <c r="U24" s="6">
        <v>123.18</v>
      </c>
      <c r="W24" s="6" t="s">
        <v>216</v>
      </c>
      <c r="X24" s="6">
        <v>1</v>
      </c>
      <c r="AB24" s="6" t="s">
        <v>403</v>
      </c>
      <c r="AF24" s="6" t="s">
        <v>302</v>
      </c>
    </row>
    <row r="25" spans="1:32" x14ac:dyDescent="0.25">
      <c r="A25" s="6" t="s">
        <v>213</v>
      </c>
      <c r="B25" s="6" t="s">
        <v>214</v>
      </c>
      <c r="C25" s="6" t="str">
        <f>'Project Start Date'!C25</f>
        <v>DRS.PX.YAK._.RES.HVAC - DLC</v>
      </c>
      <c r="D25" s="6" t="s">
        <v>215</v>
      </c>
      <c r="E25" s="6">
        <f>ROUND(_xlfn.XLOOKUP(C25,'AEG Inputs'!$E$3:$E$92,'AEG Inputs'!$N$3:$N$92),2)</f>
        <v>228.97</v>
      </c>
      <c r="G25" s="6" t="s">
        <v>216</v>
      </c>
      <c r="H25" s="6">
        <f>'Project Start Date'!H25</f>
        <v>1</v>
      </c>
      <c r="L25" s="6" t="str">
        <f>'Project Start Date'!L25</f>
        <v>=</v>
      </c>
      <c r="O25" s="6" t="str">
        <f ca="1">'Project Start Date'!O25</f>
        <v>H:\2023 IRP Update\_Document\DATA DISC\2023 IRP Update Data Disk April 1 (Public)\Chapters, Appendicies, and Input Assumptions\Input Assumptions\DSM\_PC_DSM-DR-IRP2023 Update Plexos Inputs Summer &amp; Winter update.xlsx]</v>
      </c>
      <c r="Q25" s="6" t="s">
        <v>213</v>
      </c>
      <c r="R25" s="6" t="s">
        <v>214</v>
      </c>
      <c r="S25" s="6" t="s">
        <v>57</v>
      </c>
      <c r="T25" s="6" t="s">
        <v>215</v>
      </c>
      <c r="U25" s="6">
        <v>49.62</v>
      </c>
      <c r="W25" s="6" t="s">
        <v>216</v>
      </c>
      <c r="X25" s="6">
        <v>1</v>
      </c>
      <c r="AB25" s="6" t="s">
        <v>403</v>
      </c>
      <c r="AF25" s="6" t="s">
        <v>302</v>
      </c>
    </row>
    <row r="26" spans="1:32" x14ac:dyDescent="0.25">
      <c r="A26" s="6" t="s">
        <v>213</v>
      </c>
      <c r="B26" s="6" t="s">
        <v>214</v>
      </c>
      <c r="C26" s="6" t="str">
        <f>'Project Start Date'!C26</f>
        <v>DRS.PX.WYC._.RES.HVAC - DLC</v>
      </c>
      <c r="D26" s="6" t="s">
        <v>215</v>
      </c>
      <c r="E26" s="6">
        <f>ROUND(_xlfn.XLOOKUP(C26,'AEG Inputs'!$E$3:$E$92,'AEG Inputs'!$N$3:$N$92),2)</f>
        <v>154.88999999999999</v>
      </c>
      <c r="G26" s="6" t="s">
        <v>216</v>
      </c>
      <c r="H26" s="6">
        <f>'Project Start Date'!H26</f>
        <v>1</v>
      </c>
      <c r="L26" s="6" t="str">
        <f>'Project Start Date'!L26</f>
        <v>=</v>
      </c>
      <c r="O26" s="6" t="str">
        <f ca="1">'Project Start Date'!O26</f>
        <v>H:\2023 IRP Update\_Document\DATA DISC\2023 IRP Update Data Disk April 1 (Public)\Chapters, Appendicies, and Input Assumptions\Input Assumptions\DSM\_PC_DSM-DR-IRP2023 Update Plexos Inputs Summer &amp; Winter update.xlsx]</v>
      </c>
      <c r="Q26" s="6" t="s">
        <v>213</v>
      </c>
      <c r="R26" s="6" t="s">
        <v>214</v>
      </c>
      <c r="S26" s="6" t="s">
        <v>27</v>
      </c>
      <c r="T26" s="6" t="s">
        <v>215</v>
      </c>
      <c r="U26" s="6">
        <v>49.48</v>
      </c>
      <c r="W26" s="6" t="s">
        <v>216</v>
      </c>
      <c r="X26" s="6">
        <v>1</v>
      </c>
      <c r="AB26" s="6" t="s">
        <v>403</v>
      </c>
      <c r="AF26" s="6" t="s">
        <v>302</v>
      </c>
    </row>
    <row r="27" spans="1:32" x14ac:dyDescent="0.25">
      <c r="A27" s="6" t="s">
        <v>213</v>
      </c>
      <c r="B27" s="6" t="s">
        <v>214</v>
      </c>
      <c r="C27" s="6" t="str">
        <f>'Project Start Date'!C27</f>
        <v>DRS.PX.NCA._.IRR.Irrigation DLC</v>
      </c>
      <c r="D27" s="6" t="s">
        <v>215</v>
      </c>
      <c r="E27" s="6">
        <f>ROUND(_xlfn.XLOOKUP(C27,'AEG Inputs'!$E$3:$E$92,'AEG Inputs'!$N$3:$N$92),2)</f>
        <v>25.96</v>
      </c>
      <c r="G27" s="6" t="s">
        <v>216</v>
      </c>
      <c r="H27" s="6">
        <f>'Project Start Date'!H27</f>
        <v>1</v>
      </c>
      <c r="L27" s="6" t="str">
        <f>'Project Start Date'!L27</f>
        <v>=</v>
      </c>
      <c r="O27" s="6" t="str">
        <f ca="1">'Project Start Date'!O27</f>
        <v>H:\2023 IRP Update\_Document\DATA DISC\2023 IRP Update Data Disk April 1 (Public)\Chapters, Appendicies, and Input Assumptions\Input Assumptions\DSM\_PC_DSM-DR-IRP2023 Update Plexos Inputs Summer &amp; Winter update.xlsx]</v>
      </c>
      <c r="Q27" s="6" t="s">
        <v>213</v>
      </c>
      <c r="R27" s="6" t="s">
        <v>214</v>
      </c>
      <c r="S27" s="6" t="s">
        <v>29</v>
      </c>
      <c r="T27" s="6" t="s">
        <v>215</v>
      </c>
      <c r="U27" s="6">
        <v>134.76</v>
      </c>
      <c r="W27" s="6" t="s">
        <v>216</v>
      </c>
      <c r="X27" s="6">
        <v>1</v>
      </c>
      <c r="AB27" s="6" t="s">
        <v>403</v>
      </c>
      <c r="AF27" s="6" t="s">
        <v>302</v>
      </c>
    </row>
    <row r="28" spans="1:32" x14ac:dyDescent="0.25">
      <c r="A28" s="6" t="s">
        <v>213</v>
      </c>
      <c r="B28" s="6" t="s">
        <v>214</v>
      </c>
      <c r="C28" s="6" t="str">
        <f>'Project Start Date'!C28</f>
        <v>DRS.PX.GOE._.IRR.Irrigation DLC</v>
      </c>
      <c r="D28" s="6" t="s">
        <v>215</v>
      </c>
      <c r="E28" s="6">
        <f>ROUND(_xlfn.XLOOKUP(C28,'AEG Inputs'!$E$3:$E$92,'AEG Inputs'!$N$3:$N$92),2)</f>
        <v>28.96</v>
      </c>
      <c r="G28" s="6" t="s">
        <v>216</v>
      </c>
      <c r="H28" s="6">
        <f>'Project Start Date'!H28</f>
        <v>1</v>
      </c>
      <c r="L28" s="6" t="str">
        <f>'Project Start Date'!L28</f>
        <v>=</v>
      </c>
      <c r="O28" s="6" t="str">
        <f ca="1">'Project Start Date'!O28</f>
        <v>H:\2023 IRP Update\_Document\DATA DISC\2023 IRP Update Data Disk April 1 (Public)\Chapters, Appendicies, and Input Assumptions\Input Assumptions\DSM\_PC_DSM-DR-IRP2023 Update Plexos Inputs Summer &amp; Winter update.xlsx]</v>
      </c>
      <c r="Q28" s="6" t="s">
        <v>213</v>
      </c>
      <c r="R28" s="6" t="s">
        <v>214</v>
      </c>
      <c r="S28" s="6" t="s">
        <v>31</v>
      </c>
      <c r="T28" s="6" t="s">
        <v>215</v>
      </c>
      <c r="U28" s="6">
        <v>178.86</v>
      </c>
      <c r="W28" s="6" t="s">
        <v>216</v>
      </c>
      <c r="X28" s="6">
        <v>1</v>
      </c>
      <c r="AB28" s="6" t="s">
        <v>403</v>
      </c>
      <c r="AF28" s="6" t="s">
        <v>302</v>
      </c>
    </row>
    <row r="29" spans="1:32" x14ac:dyDescent="0.25">
      <c r="A29" s="6" t="s">
        <v>213</v>
      </c>
      <c r="B29" s="6" t="s">
        <v>214</v>
      </c>
      <c r="C29" s="6" t="str">
        <f>'Project Start Date'!C29</f>
        <v>DRS.PX.SOR._.IRR.Irrigation DLC</v>
      </c>
      <c r="D29" s="6" t="s">
        <v>215</v>
      </c>
      <c r="E29" s="6">
        <f>ROUND(_xlfn.XLOOKUP(C29,'AEG Inputs'!$E$3:$E$92,'AEG Inputs'!$N$3:$N$92),2)</f>
        <v>23.58</v>
      </c>
      <c r="G29" s="6" t="s">
        <v>216</v>
      </c>
      <c r="H29" s="6">
        <f>'Project Start Date'!H29</f>
        <v>1</v>
      </c>
      <c r="L29" s="6" t="str">
        <f>'Project Start Date'!L29</f>
        <v>=</v>
      </c>
      <c r="O29" s="6" t="str">
        <f ca="1">'Project Start Date'!O29</f>
        <v>H:\2023 IRP Update\_Document\DATA DISC\2023 IRP Update Data Disk April 1 (Public)\Chapters, Appendicies, and Input Assumptions\Input Assumptions\DSM\_PC_DSM-DR-IRP2023 Update Plexos Inputs Summer &amp; Winter update.xlsx]</v>
      </c>
      <c r="Q29" s="6" t="s">
        <v>213</v>
      </c>
      <c r="R29" s="6" t="s">
        <v>214</v>
      </c>
      <c r="S29" s="6" t="s">
        <v>33</v>
      </c>
      <c r="T29" s="6" t="s">
        <v>215</v>
      </c>
      <c r="U29" s="6">
        <v>224.39</v>
      </c>
      <c r="W29" s="6" t="s">
        <v>216</v>
      </c>
      <c r="X29" s="6">
        <v>1</v>
      </c>
      <c r="AB29" s="6" t="s">
        <v>403</v>
      </c>
      <c r="AF29" s="6" t="s">
        <v>302</v>
      </c>
    </row>
    <row r="30" spans="1:32" x14ac:dyDescent="0.25">
      <c r="A30" s="6" t="s">
        <v>213</v>
      </c>
      <c r="B30" s="6" t="s">
        <v>214</v>
      </c>
      <c r="C30" s="6" t="str">
        <f>'Project Start Date'!C30</f>
        <v>DRS.PX.UTN._.IRR.Irrigation DLC</v>
      </c>
      <c r="D30" s="6" t="s">
        <v>215</v>
      </c>
      <c r="E30" s="6">
        <f>ROUND(_xlfn.XLOOKUP(C30,'AEG Inputs'!$E$3:$E$92,'AEG Inputs'!$N$3:$N$92),2)</f>
        <v>30.18</v>
      </c>
      <c r="G30" s="6" t="s">
        <v>216</v>
      </c>
      <c r="H30" s="6">
        <f>'Project Start Date'!H30</f>
        <v>1</v>
      </c>
      <c r="L30" s="6" t="str">
        <f>'Project Start Date'!L30</f>
        <v>=</v>
      </c>
      <c r="O30" s="6" t="str">
        <f ca="1">'Project Start Date'!O30</f>
        <v>H:\2023 IRP Update\_Document\DATA DISC\2023 IRP Update Data Disk April 1 (Public)\Chapters, Appendicies, and Input Assumptions\Input Assumptions\DSM\_PC_DSM-DR-IRP2023 Update Plexos Inputs Summer &amp; Winter update.xlsx]</v>
      </c>
      <c r="Q30" s="6" t="s">
        <v>213</v>
      </c>
      <c r="R30" s="6" t="s">
        <v>214</v>
      </c>
      <c r="S30" s="6" t="s">
        <v>35</v>
      </c>
      <c r="T30" s="6" t="s">
        <v>215</v>
      </c>
      <c r="U30" s="6">
        <v>187.23</v>
      </c>
      <c r="W30" s="6" t="s">
        <v>216</v>
      </c>
      <c r="X30" s="6">
        <v>1</v>
      </c>
      <c r="AB30" s="6" t="s">
        <v>403</v>
      </c>
      <c r="AF30" s="6" t="s">
        <v>302</v>
      </c>
    </row>
    <row r="31" spans="1:32" x14ac:dyDescent="0.25">
      <c r="A31" s="6" t="s">
        <v>213</v>
      </c>
      <c r="B31" s="6" t="s">
        <v>214</v>
      </c>
      <c r="C31" s="6" t="str">
        <f>'Project Start Date'!C31</f>
        <v>DRS.PX.YAK._.IRR.Irrigation DLC</v>
      </c>
      <c r="D31" s="6" t="s">
        <v>215</v>
      </c>
      <c r="E31" s="6">
        <f>ROUND(_xlfn.XLOOKUP(C31,'AEG Inputs'!$E$3:$E$92,'AEG Inputs'!$N$3:$N$92),2)</f>
        <v>21.71</v>
      </c>
      <c r="G31" s="6" t="s">
        <v>216</v>
      </c>
      <c r="H31" s="6">
        <f>'Project Start Date'!H31</f>
        <v>1</v>
      </c>
      <c r="L31" s="6" t="str">
        <f>'Project Start Date'!L31</f>
        <v>=</v>
      </c>
      <c r="O31" s="6" t="str">
        <f ca="1">'Project Start Date'!O31</f>
        <v>H:\2023 IRP Update\_Document\DATA DISC\2023 IRP Update Data Disk April 1 (Public)\Chapters, Appendicies, and Input Assumptions\Input Assumptions\DSM\_PC_DSM-DR-IRP2023 Update Plexos Inputs Summer &amp; Winter update.xlsx]</v>
      </c>
      <c r="Q31" s="6" t="s">
        <v>213</v>
      </c>
      <c r="R31" s="6" t="s">
        <v>214</v>
      </c>
      <c r="S31" s="6" t="s">
        <v>37</v>
      </c>
      <c r="T31" s="6" t="s">
        <v>215</v>
      </c>
      <c r="U31" s="6">
        <v>499.92</v>
      </c>
      <c r="W31" s="6" t="s">
        <v>216</v>
      </c>
      <c r="X31" s="6">
        <v>1</v>
      </c>
      <c r="AB31" s="6" t="s">
        <v>403</v>
      </c>
      <c r="AF31" s="6" t="s">
        <v>302</v>
      </c>
    </row>
    <row r="32" spans="1:32" x14ac:dyDescent="0.25">
      <c r="A32" s="6" t="s">
        <v>213</v>
      </c>
      <c r="B32" s="6" t="s">
        <v>214</v>
      </c>
      <c r="C32" s="6" t="str">
        <f>'Project Start Date'!C32</f>
        <v>DRS.PX.WYC._.IRR.Irrigation DLC</v>
      </c>
      <c r="D32" s="6" t="s">
        <v>215</v>
      </c>
      <c r="E32" s="6">
        <f>ROUND(_xlfn.XLOOKUP(C32,'AEG Inputs'!$E$3:$E$92,'AEG Inputs'!$N$3:$N$92),2)</f>
        <v>31.6</v>
      </c>
      <c r="G32" s="6" t="s">
        <v>216</v>
      </c>
      <c r="H32" s="6">
        <f>'Project Start Date'!H32</f>
        <v>1</v>
      </c>
      <c r="L32" s="6" t="str">
        <f>'Project Start Date'!L32</f>
        <v>=</v>
      </c>
      <c r="O32" s="6" t="str">
        <f ca="1">'Project Start Date'!O32</f>
        <v>H:\2023 IRP Update\_Document\DATA DISC\2023 IRP Update Data Disk April 1 (Public)\Chapters, Appendicies, and Input Assumptions\Input Assumptions\DSM\_PC_DSM-DR-IRP2023 Update Plexos Inputs Summer &amp; Winter update.xlsx]</v>
      </c>
      <c r="Q32" s="6" t="s">
        <v>213</v>
      </c>
      <c r="R32" s="6" t="s">
        <v>214</v>
      </c>
      <c r="S32" s="6" t="s">
        <v>39</v>
      </c>
      <c r="T32" s="6" t="s">
        <v>215</v>
      </c>
      <c r="U32" s="6">
        <v>70.45</v>
      </c>
      <c r="W32" s="6" t="s">
        <v>216</v>
      </c>
      <c r="X32" s="6">
        <v>1</v>
      </c>
      <c r="AB32" s="6" t="s">
        <v>403</v>
      </c>
      <c r="AF32" s="6" t="s">
        <v>302</v>
      </c>
    </row>
    <row r="33" spans="1:32" x14ac:dyDescent="0.25">
      <c r="A33" s="6" t="s">
        <v>213</v>
      </c>
      <c r="B33" s="6" t="s">
        <v>214</v>
      </c>
      <c r="C33" s="6" t="str">
        <f>'Project Start Date'!C33</f>
        <v>DRS.PX.NCA._.RES.Pool Pump - DLC</v>
      </c>
      <c r="D33" s="6" t="s">
        <v>215</v>
      </c>
      <c r="E33" s="6">
        <f>ROUND(_xlfn.XLOOKUP(C33,'AEG Inputs'!$E$3:$E$92,'AEG Inputs'!$N$3:$N$92),2)</f>
        <v>726.23</v>
      </c>
      <c r="G33" s="6" t="s">
        <v>216</v>
      </c>
      <c r="H33" s="6">
        <f>'Project Start Date'!H33</f>
        <v>1</v>
      </c>
      <c r="L33" s="6" t="str">
        <f>'Project Start Date'!L33</f>
        <v>=</v>
      </c>
      <c r="O33" s="6" t="str">
        <f ca="1">'Project Start Date'!O33</f>
        <v>H:\2023 IRP Update\_Document\DATA DISC\2023 IRP Update Data Disk April 1 (Public)\Chapters, Appendicies, and Input Assumptions\Input Assumptions\DSM\_PC_DSM-DR-IRP2023 Update Plexos Inputs Summer &amp; Winter update.xlsx]</v>
      </c>
      <c r="Q33" s="6" t="s">
        <v>213</v>
      </c>
      <c r="R33" s="6" t="s">
        <v>214</v>
      </c>
      <c r="S33" s="6" t="s">
        <v>41</v>
      </c>
      <c r="T33" s="6" t="s">
        <v>215</v>
      </c>
      <c r="U33" s="6">
        <v>69.7</v>
      </c>
      <c r="W33" s="6" t="s">
        <v>216</v>
      </c>
      <c r="X33" s="6">
        <v>1</v>
      </c>
      <c r="AB33" s="6" t="s">
        <v>403</v>
      </c>
      <c r="AF33" s="6" t="s">
        <v>302</v>
      </c>
    </row>
    <row r="34" spans="1:32" x14ac:dyDescent="0.25">
      <c r="A34" s="6" t="s">
        <v>213</v>
      </c>
      <c r="B34" s="6" t="s">
        <v>214</v>
      </c>
      <c r="C34" s="6" t="str">
        <f>'Project Start Date'!C34</f>
        <v>DRS.PX.GOE._.RES.Pool Pump - DLC</v>
      </c>
      <c r="D34" s="6" t="s">
        <v>215</v>
      </c>
      <c r="E34" s="6">
        <f>ROUND(_xlfn.XLOOKUP(C34,'AEG Inputs'!$E$3:$E$92,'AEG Inputs'!$N$3:$N$92),2)</f>
        <v>792.44</v>
      </c>
      <c r="G34" s="6" t="s">
        <v>216</v>
      </c>
      <c r="H34" s="6">
        <f>'Project Start Date'!H34</f>
        <v>1</v>
      </c>
      <c r="L34" s="6" t="str">
        <f>'Project Start Date'!L34</f>
        <v>=</v>
      </c>
      <c r="O34" s="6" t="str">
        <f ca="1">'Project Start Date'!O34</f>
        <v>H:\2023 IRP Update\_Document\DATA DISC\2023 IRP Update Data Disk April 1 (Public)\Chapters, Appendicies, and Input Assumptions\Input Assumptions\DSM\_PC_DSM-DR-IRP2023 Update Plexos Inputs Summer &amp; Winter update.xlsx]</v>
      </c>
      <c r="Q34" s="6" t="s">
        <v>213</v>
      </c>
      <c r="R34" s="6" t="s">
        <v>214</v>
      </c>
      <c r="S34" s="6" t="s">
        <v>115</v>
      </c>
      <c r="T34" s="6" t="s">
        <v>215</v>
      </c>
      <c r="U34" s="6">
        <v>284.5</v>
      </c>
      <c r="W34" s="6" t="s">
        <v>216</v>
      </c>
      <c r="X34" s="6">
        <v>1</v>
      </c>
      <c r="AB34" s="6" t="s">
        <v>403</v>
      </c>
      <c r="AF34" s="6" t="s">
        <v>302</v>
      </c>
    </row>
    <row r="35" spans="1:32" x14ac:dyDescent="0.25">
      <c r="A35" s="6" t="s">
        <v>213</v>
      </c>
      <c r="B35" s="6" t="s">
        <v>214</v>
      </c>
      <c r="C35" s="6" t="str">
        <f>'Project Start Date'!C35</f>
        <v>DRS.PX.SOR._.RES.Pool Pump - DLC</v>
      </c>
      <c r="D35" s="6" t="s">
        <v>215</v>
      </c>
      <c r="E35" s="6">
        <f>ROUND(_xlfn.XLOOKUP(C35,'AEG Inputs'!$E$3:$E$92,'AEG Inputs'!$N$3:$N$92),2)</f>
        <v>735.9</v>
      </c>
      <c r="G35" s="6" t="s">
        <v>216</v>
      </c>
      <c r="H35" s="6">
        <f>'Project Start Date'!H35</f>
        <v>1</v>
      </c>
      <c r="L35" s="6" t="str">
        <f>'Project Start Date'!L35</f>
        <v>=</v>
      </c>
      <c r="O35" s="6" t="str">
        <f ca="1">'Project Start Date'!O35</f>
        <v>H:\2023 IRP Update\_Document\DATA DISC\2023 IRP Update Data Disk April 1 (Public)\Chapters, Appendicies, and Input Assumptions\Input Assumptions\DSM\_PC_DSM-DR-IRP2023 Update Plexos Inputs Summer &amp; Winter update.xlsx]</v>
      </c>
      <c r="Q35" s="6" t="s">
        <v>213</v>
      </c>
      <c r="R35" s="6" t="s">
        <v>214</v>
      </c>
      <c r="S35" s="6" t="s">
        <v>105</v>
      </c>
      <c r="T35" s="6" t="s">
        <v>215</v>
      </c>
      <c r="U35" s="6">
        <v>48.3</v>
      </c>
      <c r="W35" s="6" t="s">
        <v>216</v>
      </c>
      <c r="X35" s="6">
        <v>1</v>
      </c>
      <c r="AB35" s="6" t="s">
        <v>403</v>
      </c>
      <c r="AF35" s="6" t="s">
        <v>302</v>
      </c>
    </row>
    <row r="36" spans="1:32" x14ac:dyDescent="0.25">
      <c r="A36" s="6" t="s">
        <v>213</v>
      </c>
      <c r="B36" s="6" t="s">
        <v>214</v>
      </c>
      <c r="C36" s="6" t="str">
        <f>'Project Start Date'!C36</f>
        <v>DRS.PX.UTN._.RES.Pool Pump - DLC</v>
      </c>
      <c r="D36" s="6" t="s">
        <v>215</v>
      </c>
      <c r="E36" s="6">
        <f>ROUND(_xlfn.XLOOKUP(C36,'AEG Inputs'!$E$3:$E$92,'AEG Inputs'!$N$3:$N$92),2)</f>
        <v>814.67</v>
      </c>
      <c r="G36" s="6" t="s">
        <v>216</v>
      </c>
      <c r="H36" s="6">
        <f>'Project Start Date'!H36</f>
        <v>1</v>
      </c>
      <c r="L36" s="6" t="str">
        <f>'Project Start Date'!L36</f>
        <v>=</v>
      </c>
      <c r="O36" s="6" t="str">
        <f ca="1">'Project Start Date'!O36</f>
        <v>H:\2023 IRP Update\_Document\DATA DISC\2023 IRP Update Data Disk April 1 (Public)\Chapters, Appendicies, and Input Assumptions\Input Assumptions\DSM\_PC_DSM-DR-IRP2023 Update Plexos Inputs Summer &amp; Winter update.xlsx]</v>
      </c>
      <c r="Q36" s="6" t="s">
        <v>213</v>
      </c>
      <c r="R36" s="6" t="s">
        <v>214</v>
      </c>
      <c r="S36" s="6" t="s">
        <v>107</v>
      </c>
      <c r="T36" s="6" t="s">
        <v>215</v>
      </c>
      <c r="U36" s="6">
        <v>89.16</v>
      </c>
      <c r="W36" s="6" t="s">
        <v>216</v>
      </c>
      <c r="X36" s="6">
        <v>1</v>
      </c>
      <c r="AB36" s="6" t="s">
        <v>403</v>
      </c>
      <c r="AF36" s="6" t="s">
        <v>302</v>
      </c>
    </row>
    <row r="37" spans="1:32" x14ac:dyDescent="0.25">
      <c r="A37" s="6" t="s">
        <v>213</v>
      </c>
      <c r="B37" s="6" t="s">
        <v>214</v>
      </c>
      <c r="C37" s="6" t="str">
        <f>'Project Start Date'!C37</f>
        <v>DRS.PX.YAK._.RES.Pool Pump - DLC</v>
      </c>
      <c r="D37" s="6" t="s">
        <v>215</v>
      </c>
      <c r="E37" s="6">
        <f>ROUND(_xlfn.XLOOKUP(C37,'AEG Inputs'!$E$3:$E$92,'AEG Inputs'!$N$3:$N$92),2)</f>
        <v>671.06</v>
      </c>
      <c r="G37" s="6" t="s">
        <v>216</v>
      </c>
      <c r="H37" s="6">
        <f>'Project Start Date'!H37</f>
        <v>1</v>
      </c>
      <c r="L37" s="6" t="str">
        <f>'Project Start Date'!L37</f>
        <v>=</v>
      </c>
      <c r="O37" s="6" t="str">
        <f ca="1">'Project Start Date'!O37</f>
        <v>H:\2023 IRP Update\_Document\DATA DISC\2023 IRP Update Data Disk April 1 (Public)\Chapters, Appendicies, and Input Assumptions\Input Assumptions\DSM\_PC_DSM-DR-IRP2023 Update Plexos Inputs Summer &amp; Winter update.xlsx]</v>
      </c>
      <c r="Q37" s="6" t="s">
        <v>213</v>
      </c>
      <c r="R37" s="6" t="s">
        <v>214</v>
      </c>
      <c r="S37" s="6" t="s">
        <v>109</v>
      </c>
      <c r="T37" s="6" t="s">
        <v>215</v>
      </c>
      <c r="U37" s="6">
        <v>137.16</v>
      </c>
      <c r="W37" s="6" t="s">
        <v>216</v>
      </c>
      <c r="X37" s="6">
        <v>1</v>
      </c>
      <c r="AB37" s="6" t="s">
        <v>403</v>
      </c>
      <c r="AF37" s="6" t="s">
        <v>302</v>
      </c>
    </row>
    <row r="38" spans="1:32" x14ac:dyDescent="0.25">
      <c r="A38" s="6" t="s">
        <v>213</v>
      </c>
      <c r="B38" s="6" t="s">
        <v>214</v>
      </c>
      <c r="C38" s="6" t="str">
        <f>'Project Start Date'!C38</f>
        <v>DRS.PX.WYC._.RES.Pool Pump - DLC</v>
      </c>
      <c r="D38" s="6" t="s">
        <v>215</v>
      </c>
      <c r="E38" s="6">
        <f>ROUND(_xlfn.XLOOKUP(C38,'AEG Inputs'!$E$3:$E$92,'AEG Inputs'!$N$3:$N$92),2)</f>
        <v>777.18</v>
      </c>
      <c r="G38" s="6" t="s">
        <v>216</v>
      </c>
      <c r="H38" s="6">
        <f>'Project Start Date'!H38</f>
        <v>1</v>
      </c>
      <c r="L38" s="6" t="str">
        <f>'Project Start Date'!L38</f>
        <v>=</v>
      </c>
      <c r="O38" s="6" t="str">
        <f ca="1">'Project Start Date'!O38</f>
        <v>H:\2023 IRP Update\_Document\DATA DISC\2023 IRP Update Data Disk April 1 (Public)\Chapters, Appendicies, and Input Assumptions\Input Assumptions\DSM\_PC_DSM-DR-IRP2023 Update Plexos Inputs Summer &amp; Winter update.xlsx]</v>
      </c>
      <c r="Q38" s="6" t="s">
        <v>213</v>
      </c>
      <c r="R38" s="6" t="s">
        <v>214</v>
      </c>
      <c r="S38" s="6" t="s">
        <v>111</v>
      </c>
      <c r="T38" s="6" t="s">
        <v>215</v>
      </c>
      <c r="U38" s="6">
        <v>311.17</v>
      </c>
      <c r="W38" s="6" t="s">
        <v>216</v>
      </c>
      <c r="X38" s="6">
        <v>1</v>
      </c>
      <c r="AB38" s="6" t="s">
        <v>403</v>
      </c>
      <c r="AF38" s="6" t="s">
        <v>302</v>
      </c>
    </row>
    <row r="39" spans="1:32" x14ac:dyDescent="0.25">
      <c r="A39" s="6" t="s">
        <v>213</v>
      </c>
      <c r="B39" s="6" t="s">
        <v>214</v>
      </c>
      <c r="C39" s="6" t="str">
        <f>'Project Start Date'!C39</f>
        <v>DRS.PX.NCA._.CI_.Water Heater - DLC</v>
      </c>
      <c r="D39" s="6" t="s">
        <v>215</v>
      </c>
      <c r="E39" s="6">
        <f>ROUND(_xlfn.XLOOKUP(C39,'AEG Inputs'!$E$3:$E$92,'AEG Inputs'!$N$3:$N$92),2)</f>
        <v>178.09</v>
      </c>
      <c r="G39" s="6" t="s">
        <v>216</v>
      </c>
      <c r="H39" s="6">
        <f>'Project Start Date'!H39</f>
        <v>1</v>
      </c>
      <c r="L39" s="6" t="str">
        <f>'Project Start Date'!L39</f>
        <v>=</v>
      </c>
      <c r="O39" s="6" t="str">
        <f ca="1">'Project Start Date'!O39</f>
        <v>H:\2023 IRP Update\_Document\DATA DISC\2023 IRP Update Data Disk April 1 (Public)\Chapters, Appendicies, and Input Assumptions\Input Assumptions\DSM\_PC_DSM-DR-IRP2023 Update Plexos Inputs Summer &amp; Winter update.xlsx]</v>
      </c>
      <c r="Q39" s="6" t="s">
        <v>213</v>
      </c>
      <c r="R39" s="6" t="s">
        <v>214</v>
      </c>
      <c r="S39" s="6" t="s">
        <v>113</v>
      </c>
      <c r="T39" s="6" t="s">
        <v>215</v>
      </c>
      <c r="U39" s="6">
        <v>19.440000000000001</v>
      </c>
      <c r="W39" s="6" t="s">
        <v>216</v>
      </c>
      <c r="X39" s="6">
        <v>1</v>
      </c>
      <c r="AB39" s="6" t="s">
        <v>403</v>
      </c>
      <c r="AF39" s="6" t="s">
        <v>302</v>
      </c>
    </row>
    <row r="40" spans="1:32" x14ac:dyDescent="0.25">
      <c r="A40" s="6" t="s">
        <v>213</v>
      </c>
      <c r="B40" s="6" t="s">
        <v>214</v>
      </c>
      <c r="C40" s="6" t="str">
        <f>'Project Start Date'!C40</f>
        <v>DRS.PX.GOE._.CI_.Water Heater - DLC</v>
      </c>
      <c r="D40" s="6" t="s">
        <v>215</v>
      </c>
      <c r="E40" s="6">
        <f>ROUND(_xlfn.XLOOKUP(C40,'AEG Inputs'!$E$3:$E$92,'AEG Inputs'!$N$3:$N$92),2)</f>
        <v>209.76</v>
      </c>
      <c r="G40" s="6" t="s">
        <v>216</v>
      </c>
      <c r="H40" s="6">
        <f>'Project Start Date'!H40</f>
        <v>1</v>
      </c>
      <c r="L40" s="6" t="str">
        <f>'Project Start Date'!L40</f>
        <v>=</v>
      </c>
      <c r="O40" s="6" t="str">
        <f ca="1">'Project Start Date'!O40</f>
        <v>H:\2023 IRP Update\_Document\DATA DISC\2023 IRP Update Data Disk April 1 (Public)\Chapters, Appendicies, and Input Assumptions\Input Assumptions\DSM\_PC_DSM-DR-IRP2023 Update Plexos Inputs Summer &amp; Winter update.xlsx]</v>
      </c>
      <c r="Q40" s="6" t="s">
        <v>213</v>
      </c>
      <c r="R40" s="6" t="s">
        <v>214</v>
      </c>
      <c r="S40" s="6" t="s">
        <v>117</v>
      </c>
      <c r="T40" s="6" t="s">
        <v>215</v>
      </c>
      <c r="U40" s="6">
        <v>40</v>
      </c>
      <c r="W40" s="6" t="s">
        <v>216</v>
      </c>
      <c r="X40" s="6">
        <v>1</v>
      </c>
      <c r="AB40" s="6" t="s">
        <v>403</v>
      </c>
      <c r="AF40" s="6" t="s">
        <v>302</v>
      </c>
    </row>
    <row r="41" spans="1:32" x14ac:dyDescent="0.25">
      <c r="A41" s="6" t="s">
        <v>213</v>
      </c>
      <c r="B41" s="6" t="s">
        <v>214</v>
      </c>
      <c r="C41" s="6" t="str">
        <f>'Project Start Date'!C41</f>
        <v>DRS.PX.SOR._.CI_.Water Heater - DLC</v>
      </c>
      <c r="D41" s="6" t="s">
        <v>215</v>
      </c>
      <c r="E41" s="6">
        <f>ROUND(_xlfn.XLOOKUP(C41,'AEG Inputs'!$E$3:$E$92,'AEG Inputs'!$N$3:$N$92),2)</f>
        <v>162.30000000000001</v>
      </c>
      <c r="G41" s="6" t="s">
        <v>216</v>
      </c>
      <c r="H41" s="6">
        <f>'Project Start Date'!H41</f>
        <v>1</v>
      </c>
      <c r="L41" s="6" t="str">
        <f>'Project Start Date'!L41</f>
        <v>=</v>
      </c>
      <c r="O41" s="6" t="str">
        <f ca="1">'Project Start Date'!O41</f>
        <v>H:\2023 IRP Update\_Document\DATA DISC\2023 IRP Update Data Disk April 1 (Public)\Chapters, Appendicies, and Input Assumptions\Input Assumptions\DSM\_PC_DSM-DR-IRP2023 Update Plexos Inputs Summer &amp; Winter update.xlsx]</v>
      </c>
      <c r="Q41" s="6" t="s">
        <v>213</v>
      </c>
      <c r="R41" s="6" t="s">
        <v>214</v>
      </c>
      <c r="S41" s="6" t="s">
        <v>119</v>
      </c>
      <c r="T41" s="6" t="s">
        <v>215</v>
      </c>
      <c r="U41" s="6">
        <v>57.26</v>
      </c>
      <c r="W41" s="6" t="s">
        <v>216</v>
      </c>
      <c r="X41" s="6">
        <v>1</v>
      </c>
      <c r="AB41" s="6" t="s">
        <v>403</v>
      </c>
      <c r="AF41" s="6" t="s">
        <v>302</v>
      </c>
    </row>
    <row r="42" spans="1:32" x14ac:dyDescent="0.25">
      <c r="A42" s="6" t="s">
        <v>213</v>
      </c>
      <c r="B42" s="6" t="s">
        <v>214</v>
      </c>
      <c r="C42" s="6" t="str">
        <f>'Project Start Date'!C42</f>
        <v>DRS.PX.UTN._.CI_.Water Heater - DLC</v>
      </c>
      <c r="D42" s="6" t="s">
        <v>215</v>
      </c>
      <c r="E42" s="6">
        <f>ROUND(_xlfn.XLOOKUP(C42,'AEG Inputs'!$E$3:$E$92,'AEG Inputs'!$N$3:$N$92),2)</f>
        <v>215.74</v>
      </c>
      <c r="G42" s="6" t="s">
        <v>216</v>
      </c>
      <c r="H42" s="6">
        <f>'Project Start Date'!H42</f>
        <v>1</v>
      </c>
      <c r="L42" s="6" t="str">
        <f>'Project Start Date'!L42</f>
        <v>=</v>
      </c>
      <c r="O42" s="6" t="str">
        <f ca="1">'Project Start Date'!O42</f>
        <v>H:\2023 IRP Update\_Document\DATA DISC\2023 IRP Update Data Disk April 1 (Public)\Chapters, Appendicies, and Input Assumptions\Input Assumptions\DSM\_PC_DSM-DR-IRP2023 Update Plexos Inputs Summer &amp; Winter update.xlsx]</v>
      </c>
      <c r="Q42" s="6" t="s">
        <v>213</v>
      </c>
      <c r="R42" s="6" t="s">
        <v>214</v>
      </c>
      <c r="S42" s="6" t="s">
        <v>89</v>
      </c>
      <c r="T42" s="6" t="s">
        <v>215</v>
      </c>
      <c r="U42" s="6">
        <v>49.67</v>
      </c>
      <c r="W42" s="6" t="s">
        <v>216</v>
      </c>
      <c r="X42" s="6">
        <v>1</v>
      </c>
      <c r="AB42" s="6" t="s">
        <v>403</v>
      </c>
      <c r="AF42" s="6" t="s">
        <v>302</v>
      </c>
    </row>
    <row r="43" spans="1:32" x14ac:dyDescent="0.25">
      <c r="A43" s="6" t="s">
        <v>213</v>
      </c>
      <c r="B43" s="6" t="s">
        <v>214</v>
      </c>
      <c r="C43" s="6" t="str">
        <f>'Project Start Date'!C43</f>
        <v>DRS.PX.YAK._.CI_.Water Heater - DLC</v>
      </c>
      <c r="D43" s="6" t="s">
        <v>215</v>
      </c>
      <c r="E43" s="6">
        <f>ROUND(_xlfn.XLOOKUP(C43,'AEG Inputs'!$E$3:$E$92,'AEG Inputs'!$N$3:$N$92),2)</f>
        <v>147.25</v>
      </c>
      <c r="G43" s="6" t="s">
        <v>216</v>
      </c>
      <c r="H43" s="6">
        <f>'Project Start Date'!H43</f>
        <v>1</v>
      </c>
      <c r="L43" s="6" t="str">
        <f>'Project Start Date'!L43</f>
        <v>=</v>
      </c>
      <c r="O43" s="6" t="str">
        <f ca="1">'Project Start Date'!O43</f>
        <v>H:\2023 IRP Update\_Document\DATA DISC\2023 IRP Update Data Disk April 1 (Public)\Chapters, Appendicies, and Input Assumptions\Input Assumptions\DSM\_PC_DSM-DR-IRP2023 Update Plexos Inputs Summer &amp; Winter update.xlsx]</v>
      </c>
      <c r="Q43" s="6" t="s">
        <v>213</v>
      </c>
      <c r="R43" s="6" t="s">
        <v>214</v>
      </c>
      <c r="S43" s="6" t="s">
        <v>91</v>
      </c>
      <c r="T43" s="6" t="s">
        <v>215</v>
      </c>
      <c r="U43" s="6">
        <v>143.22999999999999</v>
      </c>
      <c r="W43" s="6" t="s">
        <v>216</v>
      </c>
      <c r="X43" s="6">
        <v>1</v>
      </c>
      <c r="AB43" s="6" t="s">
        <v>403</v>
      </c>
      <c r="AF43" s="6" t="s">
        <v>302</v>
      </c>
    </row>
    <row r="44" spans="1:32" x14ac:dyDescent="0.25">
      <c r="A44" s="6" t="s">
        <v>213</v>
      </c>
      <c r="B44" s="6" t="s">
        <v>214</v>
      </c>
      <c r="C44" s="6" t="str">
        <f>'Project Start Date'!C44</f>
        <v>DRS.PX.WYC._.CI_.Water Heater - DLC</v>
      </c>
      <c r="D44" s="6" t="s">
        <v>215</v>
      </c>
      <c r="E44" s="6">
        <f>ROUND(_xlfn.XLOOKUP(C44,'AEG Inputs'!$E$3:$E$92,'AEG Inputs'!$N$3:$N$92),2)</f>
        <v>204.21</v>
      </c>
      <c r="G44" s="6" t="s">
        <v>216</v>
      </c>
      <c r="H44" s="6">
        <f>'Project Start Date'!H44</f>
        <v>1</v>
      </c>
      <c r="L44" s="6" t="str">
        <f>'Project Start Date'!L44</f>
        <v>=</v>
      </c>
      <c r="O44" s="6" t="str">
        <f ca="1">'Project Start Date'!O44</f>
        <v>H:\2023 IRP Update\_Document\DATA DISC\2023 IRP Update Data Disk April 1 (Public)\Chapters, Appendicies, and Input Assumptions\Input Assumptions\DSM\_PC_DSM-DR-IRP2023 Update Plexos Inputs Summer &amp; Winter update.xlsx]</v>
      </c>
      <c r="Q44" s="6" t="s">
        <v>213</v>
      </c>
      <c r="R44" s="6" t="s">
        <v>214</v>
      </c>
      <c r="S44" s="6" t="s">
        <v>93</v>
      </c>
      <c r="T44" s="6" t="s">
        <v>215</v>
      </c>
      <c r="U44" s="6">
        <v>138.81</v>
      </c>
      <c r="W44" s="6" t="s">
        <v>216</v>
      </c>
      <c r="X44" s="6">
        <v>1</v>
      </c>
      <c r="AB44" s="6" t="s">
        <v>403</v>
      </c>
      <c r="AF44" s="6" t="s">
        <v>302</v>
      </c>
    </row>
    <row r="45" spans="1:32" x14ac:dyDescent="0.25">
      <c r="A45" s="6" t="s">
        <v>213</v>
      </c>
      <c r="B45" s="6" t="s">
        <v>214</v>
      </c>
      <c r="C45" s="6" t="str">
        <f>'Project Start Date'!C45</f>
        <v>DRS.PX.NCA._.RES.Water Heater - DLC</v>
      </c>
      <c r="D45" s="6" t="s">
        <v>215</v>
      </c>
      <c r="E45" s="6">
        <f>ROUND(_xlfn.XLOOKUP(C45,'AEG Inputs'!$E$3:$E$92,'AEG Inputs'!$N$3:$N$92),2)</f>
        <v>153.41999999999999</v>
      </c>
      <c r="G45" s="6" t="s">
        <v>216</v>
      </c>
      <c r="H45" s="6">
        <f>'Project Start Date'!H45</f>
        <v>1</v>
      </c>
      <c r="L45" s="6" t="str">
        <f>'Project Start Date'!L45</f>
        <v>=</v>
      </c>
      <c r="O45" s="6" t="str">
        <f ca="1">'Project Start Date'!O45</f>
        <v>H:\2023 IRP Update\_Document\DATA DISC\2023 IRP Update Data Disk April 1 (Public)\Chapters, Appendicies, and Input Assumptions\Input Assumptions\DSM\_PC_DSM-DR-IRP2023 Update Plexos Inputs Summer &amp; Winter update.xlsx]</v>
      </c>
      <c r="Q45" s="6" t="s">
        <v>213</v>
      </c>
      <c r="R45" s="6" t="s">
        <v>214</v>
      </c>
      <c r="S45" s="6" t="s">
        <v>95</v>
      </c>
      <c r="T45" s="6" t="s">
        <v>215</v>
      </c>
      <c r="U45" s="6">
        <v>84.16</v>
      </c>
      <c r="W45" s="6" t="s">
        <v>216</v>
      </c>
      <c r="X45" s="6">
        <v>1</v>
      </c>
      <c r="AB45" s="6" t="s">
        <v>403</v>
      </c>
      <c r="AF45" s="6" t="s">
        <v>302</v>
      </c>
    </row>
    <row r="46" spans="1:32" x14ac:dyDescent="0.25">
      <c r="A46" s="6" t="s">
        <v>213</v>
      </c>
      <c r="B46" s="6" t="s">
        <v>214</v>
      </c>
      <c r="C46" s="6" t="str">
        <f>'Project Start Date'!C46</f>
        <v>DRS.PX.GOE._.RES.Water Heater - DLC</v>
      </c>
      <c r="D46" s="6" t="s">
        <v>215</v>
      </c>
      <c r="E46" s="6">
        <f>ROUND(_xlfn.XLOOKUP(C46,'AEG Inputs'!$E$3:$E$92,'AEG Inputs'!$N$3:$N$92),2)</f>
        <v>172.74</v>
      </c>
      <c r="G46" s="6" t="s">
        <v>216</v>
      </c>
      <c r="H46" s="6">
        <f>'Project Start Date'!H46</f>
        <v>1</v>
      </c>
      <c r="L46" s="6" t="str">
        <f>'Project Start Date'!L46</f>
        <v>=</v>
      </c>
      <c r="O46" s="6" t="str">
        <f ca="1">'Project Start Date'!O46</f>
        <v>H:\2023 IRP Update\_Document\DATA DISC\2023 IRP Update Data Disk April 1 (Public)\Chapters, Appendicies, and Input Assumptions\Input Assumptions\DSM\_PC_DSM-DR-IRP2023 Update Plexos Inputs Summer &amp; Winter update.xlsx]</v>
      </c>
      <c r="Q46" s="6" t="s">
        <v>213</v>
      </c>
      <c r="R46" s="6" t="s">
        <v>214</v>
      </c>
      <c r="S46" s="6" t="s">
        <v>97</v>
      </c>
      <c r="T46" s="6" t="s">
        <v>215</v>
      </c>
      <c r="U46" s="6">
        <v>182.95</v>
      </c>
      <c r="W46" s="6" t="s">
        <v>216</v>
      </c>
      <c r="X46" s="6">
        <v>1</v>
      </c>
      <c r="AB46" s="6" t="s">
        <v>403</v>
      </c>
      <c r="AF46" s="6" t="s">
        <v>302</v>
      </c>
    </row>
    <row r="47" spans="1:32" x14ac:dyDescent="0.25">
      <c r="A47" s="6" t="s">
        <v>213</v>
      </c>
      <c r="B47" s="6" t="s">
        <v>214</v>
      </c>
      <c r="C47" s="6" t="str">
        <f>'Project Start Date'!C47</f>
        <v>DRS.PX.SOR._.RES.Water Heater - DLC</v>
      </c>
      <c r="D47" s="6" t="s">
        <v>215</v>
      </c>
      <c r="E47" s="6">
        <f>ROUND(_xlfn.XLOOKUP(C47,'AEG Inputs'!$E$3:$E$92,'AEG Inputs'!$N$3:$N$92),2)</f>
        <v>137.82</v>
      </c>
      <c r="G47" s="6" t="s">
        <v>216</v>
      </c>
      <c r="H47" s="6">
        <f>'Project Start Date'!H47</f>
        <v>1</v>
      </c>
      <c r="L47" s="6" t="str">
        <f>'Project Start Date'!L47</f>
        <v>=</v>
      </c>
      <c r="O47" s="6" t="str">
        <f ca="1">'Project Start Date'!O47</f>
        <v>H:\2023 IRP Update\_Document\DATA DISC\2023 IRP Update Data Disk April 1 (Public)\Chapters, Appendicies, and Input Assumptions\Input Assumptions\DSM\_PC_DSM-DR-IRP2023 Update Plexos Inputs Summer &amp; Winter update.xlsx]</v>
      </c>
      <c r="Q47" s="6" t="s">
        <v>213</v>
      </c>
      <c r="R47" s="6" t="s">
        <v>214</v>
      </c>
      <c r="S47" s="6" t="s">
        <v>99</v>
      </c>
      <c r="T47" s="6" t="s">
        <v>215</v>
      </c>
      <c r="U47" s="6">
        <v>519.38</v>
      </c>
      <c r="W47" s="6" t="s">
        <v>216</v>
      </c>
      <c r="X47" s="6">
        <v>1</v>
      </c>
      <c r="AB47" s="6" t="s">
        <v>403</v>
      </c>
      <c r="AF47" s="6" t="s">
        <v>302</v>
      </c>
    </row>
    <row r="48" spans="1:32" x14ac:dyDescent="0.25">
      <c r="A48" s="6" t="s">
        <v>213</v>
      </c>
      <c r="B48" s="6" t="s">
        <v>214</v>
      </c>
      <c r="C48" s="6" t="str">
        <f>'Project Start Date'!C48</f>
        <v>DRS.PX.UTN._.RES.Water Heater - DLC</v>
      </c>
      <c r="D48" s="6" t="s">
        <v>215</v>
      </c>
      <c r="E48" s="6">
        <f>ROUND(_xlfn.XLOOKUP(C48,'AEG Inputs'!$E$3:$E$92,'AEG Inputs'!$N$3:$N$92),2)</f>
        <v>181.55</v>
      </c>
      <c r="G48" s="6" t="s">
        <v>216</v>
      </c>
      <c r="H48" s="6">
        <f>'Project Start Date'!H48</f>
        <v>1</v>
      </c>
      <c r="L48" s="6" t="str">
        <f>'Project Start Date'!L48</f>
        <v>=</v>
      </c>
      <c r="O48" s="6" t="str">
        <f ca="1">'Project Start Date'!O48</f>
        <v>H:\2023 IRP Update\_Document\DATA DISC\2023 IRP Update Data Disk April 1 (Public)\Chapters, Appendicies, and Input Assumptions\Input Assumptions\DSM\_PC_DSM-DR-IRP2023 Update Plexos Inputs Summer &amp; Winter update.xlsx]</v>
      </c>
      <c r="Q48" s="6" t="s">
        <v>213</v>
      </c>
      <c r="R48" s="6" t="s">
        <v>214</v>
      </c>
      <c r="S48" s="6" t="s">
        <v>101</v>
      </c>
      <c r="T48" s="6" t="s">
        <v>215</v>
      </c>
      <c r="U48" s="6">
        <v>29.97</v>
      </c>
      <c r="W48" s="6" t="s">
        <v>216</v>
      </c>
      <c r="X48" s="6">
        <v>1</v>
      </c>
      <c r="AB48" s="6" t="s">
        <v>403</v>
      </c>
      <c r="AF48" s="6" t="s">
        <v>302</v>
      </c>
    </row>
    <row r="49" spans="1:32" x14ac:dyDescent="0.25">
      <c r="A49" s="6" t="s">
        <v>213</v>
      </c>
      <c r="B49" s="6" t="s">
        <v>214</v>
      </c>
      <c r="C49" s="6" t="str">
        <f>'Project Start Date'!C49</f>
        <v>DRS.PX.YAK._.RES.Water Heater - DLC</v>
      </c>
      <c r="D49" s="6" t="s">
        <v>215</v>
      </c>
      <c r="E49" s="6">
        <f>ROUND(_xlfn.XLOOKUP(C49,'AEG Inputs'!$E$3:$E$92,'AEG Inputs'!$N$3:$N$92),2)</f>
        <v>121.89</v>
      </c>
      <c r="G49" s="6" t="s">
        <v>216</v>
      </c>
      <c r="H49" s="6">
        <f>'Project Start Date'!H49</f>
        <v>1</v>
      </c>
      <c r="L49" s="6" t="str">
        <f>'Project Start Date'!L49</f>
        <v>=</v>
      </c>
      <c r="O49" s="6" t="str">
        <f ca="1">'Project Start Date'!O49</f>
        <v>H:\2023 IRP Update\_Document\DATA DISC\2023 IRP Update Data Disk April 1 (Public)\Chapters, Appendicies, and Input Assumptions\Input Assumptions\DSM\_PC_DSM-DR-IRP2023 Update Plexos Inputs Summer &amp; Winter update.xlsx]</v>
      </c>
      <c r="Q49" s="6" t="s">
        <v>213</v>
      </c>
      <c r="R49" s="6" t="s">
        <v>214</v>
      </c>
      <c r="S49" s="6" t="s">
        <v>103</v>
      </c>
      <c r="T49" s="6" t="s">
        <v>215</v>
      </c>
      <c r="U49" s="6">
        <v>60.63</v>
      </c>
      <c r="W49" s="6" t="s">
        <v>216</v>
      </c>
      <c r="X49" s="6">
        <v>1</v>
      </c>
      <c r="AB49" s="6" t="s">
        <v>403</v>
      </c>
      <c r="AF49" s="6" t="s">
        <v>302</v>
      </c>
    </row>
    <row r="50" spans="1:32" x14ac:dyDescent="0.25">
      <c r="A50" s="6" t="s">
        <v>213</v>
      </c>
      <c r="B50" s="6" t="s">
        <v>214</v>
      </c>
      <c r="C50" s="6" t="str">
        <f>'Project Start Date'!C50</f>
        <v>DRS.PX.WYC._.RES.Water Heater - DLC</v>
      </c>
      <c r="D50" s="6" t="s">
        <v>215</v>
      </c>
      <c r="E50" s="6">
        <f>ROUND(_xlfn.XLOOKUP(C50,'AEG Inputs'!$E$3:$E$92,'AEG Inputs'!$N$3:$N$92),2)</f>
        <v>165.38</v>
      </c>
      <c r="G50" s="6" t="s">
        <v>216</v>
      </c>
      <c r="H50" s="6">
        <f>'Project Start Date'!H50</f>
        <v>1</v>
      </c>
      <c r="L50" s="6" t="str">
        <f>'Project Start Date'!L50</f>
        <v>=</v>
      </c>
      <c r="O50" s="6" t="str">
        <f ca="1">'Project Start Date'!O50</f>
        <v>H:\2023 IRP Update\_Document\DATA DISC\2023 IRP Update Data Disk April 1 (Public)\Chapters, Appendicies, and Input Assumptions\Input Assumptions\DSM\_PC_DSM-DR-IRP2023 Update Plexos Inputs Summer &amp; Winter update.xlsx]</v>
      </c>
      <c r="Q50" s="6" t="s">
        <v>213</v>
      </c>
      <c r="R50" s="6" t="s">
        <v>214</v>
      </c>
      <c r="S50" s="6" t="s">
        <v>145</v>
      </c>
      <c r="T50" s="6" t="s">
        <v>215</v>
      </c>
      <c r="U50" s="6">
        <v>125.21</v>
      </c>
      <c r="W50" s="6" t="s">
        <v>216</v>
      </c>
      <c r="X50" s="6">
        <v>1</v>
      </c>
      <c r="AB50" s="6" t="s">
        <v>403</v>
      </c>
      <c r="AF50" s="6" t="s">
        <v>302</v>
      </c>
    </row>
    <row r="51" spans="1:32" x14ac:dyDescent="0.25">
      <c r="A51" s="6" t="s">
        <v>213</v>
      </c>
      <c r="B51" s="6" t="s">
        <v>214</v>
      </c>
      <c r="C51" s="6" t="str">
        <f>'Project Start Date'!C51</f>
        <v>DRS.PX.NCA._.RES.Home Energy Mgmt Sys</v>
      </c>
      <c r="D51" s="6" t="s">
        <v>215</v>
      </c>
      <c r="E51" s="6">
        <f>ROUND(_xlfn.XLOOKUP(C51,'AEG Inputs'!$E$3:$E$92,'AEG Inputs'!$N$3:$N$92),2)</f>
        <v>707.58</v>
      </c>
      <c r="G51" s="6" t="s">
        <v>216</v>
      </c>
      <c r="H51" s="6">
        <f>'Project Start Date'!H51</f>
        <v>1</v>
      </c>
      <c r="L51" s="6" t="str">
        <f>'Project Start Date'!L51</f>
        <v>=</v>
      </c>
      <c r="O51" s="6" t="str">
        <f ca="1">'Project Start Date'!O51</f>
        <v>H:\2023 IRP Update\_Document\DATA DISC\2023 IRP Update Data Disk April 1 (Public)\Chapters, Appendicies, and Input Assumptions\Input Assumptions\DSM\_PC_DSM-DR-IRP2023 Update Plexos Inputs Summer &amp; Winter update.xlsx]</v>
      </c>
      <c r="Q51" s="6" t="s">
        <v>213</v>
      </c>
      <c r="R51" s="6" t="s">
        <v>214</v>
      </c>
      <c r="S51" s="6" t="s">
        <v>135</v>
      </c>
      <c r="T51" s="6" t="s">
        <v>215</v>
      </c>
      <c r="U51" s="6">
        <v>60.91</v>
      </c>
      <c r="W51" s="6" t="s">
        <v>216</v>
      </c>
      <c r="X51" s="6">
        <v>1</v>
      </c>
      <c r="AB51" s="6" t="s">
        <v>403</v>
      </c>
      <c r="AF51" s="6" t="s">
        <v>302</v>
      </c>
    </row>
    <row r="52" spans="1:32" x14ac:dyDescent="0.25">
      <c r="A52" s="6" t="s">
        <v>213</v>
      </c>
      <c r="B52" s="6" t="s">
        <v>214</v>
      </c>
      <c r="C52" s="6" t="str">
        <f>'Project Start Date'!C52</f>
        <v>DRS.PX.GOE._.RES.Home Energy Mgmt Sys</v>
      </c>
      <c r="D52" s="6" t="s">
        <v>215</v>
      </c>
      <c r="E52" s="6">
        <f>ROUND(_xlfn.XLOOKUP(C52,'AEG Inputs'!$E$3:$E$92,'AEG Inputs'!$N$3:$N$92),2)</f>
        <v>791.18</v>
      </c>
      <c r="G52" s="6" t="s">
        <v>216</v>
      </c>
      <c r="H52" s="6">
        <f>'Project Start Date'!H52</f>
        <v>1</v>
      </c>
      <c r="L52" s="6" t="str">
        <f>'Project Start Date'!L52</f>
        <v>=</v>
      </c>
      <c r="O52" s="6" t="str">
        <f ca="1">'Project Start Date'!O52</f>
        <v>H:\2023 IRP Update\_Document\DATA DISC\2023 IRP Update Data Disk April 1 (Public)\Chapters, Appendicies, and Input Assumptions\Input Assumptions\DSM\_PC_DSM-DR-IRP2023 Update Plexos Inputs Summer &amp; Winter update.xlsx]</v>
      </c>
      <c r="Q52" s="6" t="s">
        <v>213</v>
      </c>
      <c r="R52" s="6" t="s">
        <v>214</v>
      </c>
      <c r="S52" s="6" t="s">
        <v>137</v>
      </c>
      <c r="T52" s="6" t="s">
        <v>215</v>
      </c>
      <c r="U52" s="6">
        <v>81.75</v>
      </c>
      <c r="W52" s="6" t="s">
        <v>216</v>
      </c>
      <c r="X52" s="6">
        <v>1</v>
      </c>
      <c r="AB52" s="6" t="s">
        <v>403</v>
      </c>
      <c r="AF52" s="6" t="s">
        <v>302</v>
      </c>
    </row>
    <row r="53" spans="1:32" x14ac:dyDescent="0.25">
      <c r="A53" s="6" t="s">
        <v>213</v>
      </c>
      <c r="B53" s="6" t="s">
        <v>214</v>
      </c>
      <c r="C53" s="6" t="str">
        <f>'Project Start Date'!C53</f>
        <v>DRS.PX.SOR._.RES.Home Energy Mgmt Sys</v>
      </c>
      <c r="D53" s="6" t="s">
        <v>215</v>
      </c>
      <c r="E53" s="6">
        <f>ROUND(_xlfn.XLOOKUP(C53,'AEG Inputs'!$E$3:$E$92,'AEG Inputs'!$N$3:$N$92),2)</f>
        <v>709.66</v>
      </c>
      <c r="G53" s="6" t="s">
        <v>216</v>
      </c>
      <c r="H53" s="6">
        <f>'Project Start Date'!H53</f>
        <v>1</v>
      </c>
      <c r="L53" s="6" t="str">
        <f>'Project Start Date'!L53</f>
        <v>=</v>
      </c>
      <c r="O53" s="6" t="str">
        <f ca="1">'Project Start Date'!O53</f>
        <v>H:\2023 IRP Update\_Document\DATA DISC\2023 IRP Update Data Disk April 1 (Public)\Chapters, Appendicies, and Input Assumptions\Input Assumptions\DSM\_PC_DSM-DR-IRP2023 Update Plexos Inputs Summer &amp; Winter update.xlsx]</v>
      </c>
      <c r="Q53" s="6" t="s">
        <v>213</v>
      </c>
      <c r="R53" s="6" t="s">
        <v>214</v>
      </c>
      <c r="S53" s="6" t="s">
        <v>139</v>
      </c>
      <c r="T53" s="6" t="s">
        <v>215</v>
      </c>
      <c r="U53" s="6">
        <v>81.39</v>
      </c>
      <c r="W53" s="6" t="s">
        <v>216</v>
      </c>
      <c r="X53" s="6">
        <v>1</v>
      </c>
      <c r="AB53" s="6" t="s">
        <v>403</v>
      </c>
      <c r="AF53" s="6" t="s">
        <v>302</v>
      </c>
    </row>
    <row r="54" spans="1:32" x14ac:dyDescent="0.25">
      <c r="A54" s="6" t="s">
        <v>213</v>
      </c>
      <c r="B54" s="6" t="s">
        <v>214</v>
      </c>
      <c r="C54" s="6" t="str">
        <f>'Project Start Date'!C54</f>
        <v>DRS.PX.UTN._.RES.Home Energy Mgmt Sys</v>
      </c>
      <c r="D54" s="6" t="s">
        <v>215</v>
      </c>
      <c r="E54" s="6">
        <f>ROUND(_xlfn.XLOOKUP(C54,'AEG Inputs'!$E$3:$E$92,'AEG Inputs'!$N$3:$N$92),2)</f>
        <v>819.85</v>
      </c>
      <c r="G54" s="6" t="s">
        <v>216</v>
      </c>
      <c r="H54" s="6">
        <f>'Project Start Date'!H54</f>
        <v>1</v>
      </c>
      <c r="L54" s="6" t="str">
        <f>'Project Start Date'!L54</f>
        <v>=</v>
      </c>
      <c r="O54" s="6" t="str">
        <f ca="1">'Project Start Date'!O54</f>
        <v>H:\2023 IRP Update\_Document\DATA DISC\2023 IRP Update Data Disk April 1 (Public)\Chapters, Appendicies, and Input Assumptions\Input Assumptions\DSM\_PC_DSM-DR-IRP2023 Update Plexos Inputs Summer &amp; Winter update.xlsx]</v>
      </c>
      <c r="Q54" s="6" t="s">
        <v>213</v>
      </c>
      <c r="R54" s="6" t="s">
        <v>214</v>
      </c>
      <c r="S54" s="6" t="s">
        <v>141</v>
      </c>
      <c r="T54" s="6" t="s">
        <v>215</v>
      </c>
      <c r="U54" s="6">
        <v>161.84</v>
      </c>
      <c r="W54" s="6" t="s">
        <v>216</v>
      </c>
      <c r="X54" s="6">
        <v>1</v>
      </c>
      <c r="AB54" s="6" t="s">
        <v>403</v>
      </c>
      <c r="AF54" s="6" t="s">
        <v>302</v>
      </c>
    </row>
    <row r="55" spans="1:32" x14ac:dyDescent="0.25">
      <c r="A55" s="6" t="s">
        <v>213</v>
      </c>
      <c r="B55" s="6" t="s">
        <v>214</v>
      </c>
      <c r="C55" s="6" t="str">
        <f>'Project Start Date'!C55</f>
        <v>DRS.PX.YAK._.RES.Home Energy Mgmt Sys</v>
      </c>
      <c r="D55" s="6" t="s">
        <v>215</v>
      </c>
      <c r="E55" s="6">
        <f>ROUND(_xlfn.XLOOKUP(C55,'AEG Inputs'!$E$3:$E$92,'AEG Inputs'!$N$3:$N$92),2)</f>
        <v>637.41999999999996</v>
      </c>
      <c r="G55" s="6" t="s">
        <v>216</v>
      </c>
      <c r="H55" s="6">
        <f>'Project Start Date'!H55</f>
        <v>1</v>
      </c>
      <c r="L55" s="6" t="str">
        <f>'Project Start Date'!L55</f>
        <v>=</v>
      </c>
      <c r="O55" s="6" t="str">
        <f ca="1">'Project Start Date'!O55</f>
        <v>H:\2023 IRP Update\_Document\DATA DISC\2023 IRP Update Data Disk April 1 (Public)\Chapters, Appendicies, and Input Assumptions\Input Assumptions\DSM\_PC_DSM-DR-IRP2023 Update Plexos Inputs Summer &amp; Winter update.xlsx]</v>
      </c>
      <c r="Q55" s="6" t="s">
        <v>213</v>
      </c>
      <c r="R55" s="6" t="s">
        <v>214</v>
      </c>
      <c r="S55" s="6" t="s">
        <v>143</v>
      </c>
      <c r="T55" s="6" t="s">
        <v>215</v>
      </c>
      <c r="U55" s="6">
        <v>18.2</v>
      </c>
      <c r="W55" s="6" t="s">
        <v>216</v>
      </c>
      <c r="X55" s="6">
        <v>1</v>
      </c>
      <c r="AB55" s="6" t="s">
        <v>403</v>
      </c>
      <c r="AF55" s="6" t="s">
        <v>302</v>
      </c>
    </row>
    <row r="56" spans="1:32" x14ac:dyDescent="0.25">
      <c r="A56" s="6" t="s">
        <v>213</v>
      </c>
      <c r="B56" s="6" t="s">
        <v>214</v>
      </c>
      <c r="C56" s="6" t="str">
        <f>'Project Start Date'!C56</f>
        <v>DRS.PX.WYC._.RES.Home Energy Mgmt Sys</v>
      </c>
      <c r="D56" s="6" t="s">
        <v>215</v>
      </c>
      <c r="E56" s="6">
        <f>ROUND(_xlfn.XLOOKUP(C56,'AEG Inputs'!$E$3:$E$92,'AEG Inputs'!$N$3:$N$92),2)</f>
        <v>786.95</v>
      </c>
      <c r="G56" s="6" t="s">
        <v>216</v>
      </c>
      <c r="H56" s="6">
        <f>'Project Start Date'!H56</f>
        <v>1</v>
      </c>
      <c r="L56" s="6" t="str">
        <f>'Project Start Date'!L56</f>
        <v>=</v>
      </c>
      <c r="O56" s="6" t="str">
        <f ca="1">'Project Start Date'!O56</f>
        <v>H:\2023 IRP Update\_Document\DATA DISC\2023 IRP Update Data Disk April 1 (Public)\Chapters, Appendicies, and Input Assumptions\Input Assumptions\DSM\_PC_DSM-DR-IRP2023 Update Plexos Inputs Summer &amp; Winter update.xlsx]</v>
      </c>
      <c r="Q56" s="6" t="s">
        <v>213</v>
      </c>
      <c r="R56" s="6" t="s">
        <v>214</v>
      </c>
      <c r="S56" s="6" t="s">
        <v>147</v>
      </c>
      <c r="T56" s="6" t="s">
        <v>215</v>
      </c>
      <c r="U56" s="6">
        <v>40.409999999999997</v>
      </c>
      <c r="W56" s="6" t="s">
        <v>216</v>
      </c>
      <c r="X56" s="6">
        <v>1</v>
      </c>
      <c r="AB56" s="6" t="s">
        <v>403</v>
      </c>
      <c r="AF56" s="6" t="s">
        <v>302</v>
      </c>
    </row>
    <row r="57" spans="1:32" x14ac:dyDescent="0.25">
      <c r="A57" s="6" t="s">
        <v>213</v>
      </c>
      <c r="B57" s="6" t="s">
        <v>214</v>
      </c>
      <c r="C57" s="6" t="str">
        <f>'Project Start Date'!C57</f>
        <v>DRS.PX.NCA._.CI_.Grid Interactive Water Htr</v>
      </c>
      <c r="D57" s="6" t="s">
        <v>215</v>
      </c>
      <c r="E57" s="6">
        <f>ROUND(_xlfn.XLOOKUP(C57,'AEG Inputs'!$E$3:$E$92,'AEG Inputs'!$N$3:$N$92),2)</f>
        <v>105.4</v>
      </c>
      <c r="G57" s="6" t="s">
        <v>216</v>
      </c>
      <c r="H57" s="6">
        <f>'Project Start Date'!H57</f>
        <v>1</v>
      </c>
      <c r="L57" s="6" t="str">
        <f>'Project Start Date'!L57</f>
        <v>=</v>
      </c>
      <c r="O57" s="6" t="str">
        <f ca="1">'Project Start Date'!O57</f>
        <v>H:\2023 IRP Update\_Document\DATA DISC\2023 IRP Update Data Disk April 1 (Public)\Chapters, Appendicies, and Input Assumptions\Input Assumptions\DSM\_PC_DSM-DR-IRP2023 Update Plexos Inputs Summer &amp; Winter update.xlsx]</v>
      </c>
      <c r="Q57" s="6" t="s">
        <v>213</v>
      </c>
      <c r="R57" s="6" t="s">
        <v>214</v>
      </c>
      <c r="S57" s="6" t="s">
        <v>149</v>
      </c>
      <c r="T57" s="6" t="s">
        <v>215</v>
      </c>
      <c r="U57" s="6">
        <v>65.400000000000006</v>
      </c>
      <c r="W57" s="6" t="s">
        <v>216</v>
      </c>
      <c r="X57" s="6">
        <v>1</v>
      </c>
      <c r="AB57" s="6" t="s">
        <v>403</v>
      </c>
      <c r="AF57" s="6" t="s">
        <v>302</v>
      </c>
    </row>
    <row r="58" spans="1:32" x14ac:dyDescent="0.25">
      <c r="A58" s="6" t="s">
        <v>213</v>
      </c>
      <c r="B58" s="6" t="s">
        <v>214</v>
      </c>
      <c r="C58" s="6" t="str">
        <f>'Project Start Date'!C58</f>
        <v>DRS.PX.GOE._.CI_.Grid Interactive Water Htr</v>
      </c>
      <c r="D58" s="6" t="s">
        <v>215</v>
      </c>
      <c r="E58" s="6">
        <f>ROUND(_xlfn.XLOOKUP(C58,'AEG Inputs'!$E$3:$E$92,'AEG Inputs'!$N$3:$N$92),2)</f>
        <v>162.72999999999999</v>
      </c>
      <c r="G58" s="6" t="s">
        <v>216</v>
      </c>
      <c r="H58" s="6">
        <f>'Project Start Date'!H58</f>
        <v>1</v>
      </c>
      <c r="L58" s="6" t="str">
        <f>'Project Start Date'!L58</f>
        <v>=</v>
      </c>
      <c r="O58" s="6" t="str">
        <f ca="1">'Project Start Date'!O58</f>
        <v>H:\2023 IRP Update\_Document\DATA DISC\2023 IRP Update Data Disk April 1 (Public)\Chapters, Appendicies, and Input Assumptions\Input Assumptions\DSM\_PC_DSM-DR-IRP2023 Update Plexos Inputs Summer &amp; Winter update.xlsx]</v>
      </c>
      <c r="Q58" s="6" t="s">
        <v>213</v>
      </c>
      <c r="R58" s="6" t="s">
        <v>214</v>
      </c>
      <c r="S58" s="6" t="s">
        <v>121</v>
      </c>
      <c r="T58" s="6" t="s">
        <v>215</v>
      </c>
      <c r="U58" s="6">
        <v>62.15</v>
      </c>
      <c r="W58" s="6" t="s">
        <v>216</v>
      </c>
      <c r="X58" s="6">
        <v>1</v>
      </c>
      <c r="AB58" s="6" t="s">
        <v>403</v>
      </c>
      <c r="AF58" s="6" t="s">
        <v>302</v>
      </c>
    </row>
    <row r="59" spans="1:32" x14ac:dyDescent="0.25">
      <c r="A59" s="6" t="s">
        <v>213</v>
      </c>
      <c r="B59" s="6" t="s">
        <v>214</v>
      </c>
      <c r="C59" s="6" t="str">
        <f>'Project Start Date'!C59</f>
        <v>DRS.PX.SOR._.CI_.Grid Interactive Water Htr</v>
      </c>
      <c r="D59" s="6" t="s">
        <v>215</v>
      </c>
      <c r="E59" s="6">
        <f>ROUND(_xlfn.XLOOKUP(C59,'AEG Inputs'!$E$3:$E$92,'AEG Inputs'!$N$3:$N$92),2)</f>
        <v>91.88</v>
      </c>
      <c r="G59" s="6" t="s">
        <v>216</v>
      </c>
      <c r="H59" s="6">
        <f>'Project Start Date'!H59</f>
        <v>1</v>
      </c>
      <c r="L59" s="6" t="str">
        <f>'Project Start Date'!L59</f>
        <v>=</v>
      </c>
      <c r="O59" s="6" t="str">
        <f ca="1">'Project Start Date'!O59</f>
        <v>H:\2023 IRP Update\_Document\DATA DISC\2023 IRP Update Data Disk April 1 (Public)\Chapters, Appendicies, and Input Assumptions\Input Assumptions\DSM\_PC_DSM-DR-IRP2023 Update Plexos Inputs Summer &amp; Winter update.xlsx]</v>
      </c>
      <c r="Q59" s="6" t="s">
        <v>213</v>
      </c>
      <c r="R59" s="6" t="s">
        <v>214</v>
      </c>
      <c r="S59" s="6" t="s">
        <v>123</v>
      </c>
      <c r="T59" s="6" t="s">
        <v>215</v>
      </c>
      <c r="U59" s="6">
        <v>162.11000000000001</v>
      </c>
      <c r="W59" s="6" t="s">
        <v>216</v>
      </c>
      <c r="X59" s="6">
        <v>1</v>
      </c>
      <c r="AB59" s="6" t="s">
        <v>403</v>
      </c>
      <c r="AF59" s="6" t="s">
        <v>302</v>
      </c>
    </row>
    <row r="60" spans="1:32" x14ac:dyDescent="0.25">
      <c r="A60" s="6" t="s">
        <v>213</v>
      </c>
      <c r="B60" s="6" t="s">
        <v>214</v>
      </c>
      <c r="C60" s="6" t="str">
        <f>'Project Start Date'!C60</f>
        <v>DRS.PX.UTN._.CI_.Grid Interactive Water Htr</v>
      </c>
      <c r="D60" s="6" t="s">
        <v>215</v>
      </c>
      <c r="E60" s="6">
        <f>ROUND(_xlfn.XLOOKUP(C60,'AEG Inputs'!$E$3:$E$92,'AEG Inputs'!$N$3:$N$92),2)</f>
        <v>167.05</v>
      </c>
      <c r="G60" s="6" t="s">
        <v>216</v>
      </c>
      <c r="H60" s="6">
        <f>'Project Start Date'!H60</f>
        <v>1</v>
      </c>
      <c r="L60" s="6" t="str">
        <f>'Project Start Date'!L60</f>
        <v>=</v>
      </c>
      <c r="O60" s="6" t="str">
        <f ca="1">'Project Start Date'!O60</f>
        <v>H:\2023 IRP Update\_Document\DATA DISC\2023 IRP Update Data Disk April 1 (Public)\Chapters, Appendicies, and Input Assumptions\Input Assumptions\DSM\_PC_DSM-DR-IRP2023 Update Plexos Inputs Summer &amp; Winter update.xlsx]</v>
      </c>
      <c r="Q60" s="6" t="s">
        <v>213</v>
      </c>
      <c r="R60" s="6" t="s">
        <v>214</v>
      </c>
      <c r="S60" s="6" t="s">
        <v>125</v>
      </c>
      <c r="T60" s="6" t="s">
        <v>215</v>
      </c>
      <c r="U60" s="6">
        <v>293.2</v>
      </c>
      <c r="W60" s="6" t="s">
        <v>216</v>
      </c>
      <c r="X60" s="6">
        <v>1</v>
      </c>
      <c r="AB60" s="6" t="s">
        <v>403</v>
      </c>
      <c r="AF60" s="6" t="s">
        <v>302</v>
      </c>
    </row>
    <row r="61" spans="1:32" x14ac:dyDescent="0.25">
      <c r="A61" s="6" t="s">
        <v>213</v>
      </c>
      <c r="B61" s="6" t="s">
        <v>214</v>
      </c>
      <c r="C61" s="6" t="str">
        <f>'Project Start Date'!C61</f>
        <v>DRS.PX.YAK._.CI_.Grid Interactive Water Htr</v>
      </c>
      <c r="D61" s="6" t="s">
        <v>215</v>
      </c>
      <c r="E61" s="6">
        <f>ROUND(_xlfn.XLOOKUP(C61,'AEG Inputs'!$E$3:$E$92,'AEG Inputs'!$N$3:$N$92),2)</f>
        <v>83.2</v>
      </c>
      <c r="G61" s="6" t="s">
        <v>216</v>
      </c>
      <c r="H61" s="6">
        <f>'Project Start Date'!H61</f>
        <v>1</v>
      </c>
      <c r="L61" s="6" t="str">
        <f>'Project Start Date'!L61</f>
        <v>=</v>
      </c>
      <c r="O61" s="6" t="str">
        <f ca="1">'Project Start Date'!O61</f>
        <v>H:\2023 IRP Update\_Document\DATA DISC\2023 IRP Update Data Disk April 1 (Public)\Chapters, Appendicies, and Input Assumptions\Input Assumptions\DSM\_PC_DSM-DR-IRP2023 Update Plexos Inputs Summer &amp; Winter update.xlsx]</v>
      </c>
      <c r="Q61" s="6" t="s">
        <v>213</v>
      </c>
      <c r="R61" s="6" t="s">
        <v>214</v>
      </c>
      <c r="S61" s="6" t="s">
        <v>127</v>
      </c>
      <c r="T61" s="6" t="s">
        <v>215</v>
      </c>
      <c r="U61" s="6">
        <v>970.91</v>
      </c>
      <c r="W61" s="6" t="s">
        <v>216</v>
      </c>
      <c r="X61" s="6">
        <v>1</v>
      </c>
      <c r="AB61" s="6" t="s">
        <v>403</v>
      </c>
      <c r="AF61" s="6" t="s">
        <v>302</v>
      </c>
    </row>
    <row r="62" spans="1:32" x14ac:dyDescent="0.25">
      <c r="A62" s="6" t="s">
        <v>213</v>
      </c>
      <c r="B62" s="6" t="s">
        <v>214</v>
      </c>
      <c r="C62" s="6" t="str">
        <f>'Project Start Date'!C62</f>
        <v>DRS.PX.WYC._.CI_.Grid Interactive Water Htr</v>
      </c>
      <c r="D62" s="6" t="s">
        <v>215</v>
      </c>
      <c r="E62" s="6">
        <f>ROUND(_xlfn.XLOOKUP(C62,'AEG Inputs'!$E$3:$E$92,'AEG Inputs'!$N$3:$N$92),2)</f>
        <v>159.63999999999999</v>
      </c>
      <c r="G62" s="6" t="s">
        <v>216</v>
      </c>
      <c r="H62" s="6">
        <f>'Project Start Date'!H62</f>
        <v>1</v>
      </c>
      <c r="L62" s="6" t="str">
        <f>'Project Start Date'!L62</f>
        <v>=</v>
      </c>
      <c r="O62" s="6" t="str">
        <f ca="1">'Project Start Date'!O62</f>
        <v>H:\2023 IRP Update\_Document\DATA DISC\2023 IRP Update Data Disk April 1 (Public)\Chapters, Appendicies, and Input Assumptions\Input Assumptions\DSM\_PC_DSM-DR-IRP2023 Update Plexos Inputs Summer &amp; Winter update.xlsx]</v>
      </c>
      <c r="Q62" s="6" t="s">
        <v>213</v>
      </c>
      <c r="R62" s="6" t="s">
        <v>214</v>
      </c>
      <c r="S62" s="6" t="s">
        <v>129</v>
      </c>
      <c r="T62" s="6" t="s">
        <v>215</v>
      </c>
      <c r="U62" s="6">
        <v>73.63</v>
      </c>
      <c r="W62" s="6" t="s">
        <v>216</v>
      </c>
      <c r="X62" s="6">
        <v>1</v>
      </c>
      <c r="AB62" s="6" t="s">
        <v>403</v>
      </c>
      <c r="AF62" s="6" t="s">
        <v>302</v>
      </c>
    </row>
    <row r="63" spans="1:32" x14ac:dyDescent="0.25">
      <c r="A63" s="6" t="s">
        <v>213</v>
      </c>
      <c r="B63" s="6" t="s">
        <v>214</v>
      </c>
      <c r="C63" s="6" t="str">
        <f>'Project Start Date'!C63</f>
        <v>DRS.PX.NCA._.RES.Grid Interactive Water Htr</v>
      </c>
      <c r="D63" s="6" t="s">
        <v>215</v>
      </c>
      <c r="E63" s="6">
        <f>ROUND(_xlfn.XLOOKUP(C63,'AEG Inputs'!$E$3:$E$92,'AEG Inputs'!$N$3:$N$92),2)</f>
        <v>89.82</v>
      </c>
      <c r="G63" s="6" t="s">
        <v>216</v>
      </c>
      <c r="H63" s="6">
        <f>'Project Start Date'!H63</f>
        <v>1</v>
      </c>
      <c r="L63" s="6" t="str">
        <f>'Project Start Date'!L63</f>
        <v>=</v>
      </c>
      <c r="O63" s="6" t="str">
        <f ca="1">'Project Start Date'!O63</f>
        <v>H:\2023 IRP Update\_Document\DATA DISC\2023 IRP Update Data Disk April 1 (Public)\Chapters, Appendicies, and Input Assumptions\Input Assumptions\DSM\_PC_DSM-DR-IRP2023 Update Plexos Inputs Summer &amp; Winter update.xlsx]</v>
      </c>
      <c r="Q63" s="6" t="s">
        <v>213</v>
      </c>
      <c r="R63" s="6" t="s">
        <v>214</v>
      </c>
      <c r="S63" s="6" t="s">
        <v>131</v>
      </c>
      <c r="T63" s="6" t="s">
        <v>215</v>
      </c>
      <c r="U63" s="6">
        <v>588.57000000000005</v>
      </c>
      <c r="W63" s="6" t="s">
        <v>216</v>
      </c>
      <c r="X63" s="6">
        <v>1</v>
      </c>
      <c r="AB63" s="6" t="s">
        <v>403</v>
      </c>
      <c r="AF63" s="6" t="s">
        <v>302</v>
      </c>
    </row>
    <row r="64" spans="1:32" x14ac:dyDescent="0.25">
      <c r="A64" s="6" t="s">
        <v>213</v>
      </c>
      <c r="B64" s="6" t="s">
        <v>214</v>
      </c>
      <c r="C64" s="6" t="str">
        <f>'Project Start Date'!C64</f>
        <v>DRS.PX.GOE._.RES.Grid Interactive Water Htr</v>
      </c>
      <c r="D64" s="6" t="s">
        <v>215</v>
      </c>
      <c r="E64" s="6">
        <f>ROUND(_xlfn.XLOOKUP(C64,'AEG Inputs'!$E$3:$E$92,'AEG Inputs'!$N$3:$N$92),2)</f>
        <v>126.5</v>
      </c>
      <c r="G64" s="6" t="s">
        <v>216</v>
      </c>
      <c r="H64" s="6">
        <f>'Project Start Date'!H64</f>
        <v>1</v>
      </c>
      <c r="L64" s="6" t="str">
        <f>'Project Start Date'!L64</f>
        <v>=</v>
      </c>
      <c r="O64" s="6" t="str">
        <f ca="1">'Project Start Date'!O64</f>
        <v>H:\2023 IRP Update\_Document\DATA DISC\2023 IRP Update Data Disk April 1 (Public)\Chapters, Appendicies, and Input Assumptions\Input Assumptions\DSM\_PC_DSM-DR-IRP2023 Update Plexos Inputs Summer &amp; Winter update.xlsx]</v>
      </c>
      <c r="Q64" s="6" t="s">
        <v>213</v>
      </c>
      <c r="R64" s="6" t="s">
        <v>214</v>
      </c>
      <c r="S64" s="6" t="s">
        <v>133</v>
      </c>
      <c r="T64" s="6" t="s">
        <v>215</v>
      </c>
      <c r="U64" s="6">
        <v>144.86000000000001</v>
      </c>
      <c r="W64" s="6" t="s">
        <v>216</v>
      </c>
      <c r="X64" s="6">
        <v>1</v>
      </c>
      <c r="AB64" s="6" t="s">
        <v>403</v>
      </c>
      <c r="AF64" s="6" t="s">
        <v>302</v>
      </c>
    </row>
    <row r="65" spans="1:32" x14ac:dyDescent="0.25">
      <c r="A65" s="6" t="s">
        <v>213</v>
      </c>
      <c r="B65" s="6" t="s">
        <v>214</v>
      </c>
      <c r="C65" s="6" t="str">
        <f>'Project Start Date'!C65</f>
        <v>DRS.PX.SOR._.RES.Grid Interactive Water Htr</v>
      </c>
      <c r="D65" s="6" t="s">
        <v>215</v>
      </c>
      <c r="E65" s="6">
        <f>ROUND(_xlfn.XLOOKUP(C65,'AEG Inputs'!$E$3:$E$92,'AEG Inputs'!$N$3:$N$92),2)</f>
        <v>72.760000000000005</v>
      </c>
      <c r="G65" s="6" t="s">
        <v>216</v>
      </c>
      <c r="H65" s="6">
        <f>'Project Start Date'!H65</f>
        <v>1</v>
      </c>
      <c r="L65" s="6" t="str">
        <f>'Project Start Date'!L65</f>
        <v>=</v>
      </c>
      <c r="O65" s="6" t="str">
        <f ca="1">'Project Start Date'!O65</f>
        <v>H:\2023 IRP Update\_Document\DATA DISC\2023 IRP Update Data Disk April 1 (Public)\Chapters, Appendicies, and Input Assumptions\Input Assumptions\DSM\_PC_DSM-DR-IRP2023 Update Plexos Inputs Summer &amp; Winter update.xlsx]</v>
      </c>
      <c r="Q65" s="6" t="s">
        <v>213</v>
      </c>
      <c r="R65" s="6" t="s">
        <v>214</v>
      </c>
      <c r="S65" s="6" t="s">
        <v>207</v>
      </c>
      <c r="T65" s="6" t="s">
        <v>215</v>
      </c>
      <c r="U65" s="6">
        <v>259.23</v>
      </c>
      <c r="W65" s="6" t="s">
        <v>216</v>
      </c>
      <c r="X65" s="6">
        <v>1</v>
      </c>
      <c r="AB65" s="6" t="s">
        <v>403</v>
      </c>
      <c r="AF65" s="6" t="s">
        <v>302</v>
      </c>
    </row>
    <row r="66" spans="1:32" x14ac:dyDescent="0.25">
      <c r="A66" s="6" t="s">
        <v>213</v>
      </c>
      <c r="B66" s="6" t="s">
        <v>214</v>
      </c>
      <c r="C66" s="6" t="str">
        <f>'Project Start Date'!C66</f>
        <v>DRS.PX.UTN._.RES.Grid Interactive Water Htr</v>
      </c>
      <c r="D66" s="6" t="s">
        <v>215</v>
      </c>
      <c r="E66" s="6">
        <f>ROUND(_xlfn.XLOOKUP(C66,'AEG Inputs'!$E$3:$E$92,'AEG Inputs'!$N$3:$N$92),2)</f>
        <v>129.31</v>
      </c>
      <c r="G66" s="6" t="s">
        <v>216</v>
      </c>
      <c r="H66" s="6">
        <f>'Project Start Date'!H66</f>
        <v>1</v>
      </c>
      <c r="L66" s="6" t="str">
        <f>'Project Start Date'!L66</f>
        <v>=</v>
      </c>
      <c r="O66" s="6" t="str">
        <f ca="1">'Project Start Date'!O66</f>
        <v>H:\2023 IRP Update\_Document\DATA DISC\2023 IRP Update Data Disk April 1 (Public)\Chapters, Appendicies, and Input Assumptions\Input Assumptions\DSM\_PC_DSM-DR-IRP2023 Update Plexos Inputs Summer &amp; Winter update.xlsx]</v>
      </c>
      <c r="Q66" s="6" t="s">
        <v>213</v>
      </c>
      <c r="R66" s="6" t="s">
        <v>214</v>
      </c>
      <c r="S66" s="6" t="s">
        <v>197</v>
      </c>
      <c r="T66" s="6" t="s">
        <v>215</v>
      </c>
      <c r="U66" s="6">
        <v>61.18</v>
      </c>
      <c r="W66" s="6" t="s">
        <v>216</v>
      </c>
      <c r="X66" s="6">
        <v>1</v>
      </c>
      <c r="AB66" s="6" t="s">
        <v>403</v>
      </c>
      <c r="AF66" s="6" t="s">
        <v>302</v>
      </c>
    </row>
    <row r="67" spans="1:32" x14ac:dyDescent="0.25">
      <c r="A67" s="6" t="s">
        <v>213</v>
      </c>
      <c r="B67" s="6" t="s">
        <v>214</v>
      </c>
      <c r="C67" s="6" t="str">
        <f>'Project Start Date'!C67</f>
        <v>DRS.PX.YAK._.RES.Grid Interactive Water Htr</v>
      </c>
      <c r="D67" s="6" t="s">
        <v>215</v>
      </c>
      <c r="E67" s="6">
        <f>ROUND(_xlfn.XLOOKUP(C67,'AEG Inputs'!$E$3:$E$92,'AEG Inputs'!$N$3:$N$92),2)</f>
        <v>88.05</v>
      </c>
      <c r="G67" s="6" t="s">
        <v>216</v>
      </c>
      <c r="H67" s="6">
        <f>'Project Start Date'!H67</f>
        <v>1</v>
      </c>
      <c r="L67" s="6" t="str">
        <f>'Project Start Date'!L67</f>
        <v>=</v>
      </c>
      <c r="O67" s="6" t="str">
        <f ca="1">'Project Start Date'!O67</f>
        <v>H:\2023 IRP Update\_Document\DATA DISC\2023 IRP Update Data Disk April 1 (Public)\Chapters, Appendicies, and Input Assumptions\Input Assumptions\DSM\_PC_DSM-DR-IRP2023 Update Plexos Inputs Summer &amp; Winter update.xlsx]</v>
      </c>
      <c r="Q67" s="6" t="s">
        <v>213</v>
      </c>
      <c r="R67" s="6" t="s">
        <v>214</v>
      </c>
      <c r="S67" s="6" t="s">
        <v>199</v>
      </c>
      <c r="T67" s="6" t="s">
        <v>215</v>
      </c>
      <c r="U67" s="6">
        <v>601.12</v>
      </c>
      <c r="W67" s="6" t="s">
        <v>216</v>
      </c>
      <c r="X67" s="6">
        <v>1</v>
      </c>
      <c r="AB67" s="6" t="s">
        <v>403</v>
      </c>
      <c r="AF67" s="6" t="s">
        <v>302</v>
      </c>
    </row>
    <row r="68" spans="1:32" x14ac:dyDescent="0.25">
      <c r="A68" s="6" t="s">
        <v>213</v>
      </c>
      <c r="B68" s="6" t="s">
        <v>214</v>
      </c>
      <c r="C68" s="6" t="str">
        <f>'Project Start Date'!C68</f>
        <v>DRS.PX.WYC._.RES.Grid Interactive Water Htr</v>
      </c>
      <c r="D68" s="6" t="s">
        <v>215</v>
      </c>
      <c r="E68" s="6">
        <f>ROUND(_xlfn.XLOOKUP(C68,'AEG Inputs'!$E$3:$E$92,'AEG Inputs'!$N$3:$N$92),2)</f>
        <v>124.73</v>
      </c>
      <c r="G68" s="6" t="s">
        <v>216</v>
      </c>
      <c r="H68" s="6">
        <f>'Project Start Date'!H68</f>
        <v>1</v>
      </c>
      <c r="L68" s="6" t="str">
        <f>'Project Start Date'!L68</f>
        <v>=</v>
      </c>
      <c r="O68" s="6" t="str">
        <f ca="1">'Project Start Date'!O68</f>
        <v>H:\2023 IRP Update\_Document\DATA DISC\2023 IRP Update Data Disk April 1 (Public)\Chapters, Appendicies, and Input Assumptions\Input Assumptions\DSM\_PC_DSM-DR-IRP2023 Update Plexos Inputs Summer &amp; Winter update.xlsx]</v>
      </c>
      <c r="Q68" s="6" t="s">
        <v>213</v>
      </c>
      <c r="R68" s="6" t="s">
        <v>214</v>
      </c>
      <c r="S68" s="6" t="s">
        <v>201</v>
      </c>
      <c r="T68" s="6" t="s">
        <v>215</v>
      </c>
      <c r="U68" s="6">
        <v>518.08000000000004</v>
      </c>
      <c r="W68" s="6" t="s">
        <v>216</v>
      </c>
      <c r="X68" s="6">
        <v>1</v>
      </c>
      <c r="AB68" s="6" t="s">
        <v>403</v>
      </c>
      <c r="AF68" s="6" t="s">
        <v>302</v>
      </c>
    </row>
    <row r="69" spans="1:32" x14ac:dyDescent="0.25">
      <c r="A69" s="6" t="s">
        <v>213</v>
      </c>
      <c r="B69" s="6" t="s">
        <v>214</v>
      </c>
      <c r="C69" s="6" t="str">
        <f>'Project Start Date'!C69</f>
        <v>DRS.PX.NCA._.CI_.Smart Thermostats</v>
      </c>
      <c r="D69" s="6" t="s">
        <v>215</v>
      </c>
      <c r="E69" s="6">
        <f>ROUND(_xlfn.XLOOKUP(C69,'AEG Inputs'!$E$3:$E$92,'AEG Inputs'!$N$3:$N$92),2)</f>
        <v>21</v>
      </c>
      <c r="G69" s="6" t="s">
        <v>216</v>
      </c>
      <c r="H69" s="6">
        <f>'Project Start Date'!H69</f>
        <v>1</v>
      </c>
      <c r="L69" s="6" t="str">
        <f>'Project Start Date'!L69</f>
        <v>=</v>
      </c>
      <c r="O69" s="6" t="str">
        <f ca="1">'Project Start Date'!O69</f>
        <v>H:\2023 IRP Update\_Document\DATA DISC\2023 IRP Update Data Disk April 1 (Public)\Chapters, Appendicies, and Input Assumptions\Input Assumptions\DSM\_PC_DSM-DR-IRP2023 Update Plexos Inputs Summer &amp; Winter update.xlsx]</v>
      </c>
      <c r="Q69" s="6" t="s">
        <v>213</v>
      </c>
      <c r="R69" s="6" t="s">
        <v>214</v>
      </c>
      <c r="S69" s="6" t="s">
        <v>203</v>
      </c>
      <c r="T69" s="6" t="s">
        <v>215</v>
      </c>
      <c r="U69" s="6">
        <v>459.48</v>
      </c>
      <c r="W69" s="6" t="s">
        <v>216</v>
      </c>
      <c r="X69" s="6">
        <v>1</v>
      </c>
      <c r="AB69" s="6" t="s">
        <v>403</v>
      </c>
      <c r="AF69" s="6" t="s">
        <v>302</v>
      </c>
    </row>
    <row r="70" spans="1:32" x14ac:dyDescent="0.25">
      <c r="A70" s="6" t="s">
        <v>213</v>
      </c>
      <c r="B70" s="6" t="s">
        <v>214</v>
      </c>
      <c r="C70" s="6" t="str">
        <f>'Project Start Date'!C70</f>
        <v>DRS.PX.GOE._.CI_.Smart Thermostats</v>
      </c>
      <c r="D70" s="6" t="s">
        <v>215</v>
      </c>
      <c r="E70" s="6">
        <f>ROUND(_xlfn.XLOOKUP(C70,'AEG Inputs'!$E$3:$E$92,'AEG Inputs'!$N$3:$N$92),2)</f>
        <v>32.26</v>
      </c>
      <c r="G70" s="6" t="s">
        <v>216</v>
      </c>
      <c r="H70" s="6">
        <f>'Project Start Date'!H70</f>
        <v>1</v>
      </c>
      <c r="L70" s="6" t="str">
        <f>'Project Start Date'!L70</f>
        <v>=</v>
      </c>
      <c r="O70" s="6" t="str">
        <f ca="1">'Project Start Date'!O70</f>
        <v>H:\2023 IRP Update\_Document\DATA DISC\2023 IRP Update Data Disk April 1 (Public)\Chapters, Appendicies, and Input Assumptions\Input Assumptions\DSM\_PC_DSM-DR-IRP2023 Update Plexos Inputs Summer &amp; Winter update.xlsx]</v>
      </c>
      <c r="Q70" s="6" t="s">
        <v>213</v>
      </c>
      <c r="R70" s="6" t="s">
        <v>214</v>
      </c>
      <c r="S70" s="6" t="s">
        <v>205</v>
      </c>
      <c r="T70" s="6" t="s">
        <v>215</v>
      </c>
      <c r="U70" s="6">
        <v>89.32</v>
      </c>
      <c r="W70" s="6" t="s">
        <v>216</v>
      </c>
      <c r="X70" s="6">
        <v>1</v>
      </c>
      <c r="AB70" s="6" t="s">
        <v>403</v>
      </c>
      <c r="AF70" s="6" t="s">
        <v>302</v>
      </c>
    </row>
    <row r="71" spans="1:32" x14ac:dyDescent="0.25">
      <c r="A71" s="6" t="s">
        <v>213</v>
      </c>
      <c r="B71" s="6" t="s">
        <v>214</v>
      </c>
      <c r="C71" s="6" t="str">
        <f>'Project Start Date'!C71</f>
        <v>DRS.PX.SOR._.CI_.Smart Thermostats</v>
      </c>
      <c r="D71" s="6" t="s">
        <v>215</v>
      </c>
      <c r="E71" s="6">
        <f>ROUND(_xlfn.XLOOKUP(C71,'AEG Inputs'!$E$3:$E$92,'AEG Inputs'!$N$3:$N$92),2)</f>
        <v>21.39</v>
      </c>
      <c r="G71" s="6" t="s">
        <v>216</v>
      </c>
      <c r="H71" s="6">
        <f>'Project Start Date'!H71</f>
        <v>1</v>
      </c>
      <c r="L71" s="6" t="str">
        <f>'Project Start Date'!L71</f>
        <v>=</v>
      </c>
      <c r="O71" s="6" t="str">
        <f ca="1">'Project Start Date'!O71</f>
        <v>H:\2023 IRP Update\_Document\DATA DISC\2023 IRP Update Data Disk April 1 (Public)\Chapters, Appendicies, and Input Assumptions\Input Assumptions\DSM\_PC_DSM-DR-IRP2023 Update Plexos Inputs Summer &amp; Winter update.xlsx]</v>
      </c>
      <c r="Q71" s="6" t="s">
        <v>213</v>
      </c>
      <c r="R71" s="6" t="s">
        <v>214</v>
      </c>
      <c r="S71" s="6" t="s">
        <v>209</v>
      </c>
      <c r="T71" s="6" t="s">
        <v>215</v>
      </c>
      <c r="U71" s="6">
        <v>295.13</v>
      </c>
      <c r="W71" s="6" t="s">
        <v>216</v>
      </c>
      <c r="X71" s="6">
        <v>1</v>
      </c>
      <c r="AB71" s="6" t="s">
        <v>403</v>
      </c>
      <c r="AF71" s="6" t="s">
        <v>302</v>
      </c>
    </row>
    <row r="72" spans="1:32" x14ac:dyDescent="0.25">
      <c r="A72" s="6" t="s">
        <v>213</v>
      </c>
      <c r="B72" s="6" t="s">
        <v>214</v>
      </c>
      <c r="C72" s="6" t="str">
        <f>'Project Start Date'!C72</f>
        <v>DRS.PX.UTN._.CI_.Smart Thermostats</v>
      </c>
      <c r="D72" s="6" t="s">
        <v>215</v>
      </c>
      <c r="E72" s="6">
        <f>ROUND(_xlfn.XLOOKUP(C72,'AEG Inputs'!$E$3:$E$92,'AEG Inputs'!$N$3:$N$92),2)</f>
        <v>32.549999999999997</v>
      </c>
      <c r="G72" s="6" t="s">
        <v>216</v>
      </c>
      <c r="H72" s="6">
        <f>'Project Start Date'!H72</f>
        <v>1</v>
      </c>
      <c r="L72" s="6" t="str">
        <f>'Project Start Date'!L72</f>
        <v>=</v>
      </c>
      <c r="O72" s="6" t="str">
        <f ca="1">'Project Start Date'!O72</f>
        <v>H:\2023 IRP Update\_Document\DATA DISC\2023 IRP Update Data Disk April 1 (Public)\Chapters, Appendicies, and Input Assumptions\Input Assumptions\DSM\_PC_DSM-DR-IRP2023 Update Plexos Inputs Summer &amp; Winter update.xlsx]</v>
      </c>
      <c r="Q72" s="6" t="s">
        <v>213</v>
      </c>
      <c r="R72" s="6" t="s">
        <v>214</v>
      </c>
      <c r="S72" s="6" t="s">
        <v>211</v>
      </c>
      <c r="T72" s="6" t="s">
        <v>215</v>
      </c>
      <c r="U72" s="6">
        <v>58.69</v>
      </c>
      <c r="W72" s="6" t="s">
        <v>216</v>
      </c>
      <c r="X72" s="6">
        <v>1</v>
      </c>
      <c r="AB72" s="6" t="s">
        <v>403</v>
      </c>
      <c r="AF72" s="6" t="s">
        <v>302</v>
      </c>
    </row>
    <row r="73" spans="1:32" x14ac:dyDescent="0.25">
      <c r="A73" s="6" t="s">
        <v>213</v>
      </c>
      <c r="B73" s="6" t="s">
        <v>214</v>
      </c>
      <c r="C73" s="6" t="str">
        <f>'Project Start Date'!C73</f>
        <v>DRS.PX.YAK._.CI_.Smart Thermostats</v>
      </c>
      <c r="D73" s="6" t="s">
        <v>215</v>
      </c>
      <c r="E73" s="6">
        <f>ROUND(_xlfn.XLOOKUP(C73,'AEG Inputs'!$E$3:$E$92,'AEG Inputs'!$N$3:$N$92),2)</f>
        <v>19.39</v>
      </c>
      <c r="G73" s="6" t="s">
        <v>216</v>
      </c>
      <c r="H73" s="6">
        <f>'Project Start Date'!H73</f>
        <v>1</v>
      </c>
      <c r="L73" s="6" t="str">
        <f>'Project Start Date'!L73</f>
        <v>=</v>
      </c>
      <c r="O73" s="6" t="str">
        <f ca="1">'Project Start Date'!O73</f>
        <v>H:\2023 IRP Update\_Document\DATA DISC\2023 IRP Update Data Disk April 1 (Public)\Chapters, Appendicies, and Input Assumptions\Input Assumptions\DSM\_PC_DSM-DR-IRP2023 Update Plexos Inputs Summer &amp; Winter update.xlsx]</v>
      </c>
      <c r="Q73" s="6" t="s">
        <v>213</v>
      </c>
      <c r="R73" s="6" t="s">
        <v>214</v>
      </c>
      <c r="S73" s="6" t="s">
        <v>183</v>
      </c>
      <c r="T73" s="6" t="s">
        <v>215</v>
      </c>
      <c r="U73" s="6">
        <v>61.96</v>
      </c>
      <c r="W73" s="6" t="s">
        <v>216</v>
      </c>
      <c r="X73" s="6">
        <v>1</v>
      </c>
      <c r="AB73" s="6" t="s">
        <v>403</v>
      </c>
      <c r="AF73" s="6" t="s">
        <v>302</v>
      </c>
    </row>
    <row r="74" spans="1:32" x14ac:dyDescent="0.25">
      <c r="A74" s="6" t="s">
        <v>213</v>
      </c>
      <c r="B74" s="6" t="s">
        <v>214</v>
      </c>
      <c r="C74" s="6" t="str">
        <f>'Project Start Date'!C74</f>
        <v>DRS.PX.WYC._.CI_.Smart Thermostats</v>
      </c>
      <c r="D74" s="6" t="s">
        <v>215</v>
      </c>
      <c r="E74" s="6">
        <f>ROUND(_xlfn.XLOOKUP(C74,'AEG Inputs'!$E$3:$E$92,'AEG Inputs'!$N$3:$N$92),2)</f>
        <v>34.32</v>
      </c>
      <c r="G74" s="6" t="s">
        <v>216</v>
      </c>
      <c r="H74" s="6">
        <f>'Project Start Date'!H74</f>
        <v>1</v>
      </c>
      <c r="L74" s="6" t="str">
        <f>'Project Start Date'!L74</f>
        <v>=</v>
      </c>
      <c r="O74" s="6" t="str">
        <f ca="1">'Project Start Date'!O74</f>
        <v>H:\2023 IRP Update\_Document\DATA DISC\2023 IRP Update Data Disk April 1 (Public)\Chapters, Appendicies, and Input Assumptions\Input Assumptions\DSM\_PC_DSM-DR-IRP2023 Update Plexos Inputs Summer &amp; Winter update.xlsx]</v>
      </c>
      <c r="Q74" s="6" t="s">
        <v>213</v>
      </c>
      <c r="R74" s="6" t="s">
        <v>214</v>
      </c>
      <c r="S74" s="6" t="s">
        <v>185</v>
      </c>
      <c r="T74" s="6" t="s">
        <v>215</v>
      </c>
      <c r="U74" s="6">
        <v>143.18</v>
      </c>
      <c r="W74" s="6" t="s">
        <v>216</v>
      </c>
      <c r="X74" s="6">
        <v>1</v>
      </c>
      <c r="AB74" s="6" t="s">
        <v>403</v>
      </c>
      <c r="AF74" s="6" t="s">
        <v>302</v>
      </c>
    </row>
    <row r="75" spans="1:32" x14ac:dyDescent="0.25">
      <c r="A75" s="6" t="s">
        <v>213</v>
      </c>
      <c r="B75" s="6" t="s">
        <v>214</v>
      </c>
      <c r="C75" s="6" t="str">
        <f>'Project Start Date'!C75</f>
        <v>DRS.PX.NCA._.RES.Smart Thermostats</v>
      </c>
      <c r="D75" s="6" t="s">
        <v>215</v>
      </c>
      <c r="E75" s="6">
        <f>ROUND(_xlfn.XLOOKUP(C75,'AEG Inputs'!$E$3:$E$92,'AEG Inputs'!$N$3:$N$92),2)</f>
        <v>12.39</v>
      </c>
      <c r="G75" s="6" t="s">
        <v>216</v>
      </c>
      <c r="H75" s="6">
        <f>'Project Start Date'!H75</f>
        <v>1</v>
      </c>
      <c r="L75" s="6" t="str">
        <f>'Project Start Date'!L75</f>
        <v>=</v>
      </c>
      <c r="O75" s="6" t="str">
        <f ca="1">'Project Start Date'!O75</f>
        <v>H:\2023 IRP Update\_Document\DATA DISC\2023 IRP Update Data Disk April 1 (Public)\Chapters, Appendicies, and Input Assumptions\Input Assumptions\DSM\_PC_DSM-DR-IRP2023 Update Plexos Inputs Summer &amp; Winter update.xlsx]</v>
      </c>
      <c r="Q75" s="6" t="s">
        <v>213</v>
      </c>
      <c r="R75" s="6" t="s">
        <v>214</v>
      </c>
      <c r="S75" s="6" t="s">
        <v>187</v>
      </c>
      <c r="T75" s="6" t="s">
        <v>215</v>
      </c>
      <c r="U75" s="6">
        <v>263.76</v>
      </c>
      <c r="W75" s="6" t="s">
        <v>216</v>
      </c>
      <c r="X75" s="6">
        <v>1</v>
      </c>
      <c r="AB75" s="6" t="s">
        <v>403</v>
      </c>
      <c r="AF75" s="6" t="s">
        <v>302</v>
      </c>
    </row>
    <row r="76" spans="1:32" x14ac:dyDescent="0.25">
      <c r="A76" s="6" t="s">
        <v>213</v>
      </c>
      <c r="B76" s="6" t="s">
        <v>214</v>
      </c>
      <c r="C76" s="6" t="str">
        <f>'Project Start Date'!C76</f>
        <v>DRS.PX.GOE._.RES.Smart Thermostats</v>
      </c>
      <c r="D76" s="6" t="s">
        <v>215</v>
      </c>
      <c r="E76" s="6">
        <f>ROUND(_xlfn.XLOOKUP(C76,'AEG Inputs'!$E$3:$E$92,'AEG Inputs'!$N$3:$N$92),2)</f>
        <v>17.29</v>
      </c>
      <c r="G76" s="6" t="s">
        <v>216</v>
      </c>
      <c r="H76" s="6">
        <f>'Project Start Date'!H76</f>
        <v>1</v>
      </c>
      <c r="L76" s="6" t="str">
        <f>'Project Start Date'!L76</f>
        <v>=</v>
      </c>
      <c r="O76" s="6" t="str">
        <f ca="1">'Project Start Date'!O76</f>
        <v>H:\2023 IRP Update\_Document\DATA DISC\2023 IRP Update Data Disk April 1 (Public)\Chapters, Appendicies, and Input Assumptions\Input Assumptions\DSM\_PC_DSM-DR-IRP2023 Update Plexos Inputs Summer &amp; Winter update.xlsx]</v>
      </c>
      <c r="Q76" s="6" t="s">
        <v>213</v>
      </c>
      <c r="R76" s="6" t="s">
        <v>214</v>
      </c>
      <c r="S76" s="6" t="s">
        <v>189</v>
      </c>
      <c r="T76" s="6" t="s">
        <v>215</v>
      </c>
      <c r="U76" s="6">
        <v>966.44</v>
      </c>
      <c r="W76" s="6" t="s">
        <v>216</v>
      </c>
      <c r="X76" s="6">
        <v>1</v>
      </c>
      <c r="AB76" s="6" t="s">
        <v>403</v>
      </c>
      <c r="AF76" s="6" t="s">
        <v>302</v>
      </c>
    </row>
    <row r="77" spans="1:32" x14ac:dyDescent="0.25">
      <c r="A77" s="6" t="s">
        <v>213</v>
      </c>
      <c r="B77" s="6" t="s">
        <v>214</v>
      </c>
      <c r="C77" s="6" t="str">
        <f>'Project Start Date'!C77</f>
        <v>DRS.PX.SOR._.RES.Smart Thermostats</v>
      </c>
      <c r="D77" s="6" t="s">
        <v>215</v>
      </c>
      <c r="E77" s="6">
        <f>ROUND(_xlfn.XLOOKUP(C77,'AEG Inputs'!$E$3:$E$92,'AEG Inputs'!$N$3:$N$92),2)</f>
        <v>12.46</v>
      </c>
      <c r="G77" s="6" t="s">
        <v>216</v>
      </c>
      <c r="H77" s="6">
        <f>'Project Start Date'!H77</f>
        <v>1</v>
      </c>
      <c r="L77" s="6" t="str">
        <f>'Project Start Date'!L77</f>
        <v>=</v>
      </c>
      <c r="O77" s="6" t="str">
        <f ca="1">'Project Start Date'!O77</f>
        <v>H:\2023 IRP Update\_Document\DATA DISC\2023 IRP Update Data Disk April 1 (Public)\Chapters, Appendicies, and Input Assumptions\Input Assumptions\DSM\_PC_DSM-DR-IRP2023 Update Plexos Inputs Summer &amp; Winter update.xlsx]</v>
      </c>
      <c r="Q77" s="6" t="s">
        <v>213</v>
      </c>
      <c r="R77" s="6" t="s">
        <v>214</v>
      </c>
      <c r="S77" s="6" t="s">
        <v>191</v>
      </c>
      <c r="T77" s="6" t="s">
        <v>215</v>
      </c>
      <c r="U77" s="6">
        <v>226.45</v>
      </c>
      <c r="W77" s="6" t="s">
        <v>216</v>
      </c>
      <c r="X77" s="6">
        <v>1</v>
      </c>
      <c r="AB77" s="6" t="s">
        <v>403</v>
      </c>
      <c r="AF77" s="6" t="s">
        <v>302</v>
      </c>
    </row>
    <row r="78" spans="1:32" x14ac:dyDescent="0.25">
      <c r="A78" s="6" t="s">
        <v>213</v>
      </c>
      <c r="B78" s="6" t="s">
        <v>214</v>
      </c>
      <c r="C78" s="6" t="str">
        <f>'Project Start Date'!C78</f>
        <v>DRS.PX.UTN._.RES.Smart Thermostats</v>
      </c>
      <c r="D78" s="6" t="s">
        <v>215</v>
      </c>
      <c r="E78" s="6">
        <f>ROUND(_xlfn.XLOOKUP(C78,'AEG Inputs'!$E$3:$E$92,'AEG Inputs'!$N$3:$N$92),2)</f>
        <v>17.86</v>
      </c>
      <c r="G78" s="6" t="s">
        <v>216</v>
      </c>
      <c r="H78" s="6">
        <f>'Project Start Date'!H78</f>
        <v>1</v>
      </c>
      <c r="L78" s="6" t="str">
        <f>'Project Start Date'!L78</f>
        <v>=</v>
      </c>
      <c r="O78" s="6" t="str">
        <f ca="1">'Project Start Date'!O78</f>
        <v>H:\2023 IRP Update\_Document\DATA DISC\2023 IRP Update Data Disk April 1 (Public)\Chapters, Appendicies, and Input Assumptions\Input Assumptions\DSM\_PC_DSM-DR-IRP2023 Update Plexos Inputs Summer &amp; Winter update.xlsx]</v>
      </c>
      <c r="Q78" s="6" t="s">
        <v>213</v>
      </c>
      <c r="R78" s="6" t="s">
        <v>214</v>
      </c>
      <c r="S78" s="6" t="s">
        <v>193</v>
      </c>
      <c r="T78" s="6" t="s">
        <v>215</v>
      </c>
      <c r="U78" s="6">
        <v>540.13</v>
      </c>
      <c r="W78" s="6" t="s">
        <v>216</v>
      </c>
      <c r="X78" s="6">
        <v>1</v>
      </c>
      <c r="AB78" s="6" t="s">
        <v>403</v>
      </c>
      <c r="AF78" s="6" t="s">
        <v>302</v>
      </c>
    </row>
    <row r="79" spans="1:32" x14ac:dyDescent="0.25">
      <c r="A79" s="6" t="s">
        <v>213</v>
      </c>
      <c r="B79" s="6" t="s">
        <v>214</v>
      </c>
      <c r="C79" s="6" t="str">
        <f>'Project Start Date'!C79</f>
        <v>DRS.PX.YAK._.RES.Smart Thermostats</v>
      </c>
      <c r="D79" s="6" t="s">
        <v>215</v>
      </c>
      <c r="E79" s="6">
        <f>ROUND(_xlfn.XLOOKUP(C79,'AEG Inputs'!$E$3:$E$92,'AEG Inputs'!$N$3:$N$92),2)</f>
        <v>11.13</v>
      </c>
      <c r="G79" s="6" t="s">
        <v>216</v>
      </c>
      <c r="H79" s="6">
        <f>'Project Start Date'!H79</f>
        <v>1</v>
      </c>
      <c r="L79" s="6" t="str">
        <f>'Project Start Date'!L79</f>
        <v>=</v>
      </c>
      <c r="O79" s="6" t="str">
        <f ca="1">'Project Start Date'!O79</f>
        <v>H:\2023 IRP Update\_Document\DATA DISC\2023 IRP Update Data Disk April 1 (Public)\Chapters, Appendicies, and Input Assumptions\Input Assumptions\DSM\_PC_DSM-DR-IRP2023 Update Plexos Inputs Summer &amp; Winter update.xlsx]</v>
      </c>
      <c r="Q79" s="6" t="s">
        <v>213</v>
      </c>
      <c r="R79" s="6" t="s">
        <v>214</v>
      </c>
      <c r="S79" s="6" t="s">
        <v>195</v>
      </c>
      <c r="T79" s="6" t="s">
        <v>215</v>
      </c>
      <c r="U79" s="6">
        <v>127.35</v>
      </c>
      <c r="W79" s="6" t="s">
        <v>216</v>
      </c>
      <c r="X79" s="6">
        <v>1</v>
      </c>
      <c r="AB79" s="6" t="s">
        <v>403</v>
      </c>
      <c r="AF79" s="6" t="s">
        <v>302</v>
      </c>
    </row>
    <row r="80" spans="1:32" x14ac:dyDescent="0.25">
      <c r="A80" s="6" t="s">
        <v>213</v>
      </c>
      <c r="B80" s="6" t="s">
        <v>214</v>
      </c>
      <c r="C80" s="6" t="str">
        <f>'Project Start Date'!C80</f>
        <v>DRS.PX.WYC._.RES.Smart Thermostats</v>
      </c>
      <c r="D80" s="6" t="s">
        <v>215</v>
      </c>
      <c r="E80" s="6">
        <f>ROUND(_xlfn.XLOOKUP(C80,'AEG Inputs'!$E$3:$E$92,'AEG Inputs'!$N$3:$N$92),2)</f>
        <v>17.100000000000001</v>
      </c>
      <c r="G80" s="6" t="s">
        <v>216</v>
      </c>
      <c r="H80" s="6">
        <f>'Project Start Date'!H80</f>
        <v>1</v>
      </c>
      <c r="L80" s="6" t="str">
        <f>'Project Start Date'!L80</f>
        <v>=</v>
      </c>
      <c r="O80" s="6" t="str">
        <f ca="1">'Project Start Date'!O80</f>
        <v>H:\2023 IRP Update\_Document\DATA DISC\2023 IRP Update Data Disk April 1 (Public)\Chapters, Appendicies, and Input Assumptions\Input Assumptions\DSM\_PC_DSM-DR-IRP2023 Update Plexos Inputs Summer &amp; Winter update.xlsx]</v>
      </c>
      <c r="Q80" s="6" t="s">
        <v>213</v>
      </c>
      <c r="R80" s="6" t="s">
        <v>214</v>
      </c>
      <c r="S80" s="6" t="s">
        <v>177</v>
      </c>
      <c r="T80" s="6" t="s">
        <v>215</v>
      </c>
      <c r="U80" s="6">
        <v>152.91</v>
      </c>
      <c r="W80" s="6" t="s">
        <v>216</v>
      </c>
      <c r="X80" s="6">
        <v>1</v>
      </c>
      <c r="AB80" s="6" t="s">
        <v>403</v>
      </c>
      <c r="AF80" s="6" t="s">
        <v>302</v>
      </c>
    </row>
    <row r="81" spans="1:32" x14ac:dyDescent="0.25">
      <c r="A81" s="6" t="s">
        <v>213</v>
      </c>
      <c r="B81" s="6" t="s">
        <v>214</v>
      </c>
      <c r="C81" s="6" t="str">
        <f>'Project Start Date'!C81</f>
        <v>DRS.PX.NCA._.CI_.Battery DLC</v>
      </c>
      <c r="D81" s="6" t="s">
        <v>215</v>
      </c>
      <c r="E81" s="6">
        <f>ROUND(_xlfn.XLOOKUP(C81,'AEG Inputs'!$E$3:$E$92,'AEG Inputs'!$N$3:$N$92),2)</f>
        <v>33.14</v>
      </c>
      <c r="G81" s="6" t="s">
        <v>216</v>
      </c>
      <c r="H81" s="6">
        <f>'Project Start Date'!H81</f>
        <v>1</v>
      </c>
      <c r="L81" s="6" t="str">
        <f>'Project Start Date'!L81</f>
        <v>=</v>
      </c>
      <c r="O81" s="6" t="str">
        <f ca="1">'Project Start Date'!O81</f>
        <v>H:\2023 IRP Update\_Document\DATA DISC\2023 IRP Update Data Disk April 1 (Public)\Chapters, Appendicies, and Input Assumptions\Input Assumptions\DSM\_PC_DSM-DR-IRP2023 Update Plexos Inputs Summer &amp; Winter update.xlsx]</v>
      </c>
      <c r="Q81" s="6" t="s">
        <v>213</v>
      </c>
      <c r="R81" s="6" t="s">
        <v>214</v>
      </c>
      <c r="S81" s="6" t="s">
        <v>167</v>
      </c>
      <c r="T81" s="6" t="s">
        <v>215</v>
      </c>
      <c r="U81" s="6">
        <v>48.25</v>
      </c>
      <c r="W81" s="6" t="s">
        <v>216</v>
      </c>
      <c r="X81" s="6">
        <v>1</v>
      </c>
      <c r="AB81" s="6" t="s">
        <v>403</v>
      </c>
      <c r="AF81" s="6" t="s">
        <v>302</v>
      </c>
    </row>
    <row r="82" spans="1:32" x14ac:dyDescent="0.25">
      <c r="A82" s="6" t="s">
        <v>213</v>
      </c>
      <c r="B82" s="6" t="s">
        <v>214</v>
      </c>
      <c r="C82" s="6" t="str">
        <f>'Project Start Date'!C82</f>
        <v>DRS.PX.GOE._.CI_.Battery DLC</v>
      </c>
      <c r="D82" s="6" t="s">
        <v>215</v>
      </c>
      <c r="E82" s="6">
        <f>ROUND(_xlfn.XLOOKUP(C82,'AEG Inputs'!$E$3:$E$92,'AEG Inputs'!$N$3:$N$92),2)</f>
        <v>35.619999999999997</v>
      </c>
      <c r="G82" s="6" t="s">
        <v>216</v>
      </c>
      <c r="H82" s="6">
        <f>'Project Start Date'!H82</f>
        <v>1</v>
      </c>
      <c r="L82" s="6" t="str">
        <f>'Project Start Date'!L82</f>
        <v>=</v>
      </c>
      <c r="O82" s="6" t="str">
        <f ca="1">'Project Start Date'!O82</f>
        <v>H:\2023 IRP Update\_Document\DATA DISC\2023 IRP Update Data Disk April 1 (Public)\Chapters, Appendicies, and Input Assumptions\Input Assumptions\DSM\_PC_DSM-DR-IRP2023 Update Plexos Inputs Summer &amp; Winter update.xlsx]</v>
      </c>
      <c r="Q82" s="6" t="s">
        <v>213</v>
      </c>
      <c r="R82" s="6" t="s">
        <v>214</v>
      </c>
      <c r="S82" s="6" t="s">
        <v>169</v>
      </c>
      <c r="T82" s="6" t="s">
        <v>215</v>
      </c>
      <c r="U82" s="6">
        <v>65.790000000000006</v>
      </c>
      <c r="W82" s="6" t="s">
        <v>216</v>
      </c>
      <c r="X82" s="6">
        <v>1</v>
      </c>
      <c r="AB82" s="6" t="s">
        <v>403</v>
      </c>
      <c r="AF82" s="6" t="s">
        <v>302</v>
      </c>
    </row>
    <row r="83" spans="1:32" x14ac:dyDescent="0.25">
      <c r="A83" s="6" t="s">
        <v>213</v>
      </c>
      <c r="B83" s="6" t="s">
        <v>214</v>
      </c>
      <c r="C83" s="6" t="str">
        <f>'Project Start Date'!C83</f>
        <v>DRS.PX.SOR._.CI_.Battery DLC</v>
      </c>
      <c r="D83" s="6" t="s">
        <v>215</v>
      </c>
      <c r="E83" s="6">
        <f>ROUND(_xlfn.XLOOKUP(C83,'AEG Inputs'!$E$3:$E$92,'AEG Inputs'!$N$3:$N$92),2)</f>
        <v>31.16</v>
      </c>
      <c r="G83" s="6" t="s">
        <v>216</v>
      </c>
      <c r="H83" s="6">
        <f>'Project Start Date'!H83</f>
        <v>1</v>
      </c>
      <c r="L83" s="6" t="str">
        <f>'Project Start Date'!L83</f>
        <v>=</v>
      </c>
      <c r="O83" s="6" t="str">
        <f ca="1">'Project Start Date'!O83</f>
        <v>H:\2023 IRP Update\_Document\DATA DISC\2023 IRP Update Data Disk April 1 (Public)\Chapters, Appendicies, and Input Assumptions\Input Assumptions\DSM\_PC_DSM-DR-IRP2023 Update Plexos Inputs Summer &amp; Winter update.xlsx]</v>
      </c>
      <c r="Q83" s="6" t="s">
        <v>213</v>
      </c>
      <c r="R83" s="6" t="s">
        <v>214</v>
      </c>
      <c r="S83" s="6" t="s">
        <v>171</v>
      </c>
      <c r="T83" s="6" t="s">
        <v>215</v>
      </c>
      <c r="U83" s="6">
        <v>98.91</v>
      </c>
      <c r="W83" s="6" t="s">
        <v>216</v>
      </c>
      <c r="X83" s="6">
        <v>1</v>
      </c>
      <c r="AB83" s="6" t="s">
        <v>403</v>
      </c>
      <c r="AF83" s="6" t="s">
        <v>302</v>
      </c>
    </row>
    <row r="84" spans="1:32" x14ac:dyDescent="0.25">
      <c r="A84" s="6" t="s">
        <v>213</v>
      </c>
      <c r="B84" s="6" t="s">
        <v>214</v>
      </c>
      <c r="C84" s="6" t="str">
        <f>'Project Start Date'!C84</f>
        <v>DRS.PX.UTN._.CI_.Battery DLC</v>
      </c>
      <c r="D84" s="6" t="s">
        <v>215</v>
      </c>
      <c r="E84" s="6">
        <f>ROUND(_xlfn.XLOOKUP(C84,'AEG Inputs'!$E$3:$E$92,'AEG Inputs'!$N$3:$N$92),2)</f>
        <v>32.96</v>
      </c>
      <c r="G84" s="6" t="s">
        <v>216</v>
      </c>
      <c r="H84" s="6">
        <f>'Project Start Date'!H84</f>
        <v>1</v>
      </c>
      <c r="L84" s="6" t="str">
        <f>'Project Start Date'!L84</f>
        <v>=</v>
      </c>
      <c r="O84" s="6" t="str">
        <f ca="1">'Project Start Date'!O84</f>
        <v>H:\2023 IRP Update\_Document\DATA DISC\2023 IRP Update Data Disk April 1 (Public)\Chapters, Appendicies, and Input Assumptions\Input Assumptions\DSM\_PC_DSM-DR-IRP2023 Update Plexos Inputs Summer &amp; Winter update.xlsx]</v>
      </c>
      <c r="Q84" s="6" t="s">
        <v>213</v>
      </c>
      <c r="R84" s="6" t="s">
        <v>214</v>
      </c>
      <c r="S84" s="6" t="s">
        <v>173</v>
      </c>
      <c r="T84" s="6" t="s">
        <v>215</v>
      </c>
      <c r="U84" s="6">
        <v>265.17</v>
      </c>
      <c r="W84" s="6" t="s">
        <v>216</v>
      </c>
      <c r="X84" s="6">
        <v>1</v>
      </c>
      <c r="AB84" s="6" t="s">
        <v>403</v>
      </c>
      <c r="AF84" s="6" t="s">
        <v>302</v>
      </c>
    </row>
    <row r="85" spans="1:32" x14ac:dyDescent="0.25">
      <c r="A85" s="6" t="s">
        <v>213</v>
      </c>
      <c r="B85" s="6" t="s">
        <v>214</v>
      </c>
      <c r="C85" s="6" t="str">
        <f>'Project Start Date'!C85</f>
        <v>DRS.PX.YAK._.CI_.Battery DLC</v>
      </c>
      <c r="D85" s="6" t="s">
        <v>215</v>
      </c>
      <c r="E85" s="6">
        <f>ROUND(_xlfn.XLOOKUP(C85,'AEG Inputs'!$E$3:$E$92,'AEG Inputs'!$N$3:$N$92),2)</f>
        <v>29.75</v>
      </c>
      <c r="G85" s="6" t="s">
        <v>216</v>
      </c>
      <c r="H85" s="6">
        <f>'Project Start Date'!H85</f>
        <v>1</v>
      </c>
      <c r="L85" s="6" t="str">
        <f>'Project Start Date'!L85</f>
        <v>=</v>
      </c>
      <c r="O85" s="6" t="str">
        <f ca="1">'Project Start Date'!O85</f>
        <v>H:\2023 IRP Update\_Document\DATA DISC\2023 IRP Update Data Disk April 1 (Public)\Chapters, Appendicies, and Input Assumptions\Input Assumptions\DSM\_PC_DSM-DR-IRP2023 Update Plexos Inputs Summer &amp; Winter update.xlsx]</v>
      </c>
      <c r="Q85" s="6" t="s">
        <v>213</v>
      </c>
      <c r="R85" s="6" t="s">
        <v>214</v>
      </c>
      <c r="S85" s="6" t="s">
        <v>175</v>
      </c>
      <c r="T85" s="6" t="s">
        <v>215</v>
      </c>
      <c r="U85" s="6">
        <v>12.57</v>
      </c>
      <c r="W85" s="6" t="s">
        <v>216</v>
      </c>
      <c r="X85" s="6">
        <v>1</v>
      </c>
      <c r="AB85" s="6" t="s">
        <v>403</v>
      </c>
      <c r="AF85" s="6" t="s">
        <v>302</v>
      </c>
    </row>
    <row r="86" spans="1:32" x14ac:dyDescent="0.25">
      <c r="A86" s="6" t="s">
        <v>213</v>
      </c>
      <c r="B86" s="6" t="s">
        <v>214</v>
      </c>
      <c r="C86" s="6" t="str">
        <f>'Project Start Date'!C86</f>
        <v>DRS.PX.WYC._.CI_.Battery DLC</v>
      </c>
      <c r="D86" s="6" t="s">
        <v>215</v>
      </c>
      <c r="E86" s="6">
        <f>ROUND(_xlfn.XLOOKUP(C86,'AEG Inputs'!$E$3:$E$92,'AEG Inputs'!$N$3:$N$92),2)</f>
        <v>42.63</v>
      </c>
      <c r="G86" s="6" t="s">
        <v>216</v>
      </c>
      <c r="H86" s="6">
        <f>'Project Start Date'!H86</f>
        <v>1</v>
      </c>
      <c r="L86" s="6" t="str">
        <f>'Project Start Date'!L86</f>
        <v>=</v>
      </c>
      <c r="O86" s="6" t="str">
        <f ca="1">'Project Start Date'!O86</f>
        <v>H:\2023 IRP Update\_Document\DATA DISC\2023 IRP Update Data Disk April 1 (Public)\Chapters, Appendicies, and Input Assumptions\Input Assumptions\DSM\_PC_DSM-DR-IRP2023 Update Plexos Inputs Summer &amp; Winter update.xlsx]</v>
      </c>
      <c r="Q86" s="6" t="s">
        <v>213</v>
      </c>
      <c r="R86" s="6" t="s">
        <v>214</v>
      </c>
      <c r="S86" s="6" t="s">
        <v>179</v>
      </c>
      <c r="T86" s="6" t="s">
        <v>215</v>
      </c>
      <c r="U86" s="6">
        <v>29.54</v>
      </c>
      <c r="W86" s="6" t="s">
        <v>216</v>
      </c>
      <c r="X86" s="6">
        <v>1</v>
      </c>
      <c r="AB86" s="6" t="s">
        <v>403</v>
      </c>
      <c r="AF86" s="6" t="s">
        <v>302</v>
      </c>
    </row>
    <row r="87" spans="1:32" x14ac:dyDescent="0.25">
      <c r="A87" s="6" t="s">
        <v>213</v>
      </c>
      <c r="B87" s="6" t="s">
        <v>214</v>
      </c>
      <c r="C87" s="6" t="str">
        <f>'Project Start Date'!C87</f>
        <v>DRS.PX.NCA._.RES.Battery DLC</v>
      </c>
      <c r="D87" s="6" t="s">
        <v>215</v>
      </c>
      <c r="E87" s="6">
        <f>ROUND(_xlfn.XLOOKUP(C87,'AEG Inputs'!$E$3:$E$92,'AEG Inputs'!$N$3:$N$92),2)</f>
        <v>35.29</v>
      </c>
      <c r="G87" s="6" t="s">
        <v>216</v>
      </c>
      <c r="H87" s="6">
        <f>'Project Start Date'!H87</f>
        <v>1</v>
      </c>
      <c r="L87" s="6" t="str">
        <f>'Project Start Date'!L87</f>
        <v>=</v>
      </c>
      <c r="O87" s="6" t="str">
        <f ca="1">'Project Start Date'!O87</f>
        <v>H:\2023 IRP Update\_Document\DATA DISC\2023 IRP Update Data Disk April 1 (Public)\Chapters, Appendicies, and Input Assumptions\Input Assumptions\DSM\_PC_DSM-DR-IRP2023 Update Plexos Inputs Summer &amp; Winter update.xlsx]</v>
      </c>
      <c r="Q87" s="6" t="s">
        <v>213</v>
      </c>
      <c r="R87" s="6" t="s">
        <v>214</v>
      </c>
      <c r="S87" s="6" t="s">
        <v>181</v>
      </c>
      <c r="T87" s="6" t="s">
        <v>215</v>
      </c>
      <c r="U87" s="6">
        <v>41.17</v>
      </c>
      <c r="W87" s="6" t="s">
        <v>216</v>
      </c>
      <c r="X87" s="6">
        <v>1</v>
      </c>
      <c r="AB87" s="6" t="s">
        <v>403</v>
      </c>
      <c r="AF87" s="6" t="s">
        <v>302</v>
      </c>
    </row>
    <row r="88" spans="1:32" x14ac:dyDescent="0.25">
      <c r="A88" s="6" t="s">
        <v>213</v>
      </c>
      <c r="B88" s="6" t="s">
        <v>214</v>
      </c>
      <c r="C88" s="6" t="str">
        <f>'Project Start Date'!C88</f>
        <v>DRS.PX.GOE._.RES.Battery DLC</v>
      </c>
      <c r="D88" s="6" t="s">
        <v>215</v>
      </c>
      <c r="E88" s="6">
        <f>ROUND(_xlfn.XLOOKUP(C88,'AEG Inputs'!$E$3:$E$92,'AEG Inputs'!$N$3:$N$92),2)</f>
        <v>34.9</v>
      </c>
      <c r="G88" s="6" t="s">
        <v>216</v>
      </c>
      <c r="H88" s="6">
        <f>'Project Start Date'!H88</f>
        <v>1</v>
      </c>
      <c r="L88" s="6" t="str">
        <f>'Project Start Date'!L88</f>
        <v>=</v>
      </c>
      <c r="O88" s="6" t="str">
        <f ca="1">'Project Start Date'!O88</f>
        <v>H:\2023 IRP Update\_Document\DATA DISC\2023 IRP Update Data Disk April 1 (Public)\Chapters, Appendicies, and Input Assumptions\Input Assumptions\DSM\_PC_DSM-DR-IRP2023 Update Plexos Inputs Summer &amp; Winter update.xlsx]</v>
      </c>
      <c r="Q88" s="6" t="s">
        <v>213</v>
      </c>
      <c r="R88" s="6" t="s">
        <v>214</v>
      </c>
      <c r="S88" s="6" t="s">
        <v>151</v>
      </c>
      <c r="T88" s="6" t="s">
        <v>215</v>
      </c>
      <c r="U88" s="6">
        <v>49.54</v>
      </c>
      <c r="W88" s="6" t="s">
        <v>216</v>
      </c>
      <c r="X88" s="6">
        <v>1</v>
      </c>
      <c r="AB88" s="6" t="s">
        <v>403</v>
      </c>
      <c r="AF88" s="6" t="s">
        <v>302</v>
      </c>
    </row>
    <row r="89" spans="1:32" x14ac:dyDescent="0.25">
      <c r="A89" s="6" t="s">
        <v>213</v>
      </c>
      <c r="B89" s="6" t="s">
        <v>214</v>
      </c>
      <c r="C89" s="6" t="str">
        <f>'Project Start Date'!C89</f>
        <v>DRS.PX.SOR._.RES.Battery DLC</v>
      </c>
      <c r="D89" s="6" t="s">
        <v>215</v>
      </c>
      <c r="E89" s="6">
        <f>ROUND(_xlfn.XLOOKUP(C89,'AEG Inputs'!$E$3:$E$92,'AEG Inputs'!$N$3:$N$92),2)</f>
        <v>34.06</v>
      </c>
      <c r="G89" s="6" t="s">
        <v>216</v>
      </c>
      <c r="H89" s="6">
        <f>'Project Start Date'!H89</f>
        <v>1</v>
      </c>
      <c r="L89" s="6" t="str">
        <f>'Project Start Date'!L89</f>
        <v>=</v>
      </c>
      <c r="O89" s="6" t="str">
        <f ca="1">'Project Start Date'!O89</f>
        <v>H:\2023 IRP Update\_Document\DATA DISC\2023 IRP Update Data Disk April 1 (Public)\Chapters, Appendicies, and Input Assumptions\Input Assumptions\DSM\_PC_DSM-DR-IRP2023 Update Plexos Inputs Summer &amp; Winter update.xlsx]</v>
      </c>
      <c r="Q89" s="6" t="s">
        <v>213</v>
      </c>
      <c r="R89" s="6" t="s">
        <v>214</v>
      </c>
      <c r="S89" s="6" t="s">
        <v>153</v>
      </c>
      <c r="T89" s="6" t="s">
        <v>215</v>
      </c>
      <c r="U89" s="6">
        <v>146.79</v>
      </c>
      <c r="W89" s="6" t="s">
        <v>216</v>
      </c>
      <c r="X89" s="6">
        <v>1</v>
      </c>
      <c r="AB89" s="6" t="s">
        <v>403</v>
      </c>
      <c r="AF89" s="6" t="s">
        <v>302</v>
      </c>
    </row>
    <row r="90" spans="1:32" x14ac:dyDescent="0.25">
      <c r="A90" s="6" t="s">
        <v>213</v>
      </c>
      <c r="B90" s="6" t="s">
        <v>214</v>
      </c>
      <c r="C90" s="6" t="str">
        <f>'Project Start Date'!C90</f>
        <v>DRS.PX.UTN._.RES.Battery DLC</v>
      </c>
      <c r="D90" s="6" t="s">
        <v>215</v>
      </c>
      <c r="E90" s="6">
        <f>ROUND(_xlfn.XLOOKUP(C90,'AEG Inputs'!$E$3:$E$92,'AEG Inputs'!$N$3:$N$92),2)</f>
        <v>32.64</v>
      </c>
      <c r="G90" s="6" t="s">
        <v>216</v>
      </c>
      <c r="H90" s="6">
        <f>'Project Start Date'!H90</f>
        <v>1</v>
      </c>
      <c r="L90" s="6" t="str">
        <f>'Project Start Date'!L90</f>
        <v>=</v>
      </c>
      <c r="O90" s="6" t="str">
        <f ca="1">'Project Start Date'!O90</f>
        <v>H:\2023 IRP Update\_Document\DATA DISC\2023 IRP Update Data Disk April 1 (Public)\Chapters, Appendicies, and Input Assumptions\Input Assumptions\DSM\_PC_DSM-DR-IRP2023 Update Plexos Inputs Summer &amp; Winter update.xlsx]</v>
      </c>
      <c r="Q90" s="6" t="s">
        <v>213</v>
      </c>
      <c r="R90" s="6" t="s">
        <v>214</v>
      </c>
      <c r="S90" s="6" t="s">
        <v>155</v>
      </c>
      <c r="T90" s="6" t="s">
        <v>215</v>
      </c>
      <c r="U90" s="6">
        <v>139.22</v>
      </c>
      <c r="W90" s="6" t="s">
        <v>216</v>
      </c>
      <c r="X90" s="6">
        <v>1</v>
      </c>
      <c r="AB90" s="6" t="s">
        <v>403</v>
      </c>
      <c r="AF90" s="6" t="s">
        <v>302</v>
      </c>
    </row>
    <row r="91" spans="1:32" x14ac:dyDescent="0.25">
      <c r="A91" s="6" t="s">
        <v>213</v>
      </c>
      <c r="B91" s="6" t="s">
        <v>214</v>
      </c>
      <c r="C91" s="6" t="str">
        <f>'Project Start Date'!C91</f>
        <v>DRS.PX.YAK._.RES.Battery DLC</v>
      </c>
      <c r="D91" s="6" t="s">
        <v>215</v>
      </c>
      <c r="E91" s="6">
        <f>ROUND(_xlfn.XLOOKUP(C91,'AEG Inputs'!$E$3:$E$92,'AEG Inputs'!$N$3:$N$92),2)</f>
        <v>28.74</v>
      </c>
      <c r="G91" s="6" t="s">
        <v>216</v>
      </c>
      <c r="H91" s="6">
        <f>'Project Start Date'!H91</f>
        <v>1</v>
      </c>
      <c r="L91" s="6" t="str">
        <f>'Project Start Date'!L91</f>
        <v>=</v>
      </c>
      <c r="O91" s="6" t="str">
        <f ca="1">'Project Start Date'!O91</f>
        <v>H:\2023 IRP Update\_Document\DATA DISC\2023 IRP Update Data Disk April 1 (Public)\Chapters, Appendicies, and Input Assumptions\Input Assumptions\DSM\_PC_DSM-DR-IRP2023 Update Plexos Inputs Summer &amp; Winter update.xlsx]</v>
      </c>
      <c r="Q91" s="6" t="s">
        <v>213</v>
      </c>
      <c r="R91" s="6" t="s">
        <v>214</v>
      </c>
      <c r="S91" s="6" t="s">
        <v>157</v>
      </c>
      <c r="T91" s="6" t="s">
        <v>215</v>
      </c>
      <c r="U91" s="6">
        <v>73.52</v>
      </c>
      <c r="W91" s="6" t="s">
        <v>216</v>
      </c>
      <c r="X91" s="6">
        <v>1</v>
      </c>
      <c r="AB91" s="6" t="s">
        <v>403</v>
      </c>
      <c r="AF91" s="6" t="s">
        <v>302</v>
      </c>
    </row>
    <row r="92" spans="1:32" x14ac:dyDescent="0.25">
      <c r="A92" s="6" t="s">
        <v>213</v>
      </c>
      <c r="B92" s="6" t="s">
        <v>214</v>
      </c>
      <c r="C92" s="6" t="str">
        <f>'Project Start Date'!C92</f>
        <v>DRS.PX.WYC._.RES.Battery DLC</v>
      </c>
      <c r="D92" s="6" t="s">
        <v>215</v>
      </c>
      <c r="E92" s="6">
        <f>ROUND(_xlfn.XLOOKUP(C92,'AEG Inputs'!$E$3:$E$92,'AEG Inputs'!$N$3:$N$92),2)</f>
        <v>42.14</v>
      </c>
      <c r="G92" s="6" t="s">
        <v>216</v>
      </c>
      <c r="H92" s="6">
        <f>'Project Start Date'!H92</f>
        <v>1</v>
      </c>
      <c r="L92" s="6" t="str">
        <f>'Project Start Date'!L92</f>
        <v>=</v>
      </c>
      <c r="O92" s="6" t="str">
        <f ca="1">'Project Start Date'!O92</f>
        <v>H:\2023 IRP Update\_Document\DATA DISC\2023 IRP Update Data Disk April 1 (Public)\Chapters, Appendicies, and Input Assumptions\Input Assumptions\DSM\_PC_DSM-DR-IRP2023 Update Plexos Inputs Summer &amp; Winter update.xlsx]</v>
      </c>
      <c r="Q92" s="6" t="s">
        <v>213</v>
      </c>
      <c r="R92" s="6" t="s">
        <v>214</v>
      </c>
      <c r="S92" s="6" t="s">
        <v>159</v>
      </c>
      <c r="T92" s="6" t="s">
        <v>215</v>
      </c>
      <c r="U92" s="6">
        <v>171.79</v>
      </c>
      <c r="W92" s="6" t="s">
        <v>216</v>
      </c>
      <c r="X92" s="6">
        <v>1</v>
      </c>
      <c r="AB92" s="6" t="s">
        <v>403</v>
      </c>
      <c r="AF92" s="6" t="s">
        <v>302</v>
      </c>
    </row>
    <row r="93" spans="1:32" x14ac:dyDescent="0.25">
      <c r="A93" s="6" t="s">
        <v>213</v>
      </c>
      <c r="B93" s="6" t="s">
        <v>214</v>
      </c>
      <c r="C93" s="6" t="str">
        <f>'Project Start Date'!C93</f>
        <v>DRW.PX.GOE._.CI_.3 Party</v>
      </c>
      <c r="D93" s="6" t="s">
        <v>215</v>
      </c>
      <c r="E93" s="6">
        <f>ROUND(_xlfn.XLOOKUP(C93,'AEG Inputs'!$F$3:$F$92,'AEG Inputs'!$O$3:$O$92),2)</f>
        <v>31.04</v>
      </c>
      <c r="G93" s="6" t="s">
        <v>216</v>
      </c>
      <c r="H93" s="6">
        <f>'Project Start Date'!H93</f>
        <v>1</v>
      </c>
      <c r="L93" s="6" t="str">
        <f>'Project Start Date'!L93</f>
        <v>=</v>
      </c>
      <c r="O93" s="6" t="str">
        <f ca="1">'Project Start Date'!O93</f>
        <v>H:\2023 IRP Update\_Document\DATA DISC\2023 IRP Update Data Disk April 1 (Public)\Chapters, Appendicies, and Input Assumptions\Input Assumptions\DSM\_PC_DSM-DR-IRP2023 Update Plexos Inputs Summer &amp; Winter update.xlsx]</v>
      </c>
      <c r="Q93" s="6" t="s">
        <v>213</v>
      </c>
      <c r="R93" s="6" t="s">
        <v>214</v>
      </c>
      <c r="S93" s="6" t="s">
        <v>161</v>
      </c>
      <c r="T93" s="6" t="s">
        <v>215</v>
      </c>
      <c r="U93" s="6">
        <v>532.76</v>
      </c>
      <c r="W93" s="6" t="s">
        <v>216</v>
      </c>
      <c r="X93" s="6">
        <v>1</v>
      </c>
      <c r="AB93" s="6" t="s">
        <v>403</v>
      </c>
      <c r="AF93" s="6" t="s">
        <v>302</v>
      </c>
    </row>
    <row r="94" spans="1:32" x14ac:dyDescent="0.25">
      <c r="A94" s="6" t="s">
        <v>213</v>
      </c>
      <c r="B94" s="6" t="s">
        <v>214</v>
      </c>
      <c r="C94" s="6" t="str">
        <f>'Project Start Date'!C94</f>
        <v>DRW.PX.GOE._.CI_.Battery DLC</v>
      </c>
      <c r="D94" s="6" t="s">
        <v>215</v>
      </c>
      <c r="E94" s="6">
        <f>ROUND(_xlfn.XLOOKUP(C94,'AEG Inputs'!$F$3:$F$92,'AEG Inputs'!$O$3:$O$92),2)</f>
        <v>34.01</v>
      </c>
      <c r="G94" s="6" t="s">
        <v>216</v>
      </c>
      <c r="H94" s="6">
        <f>'Project Start Date'!H94</f>
        <v>1</v>
      </c>
      <c r="L94" s="6" t="str">
        <f>'Project Start Date'!L94</f>
        <v>=</v>
      </c>
      <c r="O94" s="6" t="str">
        <f ca="1">'Project Start Date'!O94</f>
        <v>H:\2023 IRP Update\_Document\DATA DISC\2023 IRP Update Data Disk April 1 (Public)\Chapters, Appendicies, and Input Assumptions\Input Assumptions\DSM\_PC_DSM-DR-IRP2023 Update Plexos Inputs Summer &amp; Winter update.xlsx]</v>
      </c>
      <c r="Q94" s="6" t="s">
        <v>213</v>
      </c>
      <c r="R94" s="6" t="s">
        <v>214</v>
      </c>
      <c r="S94" s="6" t="s">
        <v>163</v>
      </c>
      <c r="T94" s="6" t="s">
        <v>215</v>
      </c>
      <c r="U94" s="6">
        <v>30.24</v>
      </c>
      <c r="W94" s="6" t="s">
        <v>216</v>
      </c>
      <c r="X94" s="6">
        <v>1</v>
      </c>
      <c r="AB94" s="6" t="s">
        <v>403</v>
      </c>
      <c r="AF94" s="6" t="s">
        <v>302</v>
      </c>
    </row>
    <row r="95" spans="1:32" x14ac:dyDescent="0.25">
      <c r="A95" s="6" t="s">
        <v>213</v>
      </c>
      <c r="B95" s="6" t="s">
        <v>214</v>
      </c>
      <c r="C95" s="6" t="str">
        <f>'Project Start Date'!C95</f>
        <v>DRW.PX.GOE._.CI_.Grid Interactive Water Htr</v>
      </c>
      <c r="D95" s="6" t="s">
        <v>215</v>
      </c>
      <c r="E95" s="6">
        <f>ROUND(_xlfn.XLOOKUP(C95,'AEG Inputs'!$F$3:$F$92,'AEG Inputs'!$O$3:$O$92),2)</f>
        <v>109.71</v>
      </c>
      <c r="G95" s="6" t="s">
        <v>216</v>
      </c>
      <c r="H95" s="6">
        <f>'Project Start Date'!H95</f>
        <v>1</v>
      </c>
      <c r="L95" s="6" t="str">
        <f>'Project Start Date'!L95</f>
        <v>=</v>
      </c>
      <c r="O95" s="6" t="str">
        <f ca="1">'Project Start Date'!O95</f>
        <v>H:\2023 IRP Update\_Document\DATA DISC\2023 IRP Update Data Disk April 1 (Public)\Chapters, Appendicies, and Input Assumptions\Input Assumptions\DSM\_PC_DSM-DR-IRP2023 Update Plexos Inputs Summer &amp; Winter update.xlsx]</v>
      </c>
      <c r="Q95" s="6" t="s">
        <v>213</v>
      </c>
      <c r="R95" s="6" t="s">
        <v>214</v>
      </c>
      <c r="S95" s="6" t="s">
        <v>165</v>
      </c>
      <c r="T95" s="6" t="s">
        <v>215</v>
      </c>
      <c r="U95" s="6">
        <v>60.8</v>
      </c>
      <c r="W95" s="6" t="s">
        <v>216</v>
      </c>
      <c r="X95" s="6">
        <v>1</v>
      </c>
      <c r="AB95" s="6" t="s">
        <v>403</v>
      </c>
      <c r="AF95" s="6" t="s">
        <v>302</v>
      </c>
    </row>
    <row r="96" spans="1:32" x14ac:dyDescent="0.25">
      <c r="A96" s="6" t="s">
        <v>213</v>
      </c>
      <c r="B96" s="6" t="s">
        <v>214</v>
      </c>
      <c r="C96" s="6" t="str">
        <f>'Project Start Date'!C96</f>
        <v>DRW.PX.GOE._.CI_.HVAC - DLC</v>
      </c>
      <c r="D96" s="6" t="s">
        <v>215</v>
      </c>
      <c r="E96" s="6">
        <f>ROUND(_xlfn.XLOOKUP(C96,'AEG Inputs'!$F$3:$F$92,'AEG Inputs'!$O$3:$O$92),2)</f>
        <v>236.02</v>
      </c>
      <c r="G96" s="6" t="s">
        <v>216</v>
      </c>
      <c r="H96" s="6">
        <f>'Project Start Date'!H96</f>
        <v>1</v>
      </c>
      <c r="L96" s="6" t="str">
        <f>'Project Start Date'!L96</f>
        <v>=</v>
      </c>
      <c r="O96" s="6" t="str">
        <f ca="1">'Project Start Date'!O96</f>
        <v>H:\2023 IRP Update\_Document\DATA DISC\2023 IRP Update Data Disk April 1 (Public)\Chapters, Appendicies, and Input Assumptions\Input Assumptions\DSM\_PC_DSM-DR-IRP2023 Update Plexos Inputs Summer &amp; Winter update.xlsx]</v>
      </c>
      <c r="Q96" s="6" t="s">
        <v>213</v>
      </c>
      <c r="R96" s="6" t="s">
        <v>214</v>
      </c>
      <c r="S96" s="6" t="s">
        <v>84</v>
      </c>
      <c r="T96" s="6" t="s">
        <v>215</v>
      </c>
      <c r="U96" s="6">
        <v>1423.91</v>
      </c>
      <c r="W96" s="6" t="s">
        <v>216</v>
      </c>
      <c r="X96" s="6">
        <v>1</v>
      </c>
      <c r="AB96" s="6" t="s">
        <v>403</v>
      </c>
      <c r="AF96" s="6" t="s">
        <v>393</v>
      </c>
    </row>
    <row r="97" spans="1:32" x14ac:dyDescent="0.25">
      <c r="A97" s="6" t="s">
        <v>213</v>
      </c>
      <c r="B97" s="6" t="s">
        <v>214</v>
      </c>
      <c r="C97" s="6" t="str">
        <f>'Project Start Date'!C97</f>
        <v>DRW.PX.GOE._.CI_.Smart Thermostats</v>
      </c>
      <c r="D97" s="6" t="s">
        <v>215</v>
      </c>
      <c r="E97" s="6">
        <f>ROUND(_xlfn.XLOOKUP(C97,'AEG Inputs'!$F$3:$F$92,'AEG Inputs'!$O$3:$O$92),2)</f>
        <v>31.49</v>
      </c>
      <c r="G97" s="6" t="s">
        <v>216</v>
      </c>
      <c r="H97" s="6">
        <f>'Project Start Date'!H97</f>
        <v>1</v>
      </c>
      <c r="L97" s="6" t="str">
        <f>'Project Start Date'!L97</f>
        <v>=</v>
      </c>
      <c r="O97" s="6" t="str">
        <f ca="1">'Project Start Date'!O97</f>
        <v>H:\2023 IRP Update\_Document\DATA DISC\2023 IRP Update Data Disk April 1 (Public)\Chapters, Appendicies, and Input Assumptions\Input Assumptions\DSM\_PC_DSM-DR-IRP2023 Update Plexos Inputs Summer &amp; Winter update.xlsx]</v>
      </c>
      <c r="Q97" s="6" t="s">
        <v>213</v>
      </c>
      <c r="R97" s="6" t="s">
        <v>214</v>
      </c>
      <c r="S97" s="6" t="s">
        <v>74</v>
      </c>
      <c r="T97" s="6" t="s">
        <v>215</v>
      </c>
      <c r="U97" s="6">
        <v>61.2</v>
      </c>
      <c r="W97" s="6" t="s">
        <v>216</v>
      </c>
      <c r="X97" s="6">
        <v>1</v>
      </c>
      <c r="AB97" s="6" t="s">
        <v>403</v>
      </c>
      <c r="AF97" s="6" t="s">
        <v>393</v>
      </c>
    </row>
    <row r="98" spans="1:32" x14ac:dyDescent="0.25">
      <c r="A98" s="6" t="s">
        <v>213</v>
      </c>
      <c r="B98" s="6" t="s">
        <v>214</v>
      </c>
      <c r="C98" s="6" t="str">
        <f>'Project Start Date'!C98</f>
        <v>DRW.PX.GOE._.CI_.Water Heater - DLC</v>
      </c>
      <c r="D98" s="6" t="s">
        <v>215</v>
      </c>
      <c r="E98" s="6">
        <f>ROUND(_xlfn.XLOOKUP(C98,'AEG Inputs'!$F$3:$F$92,'AEG Inputs'!$O$3:$O$92),2)</f>
        <v>141.71</v>
      </c>
      <c r="G98" s="6" t="s">
        <v>216</v>
      </c>
      <c r="H98" s="6">
        <f>'Project Start Date'!H98</f>
        <v>1</v>
      </c>
      <c r="L98" s="6" t="str">
        <f>'Project Start Date'!L98</f>
        <v>=</v>
      </c>
      <c r="O98" s="6" t="str">
        <f ca="1">'Project Start Date'!O98</f>
        <v>H:\2023 IRP Update\_Document\DATA DISC\2023 IRP Update Data Disk April 1 (Public)\Chapters, Appendicies, and Input Assumptions\Input Assumptions\DSM\_PC_DSM-DR-IRP2023 Update Plexos Inputs Summer &amp; Winter update.xlsx]</v>
      </c>
      <c r="Q98" s="6" t="s">
        <v>213</v>
      </c>
      <c r="R98" s="6" t="s">
        <v>214</v>
      </c>
      <c r="S98" s="6" t="s">
        <v>76</v>
      </c>
      <c r="T98" s="6" t="s">
        <v>215</v>
      </c>
      <c r="U98" s="6">
        <v>1613.98</v>
      </c>
      <c r="W98" s="6" t="s">
        <v>216</v>
      </c>
      <c r="X98" s="6">
        <v>1</v>
      </c>
      <c r="AB98" s="6" t="s">
        <v>403</v>
      </c>
      <c r="AF98" s="6" t="s">
        <v>393</v>
      </c>
    </row>
    <row r="99" spans="1:32" x14ac:dyDescent="0.25">
      <c r="A99" s="6" t="s">
        <v>213</v>
      </c>
      <c r="B99" s="6" t="s">
        <v>214</v>
      </c>
      <c r="C99" s="6" t="str">
        <f>'Project Start Date'!C99</f>
        <v>DRW.PX.GOE._.RES.Battery DLC</v>
      </c>
      <c r="D99" s="6" t="s">
        <v>215</v>
      </c>
      <c r="E99" s="6">
        <f>ROUND(_xlfn.XLOOKUP(C99,'AEG Inputs'!$F$3:$F$92,'AEG Inputs'!$O$3:$O$92),2)</f>
        <v>25.15</v>
      </c>
      <c r="G99" s="6" t="s">
        <v>216</v>
      </c>
      <c r="H99" s="6">
        <f>'Project Start Date'!H99</f>
        <v>1</v>
      </c>
      <c r="L99" s="6" t="str">
        <f>'Project Start Date'!L99</f>
        <v>=</v>
      </c>
      <c r="O99" s="6" t="str">
        <f ca="1">'Project Start Date'!O99</f>
        <v>H:\2023 IRP Update\_Document\DATA DISC\2023 IRP Update Data Disk April 1 (Public)\Chapters, Appendicies, and Input Assumptions\Input Assumptions\DSM\_PC_DSM-DR-IRP2023 Update Plexos Inputs Summer &amp; Winter update.xlsx]</v>
      </c>
      <c r="Q99" s="6" t="s">
        <v>213</v>
      </c>
      <c r="R99" s="6" t="s">
        <v>214</v>
      </c>
      <c r="S99" s="6" t="s">
        <v>78</v>
      </c>
      <c r="T99" s="6" t="s">
        <v>215</v>
      </c>
      <c r="U99" s="6">
        <v>1575.21</v>
      </c>
      <c r="W99" s="6" t="s">
        <v>216</v>
      </c>
      <c r="X99" s="6">
        <v>1</v>
      </c>
      <c r="AB99" s="6" t="s">
        <v>403</v>
      </c>
      <c r="AF99" s="6" t="s">
        <v>393</v>
      </c>
    </row>
    <row r="100" spans="1:32" x14ac:dyDescent="0.25">
      <c r="A100" s="6" t="s">
        <v>213</v>
      </c>
      <c r="B100" s="6" t="s">
        <v>214</v>
      </c>
      <c r="C100" s="6" t="str">
        <f>'Project Start Date'!C100</f>
        <v>DRW.PX.GOE._.RES.EV DLC</v>
      </c>
      <c r="D100" s="6" t="s">
        <v>215</v>
      </c>
      <c r="E100" s="6">
        <f>ROUND(_xlfn.XLOOKUP(C100,'AEG Inputs'!$F$3:$F$92,'AEG Inputs'!$O$3:$O$92),2)</f>
        <v>358.1</v>
      </c>
      <c r="G100" s="6" t="s">
        <v>216</v>
      </c>
      <c r="H100" s="6">
        <f>'Project Start Date'!H100</f>
        <v>1</v>
      </c>
      <c r="L100" s="6" t="str">
        <f>'Project Start Date'!L100</f>
        <v>=</v>
      </c>
      <c r="O100" s="6" t="str">
        <f ca="1">'Project Start Date'!O100</f>
        <v>H:\2023 IRP Update\_Document\DATA DISC\2023 IRP Update Data Disk April 1 (Public)\Chapters, Appendicies, and Input Assumptions\Input Assumptions\DSM\_PC_DSM-DR-IRP2023 Update Plexos Inputs Summer &amp; Winter update.xlsx]</v>
      </c>
      <c r="Q100" s="6" t="s">
        <v>213</v>
      </c>
      <c r="R100" s="6" t="s">
        <v>214</v>
      </c>
      <c r="S100" s="6" t="s">
        <v>80</v>
      </c>
      <c r="T100" s="6" t="s">
        <v>215</v>
      </c>
      <c r="U100" s="6">
        <v>1561.87</v>
      </c>
      <c r="W100" s="6" t="s">
        <v>216</v>
      </c>
      <c r="X100" s="6">
        <v>1</v>
      </c>
      <c r="AB100" s="6" t="s">
        <v>403</v>
      </c>
      <c r="AF100" s="6" t="s">
        <v>393</v>
      </c>
    </row>
    <row r="101" spans="1:32" x14ac:dyDescent="0.25">
      <c r="A101" s="6" t="s">
        <v>213</v>
      </c>
      <c r="B101" s="6" t="s">
        <v>214</v>
      </c>
      <c r="C101" s="6" t="str">
        <f>'Project Start Date'!C101</f>
        <v>DRW.PX.GOE._.RES.Grid Interactive Water Htr</v>
      </c>
      <c r="D101" s="6" t="s">
        <v>215</v>
      </c>
      <c r="E101" s="6">
        <f>ROUND(_xlfn.XLOOKUP(C101,'AEG Inputs'!$F$3:$F$92,'AEG Inputs'!$O$3:$O$92),2)</f>
        <v>87.05</v>
      </c>
      <c r="G101" s="6" t="s">
        <v>216</v>
      </c>
      <c r="H101" s="6">
        <f>'Project Start Date'!H101</f>
        <v>1</v>
      </c>
      <c r="L101" s="6" t="str">
        <f>'Project Start Date'!L101</f>
        <v>=</v>
      </c>
      <c r="O101" s="6" t="str">
        <f ca="1">'Project Start Date'!O101</f>
        <v>H:\2023 IRP Update\_Document\DATA DISC\2023 IRP Update Data Disk April 1 (Public)\Chapters, Appendicies, and Input Assumptions\Input Assumptions\DSM\_PC_DSM-DR-IRP2023 Update Plexos Inputs Summer &amp; Winter update.xlsx]</v>
      </c>
      <c r="Q101" s="6" t="s">
        <v>213</v>
      </c>
      <c r="R101" s="6" t="s">
        <v>214</v>
      </c>
      <c r="S101" s="6" t="s">
        <v>82</v>
      </c>
      <c r="T101" s="6" t="s">
        <v>215</v>
      </c>
      <c r="U101" s="6">
        <v>201.45</v>
      </c>
      <c r="W101" s="6" t="s">
        <v>216</v>
      </c>
      <c r="X101" s="6">
        <v>1</v>
      </c>
      <c r="AB101" s="6" t="s">
        <v>403</v>
      </c>
      <c r="AF101" s="6" t="s">
        <v>393</v>
      </c>
    </row>
    <row r="102" spans="1:32" x14ac:dyDescent="0.25">
      <c r="A102" s="6" t="s">
        <v>213</v>
      </c>
      <c r="B102" s="6" t="s">
        <v>214</v>
      </c>
      <c r="C102" s="6" t="str">
        <f>'Project Start Date'!C102</f>
        <v>DRW.PX.GOE._.RES.Home Energy Mgmt Sys</v>
      </c>
      <c r="D102" s="6" t="s">
        <v>215</v>
      </c>
      <c r="E102" s="6">
        <f>ROUND(_xlfn.XLOOKUP(C102,'AEG Inputs'!$F$3:$F$92,'AEG Inputs'!$O$3:$O$92),2)</f>
        <v>400.61</v>
      </c>
      <c r="G102" s="6" t="s">
        <v>216</v>
      </c>
      <c r="H102" s="6">
        <f>'Project Start Date'!H102</f>
        <v>1</v>
      </c>
      <c r="L102" s="6" t="str">
        <f>'Project Start Date'!L102</f>
        <v>=</v>
      </c>
      <c r="O102" s="6" t="str">
        <f ca="1">'Project Start Date'!O102</f>
        <v>H:\2023 IRP Update\_Document\DATA DISC\2023 IRP Update Data Disk April 1 (Public)\Chapters, Appendicies, and Input Assumptions\Input Assumptions\DSM\_PC_DSM-DR-IRP2023 Update Plexos Inputs Summer &amp; Winter update.xlsx]</v>
      </c>
      <c r="Q102" s="6" t="s">
        <v>213</v>
      </c>
      <c r="R102" s="6" t="s">
        <v>214</v>
      </c>
      <c r="S102" s="6" t="s">
        <v>86</v>
      </c>
      <c r="T102" s="6" t="s">
        <v>215</v>
      </c>
      <c r="U102" s="6">
        <v>781.75</v>
      </c>
      <c r="W102" s="6" t="s">
        <v>216</v>
      </c>
      <c r="X102" s="6">
        <v>1</v>
      </c>
      <c r="AB102" s="6" t="s">
        <v>403</v>
      </c>
      <c r="AF102" s="6" t="s">
        <v>393</v>
      </c>
    </row>
    <row r="103" spans="1:32" x14ac:dyDescent="0.25">
      <c r="A103" s="6" t="s">
        <v>213</v>
      </c>
      <c r="B103" s="6" t="s">
        <v>214</v>
      </c>
      <c r="C103" s="6" t="str">
        <f>'Project Start Date'!C103</f>
        <v>DRW.PX.GOE._.RES.HVAC - DLC</v>
      </c>
      <c r="D103" s="6" t="s">
        <v>215</v>
      </c>
      <c r="E103" s="6">
        <f>ROUND(_xlfn.XLOOKUP(C103,'AEG Inputs'!$F$3:$F$92,'AEG Inputs'!$O$3:$O$92),2)</f>
        <v>130.53</v>
      </c>
      <c r="G103" s="6" t="s">
        <v>216</v>
      </c>
      <c r="H103" s="6">
        <f>'Project Start Date'!H103</f>
        <v>1</v>
      </c>
      <c r="L103" s="6" t="str">
        <f>'Project Start Date'!L103</f>
        <v>=</v>
      </c>
      <c r="O103" s="6" t="str">
        <f ca="1">'Project Start Date'!O103</f>
        <v>H:\2023 IRP Update\_Document\DATA DISC\2023 IRP Update Data Disk April 1 (Public)\Chapters, Appendicies, and Input Assumptions\Input Assumptions\DSM\_PC_DSM-DR-IRP2023 Update Plexos Inputs Summer &amp; Winter update.xlsx]</v>
      </c>
      <c r="Q103" s="6" t="s">
        <v>213</v>
      </c>
      <c r="R103" s="6" t="s">
        <v>214</v>
      </c>
      <c r="S103" s="6" t="s">
        <v>60</v>
      </c>
      <c r="T103" s="6" t="s">
        <v>215</v>
      </c>
      <c r="U103" s="6">
        <v>62.25</v>
      </c>
      <c r="W103" s="6" t="s">
        <v>216</v>
      </c>
      <c r="X103" s="6">
        <v>1</v>
      </c>
      <c r="AB103" s="6" t="s">
        <v>403</v>
      </c>
      <c r="AF103" s="6" t="s">
        <v>393</v>
      </c>
    </row>
    <row r="104" spans="1:32" x14ac:dyDescent="0.25">
      <c r="A104" s="6" t="s">
        <v>213</v>
      </c>
      <c r="B104" s="6" t="s">
        <v>214</v>
      </c>
      <c r="C104" s="6" t="str">
        <f>'Project Start Date'!C104</f>
        <v>DRW.PX.GOE._.RES.Pool Pump - DLC</v>
      </c>
      <c r="D104" s="6" t="s">
        <v>215</v>
      </c>
      <c r="E104" s="6">
        <f>ROUND(_xlfn.XLOOKUP(C104,'AEG Inputs'!$F$3:$F$92,'AEG Inputs'!$O$3:$O$92),2)</f>
        <v>2089.15</v>
      </c>
      <c r="G104" s="6" t="s">
        <v>216</v>
      </c>
      <c r="H104" s="6">
        <f>'Project Start Date'!H104</f>
        <v>1</v>
      </c>
      <c r="L104" s="6" t="str">
        <f>'Project Start Date'!L104</f>
        <v>=</v>
      </c>
      <c r="O104" s="6" t="str">
        <f ca="1">'Project Start Date'!O104</f>
        <v>H:\2023 IRP Update\_Document\DATA DISC\2023 IRP Update Data Disk April 1 (Public)\Chapters, Appendicies, and Input Assumptions\Input Assumptions\DSM\_PC_DSM-DR-IRP2023 Update Plexos Inputs Summer &amp; Winter update.xlsx]</v>
      </c>
      <c r="Q104" s="6" t="s">
        <v>213</v>
      </c>
      <c r="R104" s="6" t="s">
        <v>214</v>
      </c>
      <c r="S104" s="6" t="s">
        <v>62</v>
      </c>
      <c r="T104" s="6" t="s">
        <v>215</v>
      </c>
      <c r="U104" s="6">
        <v>144.47</v>
      </c>
      <c r="W104" s="6" t="s">
        <v>216</v>
      </c>
      <c r="X104" s="6">
        <v>1</v>
      </c>
      <c r="AB104" s="6" t="s">
        <v>403</v>
      </c>
      <c r="AF104" s="6" t="s">
        <v>393</v>
      </c>
    </row>
    <row r="105" spans="1:32" x14ac:dyDescent="0.25">
      <c r="A105" s="6" t="s">
        <v>213</v>
      </c>
      <c r="B105" s="6" t="s">
        <v>214</v>
      </c>
      <c r="C105" s="6" t="str">
        <f>'Project Start Date'!C105</f>
        <v>DRW.PX.GOE._.RES.Smart Thermostats</v>
      </c>
      <c r="D105" s="6" t="s">
        <v>215</v>
      </c>
      <c r="E105" s="6">
        <f>ROUND(_xlfn.XLOOKUP(C105,'AEG Inputs'!$F$3:$F$92,'AEG Inputs'!$O$3:$O$92),2)</f>
        <v>20.25</v>
      </c>
      <c r="G105" s="6" t="s">
        <v>216</v>
      </c>
      <c r="H105" s="6">
        <f>'Project Start Date'!H105</f>
        <v>1</v>
      </c>
      <c r="L105" s="6" t="str">
        <f>'Project Start Date'!L105</f>
        <v>=</v>
      </c>
      <c r="O105" s="6" t="str">
        <f ca="1">'Project Start Date'!O105</f>
        <v>H:\2023 IRP Update\_Document\DATA DISC\2023 IRP Update Data Disk April 1 (Public)\Chapters, Appendicies, and Input Assumptions\Input Assumptions\DSM\_PC_DSM-DR-IRP2023 Update Plexos Inputs Summer &amp; Winter update.xlsx]</v>
      </c>
      <c r="Q105" s="6" t="s">
        <v>213</v>
      </c>
      <c r="R105" s="6" t="s">
        <v>214</v>
      </c>
      <c r="S105" s="6" t="s">
        <v>64</v>
      </c>
      <c r="T105" s="6" t="s">
        <v>215</v>
      </c>
      <c r="U105" s="6">
        <v>259.88</v>
      </c>
      <c r="W105" s="6" t="s">
        <v>216</v>
      </c>
      <c r="X105" s="6">
        <v>1</v>
      </c>
      <c r="AB105" s="6" t="s">
        <v>403</v>
      </c>
      <c r="AF105" s="6" t="s">
        <v>393</v>
      </c>
    </row>
    <row r="106" spans="1:32" x14ac:dyDescent="0.25">
      <c r="A106" s="6" t="s">
        <v>213</v>
      </c>
      <c r="B106" s="6" t="s">
        <v>214</v>
      </c>
      <c r="C106" s="6" t="str">
        <f>'Project Start Date'!C106</f>
        <v>DRW.PX.GOE._.RES.Water Heater - DLC</v>
      </c>
      <c r="D106" s="6" t="s">
        <v>215</v>
      </c>
      <c r="E106" s="6">
        <f>ROUND(_xlfn.XLOOKUP(C106,'AEG Inputs'!$F$3:$F$92,'AEG Inputs'!$O$3:$O$92),2)</f>
        <v>115.48</v>
      </c>
      <c r="G106" s="6" t="s">
        <v>216</v>
      </c>
      <c r="H106" s="6">
        <f>'Project Start Date'!H106</f>
        <v>1</v>
      </c>
      <c r="L106" s="6" t="str">
        <f>'Project Start Date'!L106</f>
        <v>=</v>
      </c>
      <c r="O106" s="6" t="str">
        <f ca="1">'Project Start Date'!O106</f>
        <v>H:\2023 IRP Update\_Document\DATA DISC\2023 IRP Update Data Disk April 1 (Public)\Chapters, Appendicies, and Input Assumptions\Input Assumptions\DSM\_PC_DSM-DR-IRP2023 Update Plexos Inputs Summer &amp; Winter update.xlsx]</v>
      </c>
      <c r="Q106" s="6" t="s">
        <v>213</v>
      </c>
      <c r="R106" s="6" t="s">
        <v>214</v>
      </c>
      <c r="S106" s="6" t="s">
        <v>66</v>
      </c>
      <c r="T106" s="6" t="s">
        <v>215</v>
      </c>
      <c r="U106" s="6">
        <v>978.22</v>
      </c>
      <c r="W106" s="6" t="s">
        <v>216</v>
      </c>
      <c r="X106" s="6">
        <v>1</v>
      </c>
      <c r="AB106" s="6" t="s">
        <v>403</v>
      </c>
      <c r="AF106" s="6" t="s">
        <v>393</v>
      </c>
    </row>
    <row r="107" spans="1:32" x14ac:dyDescent="0.25">
      <c r="A107" s="6" t="s">
        <v>213</v>
      </c>
      <c r="B107" s="6" t="s">
        <v>214</v>
      </c>
      <c r="C107" s="6" t="str">
        <f>'Project Start Date'!C107</f>
        <v>DRW.PX.NCA._.CI_.3 Party</v>
      </c>
      <c r="D107" s="6" t="s">
        <v>215</v>
      </c>
      <c r="E107" s="6">
        <f>ROUND(_xlfn.XLOOKUP(C107,'AEG Inputs'!$F$3:$F$92,'AEG Inputs'!$O$3:$O$92),2)</f>
        <v>42.04</v>
      </c>
      <c r="G107" s="6" t="s">
        <v>216</v>
      </c>
      <c r="H107" s="6">
        <f>'Project Start Date'!H107</f>
        <v>1</v>
      </c>
      <c r="L107" s="6" t="str">
        <f>'Project Start Date'!L107</f>
        <v>=</v>
      </c>
      <c r="O107" s="6" t="str">
        <f ca="1">'Project Start Date'!O107</f>
        <v>H:\2023 IRP Update\_Document\DATA DISC\2023 IRP Update Data Disk April 1 (Public)\Chapters, Appendicies, and Input Assumptions\Input Assumptions\DSM\_PC_DSM-DR-IRP2023 Update Plexos Inputs Summer &amp; Winter update.xlsx]</v>
      </c>
      <c r="Q107" s="6" t="s">
        <v>213</v>
      </c>
      <c r="R107" s="6" t="s">
        <v>214</v>
      </c>
      <c r="S107" s="6" t="s">
        <v>68</v>
      </c>
      <c r="T107" s="6" t="s">
        <v>215</v>
      </c>
      <c r="U107" s="6">
        <v>206.55</v>
      </c>
      <c r="W107" s="6" t="s">
        <v>216</v>
      </c>
      <c r="X107" s="6">
        <v>1</v>
      </c>
      <c r="AB107" s="6" t="s">
        <v>403</v>
      </c>
      <c r="AF107" s="6" t="s">
        <v>393</v>
      </c>
    </row>
    <row r="108" spans="1:32" x14ac:dyDescent="0.25">
      <c r="A108" s="6" t="s">
        <v>213</v>
      </c>
      <c r="B108" s="6" t="s">
        <v>214</v>
      </c>
      <c r="C108" s="6" t="str">
        <f>'Project Start Date'!C108</f>
        <v>DRW.PX.NCA._.CI_.Battery DLC</v>
      </c>
      <c r="D108" s="6" t="s">
        <v>215</v>
      </c>
      <c r="E108" s="6">
        <f>ROUND(_xlfn.XLOOKUP(C108,'AEG Inputs'!$F$3:$F$92,'AEG Inputs'!$O$3:$O$92),2)</f>
        <v>38.71</v>
      </c>
      <c r="G108" s="6" t="s">
        <v>216</v>
      </c>
      <c r="H108" s="6">
        <f>'Project Start Date'!H108</f>
        <v>1</v>
      </c>
      <c r="L108" s="6" t="str">
        <f>'Project Start Date'!L108</f>
        <v>=</v>
      </c>
      <c r="O108" s="6" t="str">
        <f ca="1">'Project Start Date'!O108</f>
        <v>H:\2023 IRP Update\_Document\DATA DISC\2023 IRP Update Data Disk April 1 (Public)\Chapters, Appendicies, and Input Assumptions\Input Assumptions\DSM\_PC_DSM-DR-IRP2023 Update Plexos Inputs Summer &amp; Winter update.xlsx]</v>
      </c>
      <c r="Q108" s="6" t="s">
        <v>213</v>
      </c>
      <c r="R108" s="6" t="s">
        <v>214</v>
      </c>
      <c r="S108" s="6" t="s">
        <v>70</v>
      </c>
      <c r="T108" s="6" t="s">
        <v>215</v>
      </c>
      <c r="U108" s="6">
        <v>554.22</v>
      </c>
      <c r="W108" s="6" t="s">
        <v>216</v>
      </c>
      <c r="X108" s="6">
        <v>1</v>
      </c>
      <c r="AB108" s="6" t="s">
        <v>403</v>
      </c>
      <c r="AF108" s="6" t="s">
        <v>393</v>
      </c>
    </row>
    <row r="109" spans="1:32" x14ac:dyDescent="0.25">
      <c r="A109" s="6" t="s">
        <v>213</v>
      </c>
      <c r="B109" s="6" t="s">
        <v>214</v>
      </c>
      <c r="C109" s="6" t="str">
        <f>'Project Start Date'!C109</f>
        <v>DRW.PX.NCA._.CI_.Grid Interactive Water Htr</v>
      </c>
      <c r="D109" s="6" t="s">
        <v>215</v>
      </c>
      <c r="E109" s="6">
        <f>ROUND(_xlfn.XLOOKUP(C109,'AEG Inputs'!$F$3:$F$92,'AEG Inputs'!$O$3:$O$92),2)</f>
        <v>71.27</v>
      </c>
      <c r="G109" s="6" t="s">
        <v>216</v>
      </c>
      <c r="H109" s="6">
        <f>'Project Start Date'!H109</f>
        <v>1</v>
      </c>
      <c r="L109" s="6" t="str">
        <f>'Project Start Date'!L109</f>
        <v>=</v>
      </c>
      <c r="O109" s="6" t="str">
        <f ca="1">'Project Start Date'!O109</f>
        <v>H:\2023 IRP Update\_Document\DATA DISC\2023 IRP Update Data Disk April 1 (Public)\Chapters, Appendicies, and Input Assumptions\Input Assumptions\DSM\_PC_DSM-DR-IRP2023 Update Plexos Inputs Summer &amp; Winter update.xlsx]</v>
      </c>
      <c r="Q109" s="6" t="s">
        <v>213</v>
      </c>
      <c r="R109" s="6" t="s">
        <v>214</v>
      </c>
      <c r="S109" s="6" t="s">
        <v>72</v>
      </c>
      <c r="T109" s="6" t="s">
        <v>215</v>
      </c>
      <c r="U109" s="6">
        <v>127.23</v>
      </c>
      <c r="W109" s="6" t="s">
        <v>216</v>
      </c>
      <c r="X109" s="6">
        <v>1</v>
      </c>
      <c r="AB109" s="6" t="s">
        <v>403</v>
      </c>
      <c r="AF109" s="6" t="s">
        <v>393</v>
      </c>
    </row>
    <row r="110" spans="1:32" x14ac:dyDescent="0.25">
      <c r="A110" s="6" t="s">
        <v>213</v>
      </c>
      <c r="B110" s="6" t="s">
        <v>214</v>
      </c>
      <c r="C110" s="6" t="str">
        <f>'Project Start Date'!C110</f>
        <v>DRW.PX.NCA._.CI_.HVAC - DLC</v>
      </c>
      <c r="D110" s="6" t="s">
        <v>215</v>
      </c>
      <c r="E110" s="6">
        <f>ROUND(_xlfn.XLOOKUP(C110,'AEG Inputs'!$F$3:$F$92,'AEG Inputs'!$O$3:$O$92),2)</f>
        <v>189.74</v>
      </c>
      <c r="G110" s="6" t="s">
        <v>216</v>
      </c>
      <c r="H110" s="6">
        <f>'Project Start Date'!H110</f>
        <v>1</v>
      </c>
      <c r="L110" s="6" t="str">
        <f>'Project Start Date'!L110</f>
        <v>=</v>
      </c>
      <c r="O110" s="6" t="str">
        <f ca="1">'Project Start Date'!O110</f>
        <v>H:\2023 IRP Update\_Document\DATA DISC\2023 IRP Update Data Disk April 1 (Public)\Chapters, Appendicies, and Input Assumptions\Input Assumptions\DSM\_PC_DSM-DR-IRP2023 Update Plexos Inputs Summer &amp; Winter update.xlsx]</v>
      </c>
      <c r="Q110" s="6" t="s">
        <v>213</v>
      </c>
      <c r="R110" s="6" t="s">
        <v>214</v>
      </c>
      <c r="S110" s="6" t="s">
        <v>54</v>
      </c>
      <c r="T110" s="6" t="s">
        <v>215</v>
      </c>
      <c r="U110" s="6">
        <v>1108.3599999999999</v>
      </c>
      <c r="W110" s="6" t="s">
        <v>216</v>
      </c>
      <c r="X110" s="6">
        <v>1</v>
      </c>
      <c r="AB110" s="6" t="s">
        <v>403</v>
      </c>
      <c r="AF110" s="6" t="s">
        <v>393</v>
      </c>
    </row>
    <row r="111" spans="1:32" x14ac:dyDescent="0.25">
      <c r="A111" s="6" t="s">
        <v>213</v>
      </c>
      <c r="B111" s="6" t="s">
        <v>214</v>
      </c>
      <c r="C111" s="6" t="str">
        <f>'Project Start Date'!C111</f>
        <v>DRW.PX.NCA._.CI_.Smart Thermostats</v>
      </c>
      <c r="D111" s="6" t="s">
        <v>215</v>
      </c>
      <c r="E111" s="6">
        <f>ROUND(_xlfn.XLOOKUP(C111,'AEG Inputs'!$F$3:$F$92,'AEG Inputs'!$O$3:$O$92),2)</f>
        <v>21.08</v>
      </c>
      <c r="G111" s="6" t="s">
        <v>216</v>
      </c>
      <c r="H111" s="6">
        <f>'Project Start Date'!H111</f>
        <v>1</v>
      </c>
      <c r="L111" s="6" t="str">
        <f>'Project Start Date'!L111</f>
        <v>=</v>
      </c>
      <c r="O111" s="6" t="str">
        <f ca="1">'Project Start Date'!O111</f>
        <v>H:\2023 IRP Update\_Document\DATA DISC\2023 IRP Update Data Disk April 1 (Public)\Chapters, Appendicies, and Input Assumptions\Input Assumptions\DSM\_PC_DSM-DR-IRP2023 Update Plexos Inputs Summer &amp; Winter update.xlsx]</v>
      </c>
      <c r="Q111" s="6" t="s">
        <v>213</v>
      </c>
      <c r="R111" s="6" t="s">
        <v>214</v>
      </c>
      <c r="S111" s="6" t="s">
        <v>44</v>
      </c>
      <c r="T111" s="6" t="s">
        <v>215</v>
      </c>
      <c r="U111" s="6">
        <v>48.5</v>
      </c>
      <c r="W111" s="6" t="s">
        <v>216</v>
      </c>
      <c r="X111" s="6">
        <v>1</v>
      </c>
      <c r="AB111" s="6" t="s">
        <v>403</v>
      </c>
      <c r="AF111" s="6" t="s">
        <v>393</v>
      </c>
    </row>
    <row r="112" spans="1:32" x14ac:dyDescent="0.25">
      <c r="A112" s="6" t="s">
        <v>213</v>
      </c>
      <c r="B112" s="6" t="s">
        <v>214</v>
      </c>
      <c r="C112" s="6" t="str">
        <f>'Project Start Date'!C112</f>
        <v>DRW.PX.NCA._.CI_.Water Heater - DLC</v>
      </c>
      <c r="D112" s="6" t="s">
        <v>215</v>
      </c>
      <c r="E112" s="6">
        <f>ROUND(_xlfn.XLOOKUP(C112,'AEG Inputs'!$F$3:$F$92,'AEG Inputs'!$O$3:$O$92),2)</f>
        <v>120.23</v>
      </c>
      <c r="G112" s="6" t="s">
        <v>216</v>
      </c>
      <c r="H112" s="6">
        <f>'Project Start Date'!H112</f>
        <v>1</v>
      </c>
      <c r="L112" s="6" t="str">
        <f>'Project Start Date'!L112</f>
        <v>=</v>
      </c>
      <c r="O112" s="6" t="str">
        <f ca="1">'Project Start Date'!O112</f>
        <v>H:\2023 IRP Update\_Document\DATA DISC\2023 IRP Update Data Disk April 1 (Public)\Chapters, Appendicies, and Input Assumptions\Input Assumptions\DSM\_PC_DSM-DR-IRP2023 Update Plexos Inputs Summer &amp; Winter update.xlsx]</v>
      </c>
      <c r="Q112" s="6" t="s">
        <v>213</v>
      </c>
      <c r="R112" s="6" t="s">
        <v>214</v>
      </c>
      <c r="S112" s="6" t="s">
        <v>46</v>
      </c>
      <c r="T112" s="6" t="s">
        <v>215</v>
      </c>
      <c r="U112" s="6">
        <v>316.02999999999997</v>
      </c>
      <c r="W112" s="6" t="s">
        <v>216</v>
      </c>
      <c r="X112" s="6">
        <v>1</v>
      </c>
      <c r="AB112" s="6" t="s">
        <v>403</v>
      </c>
      <c r="AF112" s="6" t="s">
        <v>393</v>
      </c>
    </row>
    <row r="113" spans="1:32" x14ac:dyDescent="0.25">
      <c r="A113" s="6" t="s">
        <v>213</v>
      </c>
      <c r="B113" s="6" t="s">
        <v>214</v>
      </c>
      <c r="C113" s="6" t="str">
        <f>'Project Start Date'!C113</f>
        <v>DRW.PX.NCA._.RES.Battery DLC</v>
      </c>
      <c r="D113" s="6" t="s">
        <v>215</v>
      </c>
      <c r="E113" s="6">
        <f>ROUND(_xlfn.XLOOKUP(C113,'AEG Inputs'!$F$3:$F$92,'AEG Inputs'!$O$3:$O$92),2)</f>
        <v>31.56</v>
      </c>
      <c r="G113" s="6" t="s">
        <v>216</v>
      </c>
      <c r="H113" s="6">
        <f>'Project Start Date'!H113</f>
        <v>1</v>
      </c>
      <c r="L113" s="6" t="str">
        <f>'Project Start Date'!L113</f>
        <v>=</v>
      </c>
      <c r="O113" s="6" t="str">
        <f ca="1">'Project Start Date'!O113</f>
        <v>H:\2023 IRP Update\_Document\DATA DISC\2023 IRP Update Data Disk April 1 (Public)\Chapters, Appendicies, and Input Assumptions\Input Assumptions\DSM\_PC_DSM-DR-IRP2023 Update Plexos Inputs Summer &amp; Winter update.xlsx]</v>
      </c>
      <c r="Q113" s="6" t="s">
        <v>213</v>
      </c>
      <c r="R113" s="6" t="s">
        <v>214</v>
      </c>
      <c r="S113" s="6" t="s">
        <v>48</v>
      </c>
      <c r="T113" s="6" t="s">
        <v>215</v>
      </c>
      <c r="U113" s="6">
        <v>395.15</v>
      </c>
      <c r="W113" s="6" t="s">
        <v>216</v>
      </c>
      <c r="X113" s="6">
        <v>1</v>
      </c>
      <c r="AB113" s="6" t="s">
        <v>403</v>
      </c>
      <c r="AF113" s="6" t="s">
        <v>393</v>
      </c>
    </row>
    <row r="114" spans="1:32" x14ac:dyDescent="0.25">
      <c r="A114" s="6" t="s">
        <v>213</v>
      </c>
      <c r="B114" s="6" t="s">
        <v>214</v>
      </c>
      <c r="C114" s="6" t="str">
        <f>'Project Start Date'!C114</f>
        <v>DRW.PX.NCA._.RES.EV DLC</v>
      </c>
      <c r="D114" s="6" t="s">
        <v>215</v>
      </c>
      <c r="E114" s="6">
        <f>ROUND(_xlfn.XLOOKUP(C114,'AEG Inputs'!$F$3:$F$92,'AEG Inputs'!$O$3:$O$92),2)</f>
        <v>374.67</v>
      </c>
      <c r="G114" s="6" t="s">
        <v>216</v>
      </c>
      <c r="H114" s="6">
        <f>'Project Start Date'!H114</f>
        <v>1</v>
      </c>
      <c r="L114" s="6" t="str">
        <f>'Project Start Date'!L114</f>
        <v>=</v>
      </c>
      <c r="O114" s="6" t="str">
        <f ca="1">'Project Start Date'!O114</f>
        <v>H:\2023 IRP Update\_Document\DATA DISC\2023 IRP Update Data Disk April 1 (Public)\Chapters, Appendicies, and Input Assumptions\Input Assumptions\DSM\_PC_DSM-DR-IRP2023 Update Plexos Inputs Summer &amp; Winter update.xlsx]</v>
      </c>
      <c r="Q114" s="6" t="s">
        <v>213</v>
      </c>
      <c r="R114" s="6" t="s">
        <v>214</v>
      </c>
      <c r="S114" s="6" t="s">
        <v>50</v>
      </c>
      <c r="T114" s="6" t="s">
        <v>215</v>
      </c>
      <c r="U114" s="6">
        <v>666.03</v>
      </c>
      <c r="W114" s="6" t="s">
        <v>216</v>
      </c>
      <c r="X114" s="6">
        <v>1</v>
      </c>
      <c r="AB114" s="6" t="s">
        <v>403</v>
      </c>
      <c r="AF114" s="6" t="s">
        <v>393</v>
      </c>
    </row>
    <row r="115" spans="1:32" x14ac:dyDescent="0.25">
      <c r="A115" s="6" t="s">
        <v>213</v>
      </c>
      <c r="B115" s="6" t="s">
        <v>214</v>
      </c>
      <c r="C115" s="6" t="str">
        <f>'Project Start Date'!C115</f>
        <v>DRW.PX.NCA._.RES.Grid Interactive Water Htr</v>
      </c>
      <c r="D115" s="6" t="s">
        <v>215</v>
      </c>
      <c r="E115" s="6">
        <f>ROUND(_xlfn.XLOOKUP(C115,'AEG Inputs'!$F$3:$F$92,'AEG Inputs'!$O$3:$O$92),2)</f>
        <v>61.64</v>
      </c>
      <c r="G115" s="6" t="s">
        <v>216</v>
      </c>
      <c r="H115" s="6">
        <f>'Project Start Date'!H115</f>
        <v>1</v>
      </c>
      <c r="L115" s="6" t="str">
        <f>'Project Start Date'!L115</f>
        <v>=</v>
      </c>
      <c r="O115" s="6" t="str">
        <f ca="1">'Project Start Date'!O115</f>
        <v>H:\2023 IRP Update\_Document\DATA DISC\2023 IRP Update Data Disk April 1 (Public)\Chapters, Appendicies, and Input Assumptions\Input Assumptions\DSM\_PC_DSM-DR-IRP2023 Update Plexos Inputs Summer &amp; Winter update.xlsx]</v>
      </c>
      <c r="Q115" s="6" t="s">
        <v>213</v>
      </c>
      <c r="R115" s="6" t="s">
        <v>214</v>
      </c>
      <c r="S115" s="6" t="s">
        <v>52</v>
      </c>
      <c r="T115" s="6" t="s">
        <v>215</v>
      </c>
      <c r="U115" s="6">
        <v>56.05</v>
      </c>
      <c r="W115" s="6" t="s">
        <v>216</v>
      </c>
      <c r="X115" s="6">
        <v>1</v>
      </c>
      <c r="AB115" s="6" t="s">
        <v>403</v>
      </c>
      <c r="AF115" s="6" t="s">
        <v>393</v>
      </c>
    </row>
    <row r="116" spans="1:32" x14ac:dyDescent="0.25">
      <c r="A116" s="6" t="s">
        <v>213</v>
      </c>
      <c r="B116" s="6" t="s">
        <v>214</v>
      </c>
      <c r="C116" s="6" t="str">
        <f>'Project Start Date'!C116</f>
        <v>DRW.PX.NCA._.RES.Home Energy Mgmt Sys</v>
      </c>
      <c r="D116" s="6" t="s">
        <v>215</v>
      </c>
      <c r="E116" s="6">
        <f>ROUND(_xlfn.XLOOKUP(C116,'AEG Inputs'!$F$3:$F$92,'AEG Inputs'!$O$3:$O$92),2)</f>
        <v>358.28</v>
      </c>
      <c r="G116" s="6" t="s">
        <v>216</v>
      </c>
      <c r="H116" s="6">
        <f>'Project Start Date'!H116</f>
        <v>1</v>
      </c>
      <c r="L116" s="6" t="str">
        <f>'Project Start Date'!L116</f>
        <v>=</v>
      </c>
      <c r="O116" s="6" t="str">
        <f ca="1">'Project Start Date'!O116</f>
        <v>H:\2023 IRP Update\_Document\DATA DISC\2023 IRP Update Data Disk April 1 (Public)\Chapters, Appendicies, and Input Assumptions\Input Assumptions\DSM\_PC_DSM-DR-IRP2023 Update Plexos Inputs Summer &amp; Winter update.xlsx]</v>
      </c>
      <c r="Q116" s="6" t="s">
        <v>213</v>
      </c>
      <c r="R116" s="6" t="s">
        <v>214</v>
      </c>
      <c r="S116" s="6" t="s">
        <v>56</v>
      </c>
      <c r="T116" s="6" t="s">
        <v>215</v>
      </c>
      <c r="U116" s="6">
        <v>123.18</v>
      </c>
      <c r="W116" s="6" t="s">
        <v>216</v>
      </c>
      <c r="X116" s="6">
        <v>1</v>
      </c>
      <c r="AB116" s="6" t="s">
        <v>403</v>
      </c>
      <c r="AF116" s="6" t="s">
        <v>393</v>
      </c>
    </row>
    <row r="117" spans="1:32" x14ac:dyDescent="0.25">
      <c r="A117" s="6" t="s">
        <v>213</v>
      </c>
      <c r="B117" s="6" t="s">
        <v>214</v>
      </c>
      <c r="C117" s="6" t="str">
        <f>'Project Start Date'!C117</f>
        <v>DRW.PX.NCA._.RES.HVAC - DLC</v>
      </c>
      <c r="D117" s="6" t="s">
        <v>215</v>
      </c>
      <c r="E117" s="6">
        <f>ROUND(_xlfn.XLOOKUP(C117,'AEG Inputs'!$F$3:$F$92,'AEG Inputs'!$O$3:$O$92),2)</f>
        <v>58.07</v>
      </c>
      <c r="G117" s="6" t="s">
        <v>216</v>
      </c>
      <c r="H117" s="6">
        <f>'Project Start Date'!H117</f>
        <v>1</v>
      </c>
      <c r="L117" s="6" t="str">
        <f>'Project Start Date'!L117</f>
        <v>=</v>
      </c>
      <c r="O117" s="6" t="str">
        <f ca="1">'Project Start Date'!O117</f>
        <v>H:\2023 IRP Update\_Document\DATA DISC\2023 IRP Update Data Disk April 1 (Public)\Chapters, Appendicies, and Input Assumptions\Input Assumptions\DSM\_PC_DSM-DR-IRP2023 Update Plexos Inputs Summer &amp; Winter update.xlsx]</v>
      </c>
      <c r="Q117" s="6" t="s">
        <v>213</v>
      </c>
      <c r="R117" s="6" t="s">
        <v>214</v>
      </c>
      <c r="S117" s="6" t="s">
        <v>28</v>
      </c>
      <c r="T117" s="6" t="s">
        <v>215</v>
      </c>
      <c r="U117" s="6">
        <v>49.48</v>
      </c>
      <c r="W117" s="6" t="s">
        <v>216</v>
      </c>
      <c r="X117" s="6">
        <v>1</v>
      </c>
      <c r="AB117" s="6" t="s">
        <v>403</v>
      </c>
      <c r="AF117" s="6" t="s">
        <v>393</v>
      </c>
    </row>
    <row r="118" spans="1:32" x14ac:dyDescent="0.25">
      <c r="A118" s="6" t="s">
        <v>213</v>
      </c>
      <c r="B118" s="6" t="s">
        <v>214</v>
      </c>
      <c r="C118" s="6" t="str">
        <f>'Project Start Date'!C118</f>
        <v>DRW.PX.NCA._.RES.Pool Pump - DLC</v>
      </c>
      <c r="D118" s="6" t="s">
        <v>215</v>
      </c>
      <c r="E118" s="6">
        <f>ROUND(_xlfn.XLOOKUP(C118,'AEG Inputs'!$F$3:$F$92,'AEG Inputs'!$O$3:$O$92),2)</f>
        <v>1914.6</v>
      </c>
      <c r="G118" s="6" t="s">
        <v>216</v>
      </c>
      <c r="H118" s="6">
        <f>'Project Start Date'!H118</f>
        <v>1</v>
      </c>
      <c r="L118" s="6" t="str">
        <f>'Project Start Date'!L118</f>
        <v>=</v>
      </c>
      <c r="O118" s="6" t="str">
        <f ca="1">'Project Start Date'!O118</f>
        <v>H:\2023 IRP Update\_Document\DATA DISC\2023 IRP Update Data Disk April 1 (Public)\Chapters, Appendicies, and Input Assumptions\Input Assumptions\DSM\_PC_DSM-DR-IRP2023 Update Plexos Inputs Summer &amp; Winter update.xlsx]</v>
      </c>
      <c r="Q118" s="6" t="s">
        <v>213</v>
      </c>
      <c r="R118" s="6" t="s">
        <v>214</v>
      </c>
      <c r="S118" s="6" t="s">
        <v>30</v>
      </c>
      <c r="T118" s="6" t="s">
        <v>215</v>
      </c>
      <c r="U118" s="6">
        <v>134.76</v>
      </c>
      <c r="W118" s="6" t="s">
        <v>216</v>
      </c>
      <c r="X118" s="6">
        <v>1</v>
      </c>
      <c r="AB118" s="6" t="s">
        <v>403</v>
      </c>
      <c r="AF118" s="6" t="s">
        <v>393</v>
      </c>
    </row>
    <row r="119" spans="1:32" x14ac:dyDescent="0.25">
      <c r="A119" s="6" t="s">
        <v>213</v>
      </c>
      <c r="B119" s="6" t="s">
        <v>214</v>
      </c>
      <c r="C119" s="6" t="str">
        <f>'Project Start Date'!C119</f>
        <v>DRW.PX.NCA._.RES.Smart Thermostats</v>
      </c>
      <c r="D119" s="6" t="s">
        <v>215</v>
      </c>
      <c r="E119" s="6">
        <f>ROUND(_xlfn.XLOOKUP(C119,'AEG Inputs'!$F$3:$F$92,'AEG Inputs'!$O$3:$O$92),2)</f>
        <v>14.51</v>
      </c>
      <c r="G119" s="6" t="s">
        <v>216</v>
      </c>
      <c r="H119" s="6">
        <f>'Project Start Date'!H119</f>
        <v>1</v>
      </c>
      <c r="L119" s="6" t="str">
        <f>'Project Start Date'!L119</f>
        <v>=</v>
      </c>
      <c r="O119" s="6" t="str">
        <f ca="1">'Project Start Date'!O119</f>
        <v>H:\2023 IRP Update\_Document\DATA DISC\2023 IRP Update Data Disk April 1 (Public)\Chapters, Appendicies, and Input Assumptions\Input Assumptions\DSM\_PC_DSM-DR-IRP2023 Update Plexos Inputs Summer &amp; Winter update.xlsx]</v>
      </c>
      <c r="Q119" s="6" t="s">
        <v>213</v>
      </c>
      <c r="R119" s="6" t="s">
        <v>214</v>
      </c>
      <c r="S119" s="6" t="s">
        <v>32</v>
      </c>
      <c r="T119" s="6" t="s">
        <v>215</v>
      </c>
      <c r="U119" s="6">
        <v>178.86</v>
      </c>
      <c r="W119" s="6" t="s">
        <v>216</v>
      </c>
      <c r="X119" s="6">
        <v>1</v>
      </c>
      <c r="AB119" s="6" t="s">
        <v>403</v>
      </c>
      <c r="AF119" s="6" t="s">
        <v>393</v>
      </c>
    </row>
    <row r="120" spans="1:32" x14ac:dyDescent="0.25">
      <c r="A120" s="6" t="s">
        <v>213</v>
      </c>
      <c r="B120" s="6" t="s">
        <v>214</v>
      </c>
      <c r="C120" s="6" t="str">
        <f>'Project Start Date'!C120</f>
        <v>DRW.PX.NCA._.RES.Water Heater - DLC</v>
      </c>
      <c r="D120" s="6" t="s">
        <v>215</v>
      </c>
      <c r="E120" s="6">
        <f>ROUND(_xlfn.XLOOKUP(C120,'AEG Inputs'!$F$3:$F$92,'AEG Inputs'!$O$3:$O$92),2)</f>
        <v>102.77</v>
      </c>
      <c r="G120" s="6" t="s">
        <v>216</v>
      </c>
      <c r="H120" s="6">
        <f>'Project Start Date'!H120</f>
        <v>1</v>
      </c>
      <c r="L120" s="6" t="str">
        <f>'Project Start Date'!L120</f>
        <v>=</v>
      </c>
      <c r="O120" s="6" t="str">
        <f ca="1">'Project Start Date'!O120</f>
        <v>H:\2023 IRP Update\_Document\DATA DISC\2023 IRP Update Data Disk April 1 (Public)\Chapters, Appendicies, and Input Assumptions\Input Assumptions\DSM\_PC_DSM-DR-IRP2023 Update Plexos Inputs Summer &amp; Winter update.xlsx]</v>
      </c>
      <c r="Q120" s="6" t="s">
        <v>213</v>
      </c>
      <c r="R120" s="6" t="s">
        <v>214</v>
      </c>
      <c r="S120" s="6" t="s">
        <v>34</v>
      </c>
      <c r="T120" s="6" t="s">
        <v>215</v>
      </c>
      <c r="U120" s="6">
        <v>224.39</v>
      </c>
      <c r="W120" s="6" t="s">
        <v>216</v>
      </c>
      <c r="X120" s="6">
        <v>1</v>
      </c>
      <c r="AB120" s="6" t="s">
        <v>403</v>
      </c>
      <c r="AF120" s="6" t="s">
        <v>393</v>
      </c>
    </row>
    <row r="121" spans="1:32" x14ac:dyDescent="0.25">
      <c r="A121" s="6" t="s">
        <v>213</v>
      </c>
      <c r="B121" s="6" t="s">
        <v>214</v>
      </c>
      <c r="C121" s="6" t="str">
        <f>'Project Start Date'!C121</f>
        <v>DRW.PX.SOR._.CI_.3 Party</v>
      </c>
      <c r="D121" s="6" t="s">
        <v>215</v>
      </c>
      <c r="E121" s="6">
        <f>ROUND(_xlfn.XLOOKUP(C121,'AEG Inputs'!$F$3:$F$92,'AEG Inputs'!$O$3:$O$92),2)</f>
        <v>36.31</v>
      </c>
      <c r="G121" s="6" t="s">
        <v>216</v>
      </c>
      <c r="H121" s="6">
        <f>'Project Start Date'!H121</f>
        <v>1</v>
      </c>
      <c r="L121" s="6" t="str">
        <f>'Project Start Date'!L121</f>
        <v>=</v>
      </c>
      <c r="O121" s="6" t="str">
        <f ca="1">'Project Start Date'!O121</f>
        <v>H:\2023 IRP Update\_Document\DATA DISC\2023 IRP Update Data Disk April 1 (Public)\Chapters, Appendicies, and Input Assumptions\Input Assumptions\DSM\_PC_DSM-DR-IRP2023 Update Plexos Inputs Summer &amp; Winter update.xlsx]</v>
      </c>
      <c r="Q121" s="6" t="s">
        <v>213</v>
      </c>
      <c r="R121" s="6" t="s">
        <v>214</v>
      </c>
      <c r="S121" s="6" t="s">
        <v>36</v>
      </c>
      <c r="T121" s="6" t="s">
        <v>215</v>
      </c>
      <c r="U121" s="6">
        <v>187.23</v>
      </c>
      <c r="W121" s="6" t="s">
        <v>216</v>
      </c>
      <c r="X121" s="6">
        <v>1</v>
      </c>
      <c r="AB121" s="6" t="s">
        <v>403</v>
      </c>
      <c r="AF121" s="6" t="s">
        <v>393</v>
      </c>
    </row>
    <row r="122" spans="1:32" x14ac:dyDescent="0.25">
      <c r="A122" s="6" t="s">
        <v>213</v>
      </c>
      <c r="B122" s="6" t="s">
        <v>214</v>
      </c>
      <c r="C122" s="6" t="str">
        <f>'Project Start Date'!C122</f>
        <v>DRW.PX.SOR._.CI_.Battery DLC</v>
      </c>
      <c r="D122" s="6" t="s">
        <v>215</v>
      </c>
      <c r="E122" s="6">
        <f>ROUND(_xlfn.XLOOKUP(C122,'AEG Inputs'!$F$3:$F$92,'AEG Inputs'!$O$3:$O$92),2)</f>
        <v>32.229999999999997</v>
      </c>
      <c r="G122" s="6" t="s">
        <v>216</v>
      </c>
      <c r="H122" s="6">
        <f>'Project Start Date'!H122</f>
        <v>1</v>
      </c>
      <c r="L122" s="6" t="str">
        <f>'Project Start Date'!L122</f>
        <v>=</v>
      </c>
      <c r="O122" s="6" t="str">
        <f ca="1">'Project Start Date'!O122</f>
        <v>H:\2023 IRP Update\_Document\DATA DISC\2023 IRP Update Data Disk April 1 (Public)\Chapters, Appendicies, and Input Assumptions\Input Assumptions\DSM\_PC_DSM-DR-IRP2023 Update Plexos Inputs Summer &amp; Winter update.xlsx]</v>
      </c>
      <c r="Q122" s="6" t="s">
        <v>213</v>
      </c>
      <c r="R122" s="6" t="s">
        <v>214</v>
      </c>
      <c r="S122" s="6" t="s">
        <v>38</v>
      </c>
      <c r="T122" s="6" t="s">
        <v>215</v>
      </c>
      <c r="U122" s="6">
        <v>499.92</v>
      </c>
      <c r="W122" s="6" t="s">
        <v>216</v>
      </c>
      <c r="X122" s="6">
        <v>1</v>
      </c>
      <c r="AB122" s="6" t="s">
        <v>403</v>
      </c>
      <c r="AF122" s="6" t="s">
        <v>393</v>
      </c>
    </row>
    <row r="123" spans="1:32" x14ac:dyDescent="0.25">
      <c r="A123" s="6" t="s">
        <v>213</v>
      </c>
      <c r="B123" s="6" t="s">
        <v>214</v>
      </c>
      <c r="C123" s="6" t="str">
        <f>'Project Start Date'!C123</f>
        <v>DRW.PX.SOR._.CI_.Grid Interactive Water Htr</v>
      </c>
      <c r="D123" s="6" t="s">
        <v>215</v>
      </c>
      <c r="E123" s="6">
        <f>ROUND(_xlfn.XLOOKUP(C123,'AEG Inputs'!$F$3:$F$92,'AEG Inputs'!$O$3:$O$92),2)</f>
        <v>62</v>
      </c>
      <c r="G123" s="6" t="s">
        <v>216</v>
      </c>
      <c r="H123" s="6">
        <f>'Project Start Date'!H123</f>
        <v>1</v>
      </c>
      <c r="L123" s="6" t="str">
        <f>'Project Start Date'!L123</f>
        <v>=</v>
      </c>
      <c r="O123" s="6" t="str">
        <f ca="1">'Project Start Date'!O123</f>
        <v>H:\2023 IRP Update\_Document\DATA DISC\2023 IRP Update Data Disk April 1 (Public)\Chapters, Appendicies, and Input Assumptions\Input Assumptions\DSM\_PC_DSM-DR-IRP2023 Update Plexos Inputs Summer &amp; Winter update.xlsx]</v>
      </c>
      <c r="Q123" s="6" t="s">
        <v>213</v>
      </c>
      <c r="R123" s="6" t="s">
        <v>214</v>
      </c>
      <c r="S123" s="6" t="s">
        <v>40</v>
      </c>
      <c r="T123" s="6" t="s">
        <v>215</v>
      </c>
      <c r="U123" s="6">
        <v>70.45</v>
      </c>
      <c r="W123" s="6" t="s">
        <v>216</v>
      </c>
      <c r="X123" s="6">
        <v>1</v>
      </c>
      <c r="AB123" s="6" t="s">
        <v>403</v>
      </c>
      <c r="AF123" s="6" t="s">
        <v>393</v>
      </c>
    </row>
    <row r="124" spans="1:32" x14ac:dyDescent="0.25">
      <c r="A124" s="6" t="s">
        <v>213</v>
      </c>
      <c r="B124" s="6" t="s">
        <v>214</v>
      </c>
      <c r="C124" s="6" t="str">
        <f>'Project Start Date'!C124</f>
        <v>DRW.PX.SOR._.CI_.HVAC - DLC</v>
      </c>
      <c r="D124" s="6" t="s">
        <v>215</v>
      </c>
      <c r="E124" s="6">
        <f>ROUND(_xlfn.XLOOKUP(C124,'AEG Inputs'!$F$3:$F$92,'AEG Inputs'!$O$3:$O$92),2)</f>
        <v>177.34</v>
      </c>
      <c r="G124" s="6" t="s">
        <v>216</v>
      </c>
      <c r="H124" s="6">
        <f>'Project Start Date'!H124</f>
        <v>1</v>
      </c>
      <c r="L124" s="6" t="str">
        <f>'Project Start Date'!L124</f>
        <v>=</v>
      </c>
      <c r="O124" s="6" t="str">
        <f ca="1">'Project Start Date'!O124</f>
        <v>H:\2023 IRP Update\_Document\DATA DISC\2023 IRP Update Data Disk April 1 (Public)\Chapters, Appendicies, and Input Assumptions\Input Assumptions\DSM\_PC_DSM-DR-IRP2023 Update Plexos Inputs Summer &amp; Winter update.xlsx]</v>
      </c>
      <c r="Q124" s="6" t="s">
        <v>213</v>
      </c>
      <c r="R124" s="6" t="s">
        <v>214</v>
      </c>
      <c r="S124" s="6" t="s">
        <v>42</v>
      </c>
      <c r="T124" s="6" t="s">
        <v>215</v>
      </c>
      <c r="U124" s="6">
        <v>69.7</v>
      </c>
      <c r="W124" s="6" t="s">
        <v>216</v>
      </c>
      <c r="X124" s="6">
        <v>1</v>
      </c>
      <c r="AB124" s="6" t="s">
        <v>403</v>
      </c>
      <c r="AF124" s="6" t="s">
        <v>393</v>
      </c>
    </row>
    <row r="125" spans="1:32" x14ac:dyDescent="0.25">
      <c r="A125" s="6" t="s">
        <v>213</v>
      </c>
      <c r="B125" s="6" t="s">
        <v>214</v>
      </c>
      <c r="C125" s="6" t="str">
        <f>'Project Start Date'!C125</f>
        <v>DRW.PX.SOR._.CI_.Smart Thermostats</v>
      </c>
      <c r="D125" s="6" t="s">
        <v>215</v>
      </c>
      <c r="E125" s="6">
        <f>ROUND(_xlfn.XLOOKUP(C125,'AEG Inputs'!$F$3:$F$92,'AEG Inputs'!$O$3:$O$92),2)</f>
        <v>21.39</v>
      </c>
      <c r="G125" s="6" t="s">
        <v>216</v>
      </c>
      <c r="H125" s="6">
        <f>'Project Start Date'!H125</f>
        <v>1</v>
      </c>
      <c r="L125" s="6" t="str">
        <f>'Project Start Date'!L125</f>
        <v>=</v>
      </c>
      <c r="O125" s="6" t="str">
        <f ca="1">'Project Start Date'!O125</f>
        <v>H:\2023 IRP Update\_Document\DATA DISC\2023 IRP Update Data Disk April 1 (Public)\Chapters, Appendicies, and Input Assumptions\Input Assumptions\DSM\_PC_DSM-DR-IRP2023 Update Plexos Inputs Summer &amp; Winter update.xlsx]</v>
      </c>
      <c r="Q125" s="6" t="s">
        <v>213</v>
      </c>
      <c r="R125" s="6" t="s">
        <v>214</v>
      </c>
      <c r="S125" s="6" t="s">
        <v>116</v>
      </c>
      <c r="T125" s="6" t="s">
        <v>215</v>
      </c>
      <c r="U125" s="6">
        <v>284.5</v>
      </c>
      <c r="W125" s="6" t="s">
        <v>216</v>
      </c>
      <c r="X125" s="6">
        <v>1</v>
      </c>
      <c r="AB125" s="6" t="s">
        <v>403</v>
      </c>
      <c r="AF125" s="6" t="s">
        <v>393</v>
      </c>
    </row>
    <row r="126" spans="1:32" x14ac:dyDescent="0.25">
      <c r="A126" s="6" t="s">
        <v>213</v>
      </c>
      <c r="B126" s="6" t="s">
        <v>214</v>
      </c>
      <c r="C126" s="6" t="str">
        <f>'Project Start Date'!C126</f>
        <v>DRW.PX.SOR._.CI_.Water Heater - DLC</v>
      </c>
      <c r="D126" s="6" t="s">
        <v>215</v>
      </c>
      <c r="E126" s="6">
        <f>ROUND(_xlfn.XLOOKUP(C126,'AEG Inputs'!$F$3:$F$92,'AEG Inputs'!$O$3:$O$92),2)</f>
        <v>109.45</v>
      </c>
      <c r="G126" s="6" t="s">
        <v>216</v>
      </c>
      <c r="H126" s="6">
        <f>'Project Start Date'!H126</f>
        <v>1</v>
      </c>
      <c r="L126" s="6" t="str">
        <f>'Project Start Date'!L126</f>
        <v>=</v>
      </c>
      <c r="O126" s="6" t="str">
        <f ca="1">'Project Start Date'!O126</f>
        <v>H:\2023 IRP Update\_Document\DATA DISC\2023 IRP Update Data Disk April 1 (Public)\Chapters, Appendicies, and Input Assumptions\Input Assumptions\DSM\_PC_DSM-DR-IRP2023 Update Plexos Inputs Summer &amp; Winter update.xlsx]</v>
      </c>
      <c r="Q126" s="6" t="s">
        <v>213</v>
      </c>
      <c r="R126" s="6" t="s">
        <v>214</v>
      </c>
      <c r="S126" s="6" t="s">
        <v>106</v>
      </c>
      <c r="T126" s="6" t="s">
        <v>215</v>
      </c>
      <c r="U126" s="6">
        <v>48.3</v>
      </c>
      <c r="W126" s="6" t="s">
        <v>216</v>
      </c>
      <c r="X126" s="6">
        <v>1</v>
      </c>
      <c r="AB126" s="6" t="s">
        <v>403</v>
      </c>
      <c r="AF126" s="6" t="s">
        <v>393</v>
      </c>
    </row>
    <row r="127" spans="1:32" x14ac:dyDescent="0.25">
      <c r="A127" s="6" t="s">
        <v>213</v>
      </c>
      <c r="B127" s="6" t="s">
        <v>214</v>
      </c>
      <c r="C127" s="6" t="str">
        <f>'Project Start Date'!C127</f>
        <v>DRW.PX.SOR._.RES.Battery DLC</v>
      </c>
      <c r="D127" s="6" t="s">
        <v>215</v>
      </c>
      <c r="E127" s="6">
        <f>ROUND(_xlfn.XLOOKUP(C127,'AEG Inputs'!$F$3:$F$92,'AEG Inputs'!$O$3:$O$92),2)</f>
        <v>27.51</v>
      </c>
      <c r="G127" s="6" t="s">
        <v>216</v>
      </c>
      <c r="H127" s="6">
        <f>'Project Start Date'!H127</f>
        <v>1</v>
      </c>
      <c r="L127" s="6" t="str">
        <f>'Project Start Date'!L127</f>
        <v>=</v>
      </c>
      <c r="O127" s="6" t="str">
        <f ca="1">'Project Start Date'!O127</f>
        <v>H:\2023 IRP Update\_Document\DATA DISC\2023 IRP Update Data Disk April 1 (Public)\Chapters, Appendicies, and Input Assumptions\Input Assumptions\DSM\_PC_DSM-DR-IRP2023 Update Plexos Inputs Summer &amp; Winter update.xlsx]</v>
      </c>
      <c r="Q127" s="6" t="s">
        <v>213</v>
      </c>
      <c r="R127" s="6" t="s">
        <v>214</v>
      </c>
      <c r="S127" s="6" t="s">
        <v>108</v>
      </c>
      <c r="T127" s="6" t="s">
        <v>215</v>
      </c>
      <c r="U127" s="6">
        <v>89.16</v>
      </c>
      <c r="W127" s="6" t="s">
        <v>216</v>
      </c>
      <c r="X127" s="6">
        <v>1</v>
      </c>
      <c r="AB127" s="6" t="s">
        <v>403</v>
      </c>
      <c r="AF127" s="6" t="s">
        <v>393</v>
      </c>
    </row>
    <row r="128" spans="1:32" x14ac:dyDescent="0.25">
      <c r="A128" s="6" t="s">
        <v>213</v>
      </c>
      <c r="B128" s="6" t="s">
        <v>214</v>
      </c>
      <c r="C128" s="6" t="str">
        <f>'Project Start Date'!C128</f>
        <v>DRW.PX.SOR._.RES.EV DLC</v>
      </c>
      <c r="D128" s="6" t="s">
        <v>215</v>
      </c>
      <c r="E128" s="6">
        <f>ROUND(_xlfn.XLOOKUP(C128,'AEG Inputs'!$F$3:$F$92,'AEG Inputs'!$O$3:$O$92),2)</f>
        <v>384.53</v>
      </c>
      <c r="G128" s="6" t="s">
        <v>216</v>
      </c>
      <c r="H128" s="6">
        <f>'Project Start Date'!H128</f>
        <v>1</v>
      </c>
      <c r="L128" s="6" t="str">
        <f>'Project Start Date'!L128</f>
        <v>=</v>
      </c>
      <c r="O128" s="6" t="str">
        <f ca="1">'Project Start Date'!O128</f>
        <v>H:\2023 IRP Update\_Document\DATA DISC\2023 IRP Update Data Disk April 1 (Public)\Chapters, Appendicies, and Input Assumptions\Input Assumptions\DSM\_PC_DSM-DR-IRP2023 Update Plexos Inputs Summer &amp; Winter update.xlsx]</v>
      </c>
      <c r="Q128" s="6" t="s">
        <v>213</v>
      </c>
      <c r="R128" s="6" t="s">
        <v>214</v>
      </c>
      <c r="S128" s="6" t="s">
        <v>110</v>
      </c>
      <c r="T128" s="6" t="s">
        <v>215</v>
      </c>
      <c r="U128" s="6">
        <v>137.16</v>
      </c>
      <c r="W128" s="6" t="s">
        <v>216</v>
      </c>
      <c r="X128" s="6">
        <v>1</v>
      </c>
      <c r="AB128" s="6" t="s">
        <v>403</v>
      </c>
      <c r="AF128" s="6" t="s">
        <v>393</v>
      </c>
    </row>
    <row r="129" spans="1:32" x14ac:dyDescent="0.25">
      <c r="A129" s="6" t="s">
        <v>213</v>
      </c>
      <c r="B129" s="6" t="s">
        <v>214</v>
      </c>
      <c r="C129" s="6" t="str">
        <f>'Project Start Date'!C129</f>
        <v>DRW.PX.SOR._.RES.Grid Interactive Water Htr</v>
      </c>
      <c r="D129" s="6" t="s">
        <v>215</v>
      </c>
      <c r="E129" s="6">
        <f>ROUND(_xlfn.XLOOKUP(C129,'AEG Inputs'!$F$3:$F$92,'AEG Inputs'!$O$3:$O$92),2)</f>
        <v>50.03</v>
      </c>
      <c r="G129" s="6" t="s">
        <v>216</v>
      </c>
      <c r="H129" s="6">
        <f>'Project Start Date'!H129</f>
        <v>1</v>
      </c>
      <c r="L129" s="6" t="str">
        <f>'Project Start Date'!L129</f>
        <v>=</v>
      </c>
      <c r="O129" s="6" t="str">
        <f ca="1">'Project Start Date'!O129</f>
        <v>H:\2023 IRP Update\_Document\DATA DISC\2023 IRP Update Data Disk April 1 (Public)\Chapters, Appendicies, and Input Assumptions\Input Assumptions\DSM\_PC_DSM-DR-IRP2023 Update Plexos Inputs Summer &amp; Winter update.xlsx]</v>
      </c>
      <c r="Q129" s="6" t="s">
        <v>213</v>
      </c>
      <c r="R129" s="6" t="s">
        <v>214</v>
      </c>
      <c r="S129" s="6" t="s">
        <v>112</v>
      </c>
      <c r="T129" s="6" t="s">
        <v>215</v>
      </c>
      <c r="U129" s="6">
        <v>311.17</v>
      </c>
      <c r="W129" s="6" t="s">
        <v>216</v>
      </c>
      <c r="X129" s="6">
        <v>1</v>
      </c>
      <c r="AB129" s="6" t="s">
        <v>403</v>
      </c>
      <c r="AF129" s="6" t="s">
        <v>393</v>
      </c>
    </row>
    <row r="130" spans="1:32" x14ac:dyDescent="0.25">
      <c r="A130" s="6" t="s">
        <v>213</v>
      </c>
      <c r="B130" s="6" t="s">
        <v>214</v>
      </c>
      <c r="C130" s="6" t="str">
        <f>'Project Start Date'!C130</f>
        <v>DRW.PX.SOR._.RES.Home Energy Mgmt Sys</v>
      </c>
      <c r="D130" s="6" t="s">
        <v>215</v>
      </c>
      <c r="E130" s="6">
        <f>ROUND(_xlfn.XLOOKUP(C130,'AEG Inputs'!$F$3:$F$92,'AEG Inputs'!$O$3:$O$92),2)</f>
        <v>359.34</v>
      </c>
      <c r="G130" s="6" t="s">
        <v>216</v>
      </c>
      <c r="H130" s="6">
        <f>'Project Start Date'!H130</f>
        <v>1</v>
      </c>
      <c r="L130" s="6" t="str">
        <f>'Project Start Date'!L130</f>
        <v>=</v>
      </c>
      <c r="O130" s="6" t="str">
        <f ca="1">'Project Start Date'!O130</f>
        <v>H:\2023 IRP Update\_Document\DATA DISC\2023 IRP Update Data Disk April 1 (Public)\Chapters, Appendicies, and Input Assumptions\Input Assumptions\DSM\_PC_DSM-DR-IRP2023 Update Plexos Inputs Summer &amp; Winter update.xlsx]</v>
      </c>
      <c r="Q130" s="6" t="s">
        <v>213</v>
      </c>
      <c r="R130" s="6" t="s">
        <v>214</v>
      </c>
      <c r="S130" s="6" t="s">
        <v>114</v>
      </c>
      <c r="T130" s="6" t="s">
        <v>215</v>
      </c>
      <c r="U130" s="6">
        <v>19.440000000000001</v>
      </c>
      <c r="W130" s="6" t="s">
        <v>216</v>
      </c>
      <c r="X130" s="6">
        <v>1</v>
      </c>
      <c r="AB130" s="6" t="s">
        <v>403</v>
      </c>
      <c r="AF130" s="6" t="s">
        <v>393</v>
      </c>
    </row>
    <row r="131" spans="1:32" x14ac:dyDescent="0.25">
      <c r="A131" s="6" t="s">
        <v>213</v>
      </c>
      <c r="B131" s="6" t="s">
        <v>214</v>
      </c>
      <c r="C131" s="6" t="str">
        <f>'Project Start Date'!C131</f>
        <v>DRW.PX.SOR._.RES.HVAC - DLC</v>
      </c>
      <c r="D131" s="6" t="s">
        <v>215</v>
      </c>
      <c r="E131" s="6">
        <f>ROUND(_xlfn.XLOOKUP(C131,'AEG Inputs'!$F$3:$F$92,'AEG Inputs'!$O$3:$O$92),2)</f>
        <v>68.77</v>
      </c>
      <c r="G131" s="6" t="s">
        <v>216</v>
      </c>
      <c r="H131" s="6">
        <f>'Project Start Date'!H131</f>
        <v>1</v>
      </c>
      <c r="L131" s="6" t="str">
        <f>'Project Start Date'!L131</f>
        <v>=</v>
      </c>
      <c r="O131" s="6" t="str">
        <f ca="1">'Project Start Date'!O131</f>
        <v>H:\2023 IRP Update\_Document\DATA DISC\2023 IRP Update Data Disk April 1 (Public)\Chapters, Appendicies, and Input Assumptions\Input Assumptions\DSM\_PC_DSM-DR-IRP2023 Update Plexos Inputs Summer &amp; Winter update.xlsx]</v>
      </c>
      <c r="Q131" s="6" t="s">
        <v>213</v>
      </c>
      <c r="R131" s="6" t="s">
        <v>214</v>
      </c>
      <c r="S131" s="6" t="s">
        <v>118</v>
      </c>
      <c r="T131" s="6" t="s">
        <v>215</v>
      </c>
      <c r="U131" s="6">
        <v>40</v>
      </c>
      <c r="W131" s="6" t="s">
        <v>216</v>
      </c>
      <c r="X131" s="6">
        <v>1</v>
      </c>
      <c r="AB131" s="6" t="s">
        <v>403</v>
      </c>
      <c r="AF131" s="6" t="s">
        <v>393</v>
      </c>
    </row>
    <row r="132" spans="1:32" x14ac:dyDescent="0.25">
      <c r="A132" s="6" t="s">
        <v>213</v>
      </c>
      <c r="B132" s="6" t="s">
        <v>214</v>
      </c>
      <c r="C132" s="6" t="str">
        <f>'Project Start Date'!C132</f>
        <v>DRW.PX.SOR._.RES.Pool Pump - DLC</v>
      </c>
      <c r="D132" s="6" t="s">
        <v>215</v>
      </c>
      <c r="E132" s="6">
        <f>ROUND(_xlfn.XLOOKUP(C132,'AEG Inputs'!$F$3:$F$92,'AEG Inputs'!$O$3:$O$92),2)</f>
        <v>1940.11</v>
      </c>
      <c r="G132" s="6" t="s">
        <v>216</v>
      </c>
      <c r="H132" s="6">
        <f>'Project Start Date'!H132</f>
        <v>1</v>
      </c>
      <c r="L132" s="6" t="str">
        <f>'Project Start Date'!L132</f>
        <v>=</v>
      </c>
      <c r="O132" s="6" t="str">
        <f ca="1">'Project Start Date'!O132</f>
        <v>H:\2023 IRP Update\_Document\DATA DISC\2023 IRP Update Data Disk April 1 (Public)\Chapters, Appendicies, and Input Assumptions\Input Assumptions\DSM\_PC_DSM-DR-IRP2023 Update Plexos Inputs Summer &amp; Winter update.xlsx]</v>
      </c>
      <c r="Q132" s="6" t="s">
        <v>213</v>
      </c>
      <c r="R132" s="6" t="s">
        <v>214</v>
      </c>
      <c r="S132" s="6" t="s">
        <v>90</v>
      </c>
      <c r="T132" s="6" t="s">
        <v>215</v>
      </c>
      <c r="U132" s="6">
        <v>49.67</v>
      </c>
      <c r="W132" s="6" t="s">
        <v>216</v>
      </c>
      <c r="X132" s="6">
        <v>1</v>
      </c>
      <c r="AB132" s="6" t="s">
        <v>403</v>
      </c>
      <c r="AF132" s="6" t="s">
        <v>393</v>
      </c>
    </row>
    <row r="133" spans="1:32" x14ac:dyDescent="0.25">
      <c r="A133" s="6" t="s">
        <v>213</v>
      </c>
      <c r="B133" s="6" t="s">
        <v>214</v>
      </c>
      <c r="C133" s="6" t="str">
        <f>'Project Start Date'!C133</f>
        <v>DRW.PX.SOR._.RES.Smart Thermostats</v>
      </c>
      <c r="D133" s="6" t="s">
        <v>215</v>
      </c>
      <c r="E133" s="6">
        <f>ROUND(_xlfn.XLOOKUP(C133,'AEG Inputs'!$F$3:$F$92,'AEG Inputs'!$O$3:$O$92),2)</f>
        <v>14.59</v>
      </c>
      <c r="G133" s="6" t="s">
        <v>216</v>
      </c>
      <c r="H133" s="6">
        <f>'Project Start Date'!H133</f>
        <v>1</v>
      </c>
      <c r="L133" s="6" t="str">
        <f>'Project Start Date'!L133</f>
        <v>=</v>
      </c>
      <c r="O133" s="6" t="str">
        <f ca="1">'Project Start Date'!O133</f>
        <v>H:\2023 IRP Update\_Document\DATA DISC\2023 IRP Update Data Disk April 1 (Public)\Chapters, Appendicies, and Input Assumptions\Input Assumptions\DSM\_PC_DSM-DR-IRP2023 Update Plexos Inputs Summer &amp; Winter update.xlsx]</v>
      </c>
      <c r="Q133" s="6" t="s">
        <v>213</v>
      </c>
      <c r="R133" s="6" t="s">
        <v>214</v>
      </c>
      <c r="S133" s="6" t="s">
        <v>92</v>
      </c>
      <c r="T133" s="6" t="s">
        <v>215</v>
      </c>
      <c r="U133" s="6">
        <v>143.22999999999999</v>
      </c>
      <c r="W133" s="6" t="s">
        <v>216</v>
      </c>
      <c r="X133" s="6">
        <v>1</v>
      </c>
      <c r="AB133" s="6" t="s">
        <v>403</v>
      </c>
      <c r="AF133" s="6" t="s">
        <v>393</v>
      </c>
    </row>
    <row r="134" spans="1:32" x14ac:dyDescent="0.25">
      <c r="A134" s="6" t="s">
        <v>213</v>
      </c>
      <c r="B134" s="6" t="s">
        <v>214</v>
      </c>
      <c r="C134" s="6" t="str">
        <f>'Project Start Date'!C134</f>
        <v>DRW.PX.SOR._.RES.Water Heater - DLC</v>
      </c>
      <c r="D134" s="6" t="s">
        <v>215</v>
      </c>
      <c r="E134" s="6">
        <f>ROUND(_xlfn.XLOOKUP(C134,'AEG Inputs'!$F$3:$F$92,'AEG Inputs'!$O$3:$O$92),2)</f>
        <v>92.18</v>
      </c>
      <c r="G134" s="6" t="s">
        <v>216</v>
      </c>
      <c r="H134" s="6">
        <f>'Project Start Date'!H134</f>
        <v>1</v>
      </c>
      <c r="L134" s="6" t="str">
        <f>'Project Start Date'!L134</f>
        <v>=</v>
      </c>
      <c r="O134" s="6" t="str">
        <f ca="1">'Project Start Date'!O134</f>
        <v>H:\2023 IRP Update\_Document\DATA DISC\2023 IRP Update Data Disk April 1 (Public)\Chapters, Appendicies, and Input Assumptions\Input Assumptions\DSM\_PC_DSM-DR-IRP2023 Update Plexos Inputs Summer &amp; Winter update.xlsx]</v>
      </c>
      <c r="Q134" s="6" t="s">
        <v>213</v>
      </c>
      <c r="R134" s="6" t="s">
        <v>214</v>
      </c>
      <c r="S134" s="6" t="s">
        <v>94</v>
      </c>
      <c r="T134" s="6" t="s">
        <v>215</v>
      </c>
      <c r="U134" s="6">
        <v>138.81</v>
      </c>
      <c r="W134" s="6" t="s">
        <v>216</v>
      </c>
      <c r="X134" s="6">
        <v>1</v>
      </c>
      <c r="AB134" s="6" t="s">
        <v>403</v>
      </c>
      <c r="AF134" s="6" t="s">
        <v>393</v>
      </c>
    </row>
    <row r="135" spans="1:32" x14ac:dyDescent="0.25">
      <c r="A135" s="6" t="s">
        <v>213</v>
      </c>
      <c r="B135" s="6" t="s">
        <v>214</v>
      </c>
      <c r="C135" s="6" t="str">
        <f>'Project Start Date'!C135</f>
        <v>DRW.PX.UTN._.CI_.3 Party</v>
      </c>
      <c r="D135" s="6" t="s">
        <v>215</v>
      </c>
      <c r="E135" s="6">
        <f>ROUND(_xlfn.XLOOKUP(C135,'AEG Inputs'!$F$3:$F$92,'AEG Inputs'!$O$3:$O$92),2)</f>
        <v>41.3</v>
      </c>
      <c r="G135" s="6" t="s">
        <v>216</v>
      </c>
      <c r="H135" s="6">
        <f>'Project Start Date'!H135</f>
        <v>1</v>
      </c>
      <c r="L135" s="6" t="str">
        <f>'Project Start Date'!L135</f>
        <v>=</v>
      </c>
      <c r="O135" s="6" t="str">
        <f ca="1">'Project Start Date'!O135</f>
        <v>H:\2023 IRP Update\_Document\DATA DISC\2023 IRP Update Data Disk April 1 (Public)\Chapters, Appendicies, and Input Assumptions\Input Assumptions\DSM\_PC_DSM-DR-IRP2023 Update Plexos Inputs Summer &amp; Winter update.xlsx]</v>
      </c>
      <c r="Q135" s="6" t="s">
        <v>213</v>
      </c>
      <c r="R135" s="6" t="s">
        <v>214</v>
      </c>
      <c r="S135" s="6" t="s">
        <v>96</v>
      </c>
      <c r="T135" s="6" t="s">
        <v>215</v>
      </c>
      <c r="U135" s="6">
        <v>84.16</v>
      </c>
      <c r="W135" s="6" t="s">
        <v>216</v>
      </c>
      <c r="X135" s="6">
        <v>1</v>
      </c>
      <c r="AB135" s="6" t="s">
        <v>403</v>
      </c>
      <c r="AF135" s="6" t="s">
        <v>393</v>
      </c>
    </row>
    <row r="136" spans="1:32" x14ac:dyDescent="0.25">
      <c r="A136" s="6" t="s">
        <v>213</v>
      </c>
      <c r="B136" s="6" t="s">
        <v>214</v>
      </c>
      <c r="C136" s="6" t="str">
        <f>'Project Start Date'!C136</f>
        <v>DRW.PX.UTN._.CI_.Battery DLC</v>
      </c>
      <c r="D136" s="6" t="s">
        <v>215</v>
      </c>
      <c r="E136" s="6">
        <f>ROUND(_xlfn.XLOOKUP(C136,'AEG Inputs'!$F$3:$F$92,'AEG Inputs'!$O$3:$O$92),2)</f>
        <v>39.270000000000003</v>
      </c>
      <c r="G136" s="6" t="s">
        <v>216</v>
      </c>
      <c r="H136" s="6">
        <f>'Project Start Date'!H136</f>
        <v>1</v>
      </c>
      <c r="L136" s="6" t="str">
        <f>'Project Start Date'!L136</f>
        <v>=</v>
      </c>
      <c r="O136" s="6" t="str">
        <f ca="1">'Project Start Date'!O136</f>
        <v>H:\2023 IRP Update\_Document\DATA DISC\2023 IRP Update Data Disk April 1 (Public)\Chapters, Appendicies, and Input Assumptions\Input Assumptions\DSM\_PC_DSM-DR-IRP2023 Update Plexos Inputs Summer &amp; Winter update.xlsx]</v>
      </c>
      <c r="Q136" s="6" t="s">
        <v>213</v>
      </c>
      <c r="R136" s="6" t="s">
        <v>214</v>
      </c>
      <c r="S136" s="6" t="s">
        <v>98</v>
      </c>
      <c r="T136" s="6" t="s">
        <v>215</v>
      </c>
      <c r="U136" s="6">
        <v>182.95</v>
      </c>
      <c r="W136" s="6" t="s">
        <v>216</v>
      </c>
      <c r="X136" s="6">
        <v>1</v>
      </c>
      <c r="AB136" s="6" t="s">
        <v>403</v>
      </c>
      <c r="AF136" s="6" t="s">
        <v>393</v>
      </c>
    </row>
    <row r="137" spans="1:32" x14ac:dyDescent="0.25">
      <c r="A137" s="6" t="s">
        <v>213</v>
      </c>
      <c r="B137" s="6" t="s">
        <v>214</v>
      </c>
      <c r="C137" s="6" t="str">
        <f>'Project Start Date'!C137</f>
        <v>DRW.PX.UTN._.CI_.Grid Interactive Water Htr</v>
      </c>
      <c r="D137" s="6" t="s">
        <v>215</v>
      </c>
      <c r="E137" s="6">
        <f>ROUND(_xlfn.XLOOKUP(C137,'AEG Inputs'!$F$3:$F$92,'AEG Inputs'!$O$3:$O$92),2)</f>
        <v>112.64</v>
      </c>
      <c r="G137" s="6" t="s">
        <v>216</v>
      </c>
      <c r="H137" s="6">
        <f>'Project Start Date'!H137</f>
        <v>1</v>
      </c>
      <c r="L137" s="6" t="str">
        <f>'Project Start Date'!L137</f>
        <v>=</v>
      </c>
      <c r="O137" s="6" t="str">
        <f ca="1">'Project Start Date'!O137</f>
        <v>H:\2023 IRP Update\_Document\DATA DISC\2023 IRP Update Data Disk April 1 (Public)\Chapters, Appendicies, and Input Assumptions\Input Assumptions\DSM\_PC_DSM-DR-IRP2023 Update Plexos Inputs Summer &amp; Winter update.xlsx]</v>
      </c>
      <c r="Q137" s="6" t="s">
        <v>213</v>
      </c>
      <c r="R137" s="6" t="s">
        <v>214</v>
      </c>
      <c r="S137" s="6" t="s">
        <v>100</v>
      </c>
      <c r="T137" s="6" t="s">
        <v>215</v>
      </c>
      <c r="U137" s="6">
        <v>519.38</v>
      </c>
      <c r="W137" s="6" t="s">
        <v>216</v>
      </c>
      <c r="X137" s="6">
        <v>1</v>
      </c>
      <c r="AB137" s="6" t="s">
        <v>403</v>
      </c>
      <c r="AF137" s="6" t="s">
        <v>393</v>
      </c>
    </row>
    <row r="138" spans="1:32" x14ac:dyDescent="0.25">
      <c r="A138" s="6" t="s">
        <v>213</v>
      </c>
      <c r="B138" s="6" t="s">
        <v>214</v>
      </c>
      <c r="C138" s="6" t="str">
        <f>'Project Start Date'!C138</f>
        <v>DRW.PX.UTN._.CI_.HVAC - DLC</v>
      </c>
      <c r="D138" s="6" t="s">
        <v>215</v>
      </c>
      <c r="E138" s="6">
        <f>ROUND(_xlfn.XLOOKUP(C138,'AEG Inputs'!$F$3:$F$92,'AEG Inputs'!$O$3:$O$92),2)</f>
        <v>209.87</v>
      </c>
      <c r="G138" s="6" t="s">
        <v>216</v>
      </c>
      <c r="H138" s="6">
        <f>'Project Start Date'!H138</f>
        <v>1</v>
      </c>
      <c r="L138" s="6" t="str">
        <f>'Project Start Date'!L138</f>
        <v>=</v>
      </c>
      <c r="O138" s="6" t="str">
        <f ca="1">'Project Start Date'!O138</f>
        <v>H:\2023 IRP Update\_Document\DATA DISC\2023 IRP Update Data Disk April 1 (Public)\Chapters, Appendicies, and Input Assumptions\Input Assumptions\DSM\_PC_DSM-DR-IRP2023 Update Plexos Inputs Summer &amp; Winter update.xlsx]</v>
      </c>
      <c r="Q138" s="6" t="s">
        <v>213</v>
      </c>
      <c r="R138" s="6" t="s">
        <v>214</v>
      </c>
      <c r="S138" s="6" t="s">
        <v>102</v>
      </c>
      <c r="T138" s="6" t="s">
        <v>215</v>
      </c>
      <c r="U138" s="6">
        <v>29.97</v>
      </c>
      <c r="W138" s="6" t="s">
        <v>216</v>
      </c>
      <c r="X138" s="6">
        <v>1</v>
      </c>
      <c r="AB138" s="6" t="s">
        <v>403</v>
      </c>
      <c r="AF138" s="6" t="s">
        <v>393</v>
      </c>
    </row>
    <row r="139" spans="1:32" x14ac:dyDescent="0.25">
      <c r="A139" s="6" t="s">
        <v>213</v>
      </c>
      <c r="B139" s="6" t="s">
        <v>214</v>
      </c>
      <c r="C139" s="6" t="str">
        <f>'Project Start Date'!C139</f>
        <v>DRW.PX.UTN._.CI_.Smart Thermostats</v>
      </c>
      <c r="D139" s="6" t="s">
        <v>215</v>
      </c>
      <c r="E139" s="6">
        <f>ROUND(_xlfn.XLOOKUP(C139,'AEG Inputs'!$F$3:$F$92,'AEG Inputs'!$O$3:$O$92),2)</f>
        <v>32.549999999999997</v>
      </c>
      <c r="G139" s="6" t="s">
        <v>216</v>
      </c>
      <c r="H139" s="6">
        <f>'Project Start Date'!H139</f>
        <v>1</v>
      </c>
      <c r="L139" s="6" t="str">
        <f>'Project Start Date'!L139</f>
        <v>=</v>
      </c>
      <c r="O139" s="6" t="str">
        <f ca="1">'Project Start Date'!O139</f>
        <v>H:\2023 IRP Update\_Document\DATA DISC\2023 IRP Update Data Disk April 1 (Public)\Chapters, Appendicies, and Input Assumptions\Input Assumptions\DSM\_PC_DSM-DR-IRP2023 Update Plexos Inputs Summer &amp; Winter update.xlsx]</v>
      </c>
      <c r="Q139" s="6" t="s">
        <v>213</v>
      </c>
      <c r="R139" s="6" t="s">
        <v>214</v>
      </c>
      <c r="S139" s="6" t="s">
        <v>104</v>
      </c>
      <c r="T139" s="6" t="s">
        <v>215</v>
      </c>
      <c r="U139" s="6">
        <v>60.63</v>
      </c>
      <c r="W139" s="6" t="s">
        <v>216</v>
      </c>
      <c r="X139" s="6">
        <v>1</v>
      </c>
      <c r="AB139" s="6" t="s">
        <v>403</v>
      </c>
      <c r="AF139" s="6" t="s">
        <v>393</v>
      </c>
    </row>
    <row r="140" spans="1:32" x14ac:dyDescent="0.25">
      <c r="A140" s="6" t="s">
        <v>213</v>
      </c>
      <c r="B140" s="6" t="s">
        <v>214</v>
      </c>
      <c r="C140" s="6" t="str">
        <f>'Project Start Date'!C140</f>
        <v>DRW.PX.UTN._.CI_.Water Heater - DLC</v>
      </c>
      <c r="D140" s="6" t="s">
        <v>215</v>
      </c>
      <c r="E140" s="6">
        <f>ROUND(_xlfn.XLOOKUP(C140,'AEG Inputs'!$F$3:$F$92,'AEG Inputs'!$O$3:$O$92),2)</f>
        <v>145.72</v>
      </c>
      <c r="G140" s="6" t="s">
        <v>216</v>
      </c>
      <c r="H140" s="6">
        <f>'Project Start Date'!H140</f>
        <v>1</v>
      </c>
      <c r="L140" s="6" t="str">
        <f>'Project Start Date'!L140</f>
        <v>=</v>
      </c>
      <c r="O140" s="6" t="str">
        <f ca="1">'Project Start Date'!O140</f>
        <v>H:\2023 IRP Update\_Document\DATA DISC\2023 IRP Update Data Disk April 1 (Public)\Chapters, Appendicies, and Input Assumptions\Input Assumptions\DSM\_PC_DSM-DR-IRP2023 Update Plexos Inputs Summer &amp; Winter update.xlsx]</v>
      </c>
      <c r="Q140" s="6" t="s">
        <v>213</v>
      </c>
      <c r="R140" s="6" t="s">
        <v>214</v>
      </c>
      <c r="S140" s="6" t="s">
        <v>146</v>
      </c>
      <c r="T140" s="6" t="s">
        <v>215</v>
      </c>
      <c r="U140" s="6">
        <v>125.21</v>
      </c>
      <c r="W140" s="6" t="s">
        <v>216</v>
      </c>
      <c r="X140" s="6">
        <v>1</v>
      </c>
      <c r="AB140" s="6" t="s">
        <v>403</v>
      </c>
      <c r="AF140" s="6" t="s">
        <v>393</v>
      </c>
    </row>
    <row r="141" spans="1:32" x14ac:dyDescent="0.25">
      <c r="A141" s="6" t="s">
        <v>213</v>
      </c>
      <c r="B141" s="6" t="s">
        <v>214</v>
      </c>
      <c r="C141" s="6" t="str">
        <f>'Project Start Date'!C141</f>
        <v>DRW.PX.UTN._.RES.Battery DLC</v>
      </c>
      <c r="D141" s="6" t="s">
        <v>215</v>
      </c>
      <c r="E141" s="6">
        <f>ROUND(_xlfn.XLOOKUP(C141,'AEG Inputs'!$F$3:$F$92,'AEG Inputs'!$O$3:$O$92),2)</f>
        <v>52.99</v>
      </c>
      <c r="G141" s="6" t="s">
        <v>216</v>
      </c>
      <c r="H141" s="6">
        <f>'Project Start Date'!H141</f>
        <v>1</v>
      </c>
      <c r="L141" s="6" t="str">
        <f>'Project Start Date'!L141</f>
        <v>=</v>
      </c>
      <c r="O141" s="6" t="str">
        <f ca="1">'Project Start Date'!O141</f>
        <v>H:\2023 IRP Update\_Document\DATA DISC\2023 IRP Update Data Disk April 1 (Public)\Chapters, Appendicies, and Input Assumptions\Input Assumptions\DSM\_PC_DSM-DR-IRP2023 Update Plexos Inputs Summer &amp; Winter update.xlsx]</v>
      </c>
      <c r="Q141" s="6" t="s">
        <v>213</v>
      </c>
      <c r="R141" s="6" t="s">
        <v>214</v>
      </c>
      <c r="S141" s="6" t="s">
        <v>136</v>
      </c>
      <c r="T141" s="6" t="s">
        <v>215</v>
      </c>
      <c r="U141" s="6">
        <v>60.91</v>
      </c>
      <c r="W141" s="6" t="s">
        <v>216</v>
      </c>
      <c r="X141" s="6">
        <v>1</v>
      </c>
      <c r="AB141" s="6" t="s">
        <v>403</v>
      </c>
      <c r="AF141" s="6" t="s">
        <v>393</v>
      </c>
    </row>
    <row r="142" spans="1:32" x14ac:dyDescent="0.25">
      <c r="A142" s="6" t="s">
        <v>213</v>
      </c>
      <c r="B142" s="6" t="s">
        <v>214</v>
      </c>
      <c r="C142" s="6" t="str">
        <f>'Project Start Date'!C142</f>
        <v>DRW.PX.UTN._.RES.EV DLC</v>
      </c>
      <c r="D142" s="6" t="s">
        <v>215</v>
      </c>
      <c r="E142" s="6">
        <f>ROUND(_xlfn.XLOOKUP(C142,'AEG Inputs'!$F$3:$F$92,'AEG Inputs'!$O$3:$O$92),2)</f>
        <v>408.18</v>
      </c>
      <c r="G142" s="6" t="s">
        <v>216</v>
      </c>
      <c r="H142" s="6">
        <f>'Project Start Date'!H142</f>
        <v>1</v>
      </c>
      <c r="L142" s="6" t="str">
        <f>'Project Start Date'!L142</f>
        <v>=</v>
      </c>
      <c r="O142" s="6" t="str">
        <f ca="1">'Project Start Date'!O142</f>
        <v>H:\2023 IRP Update\_Document\DATA DISC\2023 IRP Update Data Disk April 1 (Public)\Chapters, Appendicies, and Input Assumptions\Input Assumptions\DSM\_PC_DSM-DR-IRP2023 Update Plexos Inputs Summer &amp; Winter update.xlsx]</v>
      </c>
      <c r="Q142" s="6" t="s">
        <v>213</v>
      </c>
      <c r="R142" s="6" t="s">
        <v>214</v>
      </c>
      <c r="S142" s="6" t="s">
        <v>138</v>
      </c>
      <c r="T142" s="6" t="s">
        <v>215</v>
      </c>
      <c r="U142" s="6">
        <v>81.75</v>
      </c>
      <c r="W142" s="6" t="s">
        <v>216</v>
      </c>
      <c r="X142" s="6">
        <v>1</v>
      </c>
      <c r="AB142" s="6" t="s">
        <v>403</v>
      </c>
      <c r="AF142" s="6" t="s">
        <v>393</v>
      </c>
    </row>
    <row r="143" spans="1:32" x14ac:dyDescent="0.25">
      <c r="A143" s="6" t="s">
        <v>213</v>
      </c>
      <c r="B143" s="6" t="s">
        <v>214</v>
      </c>
      <c r="C143" s="6" t="str">
        <f>'Project Start Date'!C143</f>
        <v>DRW.PX.UTN._.RES.Grid Interactive Water Htr</v>
      </c>
      <c r="D143" s="6" t="s">
        <v>215</v>
      </c>
      <c r="E143" s="6">
        <f>ROUND(_xlfn.XLOOKUP(C143,'AEG Inputs'!$F$3:$F$92,'AEG Inputs'!$O$3:$O$92),2)</f>
        <v>89.01</v>
      </c>
      <c r="G143" s="6" t="s">
        <v>216</v>
      </c>
      <c r="H143" s="6">
        <f>'Project Start Date'!H143</f>
        <v>1</v>
      </c>
      <c r="L143" s="6" t="str">
        <f>'Project Start Date'!L143</f>
        <v>=</v>
      </c>
      <c r="O143" s="6" t="str">
        <f ca="1">'Project Start Date'!O143</f>
        <v>H:\2023 IRP Update\_Document\DATA DISC\2023 IRP Update Data Disk April 1 (Public)\Chapters, Appendicies, and Input Assumptions\Input Assumptions\DSM\_PC_DSM-DR-IRP2023 Update Plexos Inputs Summer &amp; Winter update.xlsx]</v>
      </c>
      <c r="Q143" s="6" t="s">
        <v>213</v>
      </c>
      <c r="R143" s="6" t="s">
        <v>214</v>
      </c>
      <c r="S143" s="6" t="s">
        <v>140</v>
      </c>
      <c r="T143" s="6" t="s">
        <v>215</v>
      </c>
      <c r="U143" s="6">
        <v>81.39</v>
      </c>
      <c r="W143" s="6" t="s">
        <v>216</v>
      </c>
      <c r="X143" s="6">
        <v>1</v>
      </c>
      <c r="AB143" s="6" t="s">
        <v>403</v>
      </c>
      <c r="AF143" s="6" t="s">
        <v>393</v>
      </c>
    </row>
    <row r="144" spans="1:32" x14ac:dyDescent="0.25">
      <c r="A144" s="6" t="s">
        <v>213</v>
      </c>
      <c r="B144" s="6" t="s">
        <v>214</v>
      </c>
      <c r="C144" s="6" t="str">
        <f>'Project Start Date'!C144</f>
        <v>DRW.PX.UTN._.RES.Home Energy Mgmt Sys</v>
      </c>
      <c r="D144" s="6" t="s">
        <v>215</v>
      </c>
      <c r="E144" s="6">
        <f>ROUND(_xlfn.XLOOKUP(C144,'AEG Inputs'!$F$3:$F$92,'AEG Inputs'!$O$3:$O$92),2)</f>
        <v>415.13</v>
      </c>
      <c r="G144" s="6" t="s">
        <v>216</v>
      </c>
      <c r="H144" s="6">
        <f>'Project Start Date'!H144</f>
        <v>1</v>
      </c>
      <c r="L144" s="6" t="str">
        <f>'Project Start Date'!L144</f>
        <v>=</v>
      </c>
      <c r="O144" s="6" t="str">
        <f ca="1">'Project Start Date'!O144</f>
        <v>H:\2023 IRP Update\_Document\DATA DISC\2023 IRP Update Data Disk April 1 (Public)\Chapters, Appendicies, and Input Assumptions\Input Assumptions\DSM\_PC_DSM-DR-IRP2023 Update Plexos Inputs Summer &amp; Winter update.xlsx]</v>
      </c>
      <c r="Q144" s="6" t="s">
        <v>213</v>
      </c>
      <c r="R144" s="6" t="s">
        <v>214</v>
      </c>
      <c r="S144" s="6" t="s">
        <v>142</v>
      </c>
      <c r="T144" s="6" t="s">
        <v>215</v>
      </c>
      <c r="U144" s="6">
        <v>161.84</v>
      </c>
      <c r="W144" s="6" t="s">
        <v>216</v>
      </c>
      <c r="X144" s="6">
        <v>1</v>
      </c>
      <c r="AB144" s="6" t="s">
        <v>403</v>
      </c>
      <c r="AF144" s="6" t="s">
        <v>393</v>
      </c>
    </row>
    <row r="145" spans="1:32" x14ac:dyDescent="0.25">
      <c r="A145" s="6" t="s">
        <v>213</v>
      </c>
      <c r="B145" s="6" t="s">
        <v>214</v>
      </c>
      <c r="C145" s="6" t="str">
        <f>'Project Start Date'!C145</f>
        <v>DRW.PX.UTN._.RES.HVAC - DLC</v>
      </c>
      <c r="D145" s="6" t="s">
        <v>215</v>
      </c>
      <c r="E145" s="6">
        <f>ROUND(_xlfn.XLOOKUP(C145,'AEG Inputs'!$F$3:$F$92,'AEG Inputs'!$O$3:$O$92),2)</f>
        <v>266.04000000000002</v>
      </c>
      <c r="G145" s="6" t="s">
        <v>216</v>
      </c>
      <c r="H145" s="6">
        <f>'Project Start Date'!H145</f>
        <v>1</v>
      </c>
      <c r="L145" s="6" t="str">
        <f>'Project Start Date'!L145</f>
        <v>=</v>
      </c>
      <c r="O145" s="6" t="str">
        <f ca="1">'Project Start Date'!O145</f>
        <v>H:\2023 IRP Update\_Document\DATA DISC\2023 IRP Update Data Disk April 1 (Public)\Chapters, Appendicies, and Input Assumptions\Input Assumptions\DSM\_PC_DSM-DR-IRP2023 Update Plexos Inputs Summer &amp; Winter update.xlsx]</v>
      </c>
      <c r="Q145" s="6" t="s">
        <v>213</v>
      </c>
      <c r="R145" s="6" t="s">
        <v>214</v>
      </c>
      <c r="S145" s="6" t="s">
        <v>144</v>
      </c>
      <c r="T145" s="6" t="s">
        <v>215</v>
      </c>
      <c r="U145" s="6">
        <v>18.2</v>
      </c>
      <c r="W145" s="6" t="s">
        <v>216</v>
      </c>
      <c r="X145" s="6">
        <v>1</v>
      </c>
      <c r="AB145" s="6" t="s">
        <v>403</v>
      </c>
      <c r="AF145" s="6" t="s">
        <v>393</v>
      </c>
    </row>
    <row r="146" spans="1:32" x14ac:dyDescent="0.25">
      <c r="A146" s="6" t="s">
        <v>213</v>
      </c>
      <c r="B146" s="6" t="s">
        <v>214</v>
      </c>
      <c r="C146" s="6" t="str">
        <f>'Project Start Date'!C146</f>
        <v>DRW.PX.UTN._.RES.Pool Pump - DLC</v>
      </c>
      <c r="D146" s="6" t="s">
        <v>215</v>
      </c>
      <c r="E146" s="6">
        <f>ROUND(_xlfn.XLOOKUP(C146,'AEG Inputs'!$F$3:$F$92,'AEG Inputs'!$O$3:$O$92),2)</f>
        <v>2147.77</v>
      </c>
      <c r="G146" s="6" t="s">
        <v>216</v>
      </c>
      <c r="H146" s="6">
        <f>'Project Start Date'!H146</f>
        <v>1</v>
      </c>
      <c r="L146" s="6" t="str">
        <f>'Project Start Date'!L146</f>
        <v>=</v>
      </c>
      <c r="O146" s="6" t="str">
        <f ca="1">'Project Start Date'!O146</f>
        <v>H:\2023 IRP Update\_Document\DATA DISC\2023 IRP Update Data Disk April 1 (Public)\Chapters, Appendicies, and Input Assumptions\Input Assumptions\DSM\_PC_DSM-DR-IRP2023 Update Plexos Inputs Summer &amp; Winter update.xlsx]</v>
      </c>
      <c r="Q146" s="6" t="s">
        <v>213</v>
      </c>
      <c r="R146" s="6" t="s">
        <v>214</v>
      </c>
      <c r="S146" s="6" t="s">
        <v>148</v>
      </c>
      <c r="T146" s="6" t="s">
        <v>215</v>
      </c>
      <c r="U146" s="6">
        <v>40.409999999999997</v>
      </c>
      <c r="W146" s="6" t="s">
        <v>216</v>
      </c>
      <c r="X146" s="6">
        <v>1</v>
      </c>
      <c r="AB146" s="6" t="s">
        <v>403</v>
      </c>
      <c r="AF146" s="6" t="s">
        <v>393</v>
      </c>
    </row>
    <row r="147" spans="1:32" x14ac:dyDescent="0.25">
      <c r="A147" s="6" t="s">
        <v>213</v>
      </c>
      <c r="B147" s="6" t="s">
        <v>214</v>
      </c>
      <c r="C147" s="6" t="str">
        <f>'Project Start Date'!C147</f>
        <v>DRW.PX.UTN._.RES.Smart Thermostats</v>
      </c>
      <c r="D147" s="6" t="s">
        <v>215</v>
      </c>
      <c r="E147" s="6">
        <f>ROUND(_xlfn.XLOOKUP(C147,'AEG Inputs'!$F$3:$F$92,'AEG Inputs'!$O$3:$O$92),2)</f>
        <v>20.91</v>
      </c>
      <c r="G147" s="6" t="s">
        <v>216</v>
      </c>
      <c r="H147" s="6">
        <f>'Project Start Date'!H147</f>
        <v>1</v>
      </c>
      <c r="L147" s="6" t="str">
        <f>'Project Start Date'!L147</f>
        <v>=</v>
      </c>
      <c r="O147" s="6" t="str">
        <f ca="1">'Project Start Date'!O147</f>
        <v>H:\2023 IRP Update\_Document\DATA DISC\2023 IRP Update Data Disk April 1 (Public)\Chapters, Appendicies, and Input Assumptions\Input Assumptions\DSM\_PC_DSM-DR-IRP2023 Update Plexos Inputs Summer &amp; Winter update.xlsx]</v>
      </c>
      <c r="Q147" s="6" t="s">
        <v>213</v>
      </c>
      <c r="R147" s="6" t="s">
        <v>214</v>
      </c>
      <c r="S147" s="6" t="s">
        <v>122</v>
      </c>
      <c r="T147" s="6" t="s">
        <v>215</v>
      </c>
      <c r="U147" s="6">
        <v>62.15</v>
      </c>
      <c r="W147" s="6" t="s">
        <v>216</v>
      </c>
      <c r="X147" s="6">
        <v>1</v>
      </c>
      <c r="AB147" s="6" t="s">
        <v>403</v>
      </c>
      <c r="AF147" s="6" t="s">
        <v>393</v>
      </c>
    </row>
    <row r="148" spans="1:32" x14ac:dyDescent="0.25">
      <c r="A148" s="6" t="s">
        <v>213</v>
      </c>
      <c r="B148" s="6" t="s">
        <v>214</v>
      </c>
      <c r="C148" s="6" t="str">
        <f>'Project Start Date'!C148</f>
        <v>DRW.PX.UTN._.RES.Water Heater - DLC</v>
      </c>
      <c r="D148" s="6" t="s">
        <v>215</v>
      </c>
      <c r="E148" s="6">
        <f>ROUND(_xlfn.XLOOKUP(C148,'AEG Inputs'!$F$3:$F$92,'AEG Inputs'!$O$3:$O$92),2)</f>
        <v>121.33</v>
      </c>
      <c r="G148" s="6" t="s">
        <v>216</v>
      </c>
      <c r="H148" s="6">
        <f>'Project Start Date'!H148</f>
        <v>1</v>
      </c>
      <c r="L148" s="6" t="str">
        <f>'Project Start Date'!L148</f>
        <v>=</v>
      </c>
      <c r="O148" s="6" t="str">
        <f ca="1">'Project Start Date'!O148</f>
        <v>H:\2023 IRP Update\_Document\DATA DISC\2023 IRP Update Data Disk April 1 (Public)\Chapters, Appendicies, and Input Assumptions\Input Assumptions\DSM\_PC_DSM-DR-IRP2023 Update Plexos Inputs Summer &amp; Winter update.xlsx]</v>
      </c>
      <c r="Q148" s="6" t="s">
        <v>213</v>
      </c>
      <c r="R148" s="6" t="s">
        <v>214</v>
      </c>
      <c r="S148" s="6" t="s">
        <v>124</v>
      </c>
      <c r="T148" s="6" t="s">
        <v>215</v>
      </c>
      <c r="U148" s="6">
        <v>162.11000000000001</v>
      </c>
      <c r="W148" s="6" t="s">
        <v>216</v>
      </c>
      <c r="X148" s="6">
        <v>1</v>
      </c>
      <c r="AB148" s="6" t="s">
        <v>403</v>
      </c>
      <c r="AF148" s="6" t="s">
        <v>393</v>
      </c>
    </row>
    <row r="149" spans="1:32" x14ac:dyDescent="0.25">
      <c r="A149" s="6" t="s">
        <v>213</v>
      </c>
      <c r="B149" s="6" t="s">
        <v>214</v>
      </c>
      <c r="C149" s="6" t="str">
        <f>'Project Start Date'!C149</f>
        <v>DRW.PX.WYC._.CI_.3 Party</v>
      </c>
      <c r="D149" s="6" t="s">
        <v>215</v>
      </c>
      <c r="E149" s="6">
        <f>ROUND(_xlfn.XLOOKUP(C149,'AEG Inputs'!$F$3:$F$92,'AEG Inputs'!$O$3:$O$92),2)</f>
        <v>40.56</v>
      </c>
      <c r="G149" s="6" t="s">
        <v>216</v>
      </c>
      <c r="H149" s="6">
        <f>'Project Start Date'!H149</f>
        <v>1</v>
      </c>
      <c r="L149" s="6" t="str">
        <f>'Project Start Date'!L149</f>
        <v>=</v>
      </c>
      <c r="O149" s="6" t="str">
        <f ca="1">'Project Start Date'!O149</f>
        <v>H:\2023 IRP Update\_Document\DATA DISC\2023 IRP Update Data Disk April 1 (Public)\Chapters, Appendicies, and Input Assumptions\Input Assumptions\DSM\_PC_DSM-DR-IRP2023 Update Plexos Inputs Summer &amp; Winter update.xlsx]</v>
      </c>
      <c r="Q149" s="6" t="s">
        <v>213</v>
      </c>
      <c r="R149" s="6" t="s">
        <v>214</v>
      </c>
      <c r="S149" s="6" t="s">
        <v>126</v>
      </c>
      <c r="T149" s="6" t="s">
        <v>215</v>
      </c>
      <c r="U149" s="6">
        <v>293.2</v>
      </c>
      <c r="W149" s="6" t="s">
        <v>216</v>
      </c>
      <c r="X149" s="6">
        <v>1</v>
      </c>
      <c r="AB149" s="6" t="s">
        <v>403</v>
      </c>
      <c r="AF149" s="6" t="s">
        <v>393</v>
      </c>
    </row>
    <row r="150" spans="1:32" x14ac:dyDescent="0.25">
      <c r="A150" s="6" t="s">
        <v>213</v>
      </c>
      <c r="B150" s="6" t="s">
        <v>214</v>
      </c>
      <c r="C150" s="6" t="str">
        <f>'Project Start Date'!C150</f>
        <v>DRW.PX.WYC._.CI_.Battery DLC</v>
      </c>
      <c r="D150" s="6" t="s">
        <v>215</v>
      </c>
      <c r="E150" s="6">
        <f>ROUND(_xlfn.XLOOKUP(C150,'AEG Inputs'!$F$3:$F$92,'AEG Inputs'!$O$3:$O$92),2)</f>
        <v>40.61</v>
      </c>
      <c r="G150" s="6" t="s">
        <v>216</v>
      </c>
      <c r="H150" s="6">
        <f>'Project Start Date'!H150</f>
        <v>1</v>
      </c>
      <c r="L150" s="6" t="str">
        <f>'Project Start Date'!L150</f>
        <v>=</v>
      </c>
      <c r="O150" s="6" t="str">
        <f ca="1">'Project Start Date'!O150</f>
        <v>H:\2023 IRP Update\_Document\DATA DISC\2023 IRP Update Data Disk April 1 (Public)\Chapters, Appendicies, and Input Assumptions\Input Assumptions\DSM\_PC_DSM-DR-IRP2023 Update Plexos Inputs Summer &amp; Winter update.xlsx]</v>
      </c>
      <c r="Q150" s="6" t="s">
        <v>213</v>
      </c>
      <c r="R150" s="6" t="s">
        <v>214</v>
      </c>
      <c r="S150" s="6" t="s">
        <v>128</v>
      </c>
      <c r="T150" s="6" t="s">
        <v>215</v>
      </c>
      <c r="U150" s="6">
        <v>970.91</v>
      </c>
      <c r="W150" s="6" t="s">
        <v>216</v>
      </c>
      <c r="X150" s="6">
        <v>1</v>
      </c>
      <c r="AB150" s="6" t="s">
        <v>403</v>
      </c>
      <c r="AF150" s="6" t="s">
        <v>393</v>
      </c>
    </row>
    <row r="151" spans="1:32" x14ac:dyDescent="0.25">
      <c r="A151" s="6" t="s">
        <v>213</v>
      </c>
      <c r="B151" s="6" t="s">
        <v>214</v>
      </c>
      <c r="C151" s="6" t="str">
        <f>'Project Start Date'!C151</f>
        <v>DRW.PX.WYC._.CI_.Grid Interactive Water Htr</v>
      </c>
      <c r="D151" s="6" t="s">
        <v>215</v>
      </c>
      <c r="E151" s="6">
        <f>ROUND(_xlfn.XLOOKUP(C151,'AEG Inputs'!$F$3:$F$92,'AEG Inputs'!$O$3:$O$92),2)</f>
        <v>107.71</v>
      </c>
      <c r="G151" s="6" t="s">
        <v>216</v>
      </c>
      <c r="H151" s="6">
        <f>'Project Start Date'!H151</f>
        <v>1</v>
      </c>
      <c r="L151" s="6" t="str">
        <f>'Project Start Date'!L151</f>
        <v>=</v>
      </c>
      <c r="O151" s="6" t="str">
        <f ca="1">'Project Start Date'!O151</f>
        <v>H:\2023 IRP Update\_Document\DATA DISC\2023 IRP Update Data Disk April 1 (Public)\Chapters, Appendicies, and Input Assumptions\Input Assumptions\DSM\_PC_DSM-DR-IRP2023 Update Plexos Inputs Summer &amp; Winter update.xlsx]</v>
      </c>
      <c r="Q151" s="6" t="s">
        <v>213</v>
      </c>
      <c r="R151" s="6" t="s">
        <v>214</v>
      </c>
      <c r="S151" s="6" t="s">
        <v>130</v>
      </c>
      <c r="T151" s="6" t="s">
        <v>215</v>
      </c>
      <c r="U151" s="6">
        <v>73.63</v>
      </c>
      <c r="W151" s="6" t="s">
        <v>216</v>
      </c>
      <c r="X151" s="6">
        <v>1</v>
      </c>
      <c r="AB151" s="6" t="s">
        <v>403</v>
      </c>
      <c r="AF151" s="6" t="s">
        <v>393</v>
      </c>
    </row>
    <row r="152" spans="1:32" x14ac:dyDescent="0.25">
      <c r="A152" s="6" t="s">
        <v>213</v>
      </c>
      <c r="B152" s="6" t="s">
        <v>214</v>
      </c>
      <c r="C152" s="6" t="str">
        <f>'Project Start Date'!C152</f>
        <v>DRW.PX.WYC._.CI_.HVAC - DLC</v>
      </c>
      <c r="D152" s="6" t="s">
        <v>215</v>
      </c>
      <c r="E152" s="6">
        <f>ROUND(_xlfn.XLOOKUP(C152,'AEG Inputs'!$F$3:$F$92,'AEG Inputs'!$O$3:$O$92),2)</f>
        <v>262.13</v>
      </c>
      <c r="G152" s="6" t="s">
        <v>216</v>
      </c>
      <c r="H152" s="6">
        <f>'Project Start Date'!H152</f>
        <v>1</v>
      </c>
      <c r="L152" s="6" t="str">
        <f>'Project Start Date'!L152</f>
        <v>=</v>
      </c>
      <c r="O152" s="6" t="str">
        <f ca="1">'Project Start Date'!O152</f>
        <v>H:\2023 IRP Update\_Document\DATA DISC\2023 IRP Update Data Disk April 1 (Public)\Chapters, Appendicies, and Input Assumptions\Input Assumptions\DSM\_PC_DSM-DR-IRP2023 Update Plexos Inputs Summer &amp; Winter update.xlsx]</v>
      </c>
      <c r="Q152" s="6" t="s">
        <v>213</v>
      </c>
      <c r="R152" s="6" t="s">
        <v>214</v>
      </c>
      <c r="S152" s="6" t="s">
        <v>132</v>
      </c>
      <c r="T152" s="6" t="s">
        <v>215</v>
      </c>
      <c r="U152" s="6">
        <v>588.57000000000005</v>
      </c>
      <c r="W152" s="6" t="s">
        <v>216</v>
      </c>
      <c r="X152" s="6">
        <v>1</v>
      </c>
      <c r="AB152" s="6" t="s">
        <v>403</v>
      </c>
      <c r="AF152" s="6" t="s">
        <v>393</v>
      </c>
    </row>
    <row r="153" spans="1:32" x14ac:dyDescent="0.25">
      <c r="A153" s="6" t="s">
        <v>213</v>
      </c>
      <c r="B153" s="6" t="s">
        <v>214</v>
      </c>
      <c r="C153" s="6" t="str">
        <f>'Project Start Date'!C153</f>
        <v>DRW.PX.WYC._.CI_.Smart Thermostats</v>
      </c>
      <c r="D153" s="6" t="s">
        <v>215</v>
      </c>
      <c r="E153" s="6">
        <f>ROUND(_xlfn.XLOOKUP(C153,'AEG Inputs'!$F$3:$F$92,'AEG Inputs'!$O$3:$O$92),2)</f>
        <v>32.21</v>
      </c>
      <c r="G153" s="6" t="s">
        <v>216</v>
      </c>
      <c r="H153" s="6">
        <f>'Project Start Date'!H153</f>
        <v>1</v>
      </c>
      <c r="L153" s="6" t="str">
        <f>'Project Start Date'!L153</f>
        <v>=</v>
      </c>
      <c r="O153" s="6" t="str">
        <f ca="1">'Project Start Date'!O153</f>
        <v>H:\2023 IRP Update\_Document\DATA DISC\2023 IRP Update Data Disk April 1 (Public)\Chapters, Appendicies, and Input Assumptions\Input Assumptions\DSM\_PC_DSM-DR-IRP2023 Update Plexos Inputs Summer &amp; Winter update.xlsx]</v>
      </c>
      <c r="Q153" s="6" t="s">
        <v>213</v>
      </c>
      <c r="R153" s="6" t="s">
        <v>214</v>
      </c>
      <c r="S153" s="6" t="s">
        <v>134</v>
      </c>
      <c r="T153" s="6" t="s">
        <v>215</v>
      </c>
      <c r="U153" s="6">
        <v>144.86000000000001</v>
      </c>
      <c r="W153" s="6" t="s">
        <v>216</v>
      </c>
      <c r="X153" s="6">
        <v>1</v>
      </c>
      <c r="AB153" s="6" t="s">
        <v>403</v>
      </c>
      <c r="AF153" s="6" t="s">
        <v>393</v>
      </c>
    </row>
    <row r="154" spans="1:32" x14ac:dyDescent="0.25">
      <c r="A154" s="6" t="s">
        <v>213</v>
      </c>
      <c r="B154" s="6" t="s">
        <v>214</v>
      </c>
      <c r="C154" s="6" t="str">
        <f>'Project Start Date'!C154</f>
        <v>DRW.PX.WYC._.CI_.Water Heater - DLC</v>
      </c>
      <c r="D154" s="6" t="s">
        <v>215</v>
      </c>
      <c r="E154" s="6">
        <f>ROUND(_xlfn.XLOOKUP(C154,'AEG Inputs'!$F$3:$F$92,'AEG Inputs'!$O$3:$O$92),2)</f>
        <v>137.91</v>
      </c>
      <c r="G154" s="6" t="s">
        <v>216</v>
      </c>
      <c r="H154" s="6">
        <f>'Project Start Date'!H154</f>
        <v>1</v>
      </c>
      <c r="L154" s="6" t="str">
        <f>'Project Start Date'!L154</f>
        <v>=</v>
      </c>
      <c r="O154" s="6" t="str">
        <f ca="1">'Project Start Date'!O154</f>
        <v>H:\2023 IRP Update\_Document\DATA DISC\2023 IRP Update Data Disk April 1 (Public)\Chapters, Appendicies, and Input Assumptions\Input Assumptions\DSM\_PC_DSM-DR-IRP2023 Update Plexos Inputs Summer &amp; Winter update.xlsx]</v>
      </c>
      <c r="Q154" s="6" t="s">
        <v>213</v>
      </c>
      <c r="R154" s="6" t="s">
        <v>214</v>
      </c>
      <c r="S154" s="6" t="s">
        <v>208</v>
      </c>
      <c r="T154" s="6" t="s">
        <v>215</v>
      </c>
      <c r="U154" s="6">
        <v>259.23</v>
      </c>
      <c r="W154" s="6" t="s">
        <v>216</v>
      </c>
      <c r="X154" s="6">
        <v>1</v>
      </c>
      <c r="AB154" s="6" t="s">
        <v>403</v>
      </c>
      <c r="AF154" s="6" t="s">
        <v>393</v>
      </c>
    </row>
    <row r="155" spans="1:32" x14ac:dyDescent="0.25">
      <c r="A155" s="6" t="s">
        <v>213</v>
      </c>
      <c r="B155" s="6" t="s">
        <v>214</v>
      </c>
      <c r="C155" s="6" t="str">
        <f>'Project Start Date'!C155</f>
        <v>DRW.PX.WYC._.RES.Battery DLC</v>
      </c>
      <c r="D155" s="6" t="s">
        <v>215</v>
      </c>
      <c r="E155" s="6">
        <f>ROUND(_xlfn.XLOOKUP(C155,'AEG Inputs'!$F$3:$F$92,'AEG Inputs'!$O$3:$O$92),2)</f>
        <v>37.520000000000003</v>
      </c>
      <c r="G155" s="6" t="s">
        <v>216</v>
      </c>
      <c r="H155" s="6">
        <f>'Project Start Date'!H155</f>
        <v>1</v>
      </c>
      <c r="L155" s="6" t="str">
        <f>'Project Start Date'!L155</f>
        <v>=</v>
      </c>
      <c r="O155" s="6" t="str">
        <f ca="1">'Project Start Date'!O155</f>
        <v>H:\2023 IRP Update\_Document\DATA DISC\2023 IRP Update Data Disk April 1 (Public)\Chapters, Appendicies, and Input Assumptions\Input Assumptions\DSM\_PC_DSM-DR-IRP2023 Update Plexos Inputs Summer &amp; Winter update.xlsx]</v>
      </c>
      <c r="Q155" s="6" t="s">
        <v>213</v>
      </c>
      <c r="R155" s="6" t="s">
        <v>214</v>
      </c>
      <c r="S155" s="6" t="s">
        <v>198</v>
      </c>
      <c r="T155" s="6" t="s">
        <v>215</v>
      </c>
      <c r="U155" s="6">
        <v>61.18</v>
      </c>
      <c r="W155" s="6" t="s">
        <v>216</v>
      </c>
      <c r="X155" s="6">
        <v>1</v>
      </c>
      <c r="AB155" s="6" t="s">
        <v>403</v>
      </c>
      <c r="AF155" s="6" t="s">
        <v>393</v>
      </c>
    </row>
    <row r="156" spans="1:32" x14ac:dyDescent="0.25">
      <c r="A156" s="6" t="s">
        <v>213</v>
      </c>
      <c r="B156" s="6" t="s">
        <v>214</v>
      </c>
      <c r="C156" s="6" t="str">
        <f>'Project Start Date'!C156</f>
        <v>DRW.PX.WYC._.RES.EV DLC</v>
      </c>
      <c r="D156" s="6" t="s">
        <v>215</v>
      </c>
      <c r="E156" s="6">
        <f>ROUND(_xlfn.XLOOKUP(C156,'AEG Inputs'!$F$3:$F$92,'AEG Inputs'!$O$3:$O$92),2)</f>
        <v>368.67</v>
      </c>
      <c r="G156" s="6" t="s">
        <v>216</v>
      </c>
      <c r="H156" s="6">
        <f>'Project Start Date'!H156</f>
        <v>1</v>
      </c>
      <c r="L156" s="6" t="str">
        <f>'Project Start Date'!L156</f>
        <v>=</v>
      </c>
      <c r="O156" s="6" t="str">
        <f ca="1">'Project Start Date'!O156</f>
        <v>H:\2023 IRP Update\_Document\DATA DISC\2023 IRP Update Data Disk April 1 (Public)\Chapters, Appendicies, and Input Assumptions\Input Assumptions\DSM\_PC_DSM-DR-IRP2023 Update Plexos Inputs Summer &amp; Winter update.xlsx]</v>
      </c>
      <c r="Q156" s="6" t="s">
        <v>213</v>
      </c>
      <c r="R156" s="6" t="s">
        <v>214</v>
      </c>
      <c r="S156" s="6" t="s">
        <v>200</v>
      </c>
      <c r="T156" s="6" t="s">
        <v>215</v>
      </c>
      <c r="U156" s="6">
        <v>601.12</v>
      </c>
      <c r="W156" s="6" t="s">
        <v>216</v>
      </c>
      <c r="X156" s="6">
        <v>1</v>
      </c>
      <c r="AB156" s="6" t="s">
        <v>403</v>
      </c>
      <c r="AF156" s="6" t="s">
        <v>393</v>
      </c>
    </row>
    <row r="157" spans="1:32" x14ac:dyDescent="0.25">
      <c r="A157" s="6" t="s">
        <v>213</v>
      </c>
      <c r="B157" s="6" t="s">
        <v>214</v>
      </c>
      <c r="C157" s="6" t="str">
        <f>'Project Start Date'!C157</f>
        <v>DRW.PX.WYC._.RES.Grid Interactive Water Htr</v>
      </c>
      <c r="D157" s="6" t="s">
        <v>215</v>
      </c>
      <c r="E157" s="6">
        <f>ROUND(_xlfn.XLOOKUP(C157,'AEG Inputs'!$F$3:$F$92,'AEG Inputs'!$O$3:$O$92),2)</f>
        <v>85.86</v>
      </c>
      <c r="G157" s="6" t="s">
        <v>216</v>
      </c>
      <c r="H157" s="6">
        <f>'Project Start Date'!H157</f>
        <v>1</v>
      </c>
      <c r="L157" s="6" t="str">
        <f>'Project Start Date'!L157</f>
        <v>=</v>
      </c>
      <c r="O157" s="6" t="str">
        <f ca="1">'Project Start Date'!O157</f>
        <v>H:\2023 IRP Update\_Document\DATA DISC\2023 IRP Update Data Disk April 1 (Public)\Chapters, Appendicies, and Input Assumptions\Input Assumptions\DSM\_PC_DSM-DR-IRP2023 Update Plexos Inputs Summer &amp; Winter update.xlsx]</v>
      </c>
      <c r="Q157" s="6" t="s">
        <v>213</v>
      </c>
      <c r="R157" s="6" t="s">
        <v>214</v>
      </c>
      <c r="S157" s="6" t="s">
        <v>202</v>
      </c>
      <c r="T157" s="6" t="s">
        <v>215</v>
      </c>
      <c r="U157" s="6">
        <v>518.08000000000004</v>
      </c>
      <c r="W157" s="6" t="s">
        <v>216</v>
      </c>
      <c r="X157" s="6">
        <v>1</v>
      </c>
      <c r="AB157" s="6" t="s">
        <v>403</v>
      </c>
      <c r="AF157" s="6" t="s">
        <v>393</v>
      </c>
    </row>
    <row r="158" spans="1:32" x14ac:dyDescent="0.25">
      <c r="A158" s="6" t="s">
        <v>213</v>
      </c>
      <c r="B158" s="6" t="s">
        <v>214</v>
      </c>
      <c r="C158" s="6" t="str">
        <f>'Project Start Date'!C158</f>
        <v>DRW.PX.WYC._.RES.Home Energy Mgmt Sys</v>
      </c>
      <c r="D158" s="6" t="s">
        <v>215</v>
      </c>
      <c r="E158" s="6">
        <f>ROUND(_xlfn.XLOOKUP(C158,'AEG Inputs'!$F$3:$F$92,'AEG Inputs'!$O$3:$O$92),2)</f>
        <v>398.47</v>
      </c>
      <c r="G158" s="6" t="s">
        <v>216</v>
      </c>
      <c r="H158" s="6">
        <f>'Project Start Date'!H158</f>
        <v>1</v>
      </c>
      <c r="L158" s="6" t="str">
        <f>'Project Start Date'!L158</f>
        <v>=</v>
      </c>
      <c r="O158" s="6" t="str">
        <f ca="1">'Project Start Date'!O158</f>
        <v>H:\2023 IRP Update\_Document\DATA DISC\2023 IRP Update Data Disk April 1 (Public)\Chapters, Appendicies, and Input Assumptions\Input Assumptions\DSM\_PC_DSM-DR-IRP2023 Update Plexos Inputs Summer &amp; Winter update.xlsx]</v>
      </c>
      <c r="Q158" s="6" t="s">
        <v>213</v>
      </c>
      <c r="R158" s="6" t="s">
        <v>214</v>
      </c>
      <c r="S158" s="6" t="s">
        <v>204</v>
      </c>
      <c r="T158" s="6" t="s">
        <v>215</v>
      </c>
      <c r="U158" s="6">
        <v>459.48</v>
      </c>
      <c r="W158" s="6" t="s">
        <v>216</v>
      </c>
      <c r="X158" s="6">
        <v>1</v>
      </c>
      <c r="AB158" s="6" t="s">
        <v>403</v>
      </c>
      <c r="AF158" s="6" t="s">
        <v>393</v>
      </c>
    </row>
    <row r="159" spans="1:32" x14ac:dyDescent="0.25">
      <c r="A159" s="6" t="s">
        <v>213</v>
      </c>
      <c r="B159" s="6" t="s">
        <v>214</v>
      </c>
      <c r="C159" s="6" t="str">
        <f>'Project Start Date'!C159</f>
        <v>DRW.PX.WYC._.RES.HVAC - DLC</v>
      </c>
      <c r="D159" s="6" t="s">
        <v>215</v>
      </c>
      <c r="E159" s="6">
        <f>ROUND(_xlfn.XLOOKUP(C159,'AEG Inputs'!$F$3:$F$92,'AEG Inputs'!$O$3:$O$92),2)</f>
        <v>272.83</v>
      </c>
      <c r="G159" s="6" t="s">
        <v>216</v>
      </c>
      <c r="H159" s="6">
        <f>'Project Start Date'!H159</f>
        <v>1</v>
      </c>
      <c r="L159" s="6" t="str">
        <f>'Project Start Date'!L159</f>
        <v>=</v>
      </c>
      <c r="O159" s="6" t="str">
        <f ca="1">'Project Start Date'!O159</f>
        <v>H:\2023 IRP Update\_Document\DATA DISC\2023 IRP Update Data Disk April 1 (Public)\Chapters, Appendicies, and Input Assumptions\Input Assumptions\DSM\_PC_DSM-DR-IRP2023 Update Plexos Inputs Summer &amp; Winter update.xlsx]</v>
      </c>
      <c r="Q159" s="6" t="s">
        <v>213</v>
      </c>
      <c r="R159" s="6" t="s">
        <v>214</v>
      </c>
      <c r="S159" s="6" t="s">
        <v>206</v>
      </c>
      <c r="T159" s="6" t="s">
        <v>215</v>
      </c>
      <c r="U159" s="6">
        <v>89.32</v>
      </c>
      <c r="W159" s="6" t="s">
        <v>216</v>
      </c>
      <c r="X159" s="6">
        <v>1</v>
      </c>
      <c r="AB159" s="6" t="s">
        <v>403</v>
      </c>
      <c r="AF159" s="6" t="s">
        <v>393</v>
      </c>
    </row>
    <row r="160" spans="1:32" x14ac:dyDescent="0.25">
      <c r="A160" s="6" t="s">
        <v>213</v>
      </c>
      <c r="B160" s="6" t="s">
        <v>214</v>
      </c>
      <c r="C160" s="6" t="str">
        <f>'Project Start Date'!C160</f>
        <v>DRW.PX.WYC._.RES.Pool Pump - DLC</v>
      </c>
      <c r="D160" s="6" t="s">
        <v>215</v>
      </c>
      <c r="E160" s="6">
        <f>ROUND(_xlfn.XLOOKUP(C160,'AEG Inputs'!$F$3:$F$92,'AEG Inputs'!$O$3:$O$92),2)</f>
        <v>2048.92</v>
      </c>
      <c r="G160" s="6" t="s">
        <v>216</v>
      </c>
      <c r="H160" s="6">
        <f>'Project Start Date'!H160</f>
        <v>1</v>
      </c>
      <c r="L160" s="6" t="str">
        <f>'Project Start Date'!L160</f>
        <v>=</v>
      </c>
      <c r="O160" s="6" t="str">
        <f ca="1">'Project Start Date'!O160</f>
        <v>H:\2023 IRP Update\_Document\DATA DISC\2023 IRP Update Data Disk April 1 (Public)\Chapters, Appendicies, and Input Assumptions\Input Assumptions\DSM\_PC_DSM-DR-IRP2023 Update Plexos Inputs Summer &amp; Winter update.xlsx]</v>
      </c>
      <c r="Q160" s="6" t="s">
        <v>213</v>
      </c>
      <c r="R160" s="6" t="s">
        <v>214</v>
      </c>
      <c r="S160" s="6" t="s">
        <v>210</v>
      </c>
      <c r="T160" s="6" t="s">
        <v>215</v>
      </c>
      <c r="U160" s="6">
        <v>295.13</v>
      </c>
      <c r="W160" s="6" t="s">
        <v>216</v>
      </c>
      <c r="X160" s="6">
        <v>1</v>
      </c>
      <c r="AB160" s="6" t="s">
        <v>403</v>
      </c>
      <c r="AF160" s="6" t="s">
        <v>393</v>
      </c>
    </row>
    <row r="161" spans="1:32" x14ac:dyDescent="0.25">
      <c r="A161" s="6" t="s">
        <v>213</v>
      </c>
      <c r="B161" s="6" t="s">
        <v>214</v>
      </c>
      <c r="C161" s="6" t="str">
        <f>'Project Start Date'!C161</f>
        <v>DRW.PX.WYC._.RES.Smart Thermostats</v>
      </c>
      <c r="D161" s="6" t="s">
        <v>215</v>
      </c>
      <c r="E161" s="6">
        <f>ROUND(_xlfn.XLOOKUP(C161,'AEG Inputs'!$F$3:$F$92,'AEG Inputs'!$O$3:$O$92),2)</f>
        <v>20.02</v>
      </c>
      <c r="G161" s="6" t="s">
        <v>216</v>
      </c>
      <c r="H161" s="6">
        <f>'Project Start Date'!H161</f>
        <v>1</v>
      </c>
      <c r="L161" s="6" t="str">
        <f>'Project Start Date'!L161</f>
        <v>=</v>
      </c>
      <c r="O161" s="6" t="str">
        <f ca="1">'Project Start Date'!O161</f>
        <v>H:\2023 IRP Update\_Document\DATA DISC\2023 IRP Update Data Disk April 1 (Public)\Chapters, Appendicies, and Input Assumptions\Input Assumptions\DSM\_PC_DSM-DR-IRP2023 Update Plexos Inputs Summer &amp; Winter update.xlsx]</v>
      </c>
      <c r="Q161" s="6" t="s">
        <v>213</v>
      </c>
      <c r="R161" s="6" t="s">
        <v>214</v>
      </c>
      <c r="S161" s="6" t="s">
        <v>184</v>
      </c>
      <c r="T161" s="6" t="s">
        <v>215</v>
      </c>
      <c r="U161" s="6">
        <v>61.96</v>
      </c>
      <c r="W161" s="6" t="s">
        <v>216</v>
      </c>
      <c r="X161" s="6">
        <v>1</v>
      </c>
      <c r="AB161" s="6" t="s">
        <v>403</v>
      </c>
      <c r="AF161" s="6" t="s">
        <v>393</v>
      </c>
    </row>
    <row r="162" spans="1:32" x14ac:dyDescent="0.25">
      <c r="A162" s="6" t="s">
        <v>213</v>
      </c>
      <c r="B162" s="6" t="s">
        <v>214</v>
      </c>
      <c r="C162" s="6" t="str">
        <f>'Project Start Date'!C162</f>
        <v>DRW.PX.WYC._.RES.Water Heater - DLC</v>
      </c>
      <c r="D162" s="6" t="s">
        <v>215</v>
      </c>
      <c r="E162" s="6">
        <f>ROUND(_xlfn.XLOOKUP(C162,'AEG Inputs'!$F$3:$F$92,'AEG Inputs'!$O$3:$O$92),2)</f>
        <v>110.53</v>
      </c>
      <c r="G162" s="6" t="s">
        <v>216</v>
      </c>
      <c r="H162" s="6">
        <f>'Project Start Date'!H162</f>
        <v>1</v>
      </c>
      <c r="L162" s="6" t="str">
        <f>'Project Start Date'!L162</f>
        <v>=</v>
      </c>
      <c r="O162" s="6" t="str">
        <f ca="1">'Project Start Date'!O162</f>
        <v>H:\2023 IRP Update\_Document\DATA DISC\2023 IRP Update Data Disk April 1 (Public)\Chapters, Appendicies, and Input Assumptions\Input Assumptions\DSM\_PC_DSM-DR-IRP2023 Update Plexos Inputs Summer &amp; Winter update.xlsx]</v>
      </c>
      <c r="Q162" s="6" t="s">
        <v>213</v>
      </c>
      <c r="R162" s="6" t="s">
        <v>214</v>
      </c>
      <c r="S162" s="6" t="s">
        <v>186</v>
      </c>
      <c r="T162" s="6" t="s">
        <v>215</v>
      </c>
      <c r="U162" s="6">
        <v>143.18</v>
      </c>
      <c r="W162" s="6" t="s">
        <v>216</v>
      </c>
      <c r="X162" s="6">
        <v>1</v>
      </c>
      <c r="AB162" s="6" t="s">
        <v>403</v>
      </c>
      <c r="AF162" s="6" t="s">
        <v>393</v>
      </c>
    </row>
    <row r="163" spans="1:32" x14ac:dyDescent="0.25">
      <c r="A163" s="6" t="s">
        <v>213</v>
      </c>
      <c r="B163" s="6" t="s">
        <v>214</v>
      </c>
      <c r="C163" s="6" t="str">
        <f>'Project Start Date'!C163</f>
        <v>DRW.PX.YAK._.CI_.3 Party</v>
      </c>
      <c r="D163" s="6" t="s">
        <v>215</v>
      </c>
      <c r="E163" s="6">
        <f>ROUND(_xlfn.XLOOKUP(C163,'AEG Inputs'!$F$3:$F$92,'AEG Inputs'!$O$3:$O$92),2)</f>
        <v>28.99</v>
      </c>
      <c r="G163" s="6" t="s">
        <v>216</v>
      </c>
      <c r="H163" s="6">
        <f>'Project Start Date'!H163</f>
        <v>1</v>
      </c>
      <c r="L163" s="6" t="str">
        <f>'Project Start Date'!L163</f>
        <v>=</v>
      </c>
      <c r="O163" s="6" t="str">
        <f ca="1">'Project Start Date'!O163</f>
        <v>H:\2023 IRP Update\_Document\DATA DISC\2023 IRP Update Data Disk April 1 (Public)\Chapters, Appendicies, and Input Assumptions\Input Assumptions\DSM\_PC_DSM-DR-IRP2023 Update Plexos Inputs Summer &amp; Winter update.xlsx]</v>
      </c>
      <c r="Q163" s="6" t="s">
        <v>213</v>
      </c>
      <c r="R163" s="6" t="s">
        <v>214</v>
      </c>
      <c r="S163" s="6" t="s">
        <v>188</v>
      </c>
      <c r="T163" s="6" t="s">
        <v>215</v>
      </c>
      <c r="U163" s="6">
        <v>263.76</v>
      </c>
      <c r="W163" s="6" t="s">
        <v>216</v>
      </c>
      <c r="X163" s="6">
        <v>1</v>
      </c>
      <c r="AB163" s="6" t="s">
        <v>403</v>
      </c>
      <c r="AF163" s="6" t="s">
        <v>393</v>
      </c>
    </row>
    <row r="164" spans="1:32" x14ac:dyDescent="0.25">
      <c r="A164" s="6" t="s">
        <v>213</v>
      </c>
      <c r="B164" s="6" t="s">
        <v>214</v>
      </c>
      <c r="C164" s="6" t="str">
        <f>'Project Start Date'!C164</f>
        <v>DRW.PX.YAK._.CI_.Battery DLC</v>
      </c>
      <c r="D164" s="6" t="s">
        <v>215</v>
      </c>
      <c r="E164" s="6">
        <f>ROUND(_xlfn.XLOOKUP(C164,'AEG Inputs'!$F$3:$F$92,'AEG Inputs'!$O$3:$O$92),2)</f>
        <v>29.26</v>
      </c>
      <c r="G164" s="6" t="s">
        <v>216</v>
      </c>
      <c r="H164" s="6">
        <f>'Project Start Date'!H164</f>
        <v>1</v>
      </c>
      <c r="L164" s="6" t="str">
        <f>'Project Start Date'!L164</f>
        <v>=</v>
      </c>
      <c r="O164" s="6" t="str">
        <f ca="1">'Project Start Date'!O164</f>
        <v>H:\2023 IRP Update\_Document\DATA DISC\2023 IRP Update Data Disk April 1 (Public)\Chapters, Appendicies, and Input Assumptions\Input Assumptions\DSM\_PC_DSM-DR-IRP2023 Update Plexos Inputs Summer &amp; Winter update.xlsx]</v>
      </c>
      <c r="Q164" s="6" t="s">
        <v>213</v>
      </c>
      <c r="R164" s="6" t="s">
        <v>214</v>
      </c>
      <c r="S164" s="6" t="s">
        <v>190</v>
      </c>
      <c r="T164" s="6" t="s">
        <v>215</v>
      </c>
      <c r="U164" s="6">
        <v>966.44</v>
      </c>
      <c r="W164" s="6" t="s">
        <v>216</v>
      </c>
      <c r="X164" s="6">
        <v>1</v>
      </c>
      <c r="AB164" s="6" t="s">
        <v>403</v>
      </c>
      <c r="AF164" s="6" t="s">
        <v>393</v>
      </c>
    </row>
    <row r="165" spans="1:32" x14ac:dyDescent="0.25">
      <c r="A165" s="6" t="s">
        <v>213</v>
      </c>
      <c r="B165" s="6" t="s">
        <v>214</v>
      </c>
      <c r="C165" s="6" t="str">
        <f>'Project Start Date'!C165</f>
        <v>DRW.PX.YAK._.CI_.Grid Interactive Water Htr</v>
      </c>
      <c r="D165" s="6" t="s">
        <v>215</v>
      </c>
      <c r="E165" s="6">
        <f>ROUND(_xlfn.XLOOKUP(C165,'AEG Inputs'!$F$3:$F$92,'AEG Inputs'!$O$3:$O$92),2)</f>
        <v>56.14</v>
      </c>
      <c r="G165" s="6" t="s">
        <v>216</v>
      </c>
      <c r="H165" s="6">
        <f>'Project Start Date'!H165</f>
        <v>1</v>
      </c>
      <c r="L165" s="6" t="str">
        <f>'Project Start Date'!L165</f>
        <v>=</v>
      </c>
      <c r="O165" s="6" t="str">
        <f ca="1">'Project Start Date'!O165</f>
        <v>H:\2023 IRP Update\_Document\DATA DISC\2023 IRP Update Data Disk April 1 (Public)\Chapters, Appendicies, and Input Assumptions\Input Assumptions\DSM\_PC_DSM-DR-IRP2023 Update Plexos Inputs Summer &amp; Winter update.xlsx]</v>
      </c>
      <c r="Q165" s="6" t="s">
        <v>213</v>
      </c>
      <c r="R165" s="6" t="s">
        <v>214</v>
      </c>
      <c r="S165" s="6" t="s">
        <v>192</v>
      </c>
      <c r="T165" s="6" t="s">
        <v>215</v>
      </c>
      <c r="U165" s="6">
        <v>226.45</v>
      </c>
      <c r="W165" s="6" t="s">
        <v>216</v>
      </c>
      <c r="X165" s="6">
        <v>1</v>
      </c>
      <c r="AB165" s="6" t="s">
        <v>403</v>
      </c>
      <c r="AF165" s="6" t="s">
        <v>393</v>
      </c>
    </row>
    <row r="166" spans="1:32" x14ac:dyDescent="0.25">
      <c r="A166" s="6" t="s">
        <v>213</v>
      </c>
      <c r="B166" s="6" t="s">
        <v>214</v>
      </c>
      <c r="C166" s="6" t="str">
        <f>'Project Start Date'!C166</f>
        <v>DRW.PX.YAK._.CI_.HVAC - DLC</v>
      </c>
      <c r="D166" s="6" t="s">
        <v>215</v>
      </c>
      <c r="E166" s="6">
        <f>ROUND(_xlfn.XLOOKUP(C166,'AEG Inputs'!$F$3:$F$92,'AEG Inputs'!$O$3:$O$92),2)</f>
        <v>161.5</v>
      </c>
      <c r="G166" s="6" t="s">
        <v>216</v>
      </c>
      <c r="H166" s="6">
        <f>'Project Start Date'!H166</f>
        <v>1</v>
      </c>
      <c r="L166" s="6" t="str">
        <f>'Project Start Date'!L166</f>
        <v>=</v>
      </c>
      <c r="O166" s="6" t="str">
        <f ca="1">'Project Start Date'!O166</f>
        <v>H:\2023 IRP Update\_Document\DATA DISC\2023 IRP Update Data Disk April 1 (Public)\Chapters, Appendicies, and Input Assumptions\Input Assumptions\DSM\_PC_DSM-DR-IRP2023 Update Plexos Inputs Summer &amp; Winter update.xlsx]</v>
      </c>
      <c r="Q166" s="6" t="s">
        <v>213</v>
      </c>
      <c r="R166" s="6" t="s">
        <v>214</v>
      </c>
      <c r="S166" s="6" t="s">
        <v>194</v>
      </c>
      <c r="T166" s="6" t="s">
        <v>215</v>
      </c>
      <c r="U166" s="6">
        <v>540.13</v>
      </c>
      <c r="W166" s="6" t="s">
        <v>216</v>
      </c>
      <c r="X166" s="6">
        <v>1</v>
      </c>
      <c r="AB166" s="6" t="s">
        <v>403</v>
      </c>
      <c r="AF166" s="6" t="s">
        <v>393</v>
      </c>
    </row>
    <row r="167" spans="1:32" x14ac:dyDescent="0.25">
      <c r="A167" s="6" t="s">
        <v>213</v>
      </c>
      <c r="B167" s="6" t="s">
        <v>214</v>
      </c>
      <c r="C167" s="6" t="str">
        <f>'Project Start Date'!C167</f>
        <v>DRW.PX.YAK._.CI_.Smart Thermostats</v>
      </c>
      <c r="D167" s="6" t="s">
        <v>215</v>
      </c>
      <c r="E167" s="6">
        <f>ROUND(_xlfn.XLOOKUP(C167,'AEG Inputs'!$F$3:$F$92,'AEG Inputs'!$O$3:$O$92),2)</f>
        <v>19.39</v>
      </c>
      <c r="G167" s="6" t="s">
        <v>216</v>
      </c>
      <c r="H167" s="6">
        <f>'Project Start Date'!H167</f>
        <v>1</v>
      </c>
      <c r="L167" s="6" t="str">
        <f>'Project Start Date'!L167</f>
        <v>=</v>
      </c>
      <c r="O167" s="6" t="str">
        <f ca="1">'Project Start Date'!O167</f>
        <v>H:\2023 IRP Update\_Document\DATA DISC\2023 IRP Update Data Disk April 1 (Public)\Chapters, Appendicies, and Input Assumptions\Input Assumptions\DSM\_PC_DSM-DR-IRP2023 Update Plexos Inputs Summer &amp; Winter update.xlsx]</v>
      </c>
      <c r="Q167" s="6" t="s">
        <v>213</v>
      </c>
      <c r="R167" s="6" t="s">
        <v>214</v>
      </c>
      <c r="S167" s="6" t="s">
        <v>196</v>
      </c>
      <c r="T167" s="6" t="s">
        <v>215</v>
      </c>
      <c r="U167" s="6">
        <v>127.35</v>
      </c>
      <c r="W167" s="6" t="s">
        <v>216</v>
      </c>
      <c r="X167" s="6">
        <v>1</v>
      </c>
      <c r="AB167" s="6" t="s">
        <v>403</v>
      </c>
      <c r="AF167" s="6" t="s">
        <v>393</v>
      </c>
    </row>
    <row r="168" spans="1:32" x14ac:dyDescent="0.25">
      <c r="A168" s="6" t="s">
        <v>213</v>
      </c>
      <c r="B168" s="6" t="s">
        <v>214</v>
      </c>
      <c r="C168" s="6" t="str">
        <f>'Project Start Date'!C168</f>
        <v>DRW.PX.YAK._.CI_.Water Heater - DLC</v>
      </c>
      <c r="D168" s="6" t="s">
        <v>215</v>
      </c>
      <c r="E168" s="6">
        <f>ROUND(_xlfn.XLOOKUP(C168,'AEG Inputs'!$F$3:$F$92,'AEG Inputs'!$O$3:$O$92),2)</f>
        <v>99.31</v>
      </c>
      <c r="G168" s="6" t="s">
        <v>216</v>
      </c>
      <c r="H168" s="6">
        <f>'Project Start Date'!H168</f>
        <v>1</v>
      </c>
      <c r="L168" s="6" t="str">
        <f>'Project Start Date'!L168</f>
        <v>=</v>
      </c>
      <c r="O168" s="6" t="str">
        <f ca="1">'Project Start Date'!O168</f>
        <v>H:\2023 IRP Update\_Document\DATA DISC\2023 IRP Update Data Disk April 1 (Public)\Chapters, Appendicies, and Input Assumptions\Input Assumptions\DSM\_PC_DSM-DR-IRP2023 Update Plexos Inputs Summer &amp; Winter update.xlsx]</v>
      </c>
      <c r="Q168" s="6" t="s">
        <v>213</v>
      </c>
      <c r="R168" s="6" t="s">
        <v>214</v>
      </c>
      <c r="S168" s="6" t="s">
        <v>178</v>
      </c>
      <c r="T168" s="6" t="s">
        <v>215</v>
      </c>
      <c r="U168" s="6">
        <v>152.91</v>
      </c>
      <c r="W168" s="6" t="s">
        <v>216</v>
      </c>
      <c r="X168" s="6">
        <v>1</v>
      </c>
      <c r="AB168" s="6" t="s">
        <v>403</v>
      </c>
      <c r="AF168" s="6" t="s">
        <v>393</v>
      </c>
    </row>
    <row r="169" spans="1:32" x14ac:dyDescent="0.25">
      <c r="A169" s="6" t="s">
        <v>213</v>
      </c>
      <c r="B169" s="6" t="s">
        <v>214</v>
      </c>
      <c r="C169" s="6" t="str">
        <f>'Project Start Date'!C169</f>
        <v>DRW.PX.YAK._.RES.Battery DLC</v>
      </c>
      <c r="D169" s="6" t="s">
        <v>215</v>
      </c>
      <c r="E169" s="6">
        <f>ROUND(_xlfn.XLOOKUP(C169,'AEG Inputs'!$F$3:$F$92,'AEG Inputs'!$O$3:$O$92),2)</f>
        <v>28.32</v>
      </c>
      <c r="G169" s="6" t="s">
        <v>216</v>
      </c>
      <c r="H169" s="6">
        <f>'Project Start Date'!H169</f>
        <v>1</v>
      </c>
      <c r="L169" s="6" t="str">
        <f>'Project Start Date'!L169</f>
        <v>=</v>
      </c>
      <c r="O169" s="6" t="str">
        <f ca="1">'Project Start Date'!O169</f>
        <v>H:\2023 IRP Update\_Document\DATA DISC\2023 IRP Update Data Disk April 1 (Public)\Chapters, Appendicies, and Input Assumptions\Input Assumptions\DSM\_PC_DSM-DR-IRP2023 Update Plexos Inputs Summer &amp; Winter update.xlsx]</v>
      </c>
      <c r="Q169" s="6" t="s">
        <v>213</v>
      </c>
      <c r="R169" s="6" t="s">
        <v>214</v>
      </c>
      <c r="S169" s="6" t="s">
        <v>168</v>
      </c>
      <c r="T169" s="6" t="s">
        <v>215</v>
      </c>
      <c r="U169" s="6">
        <v>48.25</v>
      </c>
      <c r="W169" s="6" t="s">
        <v>216</v>
      </c>
      <c r="X169" s="6">
        <v>1</v>
      </c>
      <c r="AB169" s="6" t="s">
        <v>403</v>
      </c>
      <c r="AF169" s="6" t="s">
        <v>393</v>
      </c>
    </row>
    <row r="170" spans="1:32" x14ac:dyDescent="0.25">
      <c r="A170" s="6" t="s">
        <v>213</v>
      </c>
      <c r="B170" s="6" t="s">
        <v>214</v>
      </c>
      <c r="C170" s="6" t="str">
        <f>'Project Start Date'!C170</f>
        <v>DRW.PX.YAK._.RES.EV DLC</v>
      </c>
      <c r="D170" s="6" t="s">
        <v>215</v>
      </c>
      <c r="E170" s="6">
        <f>ROUND(_xlfn.XLOOKUP(C170,'AEG Inputs'!$F$3:$F$92,'AEG Inputs'!$O$3:$O$92),2)</f>
        <v>344.13</v>
      </c>
      <c r="G170" s="6" t="s">
        <v>216</v>
      </c>
      <c r="H170" s="6">
        <f>'Project Start Date'!H170</f>
        <v>1</v>
      </c>
      <c r="L170" s="6" t="str">
        <f>'Project Start Date'!L170</f>
        <v>=</v>
      </c>
      <c r="O170" s="6" t="str">
        <f ca="1">'Project Start Date'!O170</f>
        <v>H:\2023 IRP Update\_Document\DATA DISC\2023 IRP Update Data Disk April 1 (Public)\Chapters, Appendicies, and Input Assumptions\Input Assumptions\DSM\_PC_DSM-DR-IRP2023 Update Plexos Inputs Summer &amp; Winter update.xlsx]</v>
      </c>
      <c r="Q170" s="6" t="s">
        <v>213</v>
      </c>
      <c r="R170" s="6" t="s">
        <v>214</v>
      </c>
      <c r="S170" s="6" t="s">
        <v>170</v>
      </c>
      <c r="T170" s="6" t="s">
        <v>215</v>
      </c>
      <c r="U170" s="6">
        <v>65.790000000000006</v>
      </c>
      <c r="W170" s="6" t="s">
        <v>216</v>
      </c>
      <c r="X170" s="6">
        <v>1</v>
      </c>
      <c r="AB170" s="6" t="s">
        <v>403</v>
      </c>
      <c r="AF170" s="6" t="s">
        <v>393</v>
      </c>
    </row>
    <row r="171" spans="1:32" x14ac:dyDescent="0.25">
      <c r="A171" s="6" t="s">
        <v>213</v>
      </c>
      <c r="B171" s="6" t="s">
        <v>214</v>
      </c>
      <c r="C171" s="6" t="str">
        <f>'Project Start Date'!C171</f>
        <v>DRW.PX.YAK._.RES.Grid Interactive Water Htr</v>
      </c>
      <c r="D171" s="6" t="s">
        <v>215</v>
      </c>
      <c r="E171" s="6">
        <f>ROUND(_xlfn.XLOOKUP(C171,'AEG Inputs'!$F$3:$F$92,'AEG Inputs'!$O$3:$O$92),2)</f>
        <v>59.12</v>
      </c>
      <c r="G171" s="6" t="s">
        <v>216</v>
      </c>
      <c r="H171" s="6">
        <f>'Project Start Date'!H171</f>
        <v>1</v>
      </c>
      <c r="L171" s="6" t="str">
        <f>'Project Start Date'!L171</f>
        <v>=</v>
      </c>
      <c r="O171" s="6" t="str">
        <f ca="1">'Project Start Date'!O171</f>
        <v>H:\2023 IRP Update\_Document\DATA DISC\2023 IRP Update Data Disk April 1 (Public)\Chapters, Appendicies, and Input Assumptions\Input Assumptions\DSM\_PC_DSM-DR-IRP2023 Update Plexos Inputs Summer &amp; Winter update.xlsx]</v>
      </c>
      <c r="Q171" s="6" t="s">
        <v>213</v>
      </c>
      <c r="R171" s="6" t="s">
        <v>214</v>
      </c>
      <c r="S171" s="6" t="s">
        <v>172</v>
      </c>
      <c r="T171" s="6" t="s">
        <v>215</v>
      </c>
      <c r="U171" s="6">
        <v>98.91</v>
      </c>
      <c r="W171" s="6" t="s">
        <v>216</v>
      </c>
      <c r="X171" s="6">
        <v>1</v>
      </c>
      <c r="AB171" s="6" t="s">
        <v>403</v>
      </c>
      <c r="AF171" s="6" t="s">
        <v>393</v>
      </c>
    </row>
    <row r="172" spans="1:32" x14ac:dyDescent="0.25">
      <c r="A172" s="6" t="s">
        <v>213</v>
      </c>
      <c r="B172" s="6" t="s">
        <v>214</v>
      </c>
      <c r="C172" s="6" t="str">
        <f>'Project Start Date'!C172</f>
        <v>DRW.PX.YAK._.RES.Home Energy Mgmt Sys</v>
      </c>
      <c r="D172" s="6" t="s">
        <v>215</v>
      </c>
      <c r="E172" s="6">
        <f>ROUND(_xlfn.XLOOKUP(C172,'AEG Inputs'!$F$3:$F$92,'AEG Inputs'!$O$3:$O$92),2)</f>
        <v>322.76</v>
      </c>
      <c r="G172" s="6" t="s">
        <v>216</v>
      </c>
      <c r="H172" s="6">
        <f>'Project Start Date'!H172</f>
        <v>1</v>
      </c>
      <c r="L172" s="6" t="str">
        <f>'Project Start Date'!L172</f>
        <v>=</v>
      </c>
      <c r="O172" s="6" t="str">
        <f ca="1">'Project Start Date'!O172</f>
        <v>H:\2023 IRP Update\_Document\DATA DISC\2023 IRP Update Data Disk April 1 (Public)\Chapters, Appendicies, and Input Assumptions\Input Assumptions\DSM\_PC_DSM-DR-IRP2023 Update Plexos Inputs Summer &amp; Winter update.xlsx]</v>
      </c>
      <c r="Q172" s="6" t="s">
        <v>213</v>
      </c>
      <c r="R172" s="6" t="s">
        <v>214</v>
      </c>
      <c r="S172" s="6" t="s">
        <v>174</v>
      </c>
      <c r="T172" s="6" t="s">
        <v>215</v>
      </c>
      <c r="U172" s="6">
        <v>265.17</v>
      </c>
      <c r="W172" s="6" t="s">
        <v>216</v>
      </c>
      <c r="X172" s="6">
        <v>1</v>
      </c>
      <c r="AB172" s="6" t="s">
        <v>403</v>
      </c>
      <c r="AF172" s="6" t="s">
        <v>393</v>
      </c>
    </row>
    <row r="173" spans="1:32" x14ac:dyDescent="0.25">
      <c r="A173" s="6" t="s">
        <v>213</v>
      </c>
      <c r="B173" s="6" t="s">
        <v>214</v>
      </c>
      <c r="C173" s="6" t="str">
        <f>'Project Start Date'!C173</f>
        <v>DRW.PX.YAK._.RES.HVAC - DLC</v>
      </c>
      <c r="D173" s="6" t="s">
        <v>215</v>
      </c>
      <c r="E173" s="6">
        <f>ROUND(_xlfn.XLOOKUP(C173,'AEG Inputs'!$F$3:$F$92,'AEG Inputs'!$O$3:$O$92),2)</f>
        <v>63.37</v>
      </c>
      <c r="G173" s="6" t="s">
        <v>216</v>
      </c>
      <c r="H173" s="6">
        <f>'Project Start Date'!H173</f>
        <v>1</v>
      </c>
      <c r="L173" s="6" t="str">
        <f>'Project Start Date'!L173</f>
        <v>=</v>
      </c>
      <c r="O173" s="6" t="str">
        <f ca="1">'Project Start Date'!O173</f>
        <v>H:\2023 IRP Update\_Document\DATA DISC\2023 IRP Update Data Disk April 1 (Public)\Chapters, Appendicies, and Input Assumptions\Input Assumptions\DSM\_PC_DSM-DR-IRP2023 Update Plexos Inputs Summer &amp; Winter update.xlsx]</v>
      </c>
      <c r="Q173" s="6" t="s">
        <v>213</v>
      </c>
      <c r="R173" s="6" t="s">
        <v>214</v>
      </c>
      <c r="S173" s="6" t="s">
        <v>176</v>
      </c>
      <c r="T173" s="6" t="s">
        <v>215</v>
      </c>
      <c r="U173" s="6">
        <v>12.57</v>
      </c>
      <c r="W173" s="6" t="s">
        <v>216</v>
      </c>
      <c r="X173" s="6">
        <v>1</v>
      </c>
      <c r="AB173" s="6" t="s">
        <v>403</v>
      </c>
      <c r="AF173" s="6" t="s">
        <v>393</v>
      </c>
    </row>
    <row r="174" spans="1:32" x14ac:dyDescent="0.25">
      <c r="A174" s="6" t="s">
        <v>213</v>
      </c>
      <c r="B174" s="6" t="s">
        <v>214</v>
      </c>
      <c r="C174" s="6" t="str">
        <f>'Project Start Date'!C174</f>
        <v>DRW.PX.YAK._.RES.Pool Pump - DLC</v>
      </c>
      <c r="D174" s="6" t="s">
        <v>215</v>
      </c>
      <c r="E174" s="6">
        <f>ROUND(_xlfn.XLOOKUP(C174,'AEG Inputs'!$F$3:$F$92,'AEG Inputs'!$O$3:$O$92),2)</f>
        <v>1769.16</v>
      </c>
      <c r="G174" s="6" t="s">
        <v>216</v>
      </c>
      <c r="H174" s="6">
        <f>'Project Start Date'!H174</f>
        <v>1</v>
      </c>
      <c r="L174" s="6" t="str">
        <f>'Project Start Date'!L174</f>
        <v>=</v>
      </c>
      <c r="O174" s="6" t="str">
        <f ca="1">'Project Start Date'!O174</f>
        <v>H:\2023 IRP Update\_Document\DATA DISC\2023 IRP Update Data Disk April 1 (Public)\Chapters, Appendicies, and Input Assumptions\Input Assumptions\DSM\_PC_DSM-DR-IRP2023 Update Plexos Inputs Summer &amp; Winter update.xlsx]</v>
      </c>
      <c r="Q174" s="6" t="s">
        <v>213</v>
      </c>
      <c r="R174" s="6" t="s">
        <v>214</v>
      </c>
      <c r="S174" s="6" t="s">
        <v>180</v>
      </c>
      <c r="T174" s="6" t="s">
        <v>215</v>
      </c>
      <c r="U174" s="6">
        <v>29.54</v>
      </c>
      <c r="W174" s="6" t="s">
        <v>216</v>
      </c>
      <c r="X174" s="6">
        <v>1</v>
      </c>
      <c r="AB174" s="6" t="s">
        <v>403</v>
      </c>
      <c r="AF174" s="6" t="s">
        <v>393</v>
      </c>
    </row>
    <row r="175" spans="1:32" x14ac:dyDescent="0.25">
      <c r="A175" s="6" t="s">
        <v>213</v>
      </c>
      <c r="B175" s="6" t="s">
        <v>214</v>
      </c>
      <c r="C175" s="6" t="str">
        <f>'Project Start Date'!C175</f>
        <v>DRW.PX.YAK._.RES.Smart Thermostats</v>
      </c>
      <c r="D175" s="6" t="s">
        <v>215</v>
      </c>
      <c r="E175" s="6">
        <f>ROUND(_xlfn.XLOOKUP(C175,'AEG Inputs'!$F$3:$F$92,'AEG Inputs'!$O$3:$O$92),2)</f>
        <v>13.03</v>
      </c>
      <c r="G175" s="6" t="s">
        <v>216</v>
      </c>
      <c r="H175" s="6">
        <f>'Project Start Date'!H175</f>
        <v>1</v>
      </c>
      <c r="L175" s="6" t="str">
        <f>'Project Start Date'!L175</f>
        <v>=</v>
      </c>
      <c r="O175" s="6" t="str">
        <f ca="1">'Project Start Date'!O175</f>
        <v>H:\2023 IRP Update\_Document\DATA DISC\2023 IRP Update Data Disk April 1 (Public)\Chapters, Appendicies, and Input Assumptions\Input Assumptions\DSM\_PC_DSM-DR-IRP2023 Update Plexos Inputs Summer &amp; Winter update.xlsx]</v>
      </c>
      <c r="Q175" s="6" t="s">
        <v>213</v>
      </c>
      <c r="R175" s="6" t="s">
        <v>214</v>
      </c>
      <c r="S175" s="6" t="s">
        <v>152</v>
      </c>
      <c r="T175" s="6" t="s">
        <v>215</v>
      </c>
      <c r="U175" s="6">
        <v>49.54</v>
      </c>
      <c r="W175" s="6" t="s">
        <v>216</v>
      </c>
      <c r="X175" s="6">
        <v>1</v>
      </c>
      <c r="AB175" s="6" t="s">
        <v>403</v>
      </c>
      <c r="AF175" s="6" t="s">
        <v>393</v>
      </c>
    </row>
    <row r="176" spans="1:32" x14ac:dyDescent="0.25">
      <c r="A176" s="6" t="s">
        <v>213</v>
      </c>
      <c r="B176" s="6" t="s">
        <v>214</v>
      </c>
      <c r="C176" s="6" t="str">
        <f>'Project Start Date'!C176</f>
        <v>DRW.PX.YAK._.RES.Water Heater - DLC</v>
      </c>
      <c r="D176" s="6" t="s">
        <v>215</v>
      </c>
      <c r="E176" s="6">
        <f>ROUND(_xlfn.XLOOKUP(C176,'AEG Inputs'!$F$3:$F$92,'AEG Inputs'!$O$3:$O$92),2)</f>
        <v>81.53</v>
      </c>
      <c r="G176" s="6" t="s">
        <v>216</v>
      </c>
      <c r="H176" s="6">
        <f>'Project Start Date'!H176</f>
        <v>1</v>
      </c>
      <c r="L176" s="6" t="str">
        <f>'Project Start Date'!L176</f>
        <v>=</v>
      </c>
      <c r="O176" s="6" t="str">
        <f ca="1">'Project Start Date'!O176</f>
        <v>H:\2023 IRP Update\_Document\DATA DISC\2023 IRP Update Data Disk April 1 (Public)\Chapters, Appendicies, and Input Assumptions\Input Assumptions\DSM\_PC_DSM-DR-IRP2023 Update Plexos Inputs Summer &amp; Winter update.xlsx]</v>
      </c>
      <c r="Q176" s="6" t="s">
        <v>213</v>
      </c>
      <c r="R176" s="6" t="s">
        <v>214</v>
      </c>
      <c r="S176" s="6" t="s">
        <v>154</v>
      </c>
      <c r="T176" s="6" t="s">
        <v>215</v>
      </c>
      <c r="U176" s="6">
        <v>146.79</v>
      </c>
      <c r="W176" s="6" t="s">
        <v>216</v>
      </c>
      <c r="X176" s="6">
        <v>1</v>
      </c>
      <c r="AB176" s="6" t="s">
        <v>403</v>
      </c>
      <c r="AF176" s="6" t="s">
        <v>393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M176"/>
  <sheetViews>
    <sheetView zoomScaleNormal="100" workbookViewId="0"/>
  </sheetViews>
  <sheetFormatPr defaultColWidth="9.109375" defaultRowHeight="13.8" x14ac:dyDescent="0.25"/>
  <cols>
    <col min="1" max="1" width="14.6640625" style="6" customWidth="1"/>
    <col min="2" max="2" width="17.5546875" style="6" customWidth="1"/>
    <col min="3" max="3" width="42.44140625" style="6" bestFit="1" customWidth="1"/>
    <col min="4" max="4" width="18" style="6" customWidth="1"/>
    <col min="5" max="5" width="13.5546875" style="6" customWidth="1"/>
    <col min="6" max="6" width="14.33203125" style="6" customWidth="1"/>
    <col min="7" max="7" width="14.5546875" style="6" customWidth="1"/>
    <col min="8" max="13" width="4.33203125" style="6" customWidth="1"/>
    <col min="14" max="15" width="14.5546875" style="6" customWidth="1"/>
    <col min="16" max="16" width="9.109375" style="6"/>
    <col min="17" max="17" width="12.109375" style="6" bestFit="1" customWidth="1"/>
    <col min="18" max="18" width="14.33203125" style="6" bestFit="1" customWidth="1"/>
    <col min="19" max="19" width="30.109375" style="6" bestFit="1" customWidth="1"/>
    <col min="20" max="20" width="14.44140625" style="6" bestFit="1" customWidth="1"/>
    <col min="21" max="21" width="7.33203125" style="6" bestFit="1" customWidth="1"/>
    <col min="22" max="22" width="10.33203125" style="6" bestFit="1" customWidth="1"/>
    <col min="23" max="23" width="8.6640625" style="6" bestFit="1" customWidth="1"/>
    <col min="24" max="27" width="9.109375" style="6"/>
    <col min="28" max="28" width="9.33203125" style="6" bestFit="1" customWidth="1"/>
    <col min="29" max="30" width="9.109375" style="6"/>
    <col min="31" max="31" width="9.33203125" style="6" bestFit="1" customWidth="1"/>
    <col min="32" max="16384" width="9.109375" style="6"/>
  </cols>
  <sheetData>
    <row r="1" spans="1:39" x14ac:dyDescent="0.25">
      <c r="E1" s="7" t="s">
        <v>537</v>
      </c>
      <c r="F1" s="7"/>
      <c r="G1" s="7"/>
      <c r="I1" s="6" t="s">
        <v>558</v>
      </c>
      <c r="AB1" s="6">
        <f>SUM(AB3:AB176)-SUM(E3:E176)</f>
        <v>-719.199999999998</v>
      </c>
    </row>
    <row r="2" spans="1:39" ht="15.6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394</v>
      </c>
      <c r="I2" s="6" t="s">
        <v>395</v>
      </c>
      <c r="J2" s="6" t="s">
        <v>396</v>
      </c>
      <c r="K2" s="6" t="s">
        <v>397</v>
      </c>
      <c r="L2" s="6" t="s">
        <v>398</v>
      </c>
      <c r="M2" s="6" t="s">
        <v>399</v>
      </c>
      <c r="N2" s="6" t="s">
        <v>400</v>
      </c>
      <c r="O2" s="6" t="str">
        <f>'Project Start Date'!O2</f>
        <v>Memo</v>
      </c>
      <c r="Q2" s="6" t="s">
        <v>224</v>
      </c>
      <c r="S2" s="31" t="s">
        <v>298</v>
      </c>
      <c r="T2" s="32"/>
      <c r="U2" s="32"/>
      <c r="V2" s="32"/>
      <c r="X2" s="6" t="s">
        <v>0</v>
      </c>
      <c r="Y2" s="6" t="s">
        <v>1</v>
      </c>
      <c r="Z2" s="6" t="s">
        <v>2</v>
      </c>
      <c r="AA2" s="6" t="s">
        <v>3</v>
      </c>
      <c r="AB2" s="6" t="s">
        <v>4</v>
      </c>
      <c r="AC2" s="6" t="s">
        <v>5</v>
      </c>
      <c r="AD2" s="6" t="s">
        <v>6</v>
      </c>
      <c r="AE2" s="6" t="s">
        <v>394</v>
      </c>
      <c r="AF2" s="6" t="s">
        <v>395</v>
      </c>
      <c r="AG2" s="6" t="s">
        <v>396</v>
      </c>
      <c r="AH2" s="6" t="s">
        <v>397</v>
      </c>
      <c r="AI2" s="6" t="s">
        <v>398</v>
      </c>
      <c r="AJ2" s="6" t="s">
        <v>399</v>
      </c>
      <c r="AK2" s="6" t="s">
        <v>400</v>
      </c>
      <c r="AL2" s="6" t="s">
        <v>401</v>
      </c>
      <c r="AM2" s="6" t="s">
        <v>7</v>
      </c>
    </row>
    <row r="3" spans="1:39" x14ac:dyDescent="0.25">
      <c r="A3" s="6" t="s">
        <v>213</v>
      </c>
      <c r="B3" s="6" t="s">
        <v>214</v>
      </c>
      <c r="C3" s="6" t="str">
        <f>'Project Start Date'!C3</f>
        <v>DRS.PX.NCA._.CI_.3 Party</v>
      </c>
      <c r="D3" s="6" t="s">
        <v>297</v>
      </c>
      <c r="E3" s="6">
        <f>-ROUND(INDEX($V$5:$V$10,MATCH(Q3,$S$5:$S$10,0)),2)</f>
        <v>-13.47</v>
      </c>
      <c r="G3" s="6" t="s">
        <v>216</v>
      </c>
      <c r="H3" s="6">
        <f>'Project Start Date'!H3</f>
        <v>1</v>
      </c>
      <c r="L3" s="6" t="str">
        <f>'Project Start Date'!L3</f>
        <v>=</v>
      </c>
      <c r="O3" s="6" t="str">
        <f ca="1">'Project Start Date'!O3</f>
        <v>H:\2023 IRP Update\_Document\DATA DISC\2023 IRP Update Data Disk April 1 (Public)\Chapters, Appendicies, and Input Assumptions\Input Assumptions\DSM\_PC_DSM-DR-IRP2023 Update Plexos Inputs Summer &amp; Winter update.xlsx]</v>
      </c>
      <c r="Q3" s="6" t="str">
        <f>INDEX(TBL_PlexosNaming!$O$3:$O$54,MATCH(MID(UoS!C3,8,3),TBL_PlexosNaming!$Q$3:$Q$54,0))</f>
        <v>CA</v>
      </c>
      <c r="S3" s="32"/>
      <c r="T3" s="33"/>
      <c r="U3" s="32"/>
      <c r="V3" s="32"/>
      <c r="X3" s="6" t="s">
        <v>213</v>
      </c>
      <c r="Y3" s="6" t="s">
        <v>214</v>
      </c>
      <c r="Z3" s="6" t="s">
        <v>83</v>
      </c>
      <c r="AA3" s="6" t="s">
        <v>297</v>
      </c>
      <c r="AB3" s="6">
        <v>-23.06</v>
      </c>
      <c r="AD3" s="6" t="s">
        <v>404</v>
      </c>
      <c r="AE3" s="6">
        <v>1</v>
      </c>
      <c r="AI3" s="6" t="s">
        <v>403</v>
      </c>
      <c r="AM3" s="6" t="s">
        <v>302</v>
      </c>
    </row>
    <row r="4" spans="1:39" ht="14.25" customHeight="1" x14ac:dyDescent="0.3">
      <c r="A4" s="6" t="s">
        <v>213</v>
      </c>
      <c r="B4" s="6" t="s">
        <v>214</v>
      </c>
      <c r="C4" s="6" t="str">
        <f>'Project Start Date'!C4</f>
        <v>DRS.PX.GOE._.CI_.3 Party</v>
      </c>
      <c r="D4" s="6" t="str">
        <f>D3</f>
        <v>UoS Charge</v>
      </c>
      <c r="E4" s="6">
        <f t="shared" ref="E4:E67" si="0">-ROUND(INDEX($V$5:$V$10,MATCH(Q4,$S$5:$S$10,0)),2)</f>
        <v>-17.66</v>
      </c>
      <c r="G4" s="6" t="s">
        <v>216</v>
      </c>
      <c r="H4" s="6">
        <f>'Project Start Date'!H4</f>
        <v>1</v>
      </c>
      <c r="L4" s="6" t="str">
        <f>'Project Start Date'!L4</f>
        <v>=</v>
      </c>
      <c r="O4" s="6" t="str">
        <f ca="1">'Project Start Date'!O4</f>
        <v>H:\2023 IRP Update\_Document\DATA DISC\2023 IRP Update Data Disk April 1 (Public)\Chapters, Appendicies, and Input Assumptions\Input Assumptions\DSM\_PC_DSM-DR-IRP2023 Update Plexos Inputs Summer &amp; Winter update.xlsx]</v>
      </c>
      <c r="Q4" s="6" t="str">
        <f>INDEX(TBL_PlexosNaming!$O$3:$O$54,MATCH(MID(UoS!C4,8,3),TBL_PlexosNaming!$Q$3:$Q$54,0))</f>
        <v>ID</v>
      </c>
      <c r="S4" s="34" t="s">
        <v>224</v>
      </c>
      <c r="T4" s="35" t="s">
        <v>299</v>
      </c>
      <c r="U4" s="35" t="s">
        <v>300</v>
      </c>
      <c r="V4" s="34" t="s">
        <v>301</v>
      </c>
      <c r="X4" s="6" t="s">
        <v>213</v>
      </c>
      <c r="Y4" s="6" t="s">
        <v>214</v>
      </c>
      <c r="Z4" s="6" t="s">
        <v>73</v>
      </c>
      <c r="AA4" s="6" t="s">
        <v>297</v>
      </c>
      <c r="AB4" s="6">
        <v>-23.06</v>
      </c>
      <c r="AD4" s="6" t="s">
        <v>404</v>
      </c>
      <c r="AE4" s="6">
        <v>1</v>
      </c>
      <c r="AI4" s="6" t="s">
        <v>403</v>
      </c>
      <c r="AM4" s="6" t="s">
        <v>302</v>
      </c>
    </row>
    <row r="5" spans="1:39" ht="15.6" x14ac:dyDescent="0.3">
      <c r="A5" s="6" t="s">
        <v>213</v>
      </c>
      <c r="B5" s="6" t="s">
        <v>214</v>
      </c>
      <c r="C5" s="6" t="str">
        <f>'Project Start Date'!C5</f>
        <v>DRS.PX.SOR._.CI_.3 Party</v>
      </c>
      <c r="D5" s="6" t="str">
        <f t="shared" ref="D5:D68" si="1">D4</f>
        <v>UoS Charge</v>
      </c>
      <c r="E5" s="6">
        <f t="shared" si="0"/>
        <v>-15.55</v>
      </c>
      <c r="G5" s="6" t="s">
        <v>216</v>
      </c>
      <c r="H5" s="6">
        <f>'Project Start Date'!H5</f>
        <v>1</v>
      </c>
      <c r="L5" s="6" t="str">
        <f>'Project Start Date'!L5</f>
        <v>=</v>
      </c>
      <c r="O5" s="6" t="str">
        <f ca="1">'Project Start Date'!O5</f>
        <v>H:\2023 IRP Update\_Document\DATA DISC\2023 IRP Update Data Disk April 1 (Public)\Chapters, Appendicies, and Input Assumptions\Input Assumptions\DSM\_PC_DSM-DR-IRP2023 Update Plexos Inputs Summer &amp; Winter update.xlsx]</v>
      </c>
      <c r="Q5" s="6" t="str">
        <f>INDEX(TBL_PlexosNaming!$O$3:$O$54,MATCH(MID(UoS!C5,8,3),TBL_PlexosNaming!$Q$3:$Q$54,0))</f>
        <v>OR</v>
      </c>
      <c r="S5" s="36" t="s">
        <v>26</v>
      </c>
      <c r="T5" s="37">
        <v>5.0904998352737127</v>
      </c>
      <c r="U5" s="37">
        <v>8.3831084517071943</v>
      </c>
      <c r="V5" s="37">
        <v>13.473608286980907</v>
      </c>
      <c r="X5" s="6" t="s">
        <v>213</v>
      </c>
      <c r="Y5" s="6" t="s">
        <v>214</v>
      </c>
      <c r="Z5" s="6" t="s">
        <v>75</v>
      </c>
      <c r="AA5" s="6" t="s">
        <v>297</v>
      </c>
      <c r="AB5" s="6">
        <v>-23.06</v>
      </c>
      <c r="AD5" s="6" t="s">
        <v>404</v>
      </c>
      <c r="AE5" s="6">
        <v>1</v>
      </c>
      <c r="AI5" s="6" t="s">
        <v>403</v>
      </c>
      <c r="AM5" s="6" t="s">
        <v>302</v>
      </c>
    </row>
    <row r="6" spans="1:39" ht="15.6" x14ac:dyDescent="0.3">
      <c r="A6" s="6" t="s">
        <v>213</v>
      </c>
      <c r="B6" s="6" t="s">
        <v>214</v>
      </c>
      <c r="C6" s="6" t="str">
        <f>'Project Start Date'!C6</f>
        <v>DRS.PX.UTN._.CI_.3 Party</v>
      </c>
      <c r="D6" s="6" t="str">
        <f t="shared" si="1"/>
        <v>UoS Charge</v>
      </c>
      <c r="E6" s="6">
        <f t="shared" si="0"/>
        <v>-17.989999999999998</v>
      </c>
      <c r="G6" s="6" t="s">
        <v>216</v>
      </c>
      <c r="H6" s="6">
        <f>'Project Start Date'!H6</f>
        <v>1</v>
      </c>
      <c r="L6" s="6" t="str">
        <f>'Project Start Date'!L6</f>
        <v>=</v>
      </c>
      <c r="O6" s="6" t="str">
        <f ca="1">'Project Start Date'!O6</f>
        <v>H:\2023 IRP Update\_Document\DATA DISC\2023 IRP Update Data Disk April 1 (Public)\Chapters, Appendicies, and Input Assumptions\Input Assumptions\DSM\_PC_DSM-DR-IRP2023 Update Plexos Inputs Summer &amp; Winter update.xlsx]</v>
      </c>
      <c r="Q6" s="6" t="str">
        <f>INDEX(TBL_PlexosNaming!$O$3:$O$54,MATCH(MID(UoS!C6,8,3),TBL_PlexosNaming!$Q$3:$Q$54,0))</f>
        <v>UT</v>
      </c>
      <c r="S6" s="36" t="s">
        <v>88</v>
      </c>
      <c r="T6" s="37">
        <v>5.0904998352737127</v>
      </c>
      <c r="U6" s="37">
        <v>10.462980782958647</v>
      </c>
      <c r="V6" s="37">
        <v>15.55348061823236</v>
      </c>
      <c r="X6" s="6" t="s">
        <v>213</v>
      </c>
      <c r="Y6" s="6" t="s">
        <v>214</v>
      </c>
      <c r="Z6" s="6" t="s">
        <v>77</v>
      </c>
      <c r="AA6" s="6" t="s">
        <v>297</v>
      </c>
      <c r="AB6" s="6">
        <v>-23.06</v>
      </c>
      <c r="AD6" s="6" t="s">
        <v>404</v>
      </c>
      <c r="AE6" s="6">
        <v>1</v>
      </c>
      <c r="AI6" s="6" t="s">
        <v>403</v>
      </c>
      <c r="AM6" s="6" t="s">
        <v>302</v>
      </c>
    </row>
    <row r="7" spans="1:39" ht="15.6" x14ac:dyDescent="0.3">
      <c r="A7" s="6" t="s">
        <v>213</v>
      </c>
      <c r="B7" s="6" t="s">
        <v>214</v>
      </c>
      <c r="C7" s="6" t="str">
        <f>'Project Start Date'!C7</f>
        <v>DRS.PX.YAK._.CI_.3 Party</v>
      </c>
      <c r="D7" s="6" t="str">
        <f t="shared" si="1"/>
        <v>UoS Charge</v>
      </c>
      <c r="E7" s="6">
        <f t="shared" si="0"/>
        <v>-15.78</v>
      </c>
      <c r="G7" s="6" t="s">
        <v>216</v>
      </c>
      <c r="H7" s="6">
        <f>'Project Start Date'!H7</f>
        <v>1</v>
      </c>
      <c r="L7" s="6" t="str">
        <f>'Project Start Date'!L7</f>
        <v>=</v>
      </c>
      <c r="O7" s="6" t="str">
        <f ca="1">'Project Start Date'!O7</f>
        <v>H:\2023 IRP Update\_Document\DATA DISC\2023 IRP Update Data Disk April 1 (Public)\Chapters, Appendicies, and Input Assumptions\Input Assumptions\DSM\_PC_DSM-DR-IRP2023 Update Plexos Inputs Summer &amp; Winter update.xlsx]</v>
      </c>
      <c r="Q7" s="6" t="str">
        <f>INDEX(TBL_PlexosNaming!$O$3:$O$54,MATCH(MID(UoS!C7,8,3),TBL_PlexosNaming!$Q$3:$Q$54,0))</f>
        <v>WA</v>
      </c>
      <c r="S7" s="36" t="s">
        <v>150</v>
      </c>
      <c r="T7" s="37">
        <v>5.0904998352737127</v>
      </c>
      <c r="U7" s="37">
        <v>10.691674041161429</v>
      </c>
      <c r="V7" s="37">
        <v>15.782173876435142</v>
      </c>
      <c r="X7" s="6" t="s">
        <v>213</v>
      </c>
      <c r="Y7" s="6" t="s">
        <v>214</v>
      </c>
      <c r="Z7" s="6" t="s">
        <v>79</v>
      </c>
      <c r="AA7" s="6" t="s">
        <v>297</v>
      </c>
      <c r="AB7" s="6">
        <v>-23.06</v>
      </c>
      <c r="AD7" s="6" t="s">
        <v>404</v>
      </c>
      <c r="AE7" s="6">
        <v>1</v>
      </c>
      <c r="AI7" s="6" t="s">
        <v>403</v>
      </c>
      <c r="AM7" s="6" t="s">
        <v>302</v>
      </c>
    </row>
    <row r="8" spans="1:39" ht="15.6" x14ac:dyDescent="0.3">
      <c r="A8" s="6" t="s">
        <v>213</v>
      </c>
      <c r="B8" s="6" t="s">
        <v>214</v>
      </c>
      <c r="C8" s="6" t="str">
        <f>'Project Start Date'!C8</f>
        <v>DRS.PX.WYC._.CI_.3 Party</v>
      </c>
      <c r="D8" s="6" t="str">
        <f t="shared" si="1"/>
        <v>UoS Charge</v>
      </c>
      <c r="E8" s="6">
        <f t="shared" si="0"/>
        <v>-10.85</v>
      </c>
      <c r="G8" s="6" t="s">
        <v>216</v>
      </c>
      <c r="H8" s="6">
        <f>'Project Start Date'!H8</f>
        <v>1</v>
      </c>
      <c r="L8" s="6" t="str">
        <f>'Project Start Date'!L8</f>
        <v>=</v>
      </c>
      <c r="O8" s="6" t="str">
        <f ca="1">'Project Start Date'!O8</f>
        <v>H:\2023 IRP Update\_Document\DATA DISC\2023 IRP Update Data Disk April 1 (Public)\Chapters, Appendicies, and Input Assumptions\Input Assumptions\DSM\_PC_DSM-DR-IRP2023 Update Plexos Inputs Summer &amp; Winter update.xlsx]</v>
      </c>
      <c r="Q8" s="6" t="str">
        <f>INDEX(TBL_PlexosNaming!$O$3:$O$54,MATCH(MID(UoS!C8,8,3),TBL_PlexosNaming!$Q$3:$Q$54,0))</f>
        <v>WY</v>
      </c>
      <c r="S8" s="36" t="s">
        <v>58</v>
      </c>
      <c r="T8" s="37">
        <v>5.0904998352737127</v>
      </c>
      <c r="U8" s="37">
        <v>12.571632327336539</v>
      </c>
      <c r="V8" s="37">
        <v>17.662132162610252</v>
      </c>
      <c r="X8" s="6" t="s">
        <v>213</v>
      </c>
      <c r="Y8" s="6" t="s">
        <v>214</v>
      </c>
      <c r="Z8" s="6" t="s">
        <v>81</v>
      </c>
      <c r="AA8" s="6" t="s">
        <v>297</v>
      </c>
      <c r="AB8" s="6">
        <v>-23.06</v>
      </c>
      <c r="AD8" s="6" t="s">
        <v>404</v>
      </c>
      <c r="AE8" s="6">
        <v>1</v>
      </c>
      <c r="AI8" s="6" t="s">
        <v>403</v>
      </c>
      <c r="AM8" s="6" t="s">
        <v>302</v>
      </c>
    </row>
    <row r="9" spans="1:39" ht="15.6" x14ac:dyDescent="0.3">
      <c r="A9" s="6" t="s">
        <v>213</v>
      </c>
      <c r="B9" s="6" t="s">
        <v>214</v>
      </c>
      <c r="C9" s="6" t="str">
        <f>'Project Start Date'!C9</f>
        <v>DRS.PX.NCA._.RES.EV DLC</v>
      </c>
      <c r="D9" s="6" t="str">
        <f t="shared" si="1"/>
        <v>UoS Charge</v>
      </c>
      <c r="E9" s="6">
        <f t="shared" si="0"/>
        <v>-13.47</v>
      </c>
      <c r="G9" s="6" t="s">
        <v>216</v>
      </c>
      <c r="H9" s="6">
        <f>'Project Start Date'!H9</f>
        <v>1</v>
      </c>
      <c r="L9" s="6" t="str">
        <f>'Project Start Date'!L9</f>
        <v>=</v>
      </c>
      <c r="O9" s="6" t="str">
        <f ca="1">'Project Start Date'!O9</f>
        <v>H:\2023 IRP Update\_Document\DATA DISC\2023 IRP Update Data Disk April 1 (Public)\Chapters, Appendicies, and Input Assumptions\Input Assumptions\DSM\_PC_DSM-DR-IRP2023 Update Plexos Inputs Summer &amp; Winter update.xlsx]</v>
      </c>
      <c r="Q9" s="6" t="str">
        <f>INDEX(TBL_PlexosNaming!$O$3:$O$54,MATCH(MID(UoS!C9,8,3),TBL_PlexosNaming!$Q$3:$Q$54,0))</f>
        <v>CA</v>
      </c>
      <c r="S9" s="36" t="s">
        <v>120</v>
      </c>
      <c r="T9" s="37">
        <v>5.0904998352737127</v>
      </c>
      <c r="U9" s="37">
        <v>12.901626642209459</v>
      </c>
      <c r="V9" s="37">
        <v>17.992126477483172</v>
      </c>
      <c r="X9" s="6" t="s">
        <v>213</v>
      </c>
      <c r="Y9" s="6" t="s">
        <v>214</v>
      </c>
      <c r="Z9" s="6" t="s">
        <v>85</v>
      </c>
      <c r="AA9" s="6" t="s">
        <v>297</v>
      </c>
      <c r="AB9" s="6">
        <v>-23.06</v>
      </c>
      <c r="AD9" s="6" t="s">
        <v>404</v>
      </c>
      <c r="AE9" s="6">
        <v>1</v>
      </c>
      <c r="AI9" s="6" t="s">
        <v>403</v>
      </c>
      <c r="AM9" s="6" t="s">
        <v>302</v>
      </c>
    </row>
    <row r="10" spans="1:39" ht="15.6" x14ac:dyDescent="0.3">
      <c r="A10" s="6" t="s">
        <v>213</v>
      </c>
      <c r="B10" s="6" t="s">
        <v>214</v>
      </c>
      <c r="C10" s="6" t="str">
        <f>'Project Start Date'!C10</f>
        <v>DRS.PX.GOE._.RES.EV DLC</v>
      </c>
      <c r="D10" s="6" t="str">
        <f t="shared" si="1"/>
        <v>UoS Charge</v>
      </c>
      <c r="E10" s="6">
        <f t="shared" si="0"/>
        <v>-17.66</v>
      </c>
      <c r="G10" s="6" t="s">
        <v>216</v>
      </c>
      <c r="H10" s="6">
        <f>'Project Start Date'!H10</f>
        <v>1</v>
      </c>
      <c r="L10" s="6" t="str">
        <f>'Project Start Date'!L10</f>
        <v>=</v>
      </c>
      <c r="O10" s="6" t="str">
        <f ca="1">'Project Start Date'!O10</f>
        <v>H:\2023 IRP Update\_Document\DATA DISC\2023 IRP Update Data Disk April 1 (Public)\Chapters, Appendicies, and Input Assumptions\Input Assumptions\DSM\_PC_DSM-DR-IRP2023 Update Plexos Inputs Summer &amp; Winter update.xlsx]</v>
      </c>
      <c r="Q10" s="6" t="str">
        <f>INDEX(TBL_PlexosNaming!$O$3:$O$54,MATCH(MID(UoS!C10,8,3),TBL_PlexosNaming!$Q$3:$Q$54,0))</f>
        <v>ID</v>
      </c>
      <c r="S10" s="36" t="s">
        <v>182</v>
      </c>
      <c r="T10" s="37">
        <v>5.0904998352737127</v>
      </c>
      <c r="U10" s="37">
        <v>5.7638869710920595</v>
      </c>
      <c r="V10" s="37">
        <v>10.854386806365772</v>
      </c>
      <c r="X10" s="6" t="s">
        <v>213</v>
      </c>
      <c r="Y10" s="6" t="s">
        <v>214</v>
      </c>
      <c r="Z10" s="6" t="s">
        <v>87</v>
      </c>
      <c r="AA10" s="6" t="s">
        <v>297</v>
      </c>
      <c r="AB10" s="6">
        <v>-23.06</v>
      </c>
      <c r="AD10" s="6" t="s">
        <v>404</v>
      </c>
      <c r="AE10" s="6">
        <v>1</v>
      </c>
      <c r="AI10" s="6" t="s">
        <v>403</v>
      </c>
      <c r="AM10" s="6" t="s">
        <v>302</v>
      </c>
    </row>
    <row r="11" spans="1:39" x14ac:dyDescent="0.25">
      <c r="A11" s="6" t="s">
        <v>213</v>
      </c>
      <c r="B11" s="6" t="s">
        <v>214</v>
      </c>
      <c r="C11" s="6" t="str">
        <f>'Project Start Date'!C11</f>
        <v>DRS.PX.SOR._.RES.EV DLC</v>
      </c>
      <c r="D11" s="6" t="str">
        <f t="shared" si="1"/>
        <v>UoS Charge</v>
      </c>
      <c r="E11" s="6">
        <f t="shared" si="0"/>
        <v>-15.55</v>
      </c>
      <c r="G11" s="6" t="s">
        <v>216</v>
      </c>
      <c r="H11" s="6">
        <f>'Project Start Date'!H11</f>
        <v>1</v>
      </c>
      <c r="L11" s="6" t="str">
        <f>'Project Start Date'!L11</f>
        <v>=</v>
      </c>
      <c r="O11" s="6" t="str">
        <f ca="1">'Project Start Date'!O11</f>
        <v>H:\2023 IRP Update\_Document\DATA DISC\2023 IRP Update Data Disk April 1 (Public)\Chapters, Appendicies, and Input Assumptions\Input Assumptions\DSM\_PC_DSM-DR-IRP2023 Update Plexos Inputs Summer &amp; Winter update.xlsx]</v>
      </c>
      <c r="Q11" s="6" t="str">
        <f>INDEX(TBL_PlexosNaming!$O$3:$O$54,MATCH(MID(UoS!C11,8,3),TBL_PlexosNaming!$Q$3:$Q$54,0))</f>
        <v>OR</v>
      </c>
      <c r="X11" s="6" t="s">
        <v>213</v>
      </c>
      <c r="Y11" s="6" t="s">
        <v>214</v>
      </c>
      <c r="Z11" s="6" t="s">
        <v>59</v>
      </c>
      <c r="AA11" s="6" t="s">
        <v>297</v>
      </c>
      <c r="AB11" s="6">
        <v>-23.06</v>
      </c>
      <c r="AD11" s="6" t="s">
        <v>404</v>
      </c>
      <c r="AE11" s="6">
        <v>1</v>
      </c>
      <c r="AI11" s="6" t="s">
        <v>403</v>
      </c>
      <c r="AM11" s="6" t="s">
        <v>302</v>
      </c>
    </row>
    <row r="12" spans="1:39" x14ac:dyDescent="0.25">
      <c r="A12" s="6" t="s">
        <v>213</v>
      </c>
      <c r="B12" s="6" t="s">
        <v>214</v>
      </c>
      <c r="C12" s="6" t="str">
        <f>'Project Start Date'!C12</f>
        <v>DRS.PX.UTN._.RES.EV DLC</v>
      </c>
      <c r="D12" s="6" t="str">
        <f t="shared" si="1"/>
        <v>UoS Charge</v>
      </c>
      <c r="E12" s="6">
        <f t="shared" si="0"/>
        <v>-17.989999999999998</v>
      </c>
      <c r="G12" s="6" t="s">
        <v>216</v>
      </c>
      <c r="H12" s="6">
        <f>'Project Start Date'!H12</f>
        <v>1</v>
      </c>
      <c r="L12" s="6" t="str">
        <f>'Project Start Date'!L12</f>
        <v>=</v>
      </c>
      <c r="O12" s="6" t="str">
        <f ca="1">'Project Start Date'!O12</f>
        <v>H:\2023 IRP Update\_Document\DATA DISC\2023 IRP Update Data Disk April 1 (Public)\Chapters, Appendicies, and Input Assumptions\Input Assumptions\DSM\_PC_DSM-DR-IRP2023 Update Plexos Inputs Summer &amp; Winter update.xlsx]</v>
      </c>
      <c r="Q12" s="6" t="str">
        <f>INDEX(TBL_PlexosNaming!$O$3:$O$54,MATCH(MID(UoS!C12,8,3),TBL_PlexosNaming!$Q$3:$Q$54,0))</f>
        <v>UT</v>
      </c>
      <c r="X12" s="6" t="s">
        <v>213</v>
      </c>
      <c r="Y12" s="6" t="s">
        <v>214</v>
      </c>
      <c r="Z12" s="6" t="s">
        <v>61</v>
      </c>
      <c r="AA12" s="6" t="s">
        <v>297</v>
      </c>
      <c r="AB12" s="6">
        <v>-23.06</v>
      </c>
      <c r="AD12" s="6" t="s">
        <v>404</v>
      </c>
      <c r="AE12" s="6">
        <v>1</v>
      </c>
      <c r="AI12" s="6" t="s">
        <v>403</v>
      </c>
      <c r="AM12" s="6" t="s">
        <v>302</v>
      </c>
    </row>
    <row r="13" spans="1:39" x14ac:dyDescent="0.25">
      <c r="A13" s="6" t="s">
        <v>213</v>
      </c>
      <c r="B13" s="6" t="s">
        <v>214</v>
      </c>
      <c r="C13" s="6" t="str">
        <f>'Project Start Date'!C13</f>
        <v>DRS.PX.YAK._.RES.EV DLC</v>
      </c>
      <c r="D13" s="6" t="str">
        <f t="shared" si="1"/>
        <v>UoS Charge</v>
      </c>
      <c r="E13" s="6">
        <f t="shared" si="0"/>
        <v>-15.78</v>
      </c>
      <c r="G13" s="6" t="s">
        <v>216</v>
      </c>
      <c r="H13" s="6">
        <f>'Project Start Date'!H13</f>
        <v>1</v>
      </c>
      <c r="L13" s="6" t="str">
        <f>'Project Start Date'!L13</f>
        <v>=</v>
      </c>
      <c r="O13" s="6" t="str">
        <f ca="1">'Project Start Date'!O13</f>
        <v>H:\2023 IRP Update\_Document\DATA DISC\2023 IRP Update Data Disk April 1 (Public)\Chapters, Appendicies, and Input Assumptions\Input Assumptions\DSM\_PC_DSM-DR-IRP2023 Update Plexos Inputs Summer &amp; Winter update.xlsx]</v>
      </c>
      <c r="Q13" s="6" t="str">
        <f>INDEX(TBL_PlexosNaming!$O$3:$O$54,MATCH(MID(UoS!C13,8,3),TBL_PlexosNaming!$Q$3:$Q$54,0))</f>
        <v>WA</v>
      </c>
      <c r="X13" s="6" t="s">
        <v>213</v>
      </c>
      <c r="Y13" s="6" t="s">
        <v>214</v>
      </c>
      <c r="Z13" s="6" t="s">
        <v>63</v>
      </c>
      <c r="AA13" s="6" t="s">
        <v>297</v>
      </c>
      <c r="AB13" s="6">
        <v>-23.06</v>
      </c>
      <c r="AD13" s="6" t="s">
        <v>404</v>
      </c>
      <c r="AE13" s="6">
        <v>1</v>
      </c>
      <c r="AI13" s="6" t="s">
        <v>403</v>
      </c>
      <c r="AM13" s="6" t="s">
        <v>302</v>
      </c>
    </row>
    <row r="14" spans="1:39" x14ac:dyDescent="0.25">
      <c r="A14" s="6" t="s">
        <v>213</v>
      </c>
      <c r="B14" s="6" t="s">
        <v>214</v>
      </c>
      <c r="C14" s="6" t="str">
        <f>'Project Start Date'!C14</f>
        <v>DRS.PX.WYC._.RES.EV DLC</v>
      </c>
      <c r="D14" s="6" t="str">
        <f t="shared" si="1"/>
        <v>UoS Charge</v>
      </c>
      <c r="E14" s="6">
        <f t="shared" si="0"/>
        <v>-10.85</v>
      </c>
      <c r="G14" s="6" t="s">
        <v>216</v>
      </c>
      <c r="H14" s="6">
        <f>'Project Start Date'!H14</f>
        <v>1</v>
      </c>
      <c r="L14" s="6" t="str">
        <f>'Project Start Date'!L14</f>
        <v>=</v>
      </c>
      <c r="O14" s="6" t="str">
        <f ca="1">'Project Start Date'!O14</f>
        <v>H:\2023 IRP Update\_Document\DATA DISC\2023 IRP Update Data Disk April 1 (Public)\Chapters, Appendicies, and Input Assumptions\Input Assumptions\DSM\_PC_DSM-DR-IRP2023 Update Plexos Inputs Summer &amp; Winter update.xlsx]</v>
      </c>
      <c r="Q14" s="6" t="str">
        <f>INDEX(TBL_PlexosNaming!$O$3:$O$54,MATCH(MID(UoS!C14,8,3),TBL_PlexosNaming!$Q$3:$Q$54,0))</f>
        <v>WY</v>
      </c>
      <c r="X14" s="6" t="s">
        <v>213</v>
      </c>
      <c r="Y14" s="6" t="s">
        <v>214</v>
      </c>
      <c r="Z14" s="6" t="s">
        <v>65</v>
      </c>
      <c r="AA14" s="6" t="s">
        <v>297</v>
      </c>
      <c r="AB14" s="6">
        <v>-23.06</v>
      </c>
      <c r="AD14" s="6" t="s">
        <v>404</v>
      </c>
      <c r="AE14" s="6">
        <v>1</v>
      </c>
      <c r="AI14" s="6" t="s">
        <v>403</v>
      </c>
      <c r="AM14" s="6" t="s">
        <v>302</v>
      </c>
    </row>
    <row r="15" spans="1:39" x14ac:dyDescent="0.25">
      <c r="A15" s="6" t="s">
        <v>213</v>
      </c>
      <c r="B15" s="6" t="s">
        <v>214</v>
      </c>
      <c r="C15" s="6" t="str">
        <f>'Project Start Date'!C15</f>
        <v>DRS.PX.NCA._.CI_.HVAC - DLC</v>
      </c>
      <c r="D15" s="6" t="str">
        <f t="shared" si="1"/>
        <v>UoS Charge</v>
      </c>
      <c r="E15" s="6">
        <f t="shared" si="0"/>
        <v>-13.47</v>
      </c>
      <c r="G15" s="6" t="s">
        <v>216</v>
      </c>
      <c r="H15" s="6">
        <f>'Project Start Date'!H15</f>
        <v>1</v>
      </c>
      <c r="L15" s="6" t="str">
        <f>'Project Start Date'!L15</f>
        <v>=</v>
      </c>
      <c r="O15" s="6" t="str">
        <f ca="1">'Project Start Date'!O15</f>
        <v>H:\2023 IRP Update\_Document\DATA DISC\2023 IRP Update Data Disk April 1 (Public)\Chapters, Appendicies, and Input Assumptions\Input Assumptions\DSM\_PC_DSM-DR-IRP2023 Update Plexos Inputs Summer &amp; Winter update.xlsx]</v>
      </c>
      <c r="Q15" s="6" t="str">
        <f>INDEX(TBL_PlexosNaming!$O$3:$O$54,MATCH(MID(UoS!C15,8,3),TBL_PlexosNaming!$Q$3:$Q$54,0))</f>
        <v>CA</v>
      </c>
      <c r="X15" s="6" t="s">
        <v>213</v>
      </c>
      <c r="Y15" s="6" t="s">
        <v>214</v>
      </c>
      <c r="Z15" s="6" t="s">
        <v>67</v>
      </c>
      <c r="AA15" s="6" t="s">
        <v>297</v>
      </c>
      <c r="AB15" s="6">
        <v>-23.06</v>
      </c>
      <c r="AD15" s="6" t="s">
        <v>404</v>
      </c>
      <c r="AE15" s="6">
        <v>1</v>
      </c>
      <c r="AI15" s="6" t="s">
        <v>403</v>
      </c>
      <c r="AM15" s="6" t="s">
        <v>302</v>
      </c>
    </row>
    <row r="16" spans="1:39" x14ac:dyDescent="0.25">
      <c r="A16" s="6" t="s">
        <v>213</v>
      </c>
      <c r="B16" s="6" t="s">
        <v>214</v>
      </c>
      <c r="C16" s="6" t="str">
        <f>'Project Start Date'!C16</f>
        <v>DRS.PX.GOE._.CI_.HVAC - DLC</v>
      </c>
      <c r="D16" s="6" t="str">
        <f t="shared" si="1"/>
        <v>UoS Charge</v>
      </c>
      <c r="E16" s="6">
        <f t="shared" si="0"/>
        <v>-17.66</v>
      </c>
      <c r="G16" s="6" t="s">
        <v>216</v>
      </c>
      <c r="H16" s="6">
        <f>'Project Start Date'!H16</f>
        <v>1</v>
      </c>
      <c r="L16" s="6" t="str">
        <f>'Project Start Date'!L16</f>
        <v>=</v>
      </c>
      <c r="O16" s="6" t="str">
        <f ca="1">'Project Start Date'!O16</f>
        <v>H:\2023 IRP Update\_Document\DATA DISC\2023 IRP Update Data Disk April 1 (Public)\Chapters, Appendicies, and Input Assumptions\Input Assumptions\DSM\_PC_DSM-DR-IRP2023 Update Plexos Inputs Summer &amp; Winter update.xlsx]</v>
      </c>
      <c r="Q16" s="6" t="str">
        <f>INDEX(TBL_PlexosNaming!$O$3:$O$54,MATCH(MID(UoS!C16,8,3),TBL_PlexosNaming!$Q$3:$Q$54,0))</f>
        <v>ID</v>
      </c>
      <c r="X16" s="6" t="s">
        <v>213</v>
      </c>
      <c r="Y16" s="6" t="s">
        <v>214</v>
      </c>
      <c r="Z16" s="6" t="s">
        <v>69</v>
      </c>
      <c r="AA16" s="6" t="s">
        <v>297</v>
      </c>
      <c r="AB16" s="6">
        <v>-23.06</v>
      </c>
      <c r="AD16" s="6" t="s">
        <v>404</v>
      </c>
      <c r="AE16" s="6">
        <v>1</v>
      </c>
      <c r="AI16" s="6" t="s">
        <v>403</v>
      </c>
      <c r="AM16" s="6" t="s">
        <v>302</v>
      </c>
    </row>
    <row r="17" spans="1:39" x14ac:dyDescent="0.25">
      <c r="A17" s="6" t="s">
        <v>213</v>
      </c>
      <c r="B17" s="6" t="s">
        <v>214</v>
      </c>
      <c r="C17" s="6" t="str">
        <f>'Project Start Date'!C17</f>
        <v>DRS.PX.SOR._.CI_.HVAC - DLC</v>
      </c>
      <c r="D17" s="6" t="str">
        <f t="shared" si="1"/>
        <v>UoS Charge</v>
      </c>
      <c r="E17" s="6">
        <f t="shared" si="0"/>
        <v>-15.55</v>
      </c>
      <c r="G17" s="6" t="s">
        <v>216</v>
      </c>
      <c r="H17" s="6">
        <f>'Project Start Date'!H17</f>
        <v>1</v>
      </c>
      <c r="L17" s="6" t="str">
        <f>'Project Start Date'!L17</f>
        <v>=</v>
      </c>
      <c r="O17" s="6" t="str">
        <f ca="1">'Project Start Date'!O17</f>
        <v>H:\2023 IRP Update\_Document\DATA DISC\2023 IRP Update Data Disk April 1 (Public)\Chapters, Appendicies, and Input Assumptions\Input Assumptions\DSM\_PC_DSM-DR-IRP2023 Update Plexos Inputs Summer &amp; Winter update.xlsx]</v>
      </c>
      <c r="Q17" s="6" t="str">
        <f>INDEX(TBL_PlexosNaming!$O$3:$O$54,MATCH(MID(UoS!C17,8,3),TBL_PlexosNaming!$Q$3:$Q$54,0))</f>
        <v>OR</v>
      </c>
      <c r="X17" s="6" t="s">
        <v>213</v>
      </c>
      <c r="Y17" s="6" t="s">
        <v>214</v>
      </c>
      <c r="Z17" s="6" t="s">
        <v>71</v>
      </c>
      <c r="AA17" s="6" t="s">
        <v>297</v>
      </c>
      <c r="AB17" s="6">
        <v>-23.06</v>
      </c>
      <c r="AD17" s="6" t="s">
        <v>404</v>
      </c>
      <c r="AE17" s="6">
        <v>1</v>
      </c>
      <c r="AI17" s="6" t="s">
        <v>403</v>
      </c>
      <c r="AM17" s="6" t="s">
        <v>302</v>
      </c>
    </row>
    <row r="18" spans="1:39" x14ac:dyDescent="0.25">
      <c r="A18" s="6" t="s">
        <v>213</v>
      </c>
      <c r="B18" s="6" t="s">
        <v>214</v>
      </c>
      <c r="C18" s="6" t="str">
        <f>'Project Start Date'!C18</f>
        <v>DRS.PX.UTN._.CI_.HVAC - DLC</v>
      </c>
      <c r="D18" s="6" t="str">
        <f t="shared" si="1"/>
        <v>UoS Charge</v>
      </c>
      <c r="E18" s="6">
        <f t="shared" si="0"/>
        <v>-17.989999999999998</v>
      </c>
      <c r="G18" s="6" t="s">
        <v>216</v>
      </c>
      <c r="H18" s="6">
        <f>'Project Start Date'!H18</f>
        <v>1</v>
      </c>
      <c r="L18" s="6" t="str">
        <f>'Project Start Date'!L18</f>
        <v>=</v>
      </c>
      <c r="O18" s="6" t="str">
        <f ca="1">'Project Start Date'!O18</f>
        <v>H:\2023 IRP Update\_Document\DATA DISC\2023 IRP Update Data Disk April 1 (Public)\Chapters, Appendicies, and Input Assumptions\Input Assumptions\DSM\_PC_DSM-DR-IRP2023 Update Plexos Inputs Summer &amp; Winter update.xlsx]</v>
      </c>
      <c r="Q18" s="6" t="str">
        <f>INDEX(TBL_PlexosNaming!$O$3:$O$54,MATCH(MID(UoS!C18,8,3),TBL_PlexosNaming!$Q$3:$Q$54,0))</f>
        <v>UT</v>
      </c>
      <c r="X18" s="6" t="s">
        <v>213</v>
      </c>
      <c r="Y18" s="6" t="s">
        <v>214</v>
      </c>
      <c r="Z18" s="6" t="s">
        <v>53</v>
      </c>
      <c r="AA18" s="6" t="s">
        <v>297</v>
      </c>
      <c r="AB18" s="6">
        <v>-17.399999999999999</v>
      </c>
      <c r="AD18" s="6" t="s">
        <v>404</v>
      </c>
      <c r="AE18" s="6">
        <v>1</v>
      </c>
      <c r="AI18" s="6" t="s">
        <v>403</v>
      </c>
      <c r="AM18" s="6" t="s">
        <v>302</v>
      </c>
    </row>
    <row r="19" spans="1:39" x14ac:dyDescent="0.25">
      <c r="A19" s="6" t="s">
        <v>213</v>
      </c>
      <c r="B19" s="6" t="s">
        <v>214</v>
      </c>
      <c r="C19" s="6" t="str">
        <f>'Project Start Date'!C19</f>
        <v>DRS.PX.YAK._.CI_.HVAC - DLC</v>
      </c>
      <c r="D19" s="6" t="str">
        <f t="shared" si="1"/>
        <v>UoS Charge</v>
      </c>
      <c r="E19" s="6">
        <f t="shared" si="0"/>
        <v>-15.78</v>
      </c>
      <c r="G19" s="6" t="s">
        <v>216</v>
      </c>
      <c r="H19" s="6">
        <f>'Project Start Date'!H19</f>
        <v>1</v>
      </c>
      <c r="L19" s="6" t="str">
        <f>'Project Start Date'!L19</f>
        <v>=</v>
      </c>
      <c r="O19" s="6" t="str">
        <f ca="1">'Project Start Date'!O19</f>
        <v>H:\2023 IRP Update\_Document\DATA DISC\2023 IRP Update Data Disk April 1 (Public)\Chapters, Appendicies, and Input Assumptions\Input Assumptions\DSM\_PC_DSM-DR-IRP2023 Update Plexos Inputs Summer &amp; Winter update.xlsx]</v>
      </c>
      <c r="Q19" s="6" t="str">
        <f>INDEX(TBL_PlexosNaming!$O$3:$O$54,MATCH(MID(UoS!C19,8,3),TBL_PlexosNaming!$Q$3:$Q$54,0))</f>
        <v>WA</v>
      </c>
      <c r="X19" s="6" t="s">
        <v>213</v>
      </c>
      <c r="Y19" s="6" t="s">
        <v>214</v>
      </c>
      <c r="Z19" s="6" t="s">
        <v>43</v>
      </c>
      <c r="AA19" s="6" t="s">
        <v>297</v>
      </c>
      <c r="AB19" s="6">
        <v>-17.399999999999999</v>
      </c>
      <c r="AD19" s="6" t="s">
        <v>404</v>
      </c>
      <c r="AE19" s="6">
        <v>1</v>
      </c>
      <c r="AI19" s="6" t="s">
        <v>403</v>
      </c>
      <c r="AM19" s="6" t="s">
        <v>302</v>
      </c>
    </row>
    <row r="20" spans="1:39" x14ac:dyDescent="0.25">
      <c r="A20" s="6" t="s">
        <v>213</v>
      </c>
      <c r="B20" s="6" t="s">
        <v>214</v>
      </c>
      <c r="C20" s="6" t="str">
        <f>'Project Start Date'!C20</f>
        <v>DRS.PX.WYC._.CI_.HVAC - DLC</v>
      </c>
      <c r="D20" s="6" t="str">
        <f t="shared" si="1"/>
        <v>UoS Charge</v>
      </c>
      <c r="E20" s="6">
        <f t="shared" si="0"/>
        <v>-10.85</v>
      </c>
      <c r="G20" s="6" t="s">
        <v>216</v>
      </c>
      <c r="H20" s="6">
        <f>'Project Start Date'!H20</f>
        <v>1</v>
      </c>
      <c r="L20" s="6" t="str">
        <f>'Project Start Date'!L20</f>
        <v>=</v>
      </c>
      <c r="O20" s="6" t="str">
        <f ca="1">'Project Start Date'!O20</f>
        <v>H:\2023 IRP Update\_Document\DATA DISC\2023 IRP Update Data Disk April 1 (Public)\Chapters, Appendicies, and Input Assumptions\Input Assumptions\DSM\_PC_DSM-DR-IRP2023 Update Plexos Inputs Summer &amp; Winter update.xlsx]</v>
      </c>
      <c r="Q20" s="6" t="str">
        <f>INDEX(TBL_PlexosNaming!$O$3:$O$54,MATCH(MID(UoS!C20,8,3),TBL_PlexosNaming!$Q$3:$Q$54,0))</f>
        <v>WY</v>
      </c>
      <c r="X20" s="6" t="s">
        <v>213</v>
      </c>
      <c r="Y20" s="6" t="s">
        <v>214</v>
      </c>
      <c r="Z20" s="6" t="s">
        <v>45</v>
      </c>
      <c r="AA20" s="6" t="s">
        <v>297</v>
      </c>
      <c r="AB20" s="6">
        <v>-17.399999999999999</v>
      </c>
      <c r="AD20" s="6" t="s">
        <v>404</v>
      </c>
      <c r="AE20" s="6">
        <v>1</v>
      </c>
      <c r="AI20" s="6" t="s">
        <v>403</v>
      </c>
      <c r="AM20" s="6" t="s">
        <v>302</v>
      </c>
    </row>
    <row r="21" spans="1:39" x14ac:dyDescent="0.25">
      <c r="A21" s="6" t="s">
        <v>213</v>
      </c>
      <c r="B21" s="6" t="s">
        <v>214</v>
      </c>
      <c r="C21" s="6" t="str">
        <f>'Project Start Date'!C21</f>
        <v>DRS.PX.NCA._.RES.HVAC - DLC</v>
      </c>
      <c r="D21" s="6" t="str">
        <f t="shared" si="1"/>
        <v>UoS Charge</v>
      </c>
      <c r="E21" s="6">
        <f t="shared" si="0"/>
        <v>-13.47</v>
      </c>
      <c r="G21" s="6" t="s">
        <v>216</v>
      </c>
      <c r="H21" s="6">
        <f>'Project Start Date'!H21</f>
        <v>1</v>
      </c>
      <c r="L21" s="6" t="str">
        <f>'Project Start Date'!L21</f>
        <v>=</v>
      </c>
      <c r="O21" s="6" t="str">
        <f ca="1">'Project Start Date'!O21</f>
        <v>H:\2023 IRP Update\_Document\DATA DISC\2023 IRP Update Data Disk April 1 (Public)\Chapters, Appendicies, and Input Assumptions\Input Assumptions\DSM\_PC_DSM-DR-IRP2023 Update Plexos Inputs Summer &amp; Winter update.xlsx]</v>
      </c>
      <c r="Q21" s="6" t="str">
        <f>INDEX(TBL_PlexosNaming!$O$3:$O$54,MATCH(MID(UoS!C21,8,3),TBL_PlexosNaming!$Q$3:$Q$54,0))</f>
        <v>CA</v>
      </c>
      <c r="X21" s="6" t="s">
        <v>213</v>
      </c>
      <c r="Y21" s="6" t="s">
        <v>214</v>
      </c>
      <c r="Z21" s="6" t="s">
        <v>47</v>
      </c>
      <c r="AA21" s="6" t="s">
        <v>297</v>
      </c>
      <c r="AB21" s="6">
        <v>-17.399999999999999</v>
      </c>
      <c r="AD21" s="6" t="s">
        <v>404</v>
      </c>
      <c r="AE21" s="6">
        <v>1</v>
      </c>
      <c r="AI21" s="6" t="s">
        <v>403</v>
      </c>
      <c r="AM21" s="6" t="s">
        <v>302</v>
      </c>
    </row>
    <row r="22" spans="1:39" x14ac:dyDescent="0.25">
      <c r="A22" s="6" t="s">
        <v>213</v>
      </c>
      <c r="B22" s="6" t="s">
        <v>214</v>
      </c>
      <c r="C22" s="6" t="str">
        <f>'Project Start Date'!C22</f>
        <v>DRS.PX.GOE._.RES.HVAC - DLC</v>
      </c>
      <c r="D22" s="6" t="str">
        <f t="shared" si="1"/>
        <v>UoS Charge</v>
      </c>
      <c r="E22" s="6">
        <f t="shared" si="0"/>
        <v>-17.66</v>
      </c>
      <c r="G22" s="6" t="s">
        <v>216</v>
      </c>
      <c r="H22" s="6">
        <f>'Project Start Date'!H22</f>
        <v>1</v>
      </c>
      <c r="L22" s="6" t="str">
        <f>'Project Start Date'!L22</f>
        <v>=</v>
      </c>
      <c r="O22" s="6" t="str">
        <f ca="1">'Project Start Date'!O22</f>
        <v>H:\2023 IRP Update\_Document\DATA DISC\2023 IRP Update Data Disk April 1 (Public)\Chapters, Appendicies, and Input Assumptions\Input Assumptions\DSM\_PC_DSM-DR-IRP2023 Update Plexos Inputs Summer &amp; Winter update.xlsx]</v>
      </c>
      <c r="Q22" s="6" t="str">
        <f>INDEX(TBL_PlexosNaming!$O$3:$O$54,MATCH(MID(UoS!C22,8,3),TBL_PlexosNaming!$Q$3:$Q$54,0))</f>
        <v>ID</v>
      </c>
      <c r="X22" s="6" t="s">
        <v>213</v>
      </c>
      <c r="Y22" s="6" t="s">
        <v>214</v>
      </c>
      <c r="Z22" s="6" t="s">
        <v>49</v>
      </c>
      <c r="AA22" s="6" t="s">
        <v>297</v>
      </c>
      <c r="AB22" s="6">
        <v>-17.399999999999999</v>
      </c>
      <c r="AD22" s="6" t="s">
        <v>404</v>
      </c>
      <c r="AE22" s="6">
        <v>1</v>
      </c>
      <c r="AI22" s="6" t="s">
        <v>403</v>
      </c>
      <c r="AM22" s="6" t="s">
        <v>302</v>
      </c>
    </row>
    <row r="23" spans="1:39" x14ac:dyDescent="0.25">
      <c r="A23" s="6" t="s">
        <v>213</v>
      </c>
      <c r="B23" s="6" t="s">
        <v>214</v>
      </c>
      <c r="C23" s="6" t="str">
        <f>'Project Start Date'!C23</f>
        <v>DRS.PX.SOR._.RES.HVAC - DLC</v>
      </c>
      <c r="D23" s="6" t="str">
        <f t="shared" si="1"/>
        <v>UoS Charge</v>
      </c>
      <c r="E23" s="6">
        <f t="shared" si="0"/>
        <v>-15.55</v>
      </c>
      <c r="G23" s="6" t="s">
        <v>216</v>
      </c>
      <c r="H23" s="6">
        <f>'Project Start Date'!H23</f>
        <v>1</v>
      </c>
      <c r="L23" s="6" t="str">
        <f>'Project Start Date'!L23</f>
        <v>=</v>
      </c>
      <c r="O23" s="6" t="str">
        <f ca="1">'Project Start Date'!O23</f>
        <v>H:\2023 IRP Update\_Document\DATA DISC\2023 IRP Update Data Disk April 1 (Public)\Chapters, Appendicies, and Input Assumptions\Input Assumptions\DSM\_PC_DSM-DR-IRP2023 Update Plexos Inputs Summer &amp; Winter update.xlsx]</v>
      </c>
      <c r="Q23" s="6" t="str">
        <f>INDEX(TBL_PlexosNaming!$O$3:$O$54,MATCH(MID(UoS!C23,8,3),TBL_PlexosNaming!$Q$3:$Q$54,0))</f>
        <v>OR</v>
      </c>
      <c r="X23" s="6" t="s">
        <v>213</v>
      </c>
      <c r="Y23" s="6" t="s">
        <v>214</v>
      </c>
      <c r="Z23" s="6" t="s">
        <v>51</v>
      </c>
      <c r="AA23" s="6" t="s">
        <v>297</v>
      </c>
      <c r="AB23" s="6">
        <v>-17.399999999999999</v>
      </c>
      <c r="AD23" s="6" t="s">
        <v>404</v>
      </c>
      <c r="AE23" s="6">
        <v>1</v>
      </c>
      <c r="AI23" s="6" t="s">
        <v>403</v>
      </c>
      <c r="AM23" s="6" t="s">
        <v>302</v>
      </c>
    </row>
    <row r="24" spans="1:39" x14ac:dyDescent="0.25">
      <c r="A24" s="6" t="s">
        <v>213</v>
      </c>
      <c r="B24" s="6" t="s">
        <v>214</v>
      </c>
      <c r="C24" s="6" t="str">
        <f>'Project Start Date'!C24</f>
        <v>DRS.PX.UTN._.RES.HVAC - DLC</v>
      </c>
      <c r="D24" s="6" t="str">
        <f t="shared" si="1"/>
        <v>UoS Charge</v>
      </c>
      <c r="E24" s="6">
        <f t="shared" si="0"/>
        <v>-17.989999999999998</v>
      </c>
      <c r="G24" s="6" t="s">
        <v>216</v>
      </c>
      <c r="H24" s="6">
        <f>'Project Start Date'!H24</f>
        <v>1</v>
      </c>
      <c r="L24" s="6" t="str">
        <f>'Project Start Date'!L24</f>
        <v>=</v>
      </c>
      <c r="O24" s="6" t="str">
        <f ca="1">'Project Start Date'!O24</f>
        <v>H:\2023 IRP Update\_Document\DATA DISC\2023 IRP Update Data Disk April 1 (Public)\Chapters, Appendicies, and Input Assumptions\Input Assumptions\DSM\_PC_DSM-DR-IRP2023 Update Plexos Inputs Summer &amp; Winter update.xlsx]</v>
      </c>
      <c r="Q24" s="6" t="str">
        <f>INDEX(TBL_PlexosNaming!$O$3:$O$54,MATCH(MID(UoS!C24,8,3),TBL_PlexosNaming!$Q$3:$Q$54,0))</f>
        <v>UT</v>
      </c>
      <c r="X24" s="6" t="s">
        <v>213</v>
      </c>
      <c r="Y24" s="6" t="s">
        <v>214</v>
      </c>
      <c r="Z24" s="6" t="s">
        <v>55</v>
      </c>
      <c r="AA24" s="6" t="s">
        <v>297</v>
      </c>
      <c r="AB24" s="6">
        <v>-17.399999999999999</v>
      </c>
      <c r="AD24" s="6" t="s">
        <v>404</v>
      </c>
      <c r="AE24" s="6">
        <v>1</v>
      </c>
      <c r="AI24" s="6" t="s">
        <v>403</v>
      </c>
      <c r="AM24" s="6" t="s">
        <v>302</v>
      </c>
    </row>
    <row r="25" spans="1:39" x14ac:dyDescent="0.25">
      <c r="A25" s="6" t="s">
        <v>213</v>
      </c>
      <c r="B25" s="6" t="s">
        <v>214</v>
      </c>
      <c r="C25" s="6" t="str">
        <f>'Project Start Date'!C25</f>
        <v>DRS.PX.YAK._.RES.HVAC - DLC</v>
      </c>
      <c r="D25" s="6" t="str">
        <f t="shared" si="1"/>
        <v>UoS Charge</v>
      </c>
      <c r="E25" s="6">
        <f t="shared" si="0"/>
        <v>-15.78</v>
      </c>
      <c r="G25" s="6" t="s">
        <v>216</v>
      </c>
      <c r="H25" s="6">
        <f>'Project Start Date'!H25</f>
        <v>1</v>
      </c>
      <c r="L25" s="6" t="str">
        <f>'Project Start Date'!L25</f>
        <v>=</v>
      </c>
      <c r="O25" s="6" t="str">
        <f ca="1">'Project Start Date'!O25</f>
        <v>H:\2023 IRP Update\_Document\DATA DISC\2023 IRP Update Data Disk April 1 (Public)\Chapters, Appendicies, and Input Assumptions\Input Assumptions\DSM\_PC_DSM-DR-IRP2023 Update Plexos Inputs Summer &amp; Winter update.xlsx]</v>
      </c>
      <c r="Q25" s="6" t="str">
        <f>INDEX(TBL_PlexosNaming!$O$3:$O$54,MATCH(MID(UoS!C25,8,3),TBL_PlexosNaming!$Q$3:$Q$54,0))</f>
        <v>WA</v>
      </c>
      <c r="X25" s="6" t="s">
        <v>213</v>
      </c>
      <c r="Y25" s="6" t="s">
        <v>214</v>
      </c>
      <c r="Z25" s="6" t="s">
        <v>57</v>
      </c>
      <c r="AA25" s="6" t="s">
        <v>297</v>
      </c>
      <c r="AB25" s="6">
        <v>-17.399999999999999</v>
      </c>
      <c r="AD25" s="6" t="s">
        <v>404</v>
      </c>
      <c r="AE25" s="6">
        <v>1</v>
      </c>
      <c r="AI25" s="6" t="s">
        <v>403</v>
      </c>
      <c r="AM25" s="6" t="s">
        <v>302</v>
      </c>
    </row>
    <row r="26" spans="1:39" x14ac:dyDescent="0.25">
      <c r="A26" s="6" t="s">
        <v>213</v>
      </c>
      <c r="B26" s="6" t="s">
        <v>214</v>
      </c>
      <c r="C26" s="6" t="str">
        <f>'Project Start Date'!C26</f>
        <v>DRS.PX.WYC._.RES.HVAC - DLC</v>
      </c>
      <c r="D26" s="6" t="str">
        <f t="shared" si="1"/>
        <v>UoS Charge</v>
      </c>
      <c r="E26" s="6">
        <f t="shared" si="0"/>
        <v>-10.85</v>
      </c>
      <c r="G26" s="6" t="s">
        <v>216</v>
      </c>
      <c r="H26" s="6">
        <f>'Project Start Date'!H26</f>
        <v>1</v>
      </c>
      <c r="L26" s="6" t="str">
        <f>'Project Start Date'!L26</f>
        <v>=</v>
      </c>
      <c r="O26" s="6" t="str">
        <f ca="1">'Project Start Date'!O26</f>
        <v>H:\2023 IRP Update\_Document\DATA DISC\2023 IRP Update Data Disk April 1 (Public)\Chapters, Appendicies, and Input Assumptions\Input Assumptions\DSM\_PC_DSM-DR-IRP2023 Update Plexos Inputs Summer &amp; Winter update.xlsx]</v>
      </c>
      <c r="Q26" s="6" t="str">
        <f>INDEX(TBL_PlexosNaming!$O$3:$O$54,MATCH(MID(UoS!C26,8,3),TBL_PlexosNaming!$Q$3:$Q$54,0))</f>
        <v>WY</v>
      </c>
      <c r="X26" s="6" t="s">
        <v>213</v>
      </c>
      <c r="Y26" s="6" t="s">
        <v>214</v>
      </c>
      <c r="Z26" s="6" t="s">
        <v>27</v>
      </c>
      <c r="AA26" s="6" t="s">
        <v>297</v>
      </c>
      <c r="AB26" s="6">
        <v>-17.399999999999999</v>
      </c>
      <c r="AD26" s="6" t="s">
        <v>404</v>
      </c>
      <c r="AE26" s="6">
        <v>1</v>
      </c>
      <c r="AI26" s="6" t="s">
        <v>403</v>
      </c>
      <c r="AM26" s="6" t="s">
        <v>302</v>
      </c>
    </row>
    <row r="27" spans="1:39" x14ac:dyDescent="0.25">
      <c r="A27" s="6" t="s">
        <v>213</v>
      </c>
      <c r="B27" s="6" t="s">
        <v>214</v>
      </c>
      <c r="C27" s="6" t="str">
        <f>'Project Start Date'!C27</f>
        <v>DRS.PX.NCA._.IRR.Irrigation DLC</v>
      </c>
      <c r="D27" s="6" t="str">
        <f t="shared" si="1"/>
        <v>UoS Charge</v>
      </c>
      <c r="E27" s="6">
        <f t="shared" si="0"/>
        <v>-13.47</v>
      </c>
      <c r="G27" s="6" t="s">
        <v>216</v>
      </c>
      <c r="H27" s="6">
        <f>'Project Start Date'!H27</f>
        <v>1</v>
      </c>
      <c r="L27" s="6" t="str">
        <f>'Project Start Date'!L27</f>
        <v>=</v>
      </c>
      <c r="O27" s="6" t="str">
        <f ca="1">'Project Start Date'!O27</f>
        <v>H:\2023 IRP Update\_Document\DATA DISC\2023 IRP Update Data Disk April 1 (Public)\Chapters, Appendicies, and Input Assumptions\Input Assumptions\DSM\_PC_DSM-DR-IRP2023 Update Plexos Inputs Summer &amp; Winter update.xlsx]</v>
      </c>
      <c r="Q27" s="6" t="str">
        <f>INDEX(TBL_PlexosNaming!$O$3:$O$54,MATCH(MID(UoS!C27,8,3),TBL_PlexosNaming!$Q$3:$Q$54,0))</f>
        <v>CA</v>
      </c>
      <c r="X27" s="6" t="s">
        <v>213</v>
      </c>
      <c r="Y27" s="6" t="s">
        <v>214</v>
      </c>
      <c r="Z27" s="6" t="s">
        <v>29</v>
      </c>
      <c r="AA27" s="6" t="s">
        <v>297</v>
      </c>
      <c r="AB27" s="6">
        <v>-17.399999999999999</v>
      </c>
      <c r="AD27" s="6" t="s">
        <v>404</v>
      </c>
      <c r="AE27" s="6">
        <v>1</v>
      </c>
      <c r="AI27" s="6" t="s">
        <v>403</v>
      </c>
      <c r="AM27" s="6" t="s">
        <v>302</v>
      </c>
    </row>
    <row r="28" spans="1:39" x14ac:dyDescent="0.25">
      <c r="A28" s="6" t="s">
        <v>213</v>
      </c>
      <c r="B28" s="6" t="s">
        <v>214</v>
      </c>
      <c r="C28" s="6" t="str">
        <f>'Project Start Date'!C28</f>
        <v>DRS.PX.GOE._.IRR.Irrigation DLC</v>
      </c>
      <c r="D28" s="6" t="str">
        <f t="shared" si="1"/>
        <v>UoS Charge</v>
      </c>
      <c r="E28" s="6">
        <f t="shared" si="0"/>
        <v>-17.66</v>
      </c>
      <c r="G28" s="6" t="s">
        <v>216</v>
      </c>
      <c r="H28" s="6">
        <f>'Project Start Date'!H28</f>
        <v>1</v>
      </c>
      <c r="L28" s="6" t="str">
        <f>'Project Start Date'!L28</f>
        <v>=</v>
      </c>
      <c r="O28" s="6" t="str">
        <f ca="1">'Project Start Date'!O28</f>
        <v>H:\2023 IRP Update\_Document\DATA DISC\2023 IRP Update Data Disk April 1 (Public)\Chapters, Appendicies, and Input Assumptions\Input Assumptions\DSM\_PC_DSM-DR-IRP2023 Update Plexos Inputs Summer &amp; Winter update.xlsx]</v>
      </c>
      <c r="Q28" s="6" t="str">
        <f>INDEX(TBL_PlexosNaming!$O$3:$O$54,MATCH(MID(UoS!C28,8,3),TBL_PlexosNaming!$Q$3:$Q$54,0))</f>
        <v>ID</v>
      </c>
      <c r="X28" s="6" t="s">
        <v>213</v>
      </c>
      <c r="Y28" s="6" t="s">
        <v>214</v>
      </c>
      <c r="Z28" s="6" t="s">
        <v>31</v>
      </c>
      <c r="AA28" s="6" t="s">
        <v>297</v>
      </c>
      <c r="AB28" s="6">
        <v>-17.399999999999999</v>
      </c>
      <c r="AD28" s="6" t="s">
        <v>404</v>
      </c>
      <c r="AE28" s="6">
        <v>1</v>
      </c>
      <c r="AI28" s="6" t="s">
        <v>403</v>
      </c>
      <c r="AM28" s="6" t="s">
        <v>302</v>
      </c>
    </row>
    <row r="29" spans="1:39" x14ac:dyDescent="0.25">
      <c r="A29" s="6" t="s">
        <v>213</v>
      </c>
      <c r="B29" s="6" t="s">
        <v>214</v>
      </c>
      <c r="C29" s="6" t="str">
        <f>'Project Start Date'!C29</f>
        <v>DRS.PX.SOR._.IRR.Irrigation DLC</v>
      </c>
      <c r="D29" s="6" t="str">
        <f t="shared" si="1"/>
        <v>UoS Charge</v>
      </c>
      <c r="E29" s="6">
        <f t="shared" si="0"/>
        <v>-15.55</v>
      </c>
      <c r="G29" s="6" t="s">
        <v>216</v>
      </c>
      <c r="H29" s="6">
        <f>'Project Start Date'!H29</f>
        <v>1</v>
      </c>
      <c r="L29" s="6" t="str">
        <f>'Project Start Date'!L29</f>
        <v>=</v>
      </c>
      <c r="O29" s="6" t="str">
        <f ca="1">'Project Start Date'!O29</f>
        <v>H:\2023 IRP Update\_Document\DATA DISC\2023 IRP Update Data Disk April 1 (Public)\Chapters, Appendicies, and Input Assumptions\Input Assumptions\DSM\_PC_DSM-DR-IRP2023 Update Plexos Inputs Summer &amp; Winter update.xlsx]</v>
      </c>
      <c r="Q29" s="6" t="str">
        <f>INDEX(TBL_PlexosNaming!$O$3:$O$54,MATCH(MID(UoS!C29,8,3),TBL_PlexosNaming!$Q$3:$Q$54,0))</f>
        <v>OR</v>
      </c>
      <c r="X29" s="6" t="s">
        <v>213</v>
      </c>
      <c r="Y29" s="6" t="s">
        <v>214</v>
      </c>
      <c r="Z29" s="6" t="s">
        <v>33</v>
      </c>
      <c r="AA29" s="6" t="s">
        <v>297</v>
      </c>
      <c r="AB29" s="6">
        <v>-17.399999999999999</v>
      </c>
      <c r="AD29" s="6" t="s">
        <v>404</v>
      </c>
      <c r="AE29" s="6">
        <v>1</v>
      </c>
      <c r="AI29" s="6" t="s">
        <v>403</v>
      </c>
      <c r="AM29" s="6" t="s">
        <v>302</v>
      </c>
    </row>
    <row r="30" spans="1:39" x14ac:dyDescent="0.25">
      <c r="A30" s="6" t="s">
        <v>213</v>
      </c>
      <c r="B30" s="6" t="s">
        <v>214</v>
      </c>
      <c r="C30" s="6" t="str">
        <f>'Project Start Date'!C30</f>
        <v>DRS.PX.UTN._.IRR.Irrigation DLC</v>
      </c>
      <c r="D30" s="6" t="str">
        <f t="shared" si="1"/>
        <v>UoS Charge</v>
      </c>
      <c r="E30" s="6">
        <f t="shared" si="0"/>
        <v>-17.989999999999998</v>
      </c>
      <c r="G30" s="6" t="s">
        <v>216</v>
      </c>
      <c r="H30" s="6">
        <f>'Project Start Date'!H30</f>
        <v>1</v>
      </c>
      <c r="L30" s="6" t="str">
        <f>'Project Start Date'!L30</f>
        <v>=</v>
      </c>
      <c r="O30" s="6" t="str">
        <f ca="1">'Project Start Date'!O30</f>
        <v>H:\2023 IRP Update\_Document\DATA DISC\2023 IRP Update Data Disk April 1 (Public)\Chapters, Appendicies, and Input Assumptions\Input Assumptions\DSM\_PC_DSM-DR-IRP2023 Update Plexos Inputs Summer &amp; Winter update.xlsx]</v>
      </c>
      <c r="Q30" s="6" t="str">
        <f>INDEX(TBL_PlexosNaming!$O$3:$O$54,MATCH(MID(UoS!C30,8,3),TBL_PlexosNaming!$Q$3:$Q$54,0))</f>
        <v>UT</v>
      </c>
      <c r="X30" s="6" t="s">
        <v>213</v>
      </c>
      <c r="Y30" s="6" t="s">
        <v>214</v>
      </c>
      <c r="Z30" s="6" t="s">
        <v>35</v>
      </c>
      <c r="AA30" s="6" t="s">
        <v>297</v>
      </c>
      <c r="AB30" s="6">
        <v>-17.399999999999999</v>
      </c>
      <c r="AD30" s="6" t="s">
        <v>404</v>
      </c>
      <c r="AE30" s="6">
        <v>1</v>
      </c>
      <c r="AI30" s="6" t="s">
        <v>403</v>
      </c>
      <c r="AM30" s="6" t="s">
        <v>302</v>
      </c>
    </row>
    <row r="31" spans="1:39" x14ac:dyDescent="0.25">
      <c r="A31" s="6" t="s">
        <v>213</v>
      </c>
      <c r="B31" s="6" t="s">
        <v>214</v>
      </c>
      <c r="C31" s="6" t="str">
        <f>'Project Start Date'!C31</f>
        <v>DRS.PX.YAK._.IRR.Irrigation DLC</v>
      </c>
      <c r="D31" s="6" t="str">
        <f t="shared" si="1"/>
        <v>UoS Charge</v>
      </c>
      <c r="E31" s="6">
        <f t="shared" si="0"/>
        <v>-15.78</v>
      </c>
      <c r="G31" s="6" t="s">
        <v>216</v>
      </c>
      <c r="H31" s="6">
        <f>'Project Start Date'!H31</f>
        <v>1</v>
      </c>
      <c r="L31" s="6" t="str">
        <f>'Project Start Date'!L31</f>
        <v>=</v>
      </c>
      <c r="O31" s="6" t="str">
        <f ca="1">'Project Start Date'!O31</f>
        <v>H:\2023 IRP Update\_Document\DATA DISC\2023 IRP Update Data Disk April 1 (Public)\Chapters, Appendicies, and Input Assumptions\Input Assumptions\DSM\_PC_DSM-DR-IRP2023 Update Plexos Inputs Summer &amp; Winter update.xlsx]</v>
      </c>
      <c r="Q31" s="6" t="str">
        <f>INDEX(TBL_PlexosNaming!$O$3:$O$54,MATCH(MID(UoS!C31,8,3),TBL_PlexosNaming!$Q$3:$Q$54,0))</f>
        <v>WA</v>
      </c>
      <c r="X31" s="6" t="s">
        <v>213</v>
      </c>
      <c r="Y31" s="6" t="s">
        <v>214</v>
      </c>
      <c r="Z31" s="6" t="s">
        <v>37</v>
      </c>
      <c r="AA31" s="6" t="s">
        <v>297</v>
      </c>
      <c r="AB31" s="6">
        <v>-17.399999999999999</v>
      </c>
      <c r="AD31" s="6" t="s">
        <v>404</v>
      </c>
      <c r="AE31" s="6">
        <v>1</v>
      </c>
      <c r="AI31" s="6" t="s">
        <v>403</v>
      </c>
      <c r="AM31" s="6" t="s">
        <v>302</v>
      </c>
    </row>
    <row r="32" spans="1:39" x14ac:dyDescent="0.25">
      <c r="A32" s="6" t="s">
        <v>213</v>
      </c>
      <c r="B32" s="6" t="s">
        <v>214</v>
      </c>
      <c r="C32" s="6" t="str">
        <f>'Project Start Date'!C32</f>
        <v>DRS.PX.WYC._.IRR.Irrigation DLC</v>
      </c>
      <c r="D32" s="6" t="str">
        <f t="shared" si="1"/>
        <v>UoS Charge</v>
      </c>
      <c r="E32" s="6">
        <f t="shared" si="0"/>
        <v>-10.85</v>
      </c>
      <c r="G32" s="6" t="s">
        <v>216</v>
      </c>
      <c r="H32" s="6">
        <f>'Project Start Date'!H32</f>
        <v>1</v>
      </c>
      <c r="L32" s="6" t="str">
        <f>'Project Start Date'!L32</f>
        <v>=</v>
      </c>
      <c r="O32" s="6" t="str">
        <f ca="1">'Project Start Date'!O32</f>
        <v>H:\2023 IRP Update\_Document\DATA DISC\2023 IRP Update Data Disk April 1 (Public)\Chapters, Appendicies, and Input Assumptions\Input Assumptions\DSM\_PC_DSM-DR-IRP2023 Update Plexos Inputs Summer &amp; Winter update.xlsx]</v>
      </c>
      <c r="Q32" s="6" t="str">
        <f>INDEX(TBL_PlexosNaming!$O$3:$O$54,MATCH(MID(UoS!C32,8,3),TBL_PlexosNaming!$Q$3:$Q$54,0))</f>
        <v>WY</v>
      </c>
      <c r="X32" s="6" t="s">
        <v>213</v>
      </c>
      <c r="Y32" s="6" t="s">
        <v>214</v>
      </c>
      <c r="Z32" s="6" t="s">
        <v>39</v>
      </c>
      <c r="AA32" s="6" t="s">
        <v>297</v>
      </c>
      <c r="AB32" s="6">
        <v>-17.399999999999999</v>
      </c>
      <c r="AD32" s="6" t="s">
        <v>404</v>
      </c>
      <c r="AE32" s="6">
        <v>1</v>
      </c>
      <c r="AI32" s="6" t="s">
        <v>403</v>
      </c>
      <c r="AM32" s="6" t="s">
        <v>302</v>
      </c>
    </row>
    <row r="33" spans="1:39" x14ac:dyDescent="0.25">
      <c r="A33" s="6" t="s">
        <v>213</v>
      </c>
      <c r="B33" s="6" t="s">
        <v>214</v>
      </c>
      <c r="C33" s="6" t="str">
        <f>'Project Start Date'!C33</f>
        <v>DRS.PX.NCA._.RES.Pool Pump - DLC</v>
      </c>
      <c r="D33" s="6" t="str">
        <f t="shared" si="1"/>
        <v>UoS Charge</v>
      </c>
      <c r="E33" s="6">
        <f t="shared" si="0"/>
        <v>-13.47</v>
      </c>
      <c r="G33" s="6" t="s">
        <v>216</v>
      </c>
      <c r="H33" s="6">
        <f>'Project Start Date'!H33</f>
        <v>1</v>
      </c>
      <c r="L33" s="6" t="str">
        <f>'Project Start Date'!L33</f>
        <v>=</v>
      </c>
      <c r="O33" s="6" t="str">
        <f ca="1">'Project Start Date'!O33</f>
        <v>H:\2023 IRP Update\_Document\DATA DISC\2023 IRP Update Data Disk April 1 (Public)\Chapters, Appendicies, and Input Assumptions\Input Assumptions\DSM\_PC_DSM-DR-IRP2023 Update Plexos Inputs Summer &amp; Winter update.xlsx]</v>
      </c>
      <c r="Q33" s="6" t="str">
        <f>INDEX(TBL_PlexosNaming!$O$3:$O$54,MATCH(MID(UoS!C33,8,3),TBL_PlexosNaming!$Q$3:$Q$54,0))</f>
        <v>CA</v>
      </c>
      <c r="X33" s="6" t="s">
        <v>213</v>
      </c>
      <c r="Y33" s="6" t="s">
        <v>214</v>
      </c>
      <c r="Z33" s="6" t="s">
        <v>41</v>
      </c>
      <c r="AA33" s="6" t="s">
        <v>297</v>
      </c>
      <c r="AB33" s="6">
        <v>-17.399999999999999</v>
      </c>
      <c r="AD33" s="6" t="s">
        <v>404</v>
      </c>
      <c r="AE33" s="6">
        <v>1</v>
      </c>
      <c r="AI33" s="6" t="s">
        <v>403</v>
      </c>
      <c r="AM33" s="6" t="s">
        <v>302</v>
      </c>
    </row>
    <row r="34" spans="1:39" x14ac:dyDescent="0.25">
      <c r="A34" s="6" t="s">
        <v>213</v>
      </c>
      <c r="B34" s="6" t="s">
        <v>214</v>
      </c>
      <c r="C34" s="6" t="str">
        <f>'Project Start Date'!C34</f>
        <v>DRS.PX.GOE._.RES.Pool Pump - DLC</v>
      </c>
      <c r="D34" s="6" t="str">
        <f t="shared" si="1"/>
        <v>UoS Charge</v>
      </c>
      <c r="E34" s="6">
        <f t="shared" si="0"/>
        <v>-17.66</v>
      </c>
      <c r="G34" s="6" t="s">
        <v>216</v>
      </c>
      <c r="H34" s="6">
        <f>'Project Start Date'!H34</f>
        <v>1</v>
      </c>
      <c r="L34" s="6" t="str">
        <f>'Project Start Date'!L34</f>
        <v>=</v>
      </c>
      <c r="O34" s="6" t="str">
        <f ca="1">'Project Start Date'!O34</f>
        <v>H:\2023 IRP Update\_Document\DATA DISC\2023 IRP Update Data Disk April 1 (Public)\Chapters, Appendicies, and Input Assumptions\Input Assumptions\DSM\_PC_DSM-DR-IRP2023 Update Plexos Inputs Summer &amp; Winter update.xlsx]</v>
      </c>
      <c r="Q34" s="6" t="str">
        <f>INDEX(TBL_PlexosNaming!$O$3:$O$54,MATCH(MID(UoS!C34,8,3),TBL_PlexosNaming!$Q$3:$Q$54,0))</f>
        <v>ID</v>
      </c>
      <c r="X34" s="6" t="s">
        <v>213</v>
      </c>
      <c r="Y34" s="6" t="s">
        <v>214</v>
      </c>
      <c r="Z34" s="6" t="s">
        <v>115</v>
      </c>
      <c r="AA34" s="6" t="s">
        <v>297</v>
      </c>
      <c r="AB34" s="6">
        <v>-19.72</v>
      </c>
      <c r="AD34" s="6" t="s">
        <v>404</v>
      </c>
      <c r="AE34" s="6">
        <v>1</v>
      </c>
      <c r="AI34" s="6" t="s">
        <v>403</v>
      </c>
      <c r="AM34" s="6" t="s">
        <v>302</v>
      </c>
    </row>
    <row r="35" spans="1:39" x14ac:dyDescent="0.25">
      <c r="A35" s="6" t="s">
        <v>213</v>
      </c>
      <c r="B35" s="6" t="s">
        <v>214</v>
      </c>
      <c r="C35" s="6" t="str">
        <f>'Project Start Date'!C35</f>
        <v>DRS.PX.SOR._.RES.Pool Pump - DLC</v>
      </c>
      <c r="D35" s="6" t="str">
        <f t="shared" si="1"/>
        <v>UoS Charge</v>
      </c>
      <c r="E35" s="6">
        <f t="shared" si="0"/>
        <v>-15.55</v>
      </c>
      <c r="G35" s="6" t="s">
        <v>216</v>
      </c>
      <c r="H35" s="6">
        <f>'Project Start Date'!H35</f>
        <v>1</v>
      </c>
      <c r="L35" s="6" t="str">
        <f>'Project Start Date'!L35</f>
        <v>=</v>
      </c>
      <c r="O35" s="6" t="str">
        <f ca="1">'Project Start Date'!O35</f>
        <v>H:\2023 IRP Update\_Document\DATA DISC\2023 IRP Update Data Disk April 1 (Public)\Chapters, Appendicies, and Input Assumptions\Input Assumptions\DSM\_PC_DSM-DR-IRP2023 Update Plexos Inputs Summer &amp; Winter update.xlsx]</v>
      </c>
      <c r="Q35" s="6" t="str">
        <f>INDEX(TBL_PlexosNaming!$O$3:$O$54,MATCH(MID(UoS!C35,8,3),TBL_PlexosNaming!$Q$3:$Q$54,0))</f>
        <v>OR</v>
      </c>
      <c r="X35" s="6" t="s">
        <v>213</v>
      </c>
      <c r="Y35" s="6" t="s">
        <v>214</v>
      </c>
      <c r="Z35" s="6" t="s">
        <v>105</v>
      </c>
      <c r="AA35" s="6" t="s">
        <v>297</v>
      </c>
      <c r="AB35" s="6">
        <v>-19.72</v>
      </c>
      <c r="AD35" s="6" t="s">
        <v>404</v>
      </c>
      <c r="AE35" s="6">
        <v>1</v>
      </c>
      <c r="AI35" s="6" t="s">
        <v>403</v>
      </c>
      <c r="AM35" s="6" t="s">
        <v>302</v>
      </c>
    </row>
    <row r="36" spans="1:39" x14ac:dyDescent="0.25">
      <c r="A36" s="6" t="s">
        <v>213</v>
      </c>
      <c r="B36" s="6" t="s">
        <v>214</v>
      </c>
      <c r="C36" s="6" t="str">
        <f>'Project Start Date'!C36</f>
        <v>DRS.PX.UTN._.RES.Pool Pump - DLC</v>
      </c>
      <c r="D36" s="6" t="str">
        <f t="shared" si="1"/>
        <v>UoS Charge</v>
      </c>
      <c r="E36" s="6">
        <f t="shared" si="0"/>
        <v>-17.989999999999998</v>
      </c>
      <c r="G36" s="6" t="s">
        <v>216</v>
      </c>
      <c r="H36" s="6">
        <f>'Project Start Date'!H36</f>
        <v>1</v>
      </c>
      <c r="L36" s="6" t="str">
        <f>'Project Start Date'!L36</f>
        <v>=</v>
      </c>
      <c r="O36" s="6" t="str">
        <f ca="1">'Project Start Date'!O36</f>
        <v>H:\2023 IRP Update\_Document\DATA DISC\2023 IRP Update Data Disk April 1 (Public)\Chapters, Appendicies, and Input Assumptions\Input Assumptions\DSM\_PC_DSM-DR-IRP2023 Update Plexos Inputs Summer &amp; Winter update.xlsx]</v>
      </c>
      <c r="Q36" s="6" t="str">
        <f>INDEX(TBL_PlexosNaming!$O$3:$O$54,MATCH(MID(UoS!C36,8,3),TBL_PlexosNaming!$Q$3:$Q$54,0))</f>
        <v>UT</v>
      </c>
      <c r="X36" s="6" t="s">
        <v>213</v>
      </c>
      <c r="Y36" s="6" t="s">
        <v>214</v>
      </c>
      <c r="Z36" s="6" t="s">
        <v>107</v>
      </c>
      <c r="AA36" s="6" t="s">
        <v>297</v>
      </c>
      <c r="AB36" s="6">
        <v>-19.72</v>
      </c>
      <c r="AD36" s="6" t="s">
        <v>404</v>
      </c>
      <c r="AE36" s="6">
        <v>1</v>
      </c>
      <c r="AI36" s="6" t="s">
        <v>403</v>
      </c>
      <c r="AM36" s="6" t="s">
        <v>302</v>
      </c>
    </row>
    <row r="37" spans="1:39" x14ac:dyDescent="0.25">
      <c r="A37" s="6" t="s">
        <v>213</v>
      </c>
      <c r="B37" s="6" t="s">
        <v>214</v>
      </c>
      <c r="C37" s="6" t="str">
        <f>'Project Start Date'!C37</f>
        <v>DRS.PX.YAK._.RES.Pool Pump - DLC</v>
      </c>
      <c r="D37" s="6" t="str">
        <f t="shared" si="1"/>
        <v>UoS Charge</v>
      </c>
      <c r="E37" s="6">
        <f t="shared" si="0"/>
        <v>-15.78</v>
      </c>
      <c r="G37" s="6" t="s">
        <v>216</v>
      </c>
      <c r="H37" s="6">
        <f>'Project Start Date'!H37</f>
        <v>1</v>
      </c>
      <c r="L37" s="6" t="str">
        <f>'Project Start Date'!L37</f>
        <v>=</v>
      </c>
      <c r="O37" s="6" t="str">
        <f ca="1">'Project Start Date'!O37</f>
        <v>H:\2023 IRP Update\_Document\DATA DISC\2023 IRP Update Data Disk April 1 (Public)\Chapters, Appendicies, and Input Assumptions\Input Assumptions\DSM\_PC_DSM-DR-IRP2023 Update Plexos Inputs Summer &amp; Winter update.xlsx]</v>
      </c>
      <c r="Q37" s="6" t="str">
        <f>INDEX(TBL_PlexosNaming!$O$3:$O$54,MATCH(MID(UoS!C37,8,3),TBL_PlexosNaming!$Q$3:$Q$54,0))</f>
        <v>WA</v>
      </c>
      <c r="X37" s="6" t="s">
        <v>213</v>
      </c>
      <c r="Y37" s="6" t="s">
        <v>214</v>
      </c>
      <c r="Z37" s="6" t="s">
        <v>109</v>
      </c>
      <c r="AA37" s="6" t="s">
        <v>297</v>
      </c>
      <c r="AB37" s="6">
        <v>-19.72</v>
      </c>
      <c r="AD37" s="6" t="s">
        <v>404</v>
      </c>
      <c r="AE37" s="6">
        <v>1</v>
      </c>
      <c r="AI37" s="6" t="s">
        <v>403</v>
      </c>
      <c r="AM37" s="6" t="s">
        <v>302</v>
      </c>
    </row>
    <row r="38" spans="1:39" x14ac:dyDescent="0.25">
      <c r="A38" s="6" t="s">
        <v>213</v>
      </c>
      <c r="B38" s="6" t="s">
        <v>214</v>
      </c>
      <c r="C38" s="6" t="str">
        <f>'Project Start Date'!C38</f>
        <v>DRS.PX.WYC._.RES.Pool Pump - DLC</v>
      </c>
      <c r="D38" s="6" t="str">
        <f t="shared" si="1"/>
        <v>UoS Charge</v>
      </c>
      <c r="E38" s="6">
        <f t="shared" si="0"/>
        <v>-10.85</v>
      </c>
      <c r="G38" s="6" t="s">
        <v>216</v>
      </c>
      <c r="H38" s="6">
        <f>'Project Start Date'!H38</f>
        <v>1</v>
      </c>
      <c r="L38" s="6" t="str">
        <f>'Project Start Date'!L38</f>
        <v>=</v>
      </c>
      <c r="O38" s="6" t="str">
        <f ca="1">'Project Start Date'!O38</f>
        <v>H:\2023 IRP Update\_Document\DATA DISC\2023 IRP Update Data Disk April 1 (Public)\Chapters, Appendicies, and Input Assumptions\Input Assumptions\DSM\_PC_DSM-DR-IRP2023 Update Plexos Inputs Summer &amp; Winter update.xlsx]</v>
      </c>
      <c r="Q38" s="6" t="str">
        <f>INDEX(TBL_PlexosNaming!$O$3:$O$54,MATCH(MID(UoS!C38,8,3),TBL_PlexosNaming!$Q$3:$Q$54,0))</f>
        <v>WY</v>
      </c>
      <c r="X38" s="6" t="s">
        <v>213</v>
      </c>
      <c r="Y38" s="6" t="s">
        <v>214</v>
      </c>
      <c r="Z38" s="6" t="s">
        <v>111</v>
      </c>
      <c r="AA38" s="6" t="s">
        <v>297</v>
      </c>
      <c r="AB38" s="6">
        <v>-19.72</v>
      </c>
      <c r="AD38" s="6" t="s">
        <v>404</v>
      </c>
      <c r="AE38" s="6">
        <v>1</v>
      </c>
      <c r="AI38" s="6" t="s">
        <v>403</v>
      </c>
      <c r="AM38" s="6" t="s">
        <v>302</v>
      </c>
    </row>
    <row r="39" spans="1:39" x14ac:dyDescent="0.25">
      <c r="A39" s="6" t="s">
        <v>213</v>
      </c>
      <c r="B39" s="6" t="s">
        <v>214</v>
      </c>
      <c r="C39" s="6" t="str">
        <f>'Project Start Date'!C39</f>
        <v>DRS.PX.NCA._.CI_.Water Heater - DLC</v>
      </c>
      <c r="D39" s="6" t="str">
        <f t="shared" si="1"/>
        <v>UoS Charge</v>
      </c>
      <c r="E39" s="6">
        <f t="shared" si="0"/>
        <v>-13.47</v>
      </c>
      <c r="G39" s="6" t="s">
        <v>216</v>
      </c>
      <c r="H39" s="6">
        <f>'Project Start Date'!H39</f>
        <v>1</v>
      </c>
      <c r="L39" s="6" t="str">
        <f>'Project Start Date'!L39</f>
        <v>=</v>
      </c>
      <c r="O39" s="6" t="str">
        <f ca="1">'Project Start Date'!O39</f>
        <v>H:\2023 IRP Update\_Document\DATA DISC\2023 IRP Update Data Disk April 1 (Public)\Chapters, Appendicies, and Input Assumptions\Input Assumptions\DSM\_PC_DSM-DR-IRP2023 Update Plexos Inputs Summer &amp; Winter update.xlsx]</v>
      </c>
      <c r="Q39" s="6" t="str">
        <f>INDEX(TBL_PlexosNaming!$O$3:$O$54,MATCH(MID(UoS!C39,8,3),TBL_PlexosNaming!$Q$3:$Q$54,0))</f>
        <v>CA</v>
      </c>
      <c r="X39" s="6" t="s">
        <v>213</v>
      </c>
      <c r="Y39" s="6" t="s">
        <v>214</v>
      </c>
      <c r="Z39" s="6" t="s">
        <v>113</v>
      </c>
      <c r="AA39" s="6" t="s">
        <v>297</v>
      </c>
      <c r="AB39" s="6">
        <v>-19.72</v>
      </c>
      <c r="AD39" s="6" t="s">
        <v>404</v>
      </c>
      <c r="AE39" s="6">
        <v>1</v>
      </c>
      <c r="AI39" s="6" t="s">
        <v>403</v>
      </c>
      <c r="AM39" s="6" t="s">
        <v>302</v>
      </c>
    </row>
    <row r="40" spans="1:39" x14ac:dyDescent="0.25">
      <c r="A40" s="6" t="s">
        <v>213</v>
      </c>
      <c r="B40" s="6" t="s">
        <v>214</v>
      </c>
      <c r="C40" s="6" t="str">
        <f>'Project Start Date'!C40</f>
        <v>DRS.PX.GOE._.CI_.Water Heater - DLC</v>
      </c>
      <c r="D40" s="6" t="str">
        <f t="shared" si="1"/>
        <v>UoS Charge</v>
      </c>
      <c r="E40" s="6">
        <f t="shared" si="0"/>
        <v>-17.66</v>
      </c>
      <c r="G40" s="6" t="s">
        <v>216</v>
      </c>
      <c r="H40" s="6">
        <f>'Project Start Date'!H40</f>
        <v>1</v>
      </c>
      <c r="L40" s="6" t="str">
        <f>'Project Start Date'!L40</f>
        <v>=</v>
      </c>
      <c r="O40" s="6" t="str">
        <f ca="1">'Project Start Date'!O40</f>
        <v>H:\2023 IRP Update\_Document\DATA DISC\2023 IRP Update Data Disk April 1 (Public)\Chapters, Appendicies, and Input Assumptions\Input Assumptions\DSM\_PC_DSM-DR-IRP2023 Update Plexos Inputs Summer &amp; Winter update.xlsx]</v>
      </c>
      <c r="Q40" s="6" t="str">
        <f>INDEX(TBL_PlexosNaming!$O$3:$O$54,MATCH(MID(UoS!C40,8,3),TBL_PlexosNaming!$Q$3:$Q$54,0))</f>
        <v>ID</v>
      </c>
      <c r="X40" s="6" t="s">
        <v>213</v>
      </c>
      <c r="Y40" s="6" t="s">
        <v>214</v>
      </c>
      <c r="Z40" s="6" t="s">
        <v>117</v>
      </c>
      <c r="AA40" s="6" t="s">
        <v>297</v>
      </c>
      <c r="AB40" s="6">
        <v>-19.72</v>
      </c>
      <c r="AD40" s="6" t="s">
        <v>404</v>
      </c>
      <c r="AE40" s="6">
        <v>1</v>
      </c>
      <c r="AI40" s="6" t="s">
        <v>403</v>
      </c>
      <c r="AM40" s="6" t="s">
        <v>302</v>
      </c>
    </row>
    <row r="41" spans="1:39" x14ac:dyDescent="0.25">
      <c r="A41" s="6" t="s">
        <v>213</v>
      </c>
      <c r="B41" s="6" t="s">
        <v>214</v>
      </c>
      <c r="C41" s="6" t="str">
        <f>'Project Start Date'!C41</f>
        <v>DRS.PX.SOR._.CI_.Water Heater - DLC</v>
      </c>
      <c r="D41" s="6" t="str">
        <f t="shared" si="1"/>
        <v>UoS Charge</v>
      </c>
      <c r="E41" s="6">
        <f t="shared" si="0"/>
        <v>-15.55</v>
      </c>
      <c r="G41" s="6" t="s">
        <v>216</v>
      </c>
      <c r="H41" s="6">
        <f>'Project Start Date'!H41</f>
        <v>1</v>
      </c>
      <c r="L41" s="6" t="str">
        <f>'Project Start Date'!L41</f>
        <v>=</v>
      </c>
      <c r="O41" s="6" t="str">
        <f ca="1">'Project Start Date'!O41</f>
        <v>H:\2023 IRP Update\_Document\DATA DISC\2023 IRP Update Data Disk April 1 (Public)\Chapters, Appendicies, and Input Assumptions\Input Assumptions\DSM\_PC_DSM-DR-IRP2023 Update Plexos Inputs Summer &amp; Winter update.xlsx]</v>
      </c>
      <c r="Q41" s="6" t="str">
        <f>INDEX(TBL_PlexosNaming!$O$3:$O$54,MATCH(MID(UoS!C41,8,3),TBL_PlexosNaming!$Q$3:$Q$54,0))</f>
        <v>OR</v>
      </c>
      <c r="X41" s="6" t="s">
        <v>213</v>
      </c>
      <c r="Y41" s="6" t="s">
        <v>214</v>
      </c>
      <c r="Z41" s="6" t="s">
        <v>119</v>
      </c>
      <c r="AA41" s="6" t="s">
        <v>297</v>
      </c>
      <c r="AB41" s="6">
        <v>-19.72</v>
      </c>
      <c r="AD41" s="6" t="s">
        <v>404</v>
      </c>
      <c r="AE41" s="6">
        <v>1</v>
      </c>
      <c r="AI41" s="6" t="s">
        <v>403</v>
      </c>
      <c r="AM41" s="6" t="s">
        <v>302</v>
      </c>
    </row>
    <row r="42" spans="1:39" x14ac:dyDescent="0.25">
      <c r="A42" s="6" t="s">
        <v>213</v>
      </c>
      <c r="B42" s="6" t="s">
        <v>214</v>
      </c>
      <c r="C42" s="6" t="str">
        <f>'Project Start Date'!C42</f>
        <v>DRS.PX.UTN._.CI_.Water Heater - DLC</v>
      </c>
      <c r="D42" s="6" t="str">
        <f t="shared" si="1"/>
        <v>UoS Charge</v>
      </c>
      <c r="E42" s="6">
        <f t="shared" si="0"/>
        <v>-17.989999999999998</v>
      </c>
      <c r="G42" s="6" t="s">
        <v>216</v>
      </c>
      <c r="H42" s="6">
        <f>'Project Start Date'!H42</f>
        <v>1</v>
      </c>
      <c r="L42" s="6" t="str">
        <f>'Project Start Date'!L42</f>
        <v>=</v>
      </c>
      <c r="O42" s="6" t="str">
        <f ca="1">'Project Start Date'!O42</f>
        <v>H:\2023 IRP Update\_Document\DATA DISC\2023 IRP Update Data Disk April 1 (Public)\Chapters, Appendicies, and Input Assumptions\Input Assumptions\DSM\_PC_DSM-DR-IRP2023 Update Plexos Inputs Summer &amp; Winter update.xlsx]</v>
      </c>
      <c r="Q42" s="6" t="str">
        <f>INDEX(TBL_PlexosNaming!$O$3:$O$54,MATCH(MID(UoS!C42,8,3),TBL_PlexosNaming!$Q$3:$Q$54,0))</f>
        <v>UT</v>
      </c>
      <c r="X42" s="6" t="s">
        <v>213</v>
      </c>
      <c r="Y42" s="6" t="s">
        <v>214</v>
      </c>
      <c r="Z42" s="6" t="s">
        <v>89</v>
      </c>
      <c r="AA42" s="6" t="s">
        <v>297</v>
      </c>
      <c r="AB42" s="6">
        <v>-19.72</v>
      </c>
      <c r="AD42" s="6" t="s">
        <v>404</v>
      </c>
      <c r="AE42" s="6">
        <v>1</v>
      </c>
      <c r="AI42" s="6" t="s">
        <v>403</v>
      </c>
      <c r="AM42" s="6" t="s">
        <v>302</v>
      </c>
    </row>
    <row r="43" spans="1:39" x14ac:dyDescent="0.25">
      <c r="A43" s="6" t="s">
        <v>213</v>
      </c>
      <c r="B43" s="6" t="s">
        <v>214</v>
      </c>
      <c r="C43" s="6" t="str">
        <f>'Project Start Date'!C43</f>
        <v>DRS.PX.YAK._.CI_.Water Heater - DLC</v>
      </c>
      <c r="D43" s="6" t="str">
        <f t="shared" si="1"/>
        <v>UoS Charge</v>
      </c>
      <c r="E43" s="6">
        <f t="shared" si="0"/>
        <v>-15.78</v>
      </c>
      <c r="G43" s="6" t="s">
        <v>216</v>
      </c>
      <c r="H43" s="6">
        <f>'Project Start Date'!H43</f>
        <v>1</v>
      </c>
      <c r="L43" s="6" t="str">
        <f>'Project Start Date'!L43</f>
        <v>=</v>
      </c>
      <c r="O43" s="6" t="str">
        <f ca="1">'Project Start Date'!O43</f>
        <v>H:\2023 IRP Update\_Document\DATA DISC\2023 IRP Update Data Disk April 1 (Public)\Chapters, Appendicies, and Input Assumptions\Input Assumptions\DSM\_PC_DSM-DR-IRP2023 Update Plexos Inputs Summer &amp; Winter update.xlsx]</v>
      </c>
      <c r="Q43" s="6" t="str">
        <f>INDEX(TBL_PlexosNaming!$O$3:$O$54,MATCH(MID(UoS!C43,8,3),TBL_PlexosNaming!$Q$3:$Q$54,0))</f>
        <v>WA</v>
      </c>
      <c r="X43" s="6" t="s">
        <v>213</v>
      </c>
      <c r="Y43" s="6" t="s">
        <v>214</v>
      </c>
      <c r="Z43" s="6" t="s">
        <v>91</v>
      </c>
      <c r="AA43" s="6" t="s">
        <v>297</v>
      </c>
      <c r="AB43" s="6">
        <v>-19.72</v>
      </c>
      <c r="AD43" s="6" t="s">
        <v>404</v>
      </c>
      <c r="AE43" s="6">
        <v>1</v>
      </c>
      <c r="AI43" s="6" t="s">
        <v>403</v>
      </c>
      <c r="AM43" s="6" t="s">
        <v>302</v>
      </c>
    </row>
    <row r="44" spans="1:39" x14ac:dyDescent="0.25">
      <c r="A44" s="6" t="s">
        <v>213</v>
      </c>
      <c r="B44" s="6" t="s">
        <v>214</v>
      </c>
      <c r="C44" s="6" t="str">
        <f>'Project Start Date'!C44</f>
        <v>DRS.PX.WYC._.CI_.Water Heater - DLC</v>
      </c>
      <c r="D44" s="6" t="str">
        <f t="shared" si="1"/>
        <v>UoS Charge</v>
      </c>
      <c r="E44" s="6">
        <f t="shared" si="0"/>
        <v>-10.85</v>
      </c>
      <c r="G44" s="6" t="s">
        <v>216</v>
      </c>
      <c r="H44" s="6">
        <f>'Project Start Date'!H44</f>
        <v>1</v>
      </c>
      <c r="L44" s="6" t="str">
        <f>'Project Start Date'!L44</f>
        <v>=</v>
      </c>
      <c r="O44" s="6" t="str">
        <f ca="1">'Project Start Date'!O44</f>
        <v>H:\2023 IRP Update\_Document\DATA DISC\2023 IRP Update Data Disk April 1 (Public)\Chapters, Appendicies, and Input Assumptions\Input Assumptions\DSM\_PC_DSM-DR-IRP2023 Update Plexos Inputs Summer &amp; Winter update.xlsx]</v>
      </c>
      <c r="Q44" s="6" t="str">
        <f>INDEX(TBL_PlexosNaming!$O$3:$O$54,MATCH(MID(UoS!C44,8,3),TBL_PlexosNaming!$Q$3:$Q$54,0))</f>
        <v>WY</v>
      </c>
      <c r="X44" s="6" t="s">
        <v>213</v>
      </c>
      <c r="Y44" s="6" t="s">
        <v>214</v>
      </c>
      <c r="Z44" s="6" t="s">
        <v>93</v>
      </c>
      <c r="AA44" s="6" t="s">
        <v>297</v>
      </c>
      <c r="AB44" s="6">
        <v>-19.72</v>
      </c>
      <c r="AD44" s="6" t="s">
        <v>404</v>
      </c>
      <c r="AE44" s="6">
        <v>1</v>
      </c>
      <c r="AI44" s="6" t="s">
        <v>403</v>
      </c>
      <c r="AM44" s="6" t="s">
        <v>302</v>
      </c>
    </row>
    <row r="45" spans="1:39" x14ac:dyDescent="0.25">
      <c r="A45" s="6" t="s">
        <v>213</v>
      </c>
      <c r="B45" s="6" t="s">
        <v>214</v>
      </c>
      <c r="C45" s="6" t="str">
        <f>'Project Start Date'!C45</f>
        <v>DRS.PX.NCA._.RES.Water Heater - DLC</v>
      </c>
      <c r="D45" s="6" t="str">
        <f t="shared" si="1"/>
        <v>UoS Charge</v>
      </c>
      <c r="E45" s="6">
        <f t="shared" si="0"/>
        <v>-13.47</v>
      </c>
      <c r="G45" s="6" t="s">
        <v>216</v>
      </c>
      <c r="H45" s="6">
        <f>'Project Start Date'!H45</f>
        <v>1</v>
      </c>
      <c r="L45" s="6" t="str">
        <f>'Project Start Date'!L45</f>
        <v>=</v>
      </c>
      <c r="O45" s="6" t="str">
        <f ca="1">'Project Start Date'!O45</f>
        <v>H:\2023 IRP Update\_Document\DATA DISC\2023 IRP Update Data Disk April 1 (Public)\Chapters, Appendicies, and Input Assumptions\Input Assumptions\DSM\_PC_DSM-DR-IRP2023 Update Plexos Inputs Summer &amp; Winter update.xlsx]</v>
      </c>
      <c r="Q45" s="6" t="str">
        <f>INDEX(TBL_PlexosNaming!$O$3:$O$54,MATCH(MID(UoS!C45,8,3),TBL_PlexosNaming!$Q$3:$Q$54,0))</f>
        <v>CA</v>
      </c>
      <c r="X45" s="6" t="s">
        <v>213</v>
      </c>
      <c r="Y45" s="6" t="s">
        <v>214</v>
      </c>
      <c r="Z45" s="6" t="s">
        <v>95</v>
      </c>
      <c r="AA45" s="6" t="s">
        <v>297</v>
      </c>
      <c r="AB45" s="6">
        <v>-19.72</v>
      </c>
      <c r="AD45" s="6" t="s">
        <v>404</v>
      </c>
      <c r="AE45" s="6">
        <v>1</v>
      </c>
      <c r="AI45" s="6" t="s">
        <v>403</v>
      </c>
      <c r="AM45" s="6" t="s">
        <v>302</v>
      </c>
    </row>
    <row r="46" spans="1:39" x14ac:dyDescent="0.25">
      <c r="A46" s="6" t="s">
        <v>213</v>
      </c>
      <c r="B46" s="6" t="s">
        <v>214</v>
      </c>
      <c r="C46" s="6" t="str">
        <f>'Project Start Date'!C46</f>
        <v>DRS.PX.GOE._.RES.Water Heater - DLC</v>
      </c>
      <c r="D46" s="6" t="str">
        <f t="shared" si="1"/>
        <v>UoS Charge</v>
      </c>
      <c r="E46" s="6">
        <f t="shared" si="0"/>
        <v>-17.66</v>
      </c>
      <c r="G46" s="6" t="s">
        <v>216</v>
      </c>
      <c r="H46" s="6">
        <f>'Project Start Date'!H46</f>
        <v>1</v>
      </c>
      <c r="L46" s="6" t="str">
        <f>'Project Start Date'!L46</f>
        <v>=</v>
      </c>
      <c r="O46" s="6" t="str">
        <f ca="1">'Project Start Date'!O46</f>
        <v>H:\2023 IRP Update\_Document\DATA DISC\2023 IRP Update Data Disk April 1 (Public)\Chapters, Appendicies, and Input Assumptions\Input Assumptions\DSM\_PC_DSM-DR-IRP2023 Update Plexos Inputs Summer &amp; Winter update.xlsx]</v>
      </c>
      <c r="Q46" s="6" t="str">
        <f>INDEX(TBL_PlexosNaming!$O$3:$O$54,MATCH(MID(UoS!C46,8,3),TBL_PlexosNaming!$Q$3:$Q$54,0))</f>
        <v>ID</v>
      </c>
      <c r="X46" s="6" t="s">
        <v>213</v>
      </c>
      <c r="Y46" s="6" t="s">
        <v>214</v>
      </c>
      <c r="Z46" s="6" t="s">
        <v>97</v>
      </c>
      <c r="AA46" s="6" t="s">
        <v>297</v>
      </c>
      <c r="AB46" s="6">
        <v>-19.72</v>
      </c>
      <c r="AD46" s="6" t="s">
        <v>404</v>
      </c>
      <c r="AE46" s="6">
        <v>1</v>
      </c>
      <c r="AI46" s="6" t="s">
        <v>403</v>
      </c>
      <c r="AM46" s="6" t="s">
        <v>302</v>
      </c>
    </row>
    <row r="47" spans="1:39" x14ac:dyDescent="0.25">
      <c r="A47" s="6" t="s">
        <v>213</v>
      </c>
      <c r="B47" s="6" t="s">
        <v>214</v>
      </c>
      <c r="C47" s="6" t="str">
        <f>'Project Start Date'!C47</f>
        <v>DRS.PX.SOR._.RES.Water Heater - DLC</v>
      </c>
      <c r="D47" s="6" t="str">
        <f t="shared" si="1"/>
        <v>UoS Charge</v>
      </c>
      <c r="E47" s="6">
        <f t="shared" si="0"/>
        <v>-15.55</v>
      </c>
      <c r="G47" s="6" t="s">
        <v>216</v>
      </c>
      <c r="H47" s="6">
        <f>'Project Start Date'!H47</f>
        <v>1</v>
      </c>
      <c r="L47" s="6" t="str">
        <f>'Project Start Date'!L47</f>
        <v>=</v>
      </c>
      <c r="O47" s="6" t="str">
        <f ca="1">'Project Start Date'!O47</f>
        <v>H:\2023 IRP Update\_Document\DATA DISC\2023 IRP Update Data Disk April 1 (Public)\Chapters, Appendicies, and Input Assumptions\Input Assumptions\DSM\_PC_DSM-DR-IRP2023 Update Plexos Inputs Summer &amp; Winter update.xlsx]</v>
      </c>
      <c r="Q47" s="6" t="str">
        <f>INDEX(TBL_PlexosNaming!$O$3:$O$54,MATCH(MID(UoS!C47,8,3),TBL_PlexosNaming!$Q$3:$Q$54,0))</f>
        <v>OR</v>
      </c>
      <c r="X47" s="6" t="s">
        <v>213</v>
      </c>
      <c r="Y47" s="6" t="s">
        <v>214</v>
      </c>
      <c r="Z47" s="6" t="s">
        <v>99</v>
      </c>
      <c r="AA47" s="6" t="s">
        <v>297</v>
      </c>
      <c r="AB47" s="6">
        <v>-19.72</v>
      </c>
      <c r="AD47" s="6" t="s">
        <v>404</v>
      </c>
      <c r="AE47" s="6">
        <v>1</v>
      </c>
      <c r="AI47" s="6" t="s">
        <v>403</v>
      </c>
      <c r="AM47" s="6" t="s">
        <v>302</v>
      </c>
    </row>
    <row r="48" spans="1:39" x14ac:dyDescent="0.25">
      <c r="A48" s="6" t="s">
        <v>213</v>
      </c>
      <c r="B48" s="6" t="s">
        <v>214</v>
      </c>
      <c r="C48" s="6" t="str">
        <f>'Project Start Date'!C48</f>
        <v>DRS.PX.UTN._.RES.Water Heater - DLC</v>
      </c>
      <c r="D48" s="6" t="str">
        <f t="shared" si="1"/>
        <v>UoS Charge</v>
      </c>
      <c r="E48" s="6">
        <f t="shared" si="0"/>
        <v>-17.989999999999998</v>
      </c>
      <c r="G48" s="6" t="s">
        <v>216</v>
      </c>
      <c r="H48" s="6">
        <f>'Project Start Date'!H48</f>
        <v>1</v>
      </c>
      <c r="L48" s="6" t="str">
        <f>'Project Start Date'!L48</f>
        <v>=</v>
      </c>
      <c r="O48" s="6" t="str">
        <f ca="1">'Project Start Date'!O48</f>
        <v>H:\2023 IRP Update\_Document\DATA DISC\2023 IRP Update Data Disk April 1 (Public)\Chapters, Appendicies, and Input Assumptions\Input Assumptions\DSM\_PC_DSM-DR-IRP2023 Update Plexos Inputs Summer &amp; Winter update.xlsx]</v>
      </c>
      <c r="Q48" s="6" t="str">
        <f>INDEX(TBL_PlexosNaming!$O$3:$O$54,MATCH(MID(UoS!C48,8,3),TBL_PlexosNaming!$Q$3:$Q$54,0))</f>
        <v>UT</v>
      </c>
      <c r="X48" s="6" t="s">
        <v>213</v>
      </c>
      <c r="Y48" s="6" t="s">
        <v>214</v>
      </c>
      <c r="Z48" s="6" t="s">
        <v>101</v>
      </c>
      <c r="AA48" s="6" t="s">
        <v>297</v>
      </c>
      <c r="AB48" s="6">
        <v>-19.72</v>
      </c>
      <c r="AD48" s="6" t="s">
        <v>404</v>
      </c>
      <c r="AE48" s="6">
        <v>1</v>
      </c>
      <c r="AI48" s="6" t="s">
        <v>403</v>
      </c>
      <c r="AM48" s="6" t="s">
        <v>302</v>
      </c>
    </row>
    <row r="49" spans="1:39" x14ac:dyDescent="0.25">
      <c r="A49" s="6" t="s">
        <v>213</v>
      </c>
      <c r="B49" s="6" t="s">
        <v>214</v>
      </c>
      <c r="C49" s="6" t="str">
        <f>'Project Start Date'!C49</f>
        <v>DRS.PX.YAK._.RES.Water Heater - DLC</v>
      </c>
      <c r="D49" s="6" t="str">
        <f t="shared" si="1"/>
        <v>UoS Charge</v>
      </c>
      <c r="E49" s="6">
        <f t="shared" si="0"/>
        <v>-15.78</v>
      </c>
      <c r="G49" s="6" t="s">
        <v>216</v>
      </c>
      <c r="H49" s="6">
        <f>'Project Start Date'!H49</f>
        <v>1</v>
      </c>
      <c r="L49" s="6" t="str">
        <f>'Project Start Date'!L49</f>
        <v>=</v>
      </c>
      <c r="O49" s="6" t="str">
        <f ca="1">'Project Start Date'!O49</f>
        <v>H:\2023 IRP Update\_Document\DATA DISC\2023 IRP Update Data Disk April 1 (Public)\Chapters, Appendicies, and Input Assumptions\Input Assumptions\DSM\_PC_DSM-DR-IRP2023 Update Plexos Inputs Summer &amp; Winter update.xlsx]</v>
      </c>
      <c r="Q49" s="6" t="str">
        <f>INDEX(TBL_PlexosNaming!$O$3:$O$54,MATCH(MID(UoS!C49,8,3),TBL_PlexosNaming!$Q$3:$Q$54,0))</f>
        <v>WA</v>
      </c>
      <c r="X49" s="6" t="s">
        <v>213</v>
      </c>
      <c r="Y49" s="6" t="s">
        <v>214</v>
      </c>
      <c r="Z49" s="6" t="s">
        <v>103</v>
      </c>
      <c r="AA49" s="6" t="s">
        <v>297</v>
      </c>
      <c r="AB49" s="6">
        <v>-19.72</v>
      </c>
      <c r="AD49" s="6" t="s">
        <v>404</v>
      </c>
      <c r="AE49" s="6">
        <v>1</v>
      </c>
      <c r="AI49" s="6" t="s">
        <v>403</v>
      </c>
      <c r="AM49" s="6" t="s">
        <v>302</v>
      </c>
    </row>
    <row r="50" spans="1:39" x14ac:dyDescent="0.25">
      <c r="A50" s="6" t="s">
        <v>213</v>
      </c>
      <c r="B50" s="6" t="s">
        <v>214</v>
      </c>
      <c r="C50" s="6" t="str">
        <f>'Project Start Date'!C50</f>
        <v>DRS.PX.WYC._.RES.Water Heater - DLC</v>
      </c>
      <c r="D50" s="6" t="str">
        <f t="shared" si="1"/>
        <v>UoS Charge</v>
      </c>
      <c r="E50" s="6">
        <f t="shared" si="0"/>
        <v>-10.85</v>
      </c>
      <c r="G50" s="6" t="s">
        <v>216</v>
      </c>
      <c r="H50" s="6">
        <f>'Project Start Date'!H50</f>
        <v>1</v>
      </c>
      <c r="L50" s="6" t="str">
        <f>'Project Start Date'!L50</f>
        <v>=</v>
      </c>
      <c r="O50" s="6" t="str">
        <f ca="1">'Project Start Date'!O50</f>
        <v>H:\2023 IRP Update\_Document\DATA DISC\2023 IRP Update Data Disk April 1 (Public)\Chapters, Appendicies, and Input Assumptions\Input Assumptions\DSM\_PC_DSM-DR-IRP2023 Update Plexos Inputs Summer &amp; Winter update.xlsx]</v>
      </c>
      <c r="Q50" s="6" t="str">
        <f>INDEX(TBL_PlexosNaming!$O$3:$O$54,MATCH(MID(UoS!C50,8,3),TBL_PlexosNaming!$Q$3:$Q$54,0))</f>
        <v>WY</v>
      </c>
      <c r="X50" s="6" t="s">
        <v>213</v>
      </c>
      <c r="Y50" s="6" t="s">
        <v>214</v>
      </c>
      <c r="Z50" s="6" t="s">
        <v>145</v>
      </c>
      <c r="AA50" s="6" t="s">
        <v>297</v>
      </c>
      <c r="AB50" s="6">
        <v>-19.54</v>
      </c>
      <c r="AD50" s="6" t="s">
        <v>404</v>
      </c>
      <c r="AE50" s="6">
        <v>1</v>
      </c>
      <c r="AI50" s="6" t="s">
        <v>403</v>
      </c>
      <c r="AM50" s="6" t="s">
        <v>302</v>
      </c>
    </row>
    <row r="51" spans="1:39" x14ac:dyDescent="0.25">
      <c r="A51" s="6" t="s">
        <v>213</v>
      </c>
      <c r="B51" s="6" t="s">
        <v>214</v>
      </c>
      <c r="C51" s="6" t="str">
        <f>'Project Start Date'!C51</f>
        <v>DRS.PX.NCA._.RES.Home Energy Mgmt Sys</v>
      </c>
      <c r="D51" s="6" t="str">
        <f t="shared" si="1"/>
        <v>UoS Charge</v>
      </c>
      <c r="E51" s="6">
        <f t="shared" si="0"/>
        <v>-13.47</v>
      </c>
      <c r="G51" s="6" t="s">
        <v>216</v>
      </c>
      <c r="H51" s="6">
        <f>'Project Start Date'!H51</f>
        <v>1</v>
      </c>
      <c r="L51" s="6" t="str">
        <f>'Project Start Date'!L51</f>
        <v>=</v>
      </c>
      <c r="O51" s="6" t="str">
        <f ca="1">'Project Start Date'!O51</f>
        <v>H:\2023 IRP Update\_Document\DATA DISC\2023 IRP Update Data Disk April 1 (Public)\Chapters, Appendicies, and Input Assumptions\Input Assumptions\DSM\_PC_DSM-DR-IRP2023 Update Plexos Inputs Summer &amp; Winter update.xlsx]</v>
      </c>
      <c r="Q51" s="6" t="str">
        <f>INDEX(TBL_PlexosNaming!$O$3:$O$54,MATCH(MID(UoS!C51,8,3),TBL_PlexosNaming!$Q$3:$Q$54,0))</f>
        <v>CA</v>
      </c>
      <c r="X51" s="6" t="s">
        <v>213</v>
      </c>
      <c r="Y51" s="6" t="s">
        <v>214</v>
      </c>
      <c r="Z51" s="6" t="s">
        <v>135</v>
      </c>
      <c r="AA51" s="6" t="s">
        <v>297</v>
      </c>
      <c r="AB51" s="6">
        <v>-19.54</v>
      </c>
      <c r="AD51" s="6" t="s">
        <v>404</v>
      </c>
      <c r="AE51" s="6">
        <v>1</v>
      </c>
      <c r="AI51" s="6" t="s">
        <v>403</v>
      </c>
      <c r="AM51" s="6" t="s">
        <v>302</v>
      </c>
    </row>
    <row r="52" spans="1:39" x14ac:dyDescent="0.25">
      <c r="A52" s="6" t="s">
        <v>213</v>
      </c>
      <c r="B52" s="6" t="s">
        <v>214</v>
      </c>
      <c r="C52" s="6" t="str">
        <f>'Project Start Date'!C52</f>
        <v>DRS.PX.GOE._.RES.Home Energy Mgmt Sys</v>
      </c>
      <c r="D52" s="6" t="str">
        <f t="shared" si="1"/>
        <v>UoS Charge</v>
      </c>
      <c r="E52" s="6">
        <f t="shared" si="0"/>
        <v>-17.66</v>
      </c>
      <c r="G52" s="6" t="s">
        <v>216</v>
      </c>
      <c r="H52" s="6">
        <f>'Project Start Date'!H52</f>
        <v>1</v>
      </c>
      <c r="L52" s="6" t="str">
        <f>'Project Start Date'!L52</f>
        <v>=</v>
      </c>
      <c r="O52" s="6" t="str">
        <f ca="1">'Project Start Date'!O52</f>
        <v>H:\2023 IRP Update\_Document\DATA DISC\2023 IRP Update Data Disk April 1 (Public)\Chapters, Appendicies, and Input Assumptions\Input Assumptions\DSM\_PC_DSM-DR-IRP2023 Update Plexos Inputs Summer &amp; Winter update.xlsx]</v>
      </c>
      <c r="Q52" s="6" t="str">
        <f>INDEX(TBL_PlexosNaming!$O$3:$O$54,MATCH(MID(UoS!C52,8,3),TBL_PlexosNaming!$Q$3:$Q$54,0))</f>
        <v>ID</v>
      </c>
      <c r="X52" s="6" t="s">
        <v>213</v>
      </c>
      <c r="Y52" s="6" t="s">
        <v>214</v>
      </c>
      <c r="Z52" s="6" t="s">
        <v>137</v>
      </c>
      <c r="AA52" s="6" t="s">
        <v>297</v>
      </c>
      <c r="AB52" s="6">
        <v>-19.54</v>
      </c>
      <c r="AD52" s="6" t="s">
        <v>404</v>
      </c>
      <c r="AE52" s="6">
        <v>1</v>
      </c>
      <c r="AI52" s="6" t="s">
        <v>403</v>
      </c>
      <c r="AM52" s="6" t="s">
        <v>302</v>
      </c>
    </row>
    <row r="53" spans="1:39" x14ac:dyDescent="0.25">
      <c r="A53" s="6" t="s">
        <v>213</v>
      </c>
      <c r="B53" s="6" t="s">
        <v>214</v>
      </c>
      <c r="C53" s="6" t="str">
        <f>'Project Start Date'!C53</f>
        <v>DRS.PX.SOR._.RES.Home Energy Mgmt Sys</v>
      </c>
      <c r="D53" s="6" t="str">
        <f t="shared" si="1"/>
        <v>UoS Charge</v>
      </c>
      <c r="E53" s="6">
        <f t="shared" si="0"/>
        <v>-15.55</v>
      </c>
      <c r="G53" s="6" t="s">
        <v>216</v>
      </c>
      <c r="H53" s="6">
        <f>'Project Start Date'!H53</f>
        <v>1</v>
      </c>
      <c r="L53" s="6" t="str">
        <f>'Project Start Date'!L53</f>
        <v>=</v>
      </c>
      <c r="O53" s="6" t="str">
        <f ca="1">'Project Start Date'!O53</f>
        <v>H:\2023 IRP Update\_Document\DATA DISC\2023 IRP Update Data Disk April 1 (Public)\Chapters, Appendicies, and Input Assumptions\Input Assumptions\DSM\_PC_DSM-DR-IRP2023 Update Plexos Inputs Summer &amp; Winter update.xlsx]</v>
      </c>
      <c r="Q53" s="6" t="str">
        <f>INDEX(TBL_PlexosNaming!$O$3:$O$54,MATCH(MID(UoS!C53,8,3),TBL_PlexosNaming!$Q$3:$Q$54,0))</f>
        <v>OR</v>
      </c>
      <c r="X53" s="6" t="s">
        <v>213</v>
      </c>
      <c r="Y53" s="6" t="s">
        <v>214</v>
      </c>
      <c r="Z53" s="6" t="s">
        <v>139</v>
      </c>
      <c r="AA53" s="6" t="s">
        <v>297</v>
      </c>
      <c r="AB53" s="6">
        <v>-19.54</v>
      </c>
      <c r="AD53" s="6" t="s">
        <v>404</v>
      </c>
      <c r="AE53" s="6">
        <v>1</v>
      </c>
      <c r="AI53" s="6" t="s">
        <v>403</v>
      </c>
      <c r="AM53" s="6" t="s">
        <v>302</v>
      </c>
    </row>
    <row r="54" spans="1:39" x14ac:dyDescent="0.25">
      <c r="A54" s="6" t="s">
        <v>213</v>
      </c>
      <c r="B54" s="6" t="s">
        <v>214</v>
      </c>
      <c r="C54" s="6" t="str">
        <f>'Project Start Date'!C54</f>
        <v>DRS.PX.UTN._.RES.Home Energy Mgmt Sys</v>
      </c>
      <c r="D54" s="6" t="str">
        <f t="shared" si="1"/>
        <v>UoS Charge</v>
      </c>
      <c r="E54" s="6">
        <f t="shared" si="0"/>
        <v>-17.989999999999998</v>
      </c>
      <c r="G54" s="6" t="s">
        <v>216</v>
      </c>
      <c r="H54" s="6">
        <f>'Project Start Date'!H54</f>
        <v>1</v>
      </c>
      <c r="L54" s="6" t="str">
        <f>'Project Start Date'!L54</f>
        <v>=</v>
      </c>
      <c r="O54" s="6" t="str">
        <f ca="1">'Project Start Date'!O54</f>
        <v>H:\2023 IRP Update\_Document\DATA DISC\2023 IRP Update Data Disk April 1 (Public)\Chapters, Appendicies, and Input Assumptions\Input Assumptions\DSM\_PC_DSM-DR-IRP2023 Update Plexos Inputs Summer &amp; Winter update.xlsx]</v>
      </c>
      <c r="Q54" s="6" t="str">
        <f>INDEX(TBL_PlexosNaming!$O$3:$O$54,MATCH(MID(UoS!C54,8,3),TBL_PlexosNaming!$Q$3:$Q$54,0))</f>
        <v>UT</v>
      </c>
      <c r="X54" s="6" t="s">
        <v>213</v>
      </c>
      <c r="Y54" s="6" t="s">
        <v>214</v>
      </c>
      <c r="Z54" s="6" t="s">
        <v>141</v>
      </c>
      <c r="AA54" s="6" t="s">
        <v>297</v>
      </c>
      <c r="AB54" s="6">
        <v>-19.54</v>
      </c>
      <c r="AD54" s="6" t="s">
        <v>404</v>
      </c>
      <c r="AE54" s="6">
        <v>1</v>
      </c>
      <c r="AI54" s="6" t="s">
        <v>403</v>
      </c>
      <c r="AM54" s="6" t="s">
        <v>302</v>
      </c>
    </row>
    <row r="55" spans="1:39" x14ac:dyDescent="0.25">
      <c r="A55" s="6" t="s">
        <v>213</v>
      </c>
      <c r="B55" s="6" t="s">
        <v>214</v>
      </c>
      <c r="C55" s="6" t="str">
        <f>'Project Start Date'!C55</f>
        <v>DRS.PX.YAK._.RES.Home Energy Mgmt Sys</v>
      </c>
      <c r="D55" s="6" t="str">
        <f t="shared" si="1"/>
        <v>UoS Charge</v>
      </c>
      <c r="E55" s="6">
        <f t="shared" si="0"/>
        <v>-15.78</v>
      </c>
      <c r="G55" s="6" t="s">
        <v>216</v>
      </c>
      <c r="H55" s="6">
        <f>'Project Start Date'!H55</f>
        <v>1</v>
      </c>
      <c r="L55" s="6" t="str">
        <f>'Project Start Date'!L55</f>
        <v>=</v>
      </c>
      <c r="O55" s="6" t="str">
        <f ca="1">'Project Start Date'!O55</f>
        <v>H:\2023 IRP Update\_Document\DATA DISC\2023 IRP Update Data Disk April 1 (Public)\Chapters, Appendicies, and Input Assumptions\Input Assumptions\DSM\_PC_DSM-DR-IRP2023 Update Plexos Inputs Summer &amp; Winter update.xlsx]</v>
      </c>
      <c r="Q55" s="6" t="str">
        <f>INDEX(TBL_PlexosNaming!$O$3:$O$54,MATCH(MID(UoS!C55,8,3),TBL_PlexosNaming!$Q$3:$Q$54,0))</f>
        <v>WA</v>
      </c>
      <c r="X55" s="6" t="s">
        <v>213</v>
      </c>
      <c r="Y55" s="6" t="s">
        <v>214</v>
      </c>
      <c r="Z55" s="6" t="s">
        <v>143</v>
      </c>
      <c r="AA55" s="6" t="s">
        <v>297</v>
      </c>
      <c r="AB55" s="6">
        <v>-19.54</v>
      </c>
      <c r="AD55" s="6" t="s">
        <v>404</v>
      </c>
      <c r="AE55" s="6">
        <v>1</v>
      </c>
      <c r="AI55" s="6" t="s">
        <v>403</v>
      </c>
      <c r="AM55" s="6" t="s">
        <v>302</v>
      </c>
    </row>
    <row r="56" spans="1:39" x14ac:dyDescent="0.25">
      <c r="A56" s="6" t="s">
        <v>213</v>
      </c>
      <c r="B56" s="6" t="s">
        <v>214</v>
      </c>
      <c r="C56" s="6" t="str">
        <f>'Project Start Date'!C56</f>
        <v>DRS.PX.WYC._.RES.Home Energy Mgmt Sys</v>
      </c>
      <c r="D56" s="6" t="str">
        <f t="shared" si="1"/>
        <v>UoS Charge</v>
      </c>
      <c r="E56" s="6">
        <f t="shared" si="0"/>
        <v>-10.85</v>
      </c>
      <c r="G56" s="6" t="s">
        <v>216</v>
      </c>
      <c r="H56" s="6">
        <f>'Project Start Date'!H56</f>
        <v>1</v>
      </c>
      <c r="L56" s="6" t="str">
        <f>'Project Start Date'!L56</f>
        <v>=</v>
      </c>
      <c r="O56" s="6" t="str">
        <f ca="1">'Project Start Date'!O56</f>
        <v>H:\2023 IRP Update\_Document\DATA DISC\2023 IRP Update Data Disk April 1 (Public)\Chapters, Appendicies, and Input Assumptions\Input Assumptions\DSM\_PC_DSM-DR-IRP2023 Update Plexos Inputs Summer &amp; Winter update.xlsx]</v>
      </c>
      <c r="Q56" s="6" t="str">
        <f>INDEX(TBL_PlexosNaming!$O$3:$O$54,MATCH(MID(UoS!C56,8,3),TBL_PlexosNaming!$Q$3:$Q$54,0))</f>
        <v>WY</v>
      </c>
      <c r="X56" s="6" t="s">
        <v>213</v>
      </c>
      <c r="Y56" s="6" t="s">
        <v>214</v>
      </c>
      <c r="Z56" s="6" t="s">
        <v>147</v>
      </c>
      <c r="AA56" s="6" t="s">
        <v>297</v>
      </c>
      <c r="AB56" s="6">
        <v>-19.54</v>
      </c>
      <c r="AD56" s="6" t="s">
        <v>404</v>
      </c>
      <c r="AE56" s="6">
        <v>1</v>
      </c>
      <c r="AI56" s="6" t="s">
        <v>403</v>
      </c>
      <c r="AM56" s="6" t="s">
        <v>302</v>
      </c>
    </row>
    <row r="57" spans="1:39" x14ac:dyDescent="0.25">
      <c r="A57" s="6" t="s">
        <v>213</v>
      </c>
      <c r="B57" s="6" t="s">
        <v>214</v>
      </c>
      <c r="C57" s="6" t="str">
        <f>'Project Start Date'!C57</f>
        <v>DRS.PX.NCA._.CI_.Grid Interactive Water Htr</v>
      </c>
      <c r="D57" s="6" t="str">
        <f t="shared" si="1"/>
        <v>UoS Charge</v>
      </c>
      <c r="E57" s="6">
        <f t="shared" si="0"/>
        <v>-13.47</v>
      </c>
      <c r="G57" s="6" t="s">
        <v>216</v>
      </c>
      <c r="H57" s="6">
        <f>'Project Start Date'!H57</f>
        <v>1</v>
      </c>
      <c r="L57" s="6" t="str">
        <f>'Project Start Date'!L57</f>
        <v>=</v>
      </c>
      <c r="O57" s="6" t="str">
        <f ca="1">'Project Start Date'!O57</f>
        <v>H:\2023 IRP Update\_Document\DATA DISC\2023 IRP Update Data Disk April 1 (Public)\Chapters, Appendicies, and Input Assumptions\Input Assumptions\DSM\_PC_DSM-DR-IRP2023 Update Plexos Inputs Summer &amp; Winter update.xlsx]</v>
      </c>
      <c r="Q57" s="6" t="str">
        <f>INDEX(TBL_PlexosNaming!$O$3:$O$54,MATCH(MID(UoS!C57,8,3),TBL_PlexosNaming!$Q$3:$Q$54,0))</f>
        <v>CA</v>
      </c>
      <c r="X57" s="6" t="s">
        <v>213</v>
      </c>
      <c r="Y57" s="6" t="s">
        <v>214</v>
      </c>
      <c r="Z57" s="6" t="s">
        <v>149</v>
      </c>
      <c r="AA57" s="6" t="s">
        <v>297</v>
      </c>
      <c r="AB57" s="6">
        <v>-19.54</v>
      </c>
      <c r="AD57" s="6" t="s">
        <v>404</v>
      </c>
      <c r="AE57" s="6">
        <v>1</v>
      </c>
      <c r="AI57" s="6" t="s">
        <v>403</v>
      </c>
      <c r="AM57" s="6" t="s">
        <v>302</v>
      </c>
    </row>
    <row r="58" spans="1:39" x14ac:dyDescent="0.25">
      <c r="A58" s="6" t="s">
        <v>213</v>
      </c>
      <c r="B58" s="6" t="s">
        <v>214</v>
      </c>
      <c r="C58" s="6" t="str">
        <f>'Project Start Date'!C58</f>
        <v>DRS.PX.GOE._.CI_.Grid Interactive Water Htr</v>
      </c>
      <c r="D58" s="6" t="str">
        <f t="shared" si="1"/>
        <v>UoS Charge</v>
      </c>
      <c r="E58" s="6">
        <f t="shared" si="0"/>
        <v>-17.66</v>
      </c>
      <c r="G58" s="6" t="s">
        <v>216</v>
      </c>
      <c r="H58" s="6">
        <f>'Project Start Date'!H58</f>
        <v>1</v>
      </c>
      <c r="L58" s="6" t="str">
        <f>'Project Start Date'!L58</f>
        <v>=</v>
      </c>
      <c r="O58" s="6" t="str">
        <f ca="1">'Project Start Date'!O58</f>
        <v>H:\2023 IRP Update\_Document\DATA DISC\2023 IRP Update Data Disk April 1 (Public)\Chapters, Appendicies, and Input Assumptions\Input Assumptions\DSM\_PC_DSM-DR-IRP2023 Update Plexos Inputs Summer &amp; Winter update.xlsx]</v>
      </c>
      <c r="Q58" s="6" t="str">
        <f>INDEX(TBL_PlexosNaming!$O$3:$O$54,MATCH(MID(UoS!C58,8,3),TBL_PlexosNaming!$Q$3:$Q$54,0))</f>
        <v>ID</v>
      </c>
      <c r="X58" s="6" t="s">
        <v>213</v>
      </c>
      <c r="Y58" s="6" t="s">
        <v>214</v>
      </c>
      <c r="Z58" s="6" t="s">
        <v>121</v>
      </c>
      <c r="AA58" s="6" t="s">
        <v>297</v>
      </c>
      <c r="AB58" s="6">
        <v>-19.54</v>
      </c>
      <c r="AD58" s="6" t="s">
        <v>404</v>
      </c>
      <c r="AE58" s="6">
        <v>1</v>
      </c>
      <c r="AI58" s="6" t="s">
        <v>403</v>
      </c>
      <c r="AM58" s="6" t="s">
        <v>302</v>
      </c>
    </row>
    <row r="59" spans="1:39" x14ac:dyDescent="0.25">
      <c r="A59" s="6" t="s">
        <v>213</v>
      </c>
      <c r="B59" s="6" t="s">
        <v>214</v>
      </c>
      <c r="C59" s="6" t="str">
        <f>'Project Start Date'!C59</f>
        <v>DRS.PX.SOR._.CI_.Grid Interactive Water Htr</v>
      </c>
      <c r="D59" s="6" t="str">
        <f t="shared" si="1"/>
        <v>UoS Charge</v>
      </c>
      <c r="E59" s="6">
        <f t="shared" si="0"/>
        <v>-15.55</v>
      </c>
      <c r="G59" s="6" t="s">
        <v>216</v>
      </c>
      <c r="H59" s="6">
        <f>'Project Start Date'!H59</f>
        <v>1</v>
      </c>
      <c r="L59" s="6" t="str">
        <f>'Project Start Date'!L59</f>
        <v>=</v>
      </c>
      <c r="O59" s="6" t="str">
        <f ca="1">'Project Start Date'!O59</f>
        <v>H:\2023 IRP Update\_Document\DATA DISC\2023 IRP Update Data Disk April 1 (Public)\Chapters, Appendicies, and Input Assumptions\Input Assumptions\DSM\_PC_DSM-DR-IRP2023 Update Plexos Inputs Summer &amp; Winter update.xlsx]</v>
      </c>
      <c r="Q59" s="6" t="str">
        <f>INDEX(TBL_PlexosNaming!$O$3:$O$54,MATCH(MID(UoS!C59,8,3),TBL_PlexosNaming!$Q$3:$Q$54,0))</f>
        <v>OR</v>
      </c>
      <c r="X59" s="6" t="s">
        <v>213</v>
      </c>
      <c r="Y59" s="6" t="s">
        <v>214</v>
      </c>
      <c r="Z59" s="6" t="s">
        <v>123</v>
      </c>
      <c r="AA59" s="6" t="s">
        <v>297</v>
      </c>
      <c r="AB59" s="6">
        <v>-19.54</v>
      </c>
      <c r="AD59" s="6" t="s">
        <v>404</v>
      </c>
      <c r="AE59" s="6">
        <v>1</v>
      </c>
      <c r="AI59" s="6" t="s">
        <v>403</v>
      </c>
      <c r="AM59" s="6" t="s">
        <v>302</v>
      </c>
    </row>
    <row r="60" spans="1:39" x14ac:dyDescent="0.25">
      <c r="A60" s="6" t="s">
        <v>213</v>
      </c>
      <c r="B60" s="6" t="s">
        <v>214</v>
      </c>
      <c r="C60" s="6" t="str">
        <f>'Project Start Date'!C60</f>
        <v>DRS.PX.UTN._.CI_.Grid Interactive Water Htr</v>
      </c>
      <c r="D60" s="6" t="str">
        <f t="shared" si="1"/>
        <v>UoS Charge</v>
      </c>
      <c r="E60" s="6">
        <f t="shared" si="0"/>
        <v>-17.989999999999998</v>
      </c>
      <c r="G60" s="6" t="s">
        <v>216</v>
      </c>
      <c r="H60" s="6">
        <f>'Project Start Date'!H60</f>
        <v>1</v>
      </c>
      <c r="L60" s="6" t="str">
        <f>'Project Start Date'!L60</f>
        <v>=</v>
      </c>
      <c r="O60" s="6" t="str">
        <f ca="1">'Project Start Date'!O60</f>
        <v>H:\2023 IRP Update\_Document\DATA DISC\2023 IRP Update Data Disk April 1 (Public)\Chapters, Appendicies, and Input Assumptions\Input Assumptions\DSM\_PC_DSM-DR-IRP2023 Update Plexos Inputs Summer &amp; Winter update.xlsx]</v>
      </c>
      <c r="Q60" s="6" t="str">
        <f>INDEX(TBL_PlexosNaming!$O$3:$O$54,MATCH(MID(UoS!C60,8,3),TBL_PlexosNaming!$Q$3:$Q$54,0))</f>
        <v>UT</v>
      </c>
      <c r="X60" s="6" t="s">
        <v>213</v>
      </c>
      <c r="Y60" s="6" t="s">
        <v>214</v>
      </c>
      <c r="Z60" s="6" t="s">
        <v>125</v>
      </c>
      <c r="AA60" s="6" t="s">
        <v>297</v>
      </c>
      <c r="AB60" s="6">
        <v>-19.54</v>
      </c>
      <c r="AD60" s="6" t="s">
        <v>404</v>
      </c>
      <c r="AE60" s="6">
        <v>1</v>
      </c>
      <c r="AI60" s="6" t="s">
        <v>403</v>
      </c>
      <c r="AM60" s="6" t="s">
        <v>302</v>
      </c>
    </row>
    <row r="61" spans="1:39" x14ac:dyDescent="0.25">
      <c r="A61" s="6" t="s">
        <v>213</v>
      </c>
      <c r="B61" s="6" t="s">
        <v>214</v>
      </c>
      <c r="C61" s="6" t="str">
        <f>'Project Start Date'!C61</f>
        <v>DRS.PX.YAK._.CI_.Grid Interactive Water Htr</v>
      </c>
      <c r="D61" s="6" t="str">
        <f t="shared" si="1"/>
        <v>UoS Charge</v>
      </c>
      <c r="E61" s="6">
        <f t="shared" si="0"/>
        <v>-15.78</v>
      </c>
      <c r="G61" s="6" t="s">
        <v>216</v>
      </c>
      <c r="H61" s="6">
        <f>'Project Start Date'!H61</f>
        <v>1</v>
      </c>
      <c r="L61" s="6" t="str">
        <f>'Project Start Date'!L61</f>
        <v>=</v>
      </c>
      <c r="O61" s="6" t="str">
        <f ca="1">'Project Start Date'!O61</f>
        <v>H:\2023 IRP Update\_Document\DATA DISC\2023 IRP Update Data Disk April 1 (Public)\Chapters, Appendicies, and Input Assumptions\Input Assumptions\DSM\_PC_DSM-DR-IRP2023 Update Plexos Inputs Summer &amp; Winter update.xlsx]</v>
      </c>
      <c r="Q61" s="6" t="str">
        <f>INDEX(TBL_PlexosNaming!$O$3:$O$54,MATCH(MID(UoS!C61,8,3),TBL_PlexosNaming!$Q$3:$Q$54,0))</f>
        <v>WA</v>
      </c>
      <c r="X61" s="6" t="s">
        <v>213</v>
      </c>
      <c r="Y61" s="6" t="s">
        <v>214</v>
      </c>
      <c r="Z61" s="6" t="s">
        <v>127</v>
      </c>
      <c r="AA61" s="6" t="s">
        <v>297</v>
      </c>
      <c r="AB61" s="6">
        <v>-19.54</v>
      </c>
      <c r="AD61" s="6" t="s">
        <v>404</v>
      </c>
      <c r="AE61" s="6">
        <v>1</v>
      </c>
      <c r="AI61" s="6" t="s">
        <v>403</v>
      </c>
      <c r="AM61" s="6" t="s">
        <v>302</v>
      </c>
    </row>
    <row r="62" spans="1:39" x14ac:dyDescent="0.25">
      <c r="A62" s="6" t="s">
        <v>213</v>
      </c>
      <c r="B62" s="6" t="s">
        <v>214</v>
      </c>
      <c r="C62" s="6" t="str">
        <f>'Project Start Date'!C62</f>
        <v>DRS.PX.WYC._.CI_.Grid Interactive Water Htr</v>
      </c>
      <c r="D62" s="6" t="str">
        <f t="shared" si="1"/>
        <v>UoS Charge</v>
      </c>
      <c r="E62" s="6">
        <f t="shared" si="0"/>
        <v>-10.85</v>
      </c>
      <c r="G62" s="6" t="s">
        <v>216</v>
      </c>
      <c r="H62" s="6">
        <f>'Project Start Date'!H62</f>
        <v>1</v>
      </c>
      <c r="L62" s="6" t="str">
        <f>'Project Start Date'!L62</f>
        <v>=</v>
      </c>
      <c r="O62" s="6" t="str">
        <f ca="1">'Project Start Date'!O62</f>
        <v>H:\2023 IRP Update\_Document\DATA DISC\2023 IRP Update Data Disk April 1 (Public)\Chapters, Appendicies, and Input Assumptions\Input Assumptions\DSM\_PC_DSM-DR-IRP2023 Update Plexos Inputs Summer &amp; Winter update.xlsx]</v>
      </c>
      <c r="Q62" s="6" t="str">
        <f>INDEX(TBL_PlexosNaming!$O$3:$O$54,MATCH(MID(UoS!C62,8,3),TBL_PlexosNaming!$Q$3:$Q$54,0))</f>
        <v>WY</v>
      </c>
      <c r="X62" s="6" t="s">
        <v>213</v>
      </c>
      <c r="Y62" s="6" t="s">
        <v>214</v>
      </c>
      <c r="Z62" s="6" t="s">
        <v>129</v>
      </c>
      <c r="AA62" s="6" t="s">
        <v>297</v>
      </c>
      <c r="AB62" s="6">
        <v>-19.54</v>
      </c>
      <c r="AD62" s="6" t="s">
        <v>404</v>
      </c>
      <c r="AE62" s="6">
        <v>1</v>
      </c>
      <c r="AI62" s="6" t="s">
        <v>403</v>
      </c>
      <c r="AM62" s="6" t="s">
        <v>302</v>
      </c>
    </row>
    <row r="63" spans="1:39" x14ac:dyDescent="0.25">
      <c r="A63" s="6" t="s">
        <v>213</v>
      </c>
      <c r="B63" s="6" t="s">
        <v>214</v>
      </c>
      <c r="C63" s="6" t="str">
        <f>'Project Start Date'!C63</f>
        <v>DRS.PX.NCA._.RES.Grid Interactive Water Htr</v>
      </c>
      <c r="D63" s="6" t="str">
        <f t="shared" si="1"/>
        <v>UoS Charge</v>
      </c>
      <c r="E63" s="6">
        <f t="shared" si="0"/>
        <v>-13.47</v>
      </c>
      <c r="G63" s="6" t="s">
        <v>216</v>
      </c>
      <c r="H63" s="6">
        <f>'Project Start Date'!H63</f>
        <v>1</v>
      </c>
      <c r="L63" s="6" t="str">
        <f>'Project Start Date'!L63</f>
        <v>=</v>
      </c>
      <c r="O63" s="6" t="str">
        <f ca="1">'Project Start Date'!O63</f>
        <v>H:\2023 IRP Update\_Document\DATA DISC\2023 IRP Update Data Disk April 1 (Public)\Chapters, Appendicies, and Input Assumptions\Input Assumptions\DSM\_PC_DSM-DR-IRP2023 Update Plexos Inputs Summer &amp; Winter update.xlsx]</v>
      </c>
      <c r="Q63" s="6" t="str">
        <f>INDEX(TBL_PlexosNaming!$O$3:$O$54,MATCH(MID(UoS!C63,8,3),TBL_PlexosNaming!$Q$3:$Q$54,0))</f>
        <v>CA</v>
      </c>
      <c r="X63" s="6" t="s">
        <v>213</v>
      </c>
      <c r="Y63" s="6" t="s">
        <v>214</v>
      </c>
      <c r="Z63" s="6" t="s">
        <v>131</v>
      </c>
      <c r="AA63" s="6" t="s">
        <v>297</v>
      </c>
      <c r="AB63" s="6">
        <v>-19.54</v>
      </c>
      <c r="AD63" s="6" t="s">
        <v>404</v>
      </c>
      <c r="AE63" s="6">
        <v>1</v>
      </c>
      <c r="AI63" s="6" t="s">
        <v>403</v>
      </c>
      <c r="AM63" s="6" t="s">
        <v>302</v>
      </c>
    </row>
    <row r="64" spans="1:39" x14ac:dyDescent="0.25">
      <c r="A64" s="6" t="s">
        <v>213</v>
      </c>
      <c r="B64" s="6" t="s">
        <v>214</v>
      </c>
      <c r="C64" s="6" t="str">
        <f>'Project Start Date'!C64</f>
        <v>DRS.PX.GOE._.RES.Grid Interactive Water Htr</v>
      </c>
      <c r="D64" s="6" t="str">
        <f t="shared" si="1"/>
        <v>UoS Charge</v>
      </c>
      <c r="E64" s="6">
        <f t="shared" si="0"/>
        <v>-17.66</v>
      </c>
      <c r="G64" s="6" t="s">
        <v>216</v>
      </c>
      <c r="H64" s="6">
        <f>'Project Start Date'!H64</f>
        <v>1</v>
      </c>
      <c r="L64" s="6" t="str">
        <f>'Project Start Date'!L64</f>
        <v>=</v>
      </c>
      <c r="O64" s="6" t="str">
        <f ca="1">'Project Start Date'!O64</f>
        <v>H:\2023 IRP Update\_Document\DATA DISC\2023 IRP Update Data Disk April 1 (Public)\Chapters, Appendicies, and Input Assumptions\Input Assumptions\DSM\_PC_DSM-DR-IRP2023 Update Plexos Inputs Summer &amp; Winter update.xlsx]</v>
      </c>
      <c r="Q64" s="6" t="str">
        <f>INDEX(TBL_PlexosNaming!$O$3:$O$54,MATCH(MID(UoS!C64,8,3),TBL_PlexosNaming!$Q$3:$Q$54,0))</f>
        <v>ID</v>
      </c>
      <c r="X64" s="6" t="s">
        <v>213</v>
      </c>
      <c r="Y64" s="6" t="s">
        <v>214</v>
      </c>
      <c r="Z64" s="6" t="s">
        <v>133</v>
      </c>
      <c r="AA64" s="6" t="s">
        <v>297</v>
      </c>
      <c r="AB64" s="6">
        <v>-19.54</v>
      </c>
      <c r="AD64" s="6" t="s">
        <v>404</v>
      </c>
      <c r="AE64" s="6">
        <v>1</v>
      </c>
      <c r="AI64" s="6" t="s">
        <v>403</v>
      </c>
      <c r="AM64" s="6" t="s">
        <v>302</v>
      </c>
    </row>
    <row r="65" spans="1:39" x14ac:dyDescent="0.25">
      <c r="A65" s="6" t="s">
        <v>213</v>
      </c>
      <c r="B65" s="6" t="s">
        <v>214</v>
      </c>
      <c r="C65" s="6" t="str">
        <f>'Project Start Date'!C65</f>
        <v>DRS.PX.SOR._.RES.Grid Interactive Water Htr</v>
      </c>
      <c r="D65" s="6" t="str">
        <f t="shared" si="1"/>
        <v>UoS Charge</v>
      </c>
      <c r="E65" s="6">
        <f t="shared" si="0"/>
        <v>-15.55</v>
      </c>
      <c r="G65" s="6" t="s">
        <v>216</v>
      </c>
      <c r="H65" s="6">
        <f>'Project Start Date'!H65</f>
        <v>1</v>
      </c>
      <c r="L65" s="6" t="str">
        <f>'Project Start Date'!L65</f>
        <v>=</v>
      </c>
      <c r="O65" s="6" t="str">
        <f ca="1">'Project Start Date'!O65</f>
        <v>H:\2023 IRP Update\_Document\DATA DISC\2023 IRP Update Data Disk April 1 (Public)\Chapters, Appendicies, and Input Assumptions\Input Assumptions\DSM\_PC_DSM-DR-IRP2023 Update Plexos Inputs Summer &amp; Winter update.xlsx]</v>
      </c>
      <c r="Q65" s="6" t="str">
        <f>INDEX(TBL_PlexosNaming!$O$3:$O$54,MATCH(MID(UoS!C65,8,3),TBL_PlexosNaming!$Q$3:$Q$54,0))</f>
        <v>OR</v>
      </c>
      <c r="X65" s="6" t="s">
        <v>213</v>
      </c>
      <c r="Y65" s="6" t="s">
        <v>214</v>
      </c>
      <c r="Z65" s="6" t="s">
        <v>207</v>
      </c>
      <c r="AA65" s="6" t="s">
        <v>297</v>
      </c>
      <c r="AB65" s="6">
        <v>-13.82</v>
      </c>
      <c r="AD65" s="6" t="s">
        <v>404</v>
      </c>
      <c r="AE65" s="6">
        <v>1</v>
      </c>
      <c r="AI65" s="6" t="s">
        <v>403</v>
      </c>
      <c r="AM65" s="6" t="s">
        <v>302</v>
      </c>
    </row>
    <row r="66" spans="1:39" x14ac:dyDescent="0.25">
      <c r="A66" s="6" t="s">
        <v>213</v>
      </c>
      <c r="B66" s="6" t="s">
        <v>214</v>
      </c>
      <c r="C66" s="6" t="str">
        <f>'Project Start Date'!C66</f>
        <v>DRS.PX.UTN._.RES.Grid Interactive Water Htr</v>
      </c>
      <c r="D66" s="6" t="str">
        <f t="shared" si="1"/>
        <v>UoS Charge</v>
      </c>
      <c r="E66" s="6">
        <f t="shared" si="0"/>
        <v>-17.989999999999998</v>
      </c>
      <c r="G66" s="6" t="s">
        <v>216</v>
      </c>
      <c r="H66" s="6">
        <f>'Project Start Date'!H66</f>
        <v>1</v>
      </c>
      <c r="L66" s="6" t="str">
        <f>'Project Start Date'!L66</f>
        <v>=</v>
      </c>
      <c r="O66" s="6" t="str">
        <f ca="1">'Project Start Date'!O66</f>
        <v>H:\2023 IRP Update\_Document\DATA DISC\2023 IRP Update Data Disk April 1 (Public)\Chapters, Appendicies, and Input Assumptions\Input Assumptions\DSM\_PC_DSM-DR-IRP2023 Update Plexos Inputs Summer &amp; Winter update.xlsx]</v>
      </c>
      <c r="Q66" s="6" t="str">
        <f>INDEX(TBL_PlexosNaming!$O$3:$O$54,MATCH(MID(UoS!C66,8,3),TBL_PlexosNaming!$Q$3:$Q$54,0))</f>
        <v>UT</v>
      </c>
      <c r="X66" s="6" t="s">
        <v>213</v>
      </c>
      <c r="Y66" s="6" t="s">
        <v>214</v>
      </c>
      <c r="Z66" s="6" t="s">
        <v>197</v>
      </c>
      <c r="AA66" s="6" t="s">
        <v>297</v>
      </c>
      <c r="AB66" s="6">
        <v>-13.82</v>
      </c>
      <c r="AD66" s="6" t="s">
        <v>404</v>
      </c>
      <c r="AE66" s="6">
        <v>1</v>
      </c>
      <c r="AI66" s="6" t="s">
        <v>403</v>
      </c>
      <c r="AM66" s="6" t="s">
        <v>302</v>
      </c>
    </row>
    <row r="67" spans="1:39" x14ac:dyDescent="0.25">
      <c r="A67" s="6" t="s">
        <v>213</v>
      </c>
      <c r="B67" s="6" t="s">
        <v>214</v>
      </c>
      <c r="C67" s="6" t="str">
        <f>'Project Start Date'!C67</f>
        <v>DRS.PX.YAK._.RES.Grid Interactive Water Htr</v>
      </c>
      <c r="D67" s="6" t="str">
        <f t="shared" si="1"/>
        <v>UoS Charge</v>
      </c>
      <c r="E67" s="6">
        <f t="shared" si="0"/>
        <v>-15.78</v>
      </c>
      <c r="G67" s="6" t="s">
        <v>216</v>
      </c>
      <c r="H67" s="6">
        <f>'Project Start Date'!H67</f>
        <v>1</v>
      </c>
      <c r="L67" s="6" t="str">
        <f>'Project Start Date'!L67</f>
        <v>=</v>
      </c>
      <c r="O67" s="6" t="str">
        <f ca="1">'Project Start Date'!O67</f>
        <v>H:\2023 IRP Update\_Document\DATA DISC\2023 IRP Update Data Disk April 1 (Public)\Chapters, Appendicies, and Input Assumptions\Input Assumptions\DSM\_PC_DSM-DR-IRP2023 Update Plexos Inputs Summer &amp; Winter update.xlsx]</v>
      </c>
      <c r="Q67" s="6" t="str">
        <f>INDEX(TBL_PlexosNaming!$O$3:$O$54,MATCH(MID(UoS!C67,8,3),TBL_PlexosNaming!$Q$3:$Q$54,0))</f>
        <v>WA</v>
      </c>
      <c r="X67" s="6" t="s">
        <v>213</v>
      </c>
      <c r="Y67" s="6" t="s">
        <v>214</v>
      </c>
      <c r="Z67" s="6" t="s">
        <v>199</v>
      </c>
      <c r="AA67" s="6" t="s">
        <v>297</v>
      </c>
      <c r="AB67" s="6">
        <v>-13.82</v>
      </c>
      <c r="AD67" s="6" t="s">
        <v>404</v>
      </c>
      <c r="AE67" s="6">
        <v>1</v>
      </c>
      <c r="AI67" s="6" t="s">
        <v>403</v>
      </c>
      <c r="AM67" s="6" t="s">
        <v>302</v>
      </c>
    </row>
    <row r="68" spans="1:39" x14ac:dyDescent="0.25">
      <c r="A68" s="6" t="s">
        <v>213</v>
      </c>
      <c r="B68" s="6" t="s">
        <v>214</v>
      </c>
      <c r="C68" s="6" t="str">
        <f>'Project Start Date'!C68</f>
        <v>DRS.PX.WYC._.RES.Grid Interactive Water Htr</v>
      </c>
      <c r="D68" s="6" t="str">
        <f t="shared" si="1"/>
        <v>UoS Charge</v>
      </c>
      <c r="E68" s="6">
        <f t="shared" ref="E68:E131" si="2">-ROUND(INDEX($V$5:$V$10,MATCH(Q68,$S$5:$S$10,0)),2)</f>
        <v>-10.85</v>
      </c>
      <c r="G68" s="6" t="s">
        <v>216</v>
      </c>
      <c r="H68" s="6">
        <f>'Project Start Date'!H68</f>
        <v>1</v>
      </c>
      <c r="L68" s="6" t="str">
        <f>'Project Start Date'!L68</f>
        <v>=</v>
      </c>
      <c r="O68" s="6" t="str">
        <f ca="1">'Project Start Date'!O68</f>
        <v>H:\2023 IRP Update\_Document\DATA DISC\2023 IRP Update Data Disk April 1 (Public)\Chapters, Appendicies, and Input Assumptions\Input Assumptions\DSM\_PC_DSM-DR-IRP2023 Update Plexos Inputs Summer &amp; Winter update.xlsx]</v>
      </c>
      <c r="Q68" s="6" t="str">
        <f>INDEX(TBL_PlexosNaming!$O$3:$O$54,MATCH(MID(UoS!C68,8,3),TBL_PlexosNaming!$Q$3:$Q$54,0))</f>
        <v>WY</v>
      </c>
      <c r="X68" s="6" t="s">
        <v>213</v>
      </c>
      <c r="Y68" s="6" t="s">
        <v>214</v>
      </c>
      <c r="Z68" s="6" t="s">
        <v>201</v>
      </c>
      <c r="AA68" s="6" t="s">
        <v>297</v>
      </c>
      <c r="AB68" s="6">
        <v>-13.82</v>
      </c>
      <c r="AD68" s="6" t="s">
        <v>404</v>
      </c>
      <c r="AE68" s="6">
        <v>1</v>
      </c>
      <c r="AI68" s="6" t="s">
        <v>403</v>
      </c>
      <c r="AM68" s="6" t="s">
        <v>302</v>
      </c>
    </row>
    <row r="69" spans="1:39" x14ac:dyDescent="0.25">
      <c r="A69" s="6" t="s">
        <v>213</v>
      </c>
      <c r="B69" s="6" t="s">
        <v>214</v>
      </c>
      <c r="C69" s="6" t="str">
        <f>'Project Start Date'!C69</f>
        <v>DRS.PX.NCA._.CI_.Smart Thermostats</v>
      </c>
      <c r="D69" s="6" t="str">
        <f t="shared" ref="D69:D132" si="3">D68</f>
        <v>UoS Charge</v>
      </c>
      <c r="E69" s="6">
        <f t="shared" si="2"/>
        <v>-13.47</v>
      </c>
      <c r="G69" s="6" t="s">
        <v>216</v>
      </c>
      <c r="H69" s="6">
        <f>'Project Start Date'!H69</f>
        <v>1</v>
      </c>
      <c r="L69" s="6" t="str">
        <f>'Project Start Date'!L69</f>
        <v>=</v>
      </c>
      <c r="O69" s="6" t="str">
        <f ca="1">'Project Start Date'!O69</f>
        <v>H:\2023 IRP Update\_Document\DATA DISC\2023 IRP Update Data Disk April 1 (Public)\Chapters, Appendicies, and Input Assumptions\Input Assumptions\DSM\_PC_DSM-DR-IRP2023 Update Plexos Inputs Summer &amp; Winter update.xlsx]</v>
      </c>
      <c r="Q69" s="6" t="str">
        <f>INDEX(TBL_PlexosNaming!$O$3:$O$54,MATCH(MID(UoS!C69,8,3),TBL_PlexosNaming!$Q$3:$Q$54,0))</f>
        <v>CA</v>
      </c>
      <c r="X69" s="6" t="s">
        <v>213</v>
      </c>
      <c r="Y69" s="6" t="s">
        <v>214</v>
      </c>
      <c r="Z69" s="6" t="s">
        <v>203</v>
      </c>
      <c r="AA69" s="6" t="s">
        <v>297</v>
      </c>
      <c r="AB69" s="6">
        <v>-13.82</v>
      </c>
      <c r="AD69" s="6" t="s">
        <v>404</v>
      </c>
      <c r="AE69" s="6">
        <v>1</v>
      </c>
      <c r="AI69" s="6" t="s">
        <v>403</v>
      </c>
      <c r="AM69" s="6" t="s">
        <v>302</v>
      </c>
    </row>
    <row r="70" spans="1:39" x14ac:dyDescent="0.25">
      <c r="A70" s="6" t="s">
        <v>213</v>
      </c>
      <c r="B70" s="6" t="s">
        <v>214</v>
      </c>
      <c r="C70" s="6" t="str">
        <f>'Project Start Date'!C70</f>
        <v>DRS.PX.GOE._.CI_.Smart Thermostats</v>
      </c>
      <c r="D70" s="6" t="str">
        <f t="shared" si="3"/>
        <v>UoS Charge</v>
      </c>
      <c r="E70" s="6">
        <f t="shared" si="2"/>
        <v>-17.66</v>
      </c>
      <c r="G70" s="6" t="s">
        <v>216</v>
      </c>
      <c r="H70" s="6">
        <f>'Project Start Date'!H70</f>
        <v>1</v>
      </c>
      <c r="L70" s="6" t="str">
        <f>'Project Start Date'!L70</f>
        <v>=</v>
      </c>
      <c r="O70" s="6" t="str">
        <f ca="1">'Project Start Date'!O70</f>
        <v>H:\2023 IRP Update\_Document\DATA DISC\2023 IRP Update Data Disk April 1 (Public)\Chapters, Appendicies, and Input Assumptions\Input Assumptions\DSM\_PC_DSM-DR-IRP2023 Update Plexos Inputs Summer &amp; Winter update.xlsx]</v>
      </c>
      <c r="Q70" s="6" t="str">
        <f>INDEX(TBL_PlexosNaming!$O$3:$O$54,MATCH(MID(UoS!C70,8,3),TBL_PlexosNaming!$Q$3:$Q$54,0))</f>
        <v>ID</v>
      </c>
      <c r="X70" s="6" t="s">
        <v>213</v>
      </c>
      <c r="Y70" s="6" t="s">
        <v>214</v>
      </c>
      <c r="Z70" s="6" t="s">
        <v>205</v>
      </c>
      <c r="AA70" s="6" t="s">
        <v>297</v>
      </c>
      <c r="AB70" s="6">
        <v>-13.82</v>
      </c>
      <c r="AD70" s="6" t="s">
        <v>404</v>
      </c>
      <c r="AE70" s="6">
        <v>1</v>
      </c>
      <c r="AI70" s="6" t="s">
        <v>403</v>
      </c>
      <c r="AM70" s="6" t="s">
        <v>302</v>
      </c>
    </row>
    <row r="71" spans="1:39" x14ac:dyDescent="0.25">
      <c r="A71" s="6" t="s">
        <v>213</v>
      </c>
      <c r="B71" s="6" t="s">
        <v>214</v>
      </c>
      <c r="C71" s="6" t="str">
        <f>'Project Start Date'!C71</f>
        <v>DRS.PX.SOR._.CI_.Smart Thermostats</v>
      </c>
      <c r="D71" s="6" t="str">
        <f t="shared" si="3"/>
        <v>UoS Charge</v>
      </c>
      <c r="E71" s="6">
        <f t="shared" si="2"/>
        <v>-15.55</v>
      </c>
      <c r="G71" s="6" t="s">
        <v>216</v>
      </c>
      <c r="H71" s="6">
        <f>'Project Start Date'!H71</f>
        <v>1</v>
      </c>
      <c r="L71" s="6" t="str">
        <f>'Project Start Date'!L71</f>
        <v>=</v>
      </c>
      <c r="O71" s="6" t="str">
        <f ca="1">'Project Start Date'!O71</f>
        <v>H:\2023 IRP Update\_Document\DATA DISC\2023 IRP Update Data Disk April 1 (Public)\Chapters, Appendicies, and Input Assumptions\Input Assumptions\DSM\_PC_DSM-DR-IRP2023 Update Plexos Inputs Summer &amp; Winter update.xlsx]</v>
      </c>
      <c r="Q71" s="6" t="str">
        <f>INDEX(TBL_PlexosNaming!$O$3:$O$54,MATCH(MID(UoS!C71,8,3),TBL_PlexosNaming!$Q$3:$Q$54,0))</f>
        <v>OR</v>
      </c>
      <c r="X71" s="6" t="s">
        <v>213</v>
      </c>
      <c r="Y71" s="6" t="s">
        <v>214</v>
      </c>
      <c r="Z71" s="6" t="s">
        <v>209</v>
      </c>
      <c r="AA71" s="6" t="s">
        <v>297</v>
      </c>
      <c r="AB71" s="6">
        <v>-13.82</v>
      </c>
      <c r="AD71" s="6" t="s">
        <v>404</v>
      </c>
      <c r="AE71" s="6">
        <v>1</v>
      </c>
      <c r="AI71" s="6" t="s">
        <v>403</v>
      </c>
      <c r="AM71" s="6" t="s">
        <v>302</v>
      </c>
    </row>
    <row r="72" spans="1:39" x14ac:dyDescent="0.25">
      <c r="A72" s="6" t="s">
        <v>213</v>
      </c>
      <c r="B72" s="6" t="s">
        <v>214</v>
      </c>
      <c r="C72" s="6" t="str">
        <f>'Project Start Date'!C72</f>
        <v>DRS.PX.UTN._.CI_.Smart Thermostats</v>
      </c>
      <c r="D72" s="6" t="str">
        <f t="shared" si="3"/>
        <v>UoS Charge</v>
      </c>
      <c r="E72" s="6">
        <f t="shared" si="2"/>
        <v>-17.989999999999998</v>
      </c>
      <c r="G72" s="6" t="s">
        <v>216</v>
      </c>
      <c r="H72" s="6">
        <f>'Project Start Date'!H72</f>
        <v>1</v>
      </c>
      <c r="L72" s="6" t="str">
        <f>'Project Start Date'!L72</f>
        <v>=</v>
      </c>
      <c r="O72" s="6" t="str">
        <f ca="1">'Project Start Date'!O72</f>
        <v>H:\2023 IRP Update\_Document\DATA DISC\2023 IRP Update Data Disk April 1 (Public)\Chapters, Appendicies, and Input Assumptions\Input Assumptions\DSM\_PC_DSM-DR-IRP2023 Update Plexos Inputs Summer &amp; Winter update.xlsx]</v>
      </c>
      <c r="Q72" s="6" t="str">
        <f>INDEX(TBL_PlexosNaming!$O$3:$O$54,MATCH(MID(UoS!C72,8,3),TBL_PlexosNaming!$Q$3:$Q$54,0))</f>
        <v>UT</v>
      </c>
      <c r="X72" s="6" t="s">
        <v>213</v>
      </c>
      <c r="Y72" s="6" t="s">
        <v>214</v>
      </c>
      <c r="Z72" s="6" t="s">
        <v>211</v>
      </c>
      <c r="AA72" s="6" t="s">
        <v>297</v>
      </c>
      <c r="AB72" s="6">
        <v>-13.82</v>
      </c>
      <c r="AD72" s="6" t="s">
        <v>404</v>
      </c>
      <c r="AE72" s="6">
        <v>1</v>
      </c>
      <c r="AI72" s="6" t="s">
        <v>403</v>
      </c>
      <c r="AM72" s="6" t="s">
        <v>302</v>
      </c>
    </row>
    <row r="73" spans="1:39" x14ac:dyDescent="0.25">
      <c r="A73" s="6" t="s">
        <v>213</v>
      </c>
      <c r="B73" s="6" t="s">
        <v>214</v>
      </c>
      <c r="C73" s="6" t="str">
        <f>'Project Start Date'!C73</f>
        <v>DRS.PX.YAK._.CI_.Smart Thermostats</v>
      </c>
      <c r="D73" s="6" t="str">
        <f t="shared" si="3"/>
        <v>UoS Charge</v>
      </c>
      <c r="E73" s="6">
        <f t="shared" si="2"/>
        <v>-15.78</v>
      </c>
      <c r="G73" s="6" t="s">
        <v>216</v>
      </c>
      <c r="H73" s="6">
        <f>'Project Start Date'!H73</f>
        <v>1</v>
      </c>
      <c r="L73" s="6" t="str">
        <f>'Project Start Date'!L73</f>
        <v>=</v>
      </c>
      <c r="O73" s="6" t="str">
        <f ca="1">'Project Start Date'!O73</f>
        <v>H:\2023 IRP Update\_Document\DATA DISC\2023 IRP Update Data Disk April 1 (Public)\Chapters, Appendicies, and Input Assumptions\Input Assumptions\DSM\_PC_DSM-DR-IRP2023 Update Plexos Inputs Summer &amp; Winter update.xlsx]</v>
      </c>
      <c r="Q73" s="6" t="str">
        <f>INDEX(TBL_PlexosNaming!$O$3:$O$54,MATCH(MID(UoS!C73,8,3),TBL_PlexosNaming!$Q$3:$Q$54,0))</f>
        <v>WA</v>
      </c>
      <c r="X73" s="6" t="s">
        <v>213</v>
      </c>
      <c r="Y73" s="6" t="s">
        <v>214</v>
      </c>
      <c r="Z73" s="6" t="s">
        <v>183</v>
      </c>
      <c r="AA73" s="6" t="s">
        <v>297</v>
      </c>
      <c r="AB73" s="6">
        <v>-13.82</v>
      </c>
      <c r="AD73" s="6" t="s">
        <v>404</v>
      </c>
      <c r="AE73" s="6">
        <v>1</v>
      </c>
      <c r="AI73" s="6" t="s">
        <v>403</v>
      </c>
      <c r="AM73" s="6" t="s">
        <v>302</v>
      </c>
    </row>
    <row r="74" spans="1:39" x14ac:dyDescent="0.25">
      <c r="A74" s="6" t="s">
        <v>213</v>
      </c>
      <c r="B74" s="6" t="s">
        <v>214</v>
      </c>
      <c r="C74" s="6" t="str">
        <f>'Project Start Date'!C74</f>
        <v>DRS.PX.WYC._.CI_.Smart Thermostats</v>
      </c>
      <c r="D74" s="6" t="str">
        <f t="shared" si="3"/>
        <v>UoS Charge</v>
      </c>
      <c r="E74" s="6">
        <f t="shared" si="2"/>
        <v>-10.85</v>
      </c>
      <c r="G74" s="6" t="s">
        <v>216</v>
      </c>
      <c r="H74" s="6">
        <f>'Project Start Date'!H74</f>
        <v>1</v>
      </c>
      <c r="L74" s="6" t="str">
        <f>'Project Start Date'!L74</f>
        <v>=</v>
      </c>
      <c r="O74" s="6" t="str">
        <f ca="1">'Project Start Date'!O74</f>
        <v>H:\2023 IRP Update\_Document\DATA DISC\2023 IRP Update Data Disk April 1 (Public)\Chapters, Appendicies, and Input Assumptions\Input Assumptions\DSM\_PC_DSM-DR-IRP2023 Update Plexos Inputs Summer &amp; Winter update.xlsx]</v>
      </c>
      <c r="Q74" s="6" t="str">
        <f>INDEX(TBL_PlexosNaming!$O$3:$O$54,MATCH(MID(UoS!C74,8,3),TBL_PlexosNaming!$Q$3:$Q$54,0))</f>
        <v>WY</v>
      </c>
      <c r="X74" s="6" t="s">
        <v>213</v>
      </c>
      <c r="Y74" s="6" t="s">
        <v>214</v>
      </c>
      <c r="Z74" s="6" t="s">
        <v>185</v>
      </c>
      <c r="AA74" s="6" t="s">
        <v>297</v>
      </c>
      <c r="AB74" s="6">
        <v>-13.82</v>
      </c>
      <c r="AD74" s="6" t="s">
        <v>404</v>
      </c>
      <c r="AE74" s="6">
        <v>1</v>
      </c>
      <c r="AI74" s="6" t="s">
        <v>403</v>
      </c>
      <c r="AM74" s="6" t="s">
        <v>302</v>
      </c>
    </row>
    <row r="75" spans="1:39" x14ac:dyDescent="0.25">
      <c r="A75" s="6" t="s">
        <v>213</v>
      </c>
      <c r="B75" s="6" t="s">
        <v>214</v>
      </c>
      <c r="C75" s="6" t="str">
        <f>'Project Start Date'!C75</f>
        <v>DRS.PX.NCA._.RES.Smart Thermostats</v>
      </c>
      <c r="D75" s="6" t="str">
        <f t="shared" si="3"/>
        <v>UoS Charge</v>
      </c>
      <c r="E75" s="6">
        <f t="shared" si="2"/>
        <v>-13.47</v>
      </c>
      <c r="G75" s="6" t="s">
        <v>216</v>
      </c>
      <c r="H75" s="6">
        <f>'Project Start Date'!H75</f>
        <v>1</v>
      </c>
      <c r="L75" s="6" t="str">
        <f>'Project Start Date'!L75</f>
        <v>=</v>
      </c>
      <c r="O75" s="6" t="str">
        <f ca="1">'Project Start Date'!O75</f>
        <v>H:\2023 IRP Update\_Document\DATA DISC\2023 IRP Update Data Disk April 1 (Public)\Chapters, Appendicies, and Input Assumptions\Input Assumptions\DSM\_PC_DSM-DR-IRP2023 Update Plexos Inputs Summer &amp; Winter update.xlsx]</v>
      </c>
      <c r="Q75" s="6" t="str">
        <f>INDEX(TBL_PlexosNaming!$O$3:$O$54,MATCH(MID(UoS!C75,8,3),TBL_PlexosNaming!$Q$3:$Q$54,0))</f>
        <v>CA</v>
      </c>
      <c r="X75" s="6" t="s">
        <v>213</v>
      </c>
      <c r="Y75" s="6" t="s">
        <v>214</v>
      </c>
      <c r="Z75" s="6" t="s">
        <v>187</v>
      </c>
      <c r="AA75" s="6" t="s">
        <v>297</v>
      </c>
      <c r="AB75" s="6">
        <v>-13.82</v>
      </c>
      <c r="AD75" s="6" t="s">
        <v>404</v>
      </c>
      <c r="AE75" s="6">
        <v>1</v>
      </c>
      <c r="AI75" s="6" t="s">
        <v>403</v>
      </c>
      <c r="AM75" s="6" t="s">
        <v>302</v>
      </c>
    </row>
    <row r="76" spans="1:39" x14ac:dyDescent="0.25">
      <c r="A76" s="6" t="s">
        <v>213</v>
      </c>
      <c r="B76" s="6" t="s">
        <v>214</v>
      </c>
      <c r="C76" s="6" t="str">
        <f>'Project Start Date'!C76</f>
        <v>DRS.PX.GOE._.RES.Smart Thermostats</v>
      </c>
      <c r="D76" s="6" t="str">
        <f t="shared" si="3"/>
        <v>UoS Charge</v>
      </c>
      <c r="E76" s="6">
        <f t="shared" si="2"/>
        <v>-17.66</v>
      </c>
      <c r="G76" s="6" t="s">
        <v>216</v>
      </c>
      <c r="H76" s="6">
        <f>'Project Start Date'!H76</f>
        <v>1</v>
      </c>
      <c r="L76" s="6" t="str">
        <f>'Project Start Date'!L76</f>
        <v>=</v>
      </c>
      <c r="O76" s="6" t="str">
        <f ca="1">'Project Start Date'!O76</f>
        <v>H:\2023 IRP Update\_Document\DATA DISC\2023 IRP Update Data Disk April 1 (Public)\Chapters, Appendicies, and Input Assumptions\Input Assumptions\DSM\_PC_DSM-DR-IRP2023 Update Plexos Inputs Summer &amp; Winter update.xlsx]</v>
      </c>
      <c r="Q76" s="6" t="str">
        <f>INDEX(TBL_PlexosNaming!$O$3:$O$54,MATCH(MID(UoS!C76,8,3),TBL_PlexosNaming!$Q$3:$Q$54,0))</f>
        <v>ID</v>
      </c>
      <c r="X76" s="6" t="s">
        <v>213</v>
      </c>
      <c r="Y76" s="6" t="s">
        <v>214</v>
      </c>
      <c r="Z76" s="6" t="s">
        <v>189</v>
      </c>
      <c r="AA76" s="6" t="s">
        <v>297</v>
      </c>
      <c r="AB76" s="6">
        <v>-13.82</v>
      </c>
      <c r="AD76" s="6" t="s">
        <v>404</v>
      </c>
      <c r="AE76" s="6">
        <v>1</v>
      </c>
      <c r="AI76" s="6" t="s">
        <v>403</v>
      </c>
      <c r="AM76" s="6" t="s">
        <v>302</v>
      </c>
    </row>
    <row r="77" spans="1:39" x14ac:dyDescent="0.25">
      <c r="A77" s="6" t="s">
        <v>213</v>
      </c>
      <c r="B77" s="6" t="s">
        <v>214</v>
      </c>
      <c r="C77" s="6" t="str">
        <f>'Project Start Date'!C77</f>
        <v>DRS.PX.SOR._.RES.Smart Thermostats</v>
      </c>
      <c r="D77" s="6" t="str">
        <f t="shared" si="3"/>
        <v>UoS Charge</v>
      </c>
      <c r="E77" s="6">
        <f t="shared" si="2"/>
        <v>-15.55</v>
      </c>
      <c r="G77" s="6" t="s">
        <v>216</v>
      </c>
      <c r="H77" s="6">
        <f>'Project Start Date'!H77</f>
        <v>1</v>
      </c>
      <c r="L77" s="6" t="str">
        <f>'Project Start Date'!L77</f>
        <v>=</v>
      </c>
      <c r="O77" s="6" t="str">
        <f ca="1">'Project Start Date'!O77</f>
        <v>H:\2023 IRP Update\_Document\DATA DISC\2023 IRP Update Data Disk April 1 (Public)\Chapters, Appendicies, and Input Assumptions\Input Assumptions\DSM\_PC_DSM-DR-IRP2023 Update Plexos Inputs Summer &amp; Winter update.xlsx]</v>
      </c>
      <c r="Q77" s="6" t="str">
        <f>INDEX(TBL_PlexosNaming!$O$3:$O$54,MATCH(MID(UoS!C77,8,3),TBL_PlexosNaming!$Q$3:$Q$54,0))</f>
        <v>OR</v>
      </c>
      <c r="X77" s="6" t="s">
        <v>213</v>
      </c>
      <c r="Y77" s="6" t="s">
        <v>214</v>
      </c>
      <c r="Z77" s="6" t="s">
        <v>191</v>
      </c>
      <c r="AA77" s="6" t="s">
        <v>297</v>
      </c>
      <c r="AB77" s="6">
        <v>-13.82</v>
      </c>
      <c r="AD77" s="6" t="s">
        <v>404</v>
      </c>
      <c r="AE77" s="6">
        <v>1</v>
      </c>
      <c r="AI77" s="6" t="s">
        <v>403</v>
      </c>
      <c r="AM77" s="6" t="s">
        <v>302</v>
      </c>
    </row>
    <row r="78" spans="1:39" x14ac:dyDescent="0.25">
      <c r="A78" s="6" t="s">
        <v>213</v>
      </c>
      <c r="B78" s="6" t="s">
        <v>214</v>
      </c>
      <c r="C78" s="6" t="str">
        <f>'Project Start Date'!C78</f>
        <v>DRS.PX.UTN._.RES.Smart Thermostats</v>
      </c>
      <c r="D78" s="6" t="str">
        <f t="shared" si="3"/>
        <v>UoS Charge</v>
      </c>
      <c r="E78" s="6">
        <f t="shared" si="2"/>
        <v>-17.989999999999998</v>
      </c>
      <c r="G78" s="6" t="s">
        <v>216</v>
      </c>
      <c r="H78" s="6">
        <f>'Project Start Date'!H78</f>
        <v>1</v>
      </c>
      <c r="L78" s="6" t="str">
        <f>'Project Start Date'!L78</f>
        <v>=</v>
      </c>
      <c r="O78" s="6" t="str">
        <f ca="1">'Project Start Date'!O78</f>
        <v>H:\2023 IRP Update\_Document\DATA DISC\2023 IRP Update Data Disk April 1 (Public)\Chapters, Appendicies, and Input Assumptions\Input Assumptions\DSM\_PC_DSM-DR-IRP2023 Update Plexos Inputs Summer &amp; Winter update.xlsx]</v>
      </c>
      <c r="Q78" s="6" t="str">
        <f>INDEX(TBL_PlexosNaming!$O$3:$O$54,MATCH(MID(UoS!C78,8,3),TBL_PlexosNaming!$Q$3:$Q$54,0))</f>
        <v>UT</v>
      </c>
      <c r="X78" s="6" t="s">
        <v>213</v>
      </c>
      <c r="Y78" s="6" t="s">
        <v>214</v>
      </c>
      <c r="Z78" s="6" t="s">
        <v>193</v>
      </c>
      <c r="AA78" s="6" t="s">
        <v>297</v>
      </c>
      <c r="AB78" s="6">
        <v>-13.82</v>
      </c>
      <c r="AD78" s="6" t="s">
        <v>404</v>
      </c>
      <c r="AE78" s="6">
        <v>1</v>
      </c>
      <c r="AI78" s="6" t="s">
        <v>403</v>
      </c>
      <c r="AM78" s="6" t="s">
        <v>302</v>
      </c>
    </row>
    <row r="79" spans="1:39" x14ac:dyDescent="0.25">
      <c r="A79" s="6" t="s">
        <v>213</v>
      </c>
      <c r="B79" s="6" t="s">
        <v>214</v>
      </c>
      <c r="C79" s="6" t="str">
        <f>'Project Start Date'!C79</f>
        <v>DRS.PX.YAK._.RES.Smart Thermostats</v>
      </c>
      <c r="D79" s="6" t="str">
        <f t="shared" si="3"/>
        <v>UoS Charge</v>
      </c>
      <c r="E79" s="6">
        <f t="shared" si="2"/>
        <v>-15.78</v>
      </c>
      <c r="G79" s="6" t="s">
        <v>216</v>
      </c>
      <c r="H79" s="6">
        <f>'Project Start Date'!H79</f>
        <v>1</v>
      </c>
      <c r="L79" s="6" t="str">
        <f>'Project Start Date'!L79</f>
        <v>=</v>
      </c>
      <c r="O79" s="6" t="str">
        <f ca="1">'Project Start Date'!O79</f>
        <v>H:\2023 IRP Update\_Document\DATA DISC\2023 IRP Update Data Disk April 1 (Public)\Chapters, Appendicies, and Input Assumptions\Input Assumptions\DSM\_PC_DSM-DR-IRP2023 Update Plexos Inputs Summer &amp; Winter update.xlsx]</v>
      </c>
      <c r="Q79" s="6" t="str">
        <f>INDEX(TBL_PlexosNaming!$O$3:$O$54,MATCH(MID(UoS!C79,8,3),TBL_PlexosNaming!$Q$3:$Q$54,0))</f>
        <v>WA</v>
      </c>
      <c r="X79" s="6" t="s">
        <v>213</v>
      </c>
      <c r="Y79" s="6" t="s">
        <v>214</v>
      </c>
      <c r="Z79" s="6" t="s">
        <v>195</v>
      </c>
      <c r="AA79" s="6" t="s">
        <v>297</v>
      </c>
      <c r="AB79" s="6">
        <v>-13.82</v>
      </c>
      <c r="AD79" s="6" t="s">
        <v>404</v>
      </c>
      <c r="AE79" s="6">
        <v>1</v>
      </c>
      <c r="AI79" s="6" t="s">
        <v>403</v>
      </c>
      <c r="AM79" s="6" t="s">
        <v>302</v>
      </c>
    </row>
    <row r="80" spans="1:39" x14ac:dyDescent="0.25">
      <c r="A80" s="6" t="s">
        <v>213</v>
      </c>
      <c r="B80" s="6" t="s">
        <v>214</v>
      </c>
      <c r="C80" s="6" t="str">
        <f>'Project Start Date'!C80</f>
        <v>DRS.PX.WYC._.RES.Smart Thermostats</v>
      </c>
      <c r="D80" s="6" t="str">
        <f t="shared" si="3"/>
        <v>UoS Charge</v>
      </c>
      <c r="E80" s="6">
        <f t="shared" si="2"/>
        <v>-10.85</v>
      </c>
      <c r="G80" s="6" t="s">
        <v>216</v>
      </c>
      <c r="H80" s="6">
        <f>'Project Start Date'!H80</f>
        <v>1</v>
      </c>
      <c r="L80" s="6" t="str">
        <f>'Project Start Date'!L80</f>
        <v>=</v>
      </c>
      <c r="O80" s="6" t="str">
        <f ca="1">'Project Start Date'!O80</f>
        <v>H:\2023 IRP Update\_Document\DATA DISC\2023 IRP Update Data Disk April 1 (Public)\Chapters, Appendicies, and Input Assumptions\Input Assumptions\DSM\_PC_DSM-DR-IRP2023 Update Plexos Inputs Summer &amp; Winter update.xlsx]</v>
      </c>
      <c r="Q80" s="6" t="str">
        <f>INDEX(TBL_PlexosNaming!$O$3:$O$54,MATCH(MID(UoS!C80,8,3),TBL_PlexosNaming!$Q$3:$Q$54,0))</f>
        <v>WY</v>
      </c>
      <c r="X80" s="6" t="s">
        <v>213</v>
      </c>
      <c r="Y80" s="6" t="s">
        <v>214</v>
      </c>
      <c r="Z80" s="6" t="s">
        <v>177</v>
      </c>
      <c r="AA80" s="6" t="s">
        <v>297</v>
      </c>
      <c r="AB80" s="6">
        <v>-23.2</v>
      </c>
      <c r="AD80" s="6" t="s">
        <v>404</v>
      </c>
      <c r="AE80" s="6">
        <v>1</v>
      </c>
      <c r="AI80" s="6" t="s">
        <v>403</v>
      </c>
      <c r="AM80" s="6" t="s">
        <v>302</v>
      </c>
    </row>
    <row r="81" spans="1:39" x14ac:dyDescent="0.25">
      <c r="A81" s="6" t="s">
        <v>213</v>
      </c>
      <c r="B81" s="6" t="s">
        <v>214</v>
      </c>
      <c r="C81" s="6" t="str">
        <f>'Project Start Date'!C81</f>
        <v>DRS.PX.NCA._.CI_.Battery DLC</v>
      </c>
      <c r="D81" s="6" t="str">
        <f t="shared" si="3"/>
        <v>UoS Charge</v>
      </c>
      <c r="E81" s="6">
        <f t="shared" si="2"/>
        <v>-13.47</v>
      </c>
      <c r="G81" s="6" t="s">
        <v>216</v>
      </c>
      <c r="H81" s="6">
        <f>'Project Start Date'!H81</f>
        <v>1</v>
      </c>
      <c r="L81" s="6" t="str">
        <f>'Project Start Date'!L81</f>
        <v>=</v>
      </c>
      <c r="O81" s="6" t="str">
        <f ca="1">'Project Start Date'!O81</f>
        <v>H:\2023 IRP Update\_Document\DATA DISC\2023 IRP Update Data Disk April 1 (Public)\Chapters, Appendicies, and Input Assumptions\Input Assumptions\DSM\_PC_DSM-DR-IRP2023 Update Plexos Inputs Summer &amp; Winter update.xlsx]</v>
      </c>
      <c r="Q81" s="6" t="str">
        <f>INDEX(TBL_PlexosNaming!$O$3:$O$54,MATCH(MID(UoS!C81,8,3),TBL_PlexosNaming!$Q$3:$Q$54,0))</f>
        <v>CA</v>
      </c>
      <c r="X81" s="6" t="s">
        <v>213</v>
      </c>
      <c r="Y81" s="6" t="s">
        <v>214</v>
      </c>
      <c r="Z81" s="6" t="s">
        <v>167</v>
      </c>
      <c r="AA81" s="6" t="s">
        <v>297</v>
      </c>
      <c r="AB81" s="6">
        <v>-23.2</v>
      </c>
      <c r="AD81" s="6" t="s">
        <v>404</v>
      </c>
      <c r="AE81" s="6">
        <v>1</v>
      </c>
      <c r="AI81" s="6" t="s">
        <v>403</v>
      </c>
      <c r="AM81" s="6" t="s">
        <v>302</v>
      </c>
    </row>
    <row r="82" spans="1:39" x14ac:dyDescent="0.25">
      <c r="A82" s="6" t="s">
        <v>213</v>
      </c>
      <c r="B82" s="6" t="s">
        <v>214</v>
      </c>
      <c r="C82" s="6" t="str">
        <f>'Project Start Date'!C82</f>
        <v>DRS.PX.GOE._.CI_.Battery DLC</v>
      </c>
      <c r="D82" s="6" t="str">
        <f t="shared" si="3"/>
        <v>UoS Charge</v>
      </c>
      <c r="E82" s="6">
        <f t="shared" si="2"/>
        <v>-17.66</v>
      </c>
      <c r="G82" s="6" t="s">
        <v>216</v>
      </c>
      <c r="H82" s="6">
        <f>'Project Start Date'!H82</f>
        <v>1</v>
      </c>
      <c r="L82" s="6" t="str">
        <f>'Project Start Date'!L82</f>
        <v>=</v>
      </c>
      <c r="O82" s="6" t="str">
        <f ca="1">'Project Start Date'!O82</f>
        <v>H:\2023 IRP Update\_Document\DATA DISC\2023 IRP Update Data Disk April 1 (Public)\Chapters, Appendicies, and Input Assumptions\Input Assumptions\DSM\_PC_DSM-DR-IRP2023 Update Plexos Inputs Summer &amp; Winter update.xlsx]</v>
      </c>
      <c r="Q82" s="6" t="str">
        <f>INDEX(TBL_PlexosNaming!$O$3:$O$54,MATCH(MID(UoS!C82,8,3),TBL_PlexosNaming!$Q$3:$Q$54,0))</f>
        <v>ID</v>
      </c>
      <c r="X82" s="6" t="s">
        <v>213</v>
      </c>
      <c r="Y82" s="6" t="s">
        <v>214</v>
      </c>
      <c r="Z82" s="6" t="s">
        <v>169</v>
      </c>
      <c r="AA82" s="6" t="s">
        <v>297</v>
      </c>
      <c r="AB82" s="6">
        <v>-23.2</v>
      </c>
      <c r="AD82" s="6" t="s">
        <v>404</v>
      </c>
      <c r="AE82" s="6">
        <v>1</v>
      </c>
      <c r="AI82" s="6" t="s">
        <v>403</v>
      </c>
      <c r="AM82" s="6" t="s">
        <v>302</v>
      </c>
    </row>
    <row r="83" spans="1:39" x14ac:dyDescent="0.25">
      <c r="A83" s="6" t="s">
        <v>213</v>
      </c>
      <c r="B83" s="6" t="s">
        <v>214</v>
      </c>
      <c r="C83" s="6" t="str">
        <f>'Project Start Date'!C83</f>
        <v>DRS.PX.SOR._.CI_.Battery DLC</v>
      </c>
      <c r="D83" s="6" t="str">
        <f t="shared" si="3"/>
        <v>UoS Charge</v>
      </c>
      <c r="E83" s="6">
        <f t="shared" si="2"/>
        <v>-15.55</v>
      </c>
      <c r="G83" s="6" t="s">
        <v>216</v>
      </c>
      <c r="H83" s="6">
        <f>'Project Start Date'!H83</f>
        <v>1</v>
      </c>
      <c r="L83" s="6" t="str">
        <f>'Project Start Date'!L83</f>
        <v>=</v>
      </c>
      <c r="O83" s="6" t="str">
        <f ca="1">'Project Start Date'!O83</f>
        <v>H:\2023 IRP Update\_Document\DATA DISC\2023 IRP Update Data Disk April 1 (Public)\Chapters, Appendicies, and Input Assumptions\Input Assumptions\DSM\_PC_DSM-DR-IRP2023 Update Plexos Inputs Summer &amp; Winter update.xlsx]</v>
      </c>
      <c r="Q83" s="6" t="str">
        <f>INDEX(TBL_PlexosNaming!$O$3:$O$54,MATCH(MID(UoS!C83,8,3),TBL_PlexosNaming!$Q$3:$Q$54,0))</f>
        <v>OR</v>
      </c>
      <c r="X83" s="6" t="s">
        <v>213</v>
      </c>
      <c r="Y83" s="6" t="s">
        <v>214</v>
      </c>
      <c r="Z83" s="6" t="s">
        <v>171</v>
      </c>
      <c r="AA83" s="6" t="s">
        <v>297</v>
      </c>
      <c r="AB83" s="6">
        <v>-23.2</v>
      </c>
      <c r="AD83" s="6" t="s">
        <v>404</v>
      </c>
      <c r="AE83" s="6">
        <v>1</v>
      </c>
      <c r="AI83" s="6" t="s">
        <v>403</v>
      </c>
      <c r="AM83" s="6" t="s">
        <v>302</v>
      </c>
    </row>
    <row r="84" spans="1:39" x14ac:dyDescent="0.25">
      <c r="A84" s="6" t="s">
        <v>213</v>
      </c>
      <c r="B84" s="6" t="s">
        <v>214</v>
      </c>
      <c r="C84" s="6" t="str">
        <f>'Project Start Date'!C84</f>
        <v>DRS.PX.UTN._.CI_.Battery DLC</v>
      </c>
      <c r="D84" s="6" t="str">
        <f t="shared" si="3"/>
        <v>UoS Charge</v>
      </c>
      <c r="E84" s="6">
        <f t="shared" si="2"/>
        <v>-17.989999999999998</v>
      </c>
      <c r="G84" s="6" t="s">
        <v>216</v>
      </c>
      <c r="H84" s="6">
        <f>'Project Start Date'!H84</f>
        <v>1</v>
      </c>
      <c r="L84" s="6" t="str">
        <f>'Project Start Date'!L84</f>
        <v>=</v>
      </c>
      <c r="O84" s="6" t="str">
        <f ca="1">'Project Start Date'!O84</f>
        <v>H:\2023 IRP Update\_Document\DATA DISC\2023 IRP Update Data Disk April 1 (Public)\Chapters, Appendicies, and Input Assumptions\Input Assumptions\DSM\_PC_DSM-DR-IRP2023 Update Plexos Inputs Summer &amp; Winter update.xlsx]</v>
      </c>
      <c r="Q84" s="6" t="str">
        <f>INDEX(TBL_PlexosNaming!$O$3:$O$54,MATCH(MID(UoS!C84,8,3),TBL_PlexosNaming!$Q$3:$Q$54,0))</f>
        <v>UT</v>
      </c>
      <c r="X84" s="6" t="s">
        <v>213</v>
      </c>
      <c r="Y84" s="6" t="s">
        <v>214</v>
      </c>
      <c r="Z84" s="6" t="s">
        <v>173</v>
      </c>
      <c r="AA84" s="6" t="s">
        <v>297</v>
      </c>
      <c r="AB84" s="6">
        <v>-23.2</v>
      </c>
      <c r="AD84" s="6" t="s">
        <v>404</v>
      </c>
      <c r="AE84" s="6">
        <v>1</v>
      </c>
      <c r="AI84" s="6" t="s">
        <v>403</v>
      </c>
      <c r="AM84" s="6" t="s">
        <v>302</v>
      </c>
    </row>
    <row r="85" spans="1:39" x14ac:dyDescent="0.25">
      <c r="A85" s="6" t="s">
        <v>213</v>
      </c>
      <c r="B85" s="6" t="s">
        <v>214</v>
      </c>
      <c r="C85" s="6" t="str">
        <f>'Project Start Date'!C85</f>
        <v>DRS.PX.YAK._.CI_.Battery DLC</v>
      </c>
      <c r="D85" s="6" t="str">
        <f t="shared" si="3"/>
        <v>UoS Charge</v>
      </c>
      <c r="E85" s="6">
        <f t="shared" si="2"/>
        <v>-15.78</v>
      </c>
      <c r="G85" s="6" t="s">
        <v>216</v>
      </c>
      <c r="H85" s="6">
        <f>'Project Start Date'!H85</f>
        <v>1</v>
      </c>
      <c r="L85" s="6" t="str">
        <f>'Project Start Date'!L85</f>
        <v>=</v>
      </c>
      <c r="O85" s="6" t="str">
        <f ca="1">'Project Start Date'!O85</f>
        <v>H:\2023 IRP Update\_Document\DATA DISC\2023 IRP Update Data Disk April 1 (Public)\Chapters, Appendicies, and Input Assumptions\Input Assumptions\DSM\_PC_DSM-DR-IRP2023 Update Plexos Inputs Summer &amp; Winter update.xlsx]</v>
      </c>
      <c r="Q85" s="6" t="str">
        <f>INDEX(TBL_PlexosNaming!$O$3:$O$54,MATCH(MID(UoS!C85,8,3),TBL_PlexosNaming!$Q$3:$Q$54,0))</f>
        <v>WA</v>
      </c>
      <c r="X85" s="6" t="s">
        <v>213</v>
      </c>
      <c r="Y85" s="6" t="s">
        <v>214</v>
      </c>
      <c r="Z85" s="6" t="s">
        <v>175</v>
      </c>
      <c r="AA85" s="6" t="s">
        <v>297</v>
      </c>
      <c r="AB85" s="6">
        <v>-23.2</v>
      </c>
      <c r="AD85" s="6" t="s">
        <v>404</v>
      </c>
      <c r="AE85" s="6">
        <v>1</v>
      </c>
      <c r="AI85" s="6" t="s">
        <v>403</v>
      </c>
      <c r="AM85" s="6" t="s">
        <v>302</v>
      </c>
    </row>
    <row r="86" spans="1:39" x14ac:dyDescent="0.25">
      <c r="A86" s="6" t="s">
        <v>213</v>
      </c>
      <c r="B86" s="6" t="s">
        <v>214</v>
      </c>
      <c r="C86" s="6" t="str">
        <f>'Project Start Date'!C86</f>
        <v>DRS.PX.WYC._.CI_.Battery DLC</v>
      </c>
      <c r="D86" s="6" t="str">
        <f t="shared" si="3"/>
        <v>UoS Charge</v>
      </c>
      <c r="E86" s="6">
        <f t="shared" si="2"/>
        <v>-10.85</v>
      </c>
      <c r="G86" s="6" t="s">
        <v>216</v>
      </c>
      <c r="H86" s="6">
        <f>'Project Start Date'!H86</f>
        <v>1</v>
      </c>
      <c r="L86" s="6" t="str">
        <f>'Project Start Date'!L86</f>
        <v>=</v>
      </c>
      <c r="O86" s="6" t="str">
        <f ca="1">'Project Start Date'!O86</f>
        <v>H:\2023 IRP Update\_Document\DATA DISC\2023 IRP Update Data Disk April 1 (Public)\Chapters, Appendicies, and Input Assumptions\Input Assumptions\DSM\_PC_DSM-DR-IRP2023 Update Plexos Inputs Summer &amp; Winter update.xlsx]</v>
      </c>
      <c r="Q86" s="6" t="str">
        <f>INDEX(TBL_PlexosNaming!$O$3:$O$54,MATCH(MID(UoS!C86,8,3),TBL_PlexosNaming!$Q$3:$Q$54,0))</f>
        <v>WY</v>
      </c>
      <c r="X86" s="6" t="s">
        <v>213</v>
      </c>
      <c r="Y86" s="6" t="s">
        <v>214</v>
      </c>
      <c r="Z86" s="6" t="s">
        <v>179</v>
      </c>
      <c r="AA86" s="6" t="s">
        <v>297</v>
      </c>
      <c r="AB86" s="6">
        <v>-23.2</v>
      </c>
      <c r="AD86" s="6" t="s">
        <v>404</v>
      </c>
      <c r="AE86" s="6">
        <v>1</v>
      </c>
      <c r="AI86" s="6" t="s">
        <v>403</v>
      </c>
      <c r="AM86" s="6" t="s">
        <v>302</v>
      </c>
    </row>
    <row r="87" spans="1:39" x14ac:dyDescent="0.25">
      <c r="A87" s="6" t="s">
        <v>213</v>
      </c>
      <c r="B87" s="6" t="s">
        <v>214</v>
      </c>
      <c r="C87" s="6" t="str">
        <f>'Project Start Date'!C87</f>
        <v>DRS.PX.NCA._.RES.Battery DLC</v>
      </c>
      <c r="D87" s="6" t="str">
        <f t="shared" si="3"/>
        <v>UoS Charge</v>
      </c>
      <c r="E87" s="6">
        <f t="shared" si="2"/>
        <v>-13.47</v>
      </c>
      <c r="G87" s="6" t="s">
        <v>216</v>
      </c>
      <c r="H87" s="6">
        <f>'Project Start Date'!H87</f>
        <v>1</v>
      </c>
      <c r="L87" s="6" t="str">
        <f>'Project Start Date'!L87</f>
        <v>=</v>
      </c>
      <c r="O87" s="6" t="str">
        <f ca="1">'Project Start Date'!O87</f>
        <v>H:\2023 IRP Update\_Document\DATA DISC\2023 IRP Update Data Disk April 1 (Public)\Chapters, Appendicies, and Input Assumptions\Input Assumptions\DSM\_PC_DSM-DR-IRP2023 Update Plexos Inputs Summer &amp; Winter update.xlsx]</v>
      </c>
      <c r="Q87" s="6" t="str">
        <f>INDEX(TBL_PlexosNaming!$O$3:$O$54,MATCH(MID(UoS!C87,8,3),TBL_PlexosNaming!$Q$3:$Q$54,0))</f>
        <v>CA</v>
      </c>
      <c r="X87" s="6" t="s">
        <v>213</v>
      </c>
      <c r="Y87" s="6" t="s">
        <v>214</v>
      </c>
      <c r="Z87" s="6" t="s">
        <v>181</v>
      </c>
      <c r="AA87" s="6" t="s">
        <v>297</v>
      </c>
      <c r="AB87" s="6">
        <v>-23.2</v>
      </c>
      <c r="AD87" s="6" t="s">
        <v>404</v>
      </c>
      <c r="AE87" s="6">
        <v>1</v>
      </c>
      <c r="AI87" s="6" t="s">
        <v>403</v>
      </c>
      <c r="AM87" s="6" t="s">
        <v>302</v>
      </c>
    </row>
    <row r="88" spans="1:39" x14ac:dyDescent="0.25">
      <c r="A88" s="6" t="s">
        <v>213</v>
      </c>
      <c r="B88" s="6" t="s">
        <v>214</v>
      </c>
      <c r="C88" s="6" t="str">
        <f>'Project Start Date'!C88</f>
        <v>DRS.PX.GOE._.RES.Battery DLC</v>
      </c>
      <c r="D88" s="6" t="str">
        <f t="shared" si="3"/>
        <v>UoS Charge</v>
      </c>
      <c r="E88" s="6">
        <f t="shared" si="2"/>
        <v>-17.66</v>
      </c>
      <c r="G88" s="6" t="s">
        <v>216</v>
      </c>
      <c r="H88" s="6">
        <f>'Project Start Date'!H88</f>
        <v>1</v>
      </c>
      <c r="L88" s="6" t="str">
        <f>'Project Start Date'!L88</f>
        <v>=</v>
      </c>
      <c r="O88" s="6" t="str">
        <f ca="1">'Project Start Date'!O88</f>
        <v>H:\2023 IRP Update\_Document\DATA DISC\2023 IRP Update Data Disk April 1 (Public)\Chapters, Appendicies, and Input Assumptions\Input Assumptions\DSM\_PC_DSM-DR-IRP2023 Update Plexos Inputs Summer &amp; Winter update.xlsx]</v>
      </c>
      <c r="Q88" s="6" t="str">
        <f>INDEX(TBL_PlexosNaming!$O$3:$O$54,MATCH(MID(UoS!C88,8,3),TBL_PlexosNaming!$Q$3:$Q$54,0))</f>
        <v>ID</v>
      </c>
      <c r="X88" s="6" t="s">
        <v>213</v>
      </c>
      <c r="Y88" s="6" t="s">
        <v>214</v>
      </c>
      <c r="Z88" s="6" t="s">
        <v>151</v>
      </c>
      <c r="AA88" s="6" t="s">
        <v>297</v>
      </c>
      <c r="AB88" s="6">
        <v>-23.2</v>
      </c>
      <c r="AD88" s="6" t="s">
        <v>404</v>
      </c>
      <c r="AE88" s="6">
        <v>1</v>
      </c>
      <c r="AI88" s="6" t="s">
        <v>403</v>
      </c>
      <c r="AM88" s="6" t="s">
        <v>302</v>
      </c>
    </row>
    <row r="89" spans="1:39" x14ac:dyDescent="0.25">
      <c r="A89" s="6" t="s">
        <v>213</v>
      </c>
      <c r="B89" s="6" t="s">
        <v>214</v>
      </c>
      <c r="C89" s="6" t="str">
        <f>'Project Start Date'!C89</f>
        <v>DRS.PX.SOR._.RES.Battery DLC</v>
      </c>
      <c r="D89" s="6" t="str">
        <f t="shared" si="3"/>
        <v>UoS Charge</v>
      </c>
      <c r="E89" s="6">
        <f t="shared" si="2"/>
        <v>-15.55</v>
      </c>
      <c r="G89" s="6" t="s">
        <v>216</v>
      </c>
      <c r="H89" s="6">
        <f>'Project Start Date'!H89</f>
        <v>1</v>
      </c>
      <c r="L89" s="6" t="str">
        <f>'Project Start Date'!L89</f>
        <v>=</v>
      </c>
      <c r="O89" s="6" t="str">
        <f ca="1">'Project Start Date'!O89</f>
        <v>H:\2023 IRP Update\_Document\DATA DISC\2023 IRP Update Data Disk April 1 (Public)\Chapters, Appendicies, and Input Assumptions\Input Assumptions\DSM\_PC_DSM-DR-IRP2023 Update Plexos Inputs Summer &amp; Winter update.xlsx]</v>
      </c>
      <c r="Q89" s="6" t="str">
        <f>INDEX(TBL_PlexosNaming!$O$3:$O$54,MATCH(MID(UoS!C89,8,3),TBL_PlexosNaming!$Q$3:$Q$54,0))</f>
        <v>OR</v>
      </c>
      <c r="X89" s="6" t="s">
        <v>213</v>
      </c>
      <c r="Y89" s="6" t="s">
        <v>214</v>
      </c>
      <c r="Z89" s="6" t="s">
        <v>153</v>
      </c>
      <c r="AA89" s="6" t="s">
        <v>297</v>
      </c>
      <c r="AB89" s="6">
        <v>-23.2</v>
      </c>
      <c r="AD89" s="6" t="s">
        <v>404</v>
      </c>
      <c r="AE89" s="6">
        <v>1</v>
      </c>
      <c r="AI89" s="6" t="s">
        <v>403</v>
      </c>
      <c r="AM89" s="6" t="s">
        <v>302</v>
      </c>
    </row>
    <row r="90" spans="1:39" x14ac:dyDescent="0.25">
      <c r="A90" s="6" t="s">
        <v>213</v>
      </c>
      <c r="B90" s="6" t="s">
        <v>214</v>
      </c>
      <c r="C90" s="6" t="str">
        <f>'Project Start Date'!C90</f>
        <v>DRS.PX.UTN._.RES.Battery DLC</v>
      </c>
      <c r="D90" s="6" t="str">
        <f t="shared" si="3"/>
        <v>UoS Charge</v>
      </c>
      <c r="E90" s="6">
        <f t="shared" si="2"/>
        <v>-17.989999999999998</v>
      </c>
      <c r="G90" s="6" t="s">
        <v>216</v>
      </c>
      <c r="H90" s="6">
        <f>'Project Start Date'!H90</f>
        <v>1</v>
      </c>
      <c r="L90" s="6" t="str">
        <f>'Project Start Date'!L90</f>
        <v>=</v>
      </c>
      <c r="O90" s="6" t="str">
        <f ca="1">'Project Start Date'!O90</f>
        <v>H:\2023 IRP Update\_Document\DATA DISC\2023 IRP Update Data Disk April 1 (Public)\Chapters, Appendicies, and Input Assumptions\Input Assumptions\DSM\_PC_DSM-DR-IRP2023 Update Plexos Inputs Summer &amp; Winter update.xlsx]</v>
      </c>
      <c r="Q90" s="6" t="str">
        <f>INDEX(TBL_PlexosNaming!$O$3:$O$54,MATCH(MID(UoS!C90,8,3),TBL_PlexosNaming!$Q$3:$Q$54,0))</f>
        <v>UT</v>
      </c>
      <c r="X90" s="6" t="s">
        <v>213</v>
      </c>
      <c r="Y90" s="6" t="s">
        <v>214</v>
      </c>
      <c r="Z90" s="6" t="s">
        <v>155</v>
      </c>
      <c r="AA90" s="6" t="s">
        <v>297</v>
      </c>
      <c r="AB90" s="6">
        <v>-23.2</v>
      </c>
      <c r="AD90" s="6" t="s">
        <v>404</v>
      </c>
      <c r="AE90" s="6">
        <v>1</v>
      </c>
      <c r="AI90" s="6" t="s">
        <v>403</v>
      </c>
      <c r="AM90" s="6" t="s">
        <v>302</v>
      </c>
    </row>
    <row r="91" spans="1:39" x14ac:dyDescent="0.25">
      <c r="A91" s="6" t="s">
        <v>213</v>
      </c>
      <c r="B91" s="6" t="s">
        <v>214</v>
      </c>
      <c r="C91" s="6" t="str">
        <f>'Project Start Date'!C91</f>
        <v>DRS.PX.YAK._.RES.Battery DLC</v>
      </c>
      <c r="D91" s="6" t="str">
        <f t="shared" si="3"/>
        <v>UoS Charge</v>
      </c>
      <c r="E91" s="6">
        <f t="shared" si="2"/>
        <v>-15.78</v>
      </c>
      <c r="G91" s="6" t="s">
        <v>216</v>
      </c>
      <c r="H91" s="6">
        <f>'Project Start Date'!H91</f>
        <v>1</v>
      </c>
      <c r="L91" s="6" t="str">
        <f>'Project Start Date'!L91</f>
        <v>=</v>
      </c>
      <c r="O91" s="6" t="str">
        <f ca="1">'Project Start Date'!O91</f>
        <v>H:\2023 IRP Update\_Document\DATA DISC\2023 IRP Update Data Disk April 1 (Public)\Chapters, Appendicies, and Input Assumptions\Input Assumptions\DSM\_PC_DSM-DR-IRP2023 Update Plexos Inputs Summer &amp; Winter update.xlsx]</v>
      </c>
      <c r="Q91" s="6" t="str">
        <f>INDEX(TBL_PlexosNaming!$O$3:$O$54,MATCH(MID(UoS!C91,8,3),TBL_PlexosNaming!$Q$3:$Q$54,0))</f>
        <v>WA</v>
      </c>
      <c r="X91" s="6" t="s">
        <v>213</v>
      </c>
      <c r="Y91" s="6" t="s">
        <v>214</v>
      </c>
      <c r="Z91" s="6" t="s">
        <v>157</v>
      </c>
      <c r="AA91" s="6" t="s">
        <v>297</v>
      </c>
      <c r="AB91" s="6">
        <v>-23.2</v>
      </c>
      <c r="AD91" s="6" t="s">
        <v>404</v>
      </c>
      <c r="AE91" s="6">
        <v>1</v>
      </c>
      <c r="AI91" s="6" t="s">
        <v>403</v>
      </c>
      <c r="AM91" s="6" t="s">
        <v>302</v>
      </c>
    </row>
    <row r="92" spans="1:39" x14ac:dyDescent="0.25">
      <c r="A92" s="6" t="s">
        <v>213</v>
      </c>
      <c r="B92" s="6" t="s">
        <v>214</v>
      </c>
      <c r="C92" s="6" t="str">
        <f>'Project Start Date'!C92</f>
        <v>DRS.PX.WYC._.RES.Battery DLC</v>
      </c>
      <c r="D92" s="6" t="str">
        <f t="shared" si="3"/>
        <v>UoS Charge</v>
      </c>
      <c r="E92" s="6">
        <f t="shared" si="2"/>
        <v>-10.85</v>
      </c>
      <c r="G92" s="6" t="s">
        <v>216</v>
      </c>
      <c r="H92" s="6">
        <f>'Project Start Date'!H92</f>
        <v>1</v>
      </c>
      <c r="L92" s="6" t="str">
        <f>'Project Start Date'!L92</f>
        <v>=</v>
      </c>
      <c r="O92" s="6" t="str">
        <f ca="1">'Project Start Date'!O92</f>
        <v>H:\2023 IRP Update\_Document\DATA DISC\2023 IRP Update Data Disk April 1 (Public)\Chapters, Appendicies, and Input Assumptions\Input Assumptions\DSM\_PC_DSM-DR-IRP2023 Update Plexos Inputs Summer &amp; Winter update.xlsx]</v>
      </c>
      <c r="Q92" s="6" t="str">
        <f>INDEX(TBL_PlexosNaming!$O$3:$O$54,MATCH(MID(UoS!C92,8,3),TBL_PlexosNaming!$Q$3:$Q$54,0))</f>
        <v>WY</v>
      </c>
      <c r="X92" s="6" t="s">
        <v>213</v>
      </c>
      <c r="Y92" s="6" t="s">
        <v>214</v>
      </c>
      <c r="Z92" s="6" t="s">
        <v>159</v>
      </c>
      <c r="AA92" s="6" t="s">
        <v>297</v>
      </c>
      <c r="AB92" s="6">
        <v>-23.2</v>
      </c>
      <c r="AD92" s="6" t="s">
        <v>404</v>
      </c>
      <c r="AE92" s="6">
        <v>1</v>
      </c>
      <c r="AI92" s="6" t="s">
        <v>403</v>
      </c>
      <c r="AM92" s="6" t="s">
        <v>302</v>
      </c>
    </row>
    <row r="93" spans="1:39" x14ac:dyDescent="0.25">
      <c r="A93" s="6" t="s">
        <v>213</v>
      </c>
      <c r="B93" s="6" t="s">
        <v>214</v>
      </c>
      <c r="C93" s="6" t="str">
        <f>'Project Start Date'!C93</f>
        <v>DRW.PX.GOE._.CI_.3 Party</v>
      </c>
      <c r="D93" s="6" t="str">
        <f t="shared" si="3"/>
        <v>UoS Charge</v>
      </c>
      <c r="E93" s="6">
        <f t="shared" si="2"/>
        <v>-17.66</v>
      </c>
      <c r="G93" s="6" t="s">
        <v>216</v>
      </c>
      <c r="H93" s="6">
        <f>'Project Start Date'!H93</f>
        <v>1</v>
      </c>
      <c r="L93" s="6" t="str">
        <f>'Project Start Date'!L93</f>
        <v>=</v>
      </c>
      <c r="O93" s="6" t="str">
        <f ca="1">'Project Start Date'!O93</f>
        <v>H:\2023 IRP Update\_Document\DATA DISC\2023 IRP Update Data Disk April 1 (Public)\Chapters, Appendicies, and Input Assumptions\Input Assumptions\DSM\_PC_DSM-DR-IRP2023 Update Plexos Inputs Summer &amp; Winter update.xlsx]</v>
      </c>
      <c r="Q93" s="6" t="str">
        <f>INDEX(TBL_PlexosNaming!$O$3:$O$54,MATCH(MID(UoS!C93,8,3),TBL_PlexosNaming!$Q$3:$Q$54,0))</f>
        <v>ID</v>
      </c>
      <c r="X93" s="6" t="s">
        <v>213</v>
      </c>
      <c r="Y93" s="6" t="s">
        <v>214</v>
      </c>
      <c r="Z93" s="6" t="s">
        <v>161</v>
      </c>
      <c r="AA93" s="6" t="s">
        <v>297</v>
      </c>
      <c r="AB93" s="6">
        <v>-23.2</v>
      </c>
      <c r="AD93" s="6" t="s">
        <v>404</v>
      </c>
      <c r="AE93" s="6">
        <v>1</v>
      </c>
      <c r="AI93" s="6" t="s">
        <v>403</v>
      </c>
      <c r="AM93" s="6" t="s">
        <v>302</v>
      </c>
    </row>
    <row r="94" spans="1:39" x14ac:dyDescent="0.25">
      <c r="A94" s="6" t="s">
        <v>213</v>
      </c>
      <c r="B94" s="6" t="s">
        <v>214</v>
      </c>
      <c r="C94" s="6" t="str">
        <f>'Project Start Date'!C94</f>
        <v>DRW.PX.GOE._.CI_.Battery DLC</v>
      </c>
      <c r="D94" s="6" t="str">
        <f t="shared" si="3"/>
        <v>UoS Charge</v>
      </c>
      <c r="E94" s="6">
        <f t="shared" si="2"/>
        <v>-17.66</v>
      </c>
      <c r="G94" s="6" t="s">
        <v>216</v>
      </c>
      <c r="H94" s="6">
        <f>'Project Start Date'!H94</f>
        <v>1</v>
      </c>
      <c r="L94" s="6" t="str">
        <f>'Project Start Date'!L94</f>
        <v>=</v>
      </c>
      <c r="O94" s="6" t="str">
        <f ca="1">'Project Start Date'!O94</f>
        <v>H:\2023 IRP Update\_Document\DATA DISC\2023 IRP Update Data Disk April 1 (Public)\Chapters, Appendicies, and Input Assumptions\Input Assumptions\DSM\_PC_DSM-DR-IRP2023 Update Plexos Inputs Summer &amp; Winter update.xlsx]</v>
      </c>
      <c r="Q94" s="6" t="str">
        <f>INDEX(TBL_PlexosNaming!$O$3:$O$54,MATCH(MID(UoS!C94,8,3),TBL_PlexosNaming!$Q$3:$Q$54,0))</f>
        <v>ID</v>
      </c>
      <c r="X94" s="6" t="s">
        <v>213</v>
      </c>
      <c r="Y94" s="6" t="s">
        <v>214</v>
      </c>
      <c r="Z94" s="6" t="s">
        <v>163</v>
      </c>
      <c r="AA94" s="6" t="s">
        <v>297</v>
      </c>
      <c r="AB94" s="6">
        <v>-23.2</v>
      </c>
      <c r="AD94" s="6" t="s">
        <v>404</v>
      </c>
      <c r="AE94" s="6">
        <v>1</v>
      </c>
      <c r="AI94" s="6" t="s">
        <v>403</v>
      </c>
      <c r="AM94" s="6" t="s">
        <v>302</v>
      </c>
    </row>
    <row r="95" spans="1:39" x14ac:dyDescent="0.25">
      <c r="A95" s="6" t="s">
        <v>213</v>
      </c>
      <c r="B95" s="6" t="s">
        <v>214</v>
      </c>
      <c r="C95" s="6" t="str">
        <f>'Project Start Date'!C95</f>
        <v>DRW.PX.GOE._.CI_.Grid Interactive Water Htr</v>
      </c>
      <c r="D95" s="6" t="str">
        <f t="shared" si="3"/>
        <v>UoS Charge</v>
      </c>
      <c r="E95" s="6">
        <f t="shared" si="2"/>
        <v>-17.66</v>
      </c>
      <c r="G95" s="6" t="s">
        <v>216</v>
      </c>
      <c r="H95" s="6">
        <f>'Project Start Date'!H95</f>
        <v>1</v>
      </c>
      <c r="L95" s="6" t="str">
        <f>'Project Start Date'!L95</f>
        <v>=</v>
      </c>
      <c r="O95" s="6" t="str">
        <f ca="1">'Project Start Date'!O95</f>
        <v>H:\2023 IRP Update\_Document\DATA DISC\2023 IRP Update Data Disk April 1 (Public)\Chapters, Appendicies, and Input Assumptions\Input Assumptions\DSM\_PC_DSM-DR-IRP2023 Update Plexos Inputs Summer &amp; Winter update.xlsx]</v>
      </c>
      <c r="Q95" s="6" t="str">
        <f>INDEX(TBL_PlexosNaming!$O$3:$O$54,MATCH(MID(UoS!C95,8,3),TBL_PlexosNaming!$Q$3:$Q$54,0))</f>
        <v>ID</v>
      </c>
      <c r="X95" s="6" t="s">
        <v>213</v>
      </c>
      <c r="Y95" s="6" t="s">
        <v>214</v>
      </c>
      <c r="Z95" s="6" t="s">
        <v>165</v>
      </c>
      <c r="AA95" s="6" t="s">
        <v>297</v>
      </c>
      <c r="AB95" s="6">
        <v>-23.2</v>
      </c>
      <c r="AD95" s="6" t="s">
        <v>404</v>
      </c>
      <c r="AE95" s="6">
        <v>1</v>
      </c>
      <c r="AI95" s="6" t="s">
        <v>403</v>
      </c>
      <c r="AM95" s="6" t="s">
        <v>302</v>
      </c>
    </row>
    <row r="96" spans="1:39" x14ac:dyDescent="0.25">
      <c r="A96" s="6" t="s">
        <v>213</v>
      </c>
      <c r="B96" s="6" t="s">
        <v>214</v>
      </c>
      <c r="C96" s="6" t="str">
        <f>'Project Start Date'!C96</f>
        <v>DRW.PX.GOE._.CI_.HVAC - DLC</v>
      </c>
      <c r="D96" s="6" t="str">
        <f t="shared" si="3"/>
        <v>UoS Charge</v>
      </c>
      <c r="E96" s="6">
        <f t="shared" si="2"/>
        <v>-17.66</v>
      </c>
      <c r="G96" s="6" t="s">
        <v>216</v>
      </c>
      <c r="H96" s="6">
        <f>'Project Start Date'!H96</f>
        <v>1</v>
      </c>
      <c r="L96" s="6" t="str">
        <f>'Project Start Date'!L96</f>
        <v>=</v>
      </c>
      <c r="O96" s="6" t="str">
        <f ca="1">'Project Start Date'!O96</f>
        <v>H:\2023 IRP Update\_Document\DATA DISC\2023 IRP Update Data Disk April 1 (Public)\Chapters, Appendicies, and Input Assumptions\Input Assumptions\DSM\_PC_DSM-DR-IRP2023 Update Plexos Inputs Summer &amp; Winter update.xlsx]</v>
      </c>
      <c r="Q96" s="6" t="str">
        <f>INDEX(TBL_PlexosNaming!$O$3:$O$54,MATCH(MID(UoS!C96,8,3),TBL_PlexosNaming!$Q$3:$Q$54,0))</f>
        <v>ID</v>
      </c>
      <c r="X96" s="6" t="s">
        <v>213</v>
      </c>
      <c r="Y96" s="6" t="s">
        <v>214</v>
      </c>
      <c r="Z96" s="6" t="s">
        <v>84</v>
      </c>
      <c r="AA96" s="6" t="s">
        <v>297</v>
      </c>
      <c r="AB96" s="6">
        <v>-23.06</v>
      </c>
      <c r="AD96" s="6" t="s">
        <v>404</v>
      </c>
      <c r="AE96" s="6">
        <v>1</v>
      </c>
      <c r="AI96" s="6" t="s">
        <v>403</v>
      </c>
      <c r="AM96" s="6" t="s">
        <v>393</v>
      </c>
    </row>
    <row r="97" spans="1:39" x14ac:dyDescent="0.25">
      <c r="A97" s="6" t="s">
        <v>213</v>
      </c>
      <c r="B97" s="6" t="s">
        <v>214</v>
      </c>
      <c r="C97" s="6" t="str">
        <f>'Project Start Date'!C97</f>
        <v>DRW.PX.GOE._.CI_.Smart Thermostats</v>
      </c>
      <c r="D97" s="6" t="str">
        <f t="shared" si="3"/>
        <v>UoS Charge</v>
      </c>
      <c r="E97" s="6">
        <f t="shared" si="2"/>
        <v>-17.66</v>
      </c>
      <c r="G97" s="6" t="s">
        <v>216</v>
      </c>
      <c r="H97" s="6">
        <f>'Project Start Date'!H97</f>
        <v>1</v>
      </c>
      <c r="L97" s="6" t="str">
        <f>'Project Start Date'!L97</f>
        <v>=</v>
      </c>
      <c r="O97" s="6" t="str">
        <f ca="1">'Project Start Date'!O97</f>
        <v>H:\2023 IRP Update\_Document\DATA DISC\2023 IRP Update Data Disk April 1 (Public)\Chapters, Appendicies, and Input Assumptions\Input Assumptions\DSM\_PC_DSM-DR-IRP2023 Update Plexos Inputs Summer &amp; Winter update.xlsx]</v>
      </c>
      <c r="Q97" s="6" t="str">
        <f>INDEX(TBL_PlexosNaming!$O$3:$O$54,MATCH(MID(UoS!C97,8,3),TBL_PlexosNaming!$Q$3:$Q$54,0))</f>
        <v>ID</v>
      </c>
      <c r="X97" s="6" t="s">
        <v>213</v>
      </c>
      <c r="Y97" s="6" t="s">
        <v>214</v>
      </c>
      <c r="Z97" s="6" t="s">
        <v>74</v>
      </c>
      <c r="AA97" s="6" t="s">
        <v>297</v>
      </c>
      <c r="AB97" s="6">
        <v>-23.06</v>
      </c>
      <c r="AD97" s="6" t="s">
        <v>404</v>
      </c>
      <c r="AE97" s="6">
        <v>1</v>
      </c>
      <c r="AI97" s="6" t="s">
        <v>403</v>
      </c>
      <c r="AM97" s="6" t="s">
        <v>393</v>
      </c>
    </row>
    <row r="98" spans="1:39" x14ac:dyDescent="0.25">
      <c r="A98" s="6" t="s">
        <v>213</v>
      </c>
      <c r="B98" s="6" t="s">
        <v>214</v>
      </c>
      <c r="C98" s="6" t="str">
        <f>'Project Start Date'!C98</f>
        <v>DRW.PX.GOE._.CI_.Water Heater - DLC</v>
      </c>
      <c r="D98" s="6" t="str">
        <f t="shared" si="3"/>
        <v>UoS Charge</v>
      </c>
      <c r="E98" s="6">
        <f t="shared" si="2"/>
        <v>-17.66</v>
      </c>
      <c r="G98" s="6" t="s">
        <v>216</v>
      </c>
      <c r="H98" s="6">
        <f>'Project Start Date'!H98</f>
        <v>1</v>
      </c>
      <c r="L98" s="6" t="str">
        <f>'Project Start Date'!L98</f>
        <v>=</v>
      </c>
      <c r="O98" s="6" t="str">
        <f ca="1">'Project Start Date'!O98</f>
        <v>H:\2023 IRP Update\_Document\DATA DISC\2023 IRP Update Data Disk April 1 (Public)\Chapters, Appendicies, and Input Assumptions\Input Assumptions\DSM\_PC_DSM-DR-IRP2023 Update Plexos Inputs Summer &amp; Winter update.xlsx]</v>
      </c>
      <c r="Q98" s="6" t="str">
        <f>INDEX(TBL_PlexosNaming!$O$3:$O$54,MATCH(MID(UoS!C98,8,3),TBL_PlexosNaming!$Q$3:$Q$54,0))</f>
        <v>ID</v>
      </c>
      <c r="X98" s="6" t="s">
        <v>213</v>
      </c>
      <c r="Y98" s="6" t="s">
        <v>214</v>
      </c>
      <c r="Z98" s="6" t="s">
        <v>76</v>
      </c>
      <c r="AA98" s="6" t="s">
        <v>297</v>
      </c>
      <c r="AB98" s="6">
        <v>-23.06</v>
      </c>
      <c r="AD98" s="6" t="s">
        <v>404</v>
      </c>
      <c r="AE98" s="6">
        <v>1</v>
      </c>
      <c r="AI98" s="6" t="s">
        <v>403</v>
      </c>
      <c r="AM98" s="6" t="s">
        <v>393</v>
      </c>
    </row>
    <row r="99" spans="1:39" x14ac:dyDescent="0.25">
      <c r="A99" s="6" t="s">
        <v>213</v>
      </c>
      <c r="B99" s="6" t="s">
        <v>214</v>
      </c>
      <c r="C99" s="6" t="str">
        <f>'Project Start Date'!C99</f>
        <v>DRW.PX.GOE._.RES.Battery DLC</v>
      </c>
      <c r="D99" s="6" t="str">
        <f t="shared" si="3"/>
        <v>UoS Charge</v>
      </c>
      <c r="E99" s="6">
        <f t="shared" si="2"/>
        <v>-17.66</v>
      </c>
      <c r="G99" s="6" t="s">
        <v>216</v>
      </c>
      <c r="H99" s="6">
        <f>'Project Start Date'!H99</f>
        <v>1</v>
      </c>
      <c r="L99" s="6" t="str">
        <f>'Project Start Date'!L99</f>
        <v>=</v>
      </c>
      <c r="O99" s="6" t="str">
        <f ca="1">'Project Start Date'!O99</f>
        <v>H:\2023 IRP Update\_Document\DATA DISC\2023 IRP Update Data Disk April 1 (Public)\Chapters, Appendicies, and Input Assumptions\Input Assumptions\DSM\_PC_DSM-DR-IRP2023 Update Plexos Inputs Summer &amp; Winter update.xlsx]</v>
      </c>
      <c r="Q99" s="6" t="str">
        <f>INDEX(TBL_PlexosNaming!$O$3:$O$54,MATCH(MID(UoS!C99,8,3),TBL_PlexosNaming!$Q$3:$Q$54,0))</f>
        <v>ID</v>
      </c>
      <c r="X99" s="6" t="s">
        <v>213</v>
      </c>
      <c r="Y99" s="6" t="s">
        <v>214</v>
      </c>
      <c r="Z99" s="6" t="s">
        <v>78</v>
      </c>
      <c r="AA99" s="6" t="s">
        <v>297</v>
      </c>
      <c r="AB99" s="6">
        <v>-23.06</v>
      </c>
      <c r="AD99" s="6" t="s">
        <v>404</v>
      </c>
      <c r="AE99" s="6">
        <v>1</v>
      </c>
      <c r="AI99" s="6" t="s">
        <v>403</v>
      </c>
      <c r="AM99" s="6" t="s">
        <v>393</v>
      </c>
    </row>
    <row r="100" spans="1:39" x14ac:dyDescent="0.25">
      <c r="A100" s="6" t="s">
        <v>213</v>
      </c>
      <c r="B100" s="6" t="s">
        <v>214</v>
      </c>
      <c r="C100" s="6" t="str">
        <f>'Project Start Date'!C100</f>
        <v>DRW.PX.GOE._.RES.EV DLC</v>
      </c>
      <c r="D100" s="6" t="str">
        <f t="shared" si="3"/>
        <v>UoS Charge</v>
      </c>
      <c r="E100" s="6">
        <f t="shared" si="2"/>
        <v>-17.66</v>
      </c>
      <c r="G100" s="6" t="s">
        <v>216</v>
      </c>
      <c r="H100" s="6">
        <f>'Project Start Date'!H100</f>
        <v>1</v>
      </c>
      <c r="L100" s="6" t="str">
        <f>'Project Start Date'!L100</f>
        <v>=</v>
      </c>
      <c r="O100" s="6" t="str">
        <f ca="1">'Project Start Date'!O100</f>
        <v>H:\2023 IRP Update\_Document\DATA DISC\2023 IRP Update Data Disk April 1 (Public)\Chapters, Appendicies, and Input Assumptions\Input Assumptions\DSM\_PC_DSM-DR-IRP2023 Update Plexos Inputs Summer &amp; Winter update.xlsx]</v>
      </c>
      <c r="Q100" s="6" t="str">
        <f>INDEX(TBL_PlexosNaming!$O$3:$O$54,MATCH(MID(UoS!C100,8,3),TBL_PlexosNaming!$Q$3:$Q$54,0))</f>
        <v>ID</v>
      </c>
      <c r="X100" s="6" t="s">
        <v>213</v>
      </c>
      <c r="Y100" s="6" t="s">
        <v>214</v>
      </c>
      <c r="Z100" s="6" t="s">
        <v>80</v>
      </c>
      <c r="AA100" s="6" t="s">
        <v>297</v>
      </c>
      <c r="AB100" s="6">
        <v>-23.06</v>
      </c>
      <c r="AD100" s="6" t="s">
        <v>404</v>
      </c>
      <c r="AE100" s="6">
        <v>1</v>
      </c>
      <c r="AI100" s="6" t="s">
        <v>403</v>
      </c>
      <c r="AM100" s="6" t="s">
        <v>393</v>
      </c>
    </row>
    <row r="101" spans="1:39" x14ac:dyDescent="0.25">
      <c r="A101" s="6" t="s">
        <v>213</v>
      </c>
      <c r="B101" s="6" t="s">
        <v>214</v>
      </c>
      <c r="C101" s="6" t="str">
        <f>'Project Start Date'!C101</f>
        <v>DRW.PX.GOE._.RES.Grid Interactive Water Htr</v>
      </c>
      <c r="D101" s="6" t="str">
        <f t="shared" si="3"/>
        <v>UoS Charge</v>
      </c>
      <c r="E101" s="6">
        <f t="shared" si="2"/>
        <v>-17.66</v>
      </c>
      <c r="G101" s="6" t="s">
        <v>216</v>
      </c>
      <c r="H101" s="6">
        <f>'Project Start Date'!H101</f>
        <v>1</v>
      </c>
      <c r="L101" s="6" t="str">
        <f>'Project Start Date'!L101</f>
        <v>=</v>
      </c>
      <c r="O101" s="6" t="str">
        <f ca="1">'Project Start Date'!O101</f>
        <v>H:\2023 IRP Update\_Document\DATA DISC\2023 IRP Update Data Disk April 1 (Public)\Chapters, Appendicies, and Input Assumptions\Input Assumptions\DSM\_PC_DSM-DR-IRP2023 Update Plexos Inputs Summer &amp; Winter update.xlsx]</v>
      </c>
      <c r="Q101" s="6" t="str">
        <f>INDEX(TBL_PlexosNaming!$O$3:$O$54,MATCH(MID(UoS!C101,8,3),TBL_PlexosNaming!$Q$3:$Q$54,0))</f>
        <v>ID</v>
      </c>
      <c r="X101" s="6" t="s">
        <v>213</v>
      </c>
      <c r="Y101" s="6" t="s">
        <v>214</v>
      </c>
      <c r="Z101" s="6" t="s">
        <v>82</v>
      </c>
      <c r="AA101" s="6" t="s">
        <v>297</v>
      </c>
      <c r="AB101" s="6">
        <v>-23.06</v>
      </c>
      <c r="AD101" s="6" t="s">
        <v>404</v>
      </c>
      <c r="AE101" s="6">
        <v>1</v>
      </c>
      <c r="AI101" s="6" t="s">
        <v>403</v>
      </c>
      <c r="AM101" s="6" t="s">
        <v>393</v>
      </c>
    </row>
    <row r="102" spans="1:39" x14ac:dyDescent="0.25">
      <c r="A102" s="6" t="s">
        <v>213</v>
      </c>
      <c r="B102" s="6" t="s">
        <v>214</v>
      </c>
      <c r="C102" s="6" t="str">
        <f>'Project Start Date'!C102</f>
        <v>DRW.PX.GOE._.RES.Home Energy Mgmt Sys</v>
      </c>
      <c r="D102" s="6" t="str">
        <f t="shared" si="3"/>
        <v>UoS Charge</v>
      </c>
      <c r="E102" s="6">
        <f t="shared" si="2"/>
        <v>-17.66</v>
      </c>
      <c r="G102" s="6" t="s">
        <v>216</v>
      </c>
      <c r="H102" s="6">
        <f>'Project Start Date'!H102</f>
        <v>1</v>
      </c>
      <c r="L102" s="6" t="str">
        <f>'Project Start Date'!L102</f>
        <v>=</v>
      </c>
      <c r="O102" s="6" t="str">
        <f ca="1">'Project Start Date'!O102</f>
        <v>H:\2023 IRP Update\_Document\DATA DISC\2023 IRP Update Data Disk April 1 (Public)\Chapters, Appendicies, and Input Assumptions\Input Assumptions\DSM\_PC_DSM-DR-IRP2023 Update Plexos Inputs Summer &amp; Winter update.xlsx]</v>
      </c>
      <c r="Q102" s="6" t="str">
        <f>INDEX(TBL_PlexosNaming!$O$3:$O$54,MATCH(MID(UoS!C102,8,3),TBL_PlexosNaming!$Q$3:$Q$54,0))</f>
        <v>ID</v>
      </c>
      <c r="X102" s="6" t="s">
        <v>213</v>
      </c>
      <c r="Y102" s="6" t="s">
        <v>214</v>
      </c>
      <c r="Z102" s="6" t="s">
        <v>86</v>
      </c>
      <c r="AA102" s="6" t="s">
        <v>297</v>
      </c>
      <c r="AB102" s="6">
        <v>-23.06</v>
      </c>
      <c r="AD102" s="6" t="s">
        <v>404</v>
      </c>
      <c r="AE102" s="6">
        <v>1</v>
      </c>
      <c r="AI102" s="6" t="s">
        <v>403</v>
      </c>
      <c r="AM102" s="6" t="s">
        <v>393</v>
      </c>
    </row>
    <row r="103" spans="1:39" x14ac:dyDescent="0.25">
      <c r="A103" s="6" t="s">
        <v>213</v>
      </c>
      <c r="B103" s="6" t="s">
        <v>214</v>
      </c>
      <c r="C103" s="6" t="str">
        <f>'Project Start Date'!C103</f>
        <v>DRW.PX.GOE._.RES.HVAC - DLC</v>
      </c>
      <c r="D103" s="6" t="str">
        <f t="shared" si="3"/>
        <v>UoS Charge</v>
      </c>
      <c r="E103" s="6">
        <f t="shared" si="2"/>
        <v>-17.66</v>
      </c>
      <c r="G103" s="6" t="s">
        <v>216</v>
      </c>
      <c r="H103" s="6">
        <f>'Project Start Date'!H103</f>
        <v>1</v>
      </c>
      <c r="L103" s="6" t="str">
        <f>'Project Start Date'!L103</f>
        <v>=</v>
      </c>
      <c r="O103" s="6" t="str">
        <f ca="1">'Project Start Date'!O103</f>
        <v>H:\2023 IRP Update\_Document\DATA DISC\2023 IRP Update Data Disk April 1 (Public)\Chapters, Appendicies, and Input Assumptions\Input Assumptions\DSM\_PC_DSM-DR-IRP2023 Update Plexos Inputs Summer &amp; Winter update.xlsx]</v>
      </c>
      <c r="Q103" s="6" t="str">
        <f>INDEX(TBL_PlexosNaming!$O$3:$O$54,MATCH(MID(UoS!C103,8,3),TBL_PlexosNaming!$Q$3:$Q$54,0))</f>
        <v>ID</v>
      </c>
      <c r="X103" s="6" t="s">
        <v>213</v>
      </c>
      <c r="Y103" s="6" t="s">
        <v>214</v>
      </c>
      <c r="Z103" s="6" t="s">
        <v>60</v>
      </c>
      <c r="AA103" s="6" t="s">
        <v>297</v>
      </c>
      <c r="AB103" s="6">
        <v>-23.06</v>
      </c>
      <c r="AD103" s="6" t="s">
        <v>404</v>
      </c>
      <c r="AE103" s="6">
        <v>1</v>
      </c>
      <c r="AI103" s="6" t="s">
        <v>403</v>
      </c>
      <c r="AM103" s="6" t="s">
        <v>393</v>
      </c>
    </row>
    <row r="104" spans="1:39" x14ac:dyDescent="0.25">
      <c r="A104" s="6" t="s">
        <v>213</v>
      </c>
      <c r="B104" s="6" t="s">
        <v>214</v>
      </c>
      <c r="C104" s="6" t="str">
        <f>'Project Start Date'!C104</f>
        <v>DRW.PX.GOE._.RES.Pool Pump - DLC</v>
      </c>
      <c r="D104" s="6" t="str">
        <f t="shared" si="3"/>
        <v>UoS Charge</v>
      </c>
      <c r="E104" s="6">
        <f t="shared" si="2"/>
        <v>-17.66</v>
      </c>
      <c r="G104" s="6" t="s">
        <v>216</v>
      </c>
      <c r="H104" s="6">
        <f>'Project Start Date'!H104</f>
        <v>1</v>
      </c>
      <c r="L104" s="6" t="str">
        <f>'Project Start Date'!L104</f>
        <v>=</v>
      </c>
      <c r="O104" s="6" t="str">
        <f ca="1">'Project Start Date'!O104</f>
        <v>H:\2023 IRP Update\_Document\DATA DISC\2023 IRP Update Data Disk April 1 (Public)\Chapters, Appendicies, and Input Assumptions\Input Assumptions\DSM\_PC_DSM-DR-IRP2023 Update Plexos Inputs Summer &amp; Winter update.xlsx]</v>
      </c>
      <c r="Q104" s="6" t="str">
        <f>INDEX(TBL_PlexosNaming!$O$3:$O$54,MATCH(MID(UoS!C104,8,3),TBL_PlexosNaming!$Q$3:$Q$54,0))</f>
        <v>ID</v>
      </c>
      <c r="X104" s="6" t="s">
        <v>213</v>
      </c>
      <c r="Y104" s="6" t="s">
        <v>214</v>
      </c>
      <c r="Z104" s="6" t="s">
        <v>62</v>
      </c>
      <c r="AA104" s="6" t="s">
        <v>297</v>
      </c>
      <c r="AB104" s="6">
        <v>-23.06</v>
      </c>
      <c r="AD104" s="6" t="s">
        <v>404</v>
      </c>
      <c r="AE104" s="6">
        <v>1</v>
      </c>
      <c r="AI104" s="6" t="s">
        <v>403</v>
      </c>
      <c r="AM104" s="6" t="s">
        <v>393</v>
      </c>
    </row>
    <row r="105" spans="1:39" x14ac:dyDescent="0.25">
      <c r="A105" s="6" t="s">
        <v>213</v>
      </c>
      <c r="B105" s="6" t="s">
        <v>214</v>
      </c>
      <c r="C105" s="6" t="str">
        <f>'Project Start Date'!C105</f>
        <v>DRW.PX.GOE._.RES.Smart Thermostats</v>
      </c>
      <c r="D105" s="6" t="str">
        <f t="shared" si="3"/>
        <v>UoS Charge</v>
      </c>
      <c r="E105" s="6">
        <f t="shared" si="2"/>
        <v>-17.66</v>
      </c>
      <c r="G105" s="6" t="s">
        <v>216</v>
      </c>
      <c r="H105" s="6">
        <f>'Project Start Date'!H105</f>
        <v>1</v>
      </c>
      <c r="L105" s="6" t="str">
        <f>'Project Start Date'!L105</f>
        <v>=</v>
      </c>
      <c r="O105" s="6" t="str">
        <f ca="1">'Project Start Date'!O105</f>
        <v>H:\2023 IRP Update\_Document\DATA DISC\2023 IRP Update Data Disk April 1 (Public)\Chapters, Appendicies, and Input Assumptions\Input Assumptions\DSM\_PC_DSM-DR-IRP2023 Update Plexos Inputs Summer &amp; Winter update.xlsx]</v>
      </c>
      <c r="Q105" s="6" t="str">
        <f>INDEX(TBL_PlexosNaming!$O$3:$O$54,MATCH(MID(UoS!C105,8,3),TBL_PlexosNaming!$Q$3:$Q$54,0))</f>
        <v>ID</v>
      </c>
      <c r="X105" s="6" t="s">
        <v>213</v>
      </c>
      <c r="Y105" s="6" t="s">
        <v>214</v>
      </c>
      <c r="Z105" s="6" t="s">
        <v>64</v>
      </c>
      <c r="AA105" s="6" t="s">
        <v>297</v>
      </c>
      <c r="AB105" s="6">
        <v>-23.06</v>
      </c>
      <c r="AD105" s="6" t="s">
        <v>404</v>
      </c>
      <c r="AE105" s="6">
        <v>1</v>
      </c>
      <c r="AI105" s="6" t="s">
        <v>403</v>
      </c>
      <c r="AM105" s="6" t="s">
        <v>393</v>
      </c>
    </row>
    <row r="106" spans="1:39" x14ac:dyDescent="0.25">
      <c r="A106" s="6" t="s">
        <v>213</v>
      </c>
      <c r="B106" s="6" t="s">
        <v>214</v>
      </c>
      <c r="C106" s="6" t="str">
        <f>'Project Start Date'!C106</f>
        <v>DRW.PX.GOE._.RES.Water Heater - DLC</v>
      </c>
      <c r="D106" s="6" t="str">
        <f t="shared" si="3"/>
        <v>UoS Charge</v>
      </c>
      <c r="E106" s="6">
        <f t="shared" si="2"/>
        <v>-17.66</v>
      </c>
      <c r="G106" s="6" t="s">
        <v>216</v>
      </c>
      <c r="H106" s="6">
        <f>'Project Start Date'!H106</f>
        <v>1</v>
      </c>
      <c r="L106" s="6" t="str">
        <f>'Project Start Date'!L106</f>
        <v>=</v>
      </c>
      <c r="O106" s="6" t="str">
        <f ca="1">'Project Start Date'!O106</f>
        <v>H:\2023 IRP Update\_Document\DATA DISC\2023 IRP Update Data Disk April 1 (Public)\Chapters, Appendicies, and Input Assumptions\Input Assumptions\DSM\_PC_DSM-DR-IRP2023 Update Plexos Inputs Summer &amp; Winter update.xlsx]</v>
      </c>
      <c r="Q106" s="6" t="str">
        <f>INDEX(TBL_PlexosNaming!$O$3:$O$54,MATCH(MID(UoS!C106,8,3),TBL_PlexosNaming!$Q$3:$Q$54,0))</f>
        <v>ID</v>
      </c>
      <c r="X106" s="6" t="s">
        <v>213</v>
      </c>
      <c r="Y106" s="6" t="s">
        <v>214</v>
      </c>
      <c r="Z106" s="6" t="s">
        <v>66</v>
      </c>
      <c r="AA106" s="6" t="s">
        <v>297</v>
      </c>
      <c r="AB106" s="6">
        <v>-23.06</v>
      </c>
      <c r="AD106" s="6" t="s">
        <v>404</v>
      </c>
      <c r="AE106" s="6">
        <v>1</v>
      </c>
      <c r="AI106" s="6" t="s">
        <v>403</v>
      </c>
      <c r="AM106" s="6" t="s">
        <v>393</v>
      </c>
    </row>
    <row r="107" spans="1:39" x14ac:dyDescent="0.25">
      <c r="A107" s="6" t="s">
        <v>213</v>
      </c>
      <c r="B107" s="6" t="s">
        <v>214</v>
      </c>
      <c r="C107" s="6" t="str">
        <f>'Project Start Date'!C107</f>
        <v>DRW.PX.NCA._.CI_.3 Party</v>
      </c>
      <c r="D107" s="6" t="str">
        <f t="shared" si="3"/>
        <v>UoS Charge</v>
      </c>
      <c r="E107" s="6">
        <f t="shared" si="2"/>
        <v>-13.47</v>
      </c>
      <c r="G107" s="6" t="s">
        <v>216</v>
      </c>
      <c r="H107" s="6">
        <f>'Project Start Date'!H107</f>
        <v>1</v>
      </c>
      <c r="L107" s="6" t="str">
        <f>'Project Start Date'!L107</f>
        <v>=</v>
      </c>
      <c r="O107" s="6" t="str">
        <f ca="1">'Project Start Date'!O107</f>
        <v>H:\2023 IRP Update\_Document\DATA DISC\2023 IRP Update Data Disk April 1 (Public)\Chapters, Appendicies, and Input Assumptions\Input Assumptions\DSM\_PC_DSM-DR-IRP2023 Update Plexos Inputs Summer &amp; Winter update.xlsx]</v>
      </c>
      <c r="Q107" s="6" t="str">
        <f>INDEX(TBL_PlexosNaming!$O$3:$O$54,MATCH(MID(UoS!C107,8,3),TBL_PlexosNaming!$Q$3:$Q$54,0))</f>
        <v>CA</v>
      </c>
      <c r="X107" s="6" t="s">
        <v>213</v>
      </c>
      <c r="Y107" s="6" t="s">
        <v>214</v>
      </c>
      <c r="Z107" s="6" t="s">
        <v>68</v>
      </c>
      <c r="AA107" s="6" t="s">
        <v>297</v>
      </c>
      <c r="AB107" s="6">
        <v>-23.06</v>
      </c>
      <c r="AD107" s="6" t="s">
        <v>404</v>
      </c>
      <c r="AE107" s="6">
        <v>1</v>
      </c>
      <c r="AI107" s="6" t="s">
        <v>403</v>
      </c>
      <c r="AM107" s="6" t="s">
        <v>393</v>
      </c>
    </row>
    <row r="108" spans="1:39" x14ac:dyDescent="0.25">
      <c r="A108" s="6" t="s">
        <v>213</v>
      </c>
      <c r="B108" s="6" t="s">
        <v>214</v>
      </c>
      <c r="C108" s="6" t="str">
        <f>'Project Start Date'!C108</f>
        <v>DRW.PX.NCA._.CI_.Battery DLC</v>
      </c>
      <c r="D108" s="6" t="str">
        <f t="shared" si="3"/>
        <v>UoS Charge</v>
      </c>
      <c r="E108" s="6">
        <f t="shared" si="2"/>
        <v>-13.47</v>
      </c>
      <c r="G108" s="6" t="s">
        <v>216</v>
      </c>
      <c r="H108" s="6">
        <f>'Project Start Date'!H108</f>
        <v>1</v>
      </c>
      <c r="L108" s="6" t="str">
        <f>'Project Start Date'!L108</f>
        <v>=</v>
      </c>
      <c r="O108" s="6" t="str">
        <f ca="1">'Project Start Date'!O108</f>
        <v>H:\2023 IRP Update\_Document\DATA DISC\2023 IRP Update Data Disk April 1 (Public)\Chapters, Appendicies, and Input Assumptions\Input Assumptions\DSM\_PC_DSM-DR-IRP2023 Update Plexos Inputs Summer &amp; Winter update.xlsx]</v>
      </c>
      <c r="Q108" s="6" t="str">
        <f>INDEX(TBL_PlexosNaming!$O$3:$O$54,MATCH(MID(UoS!C108,8,3),TBL_PlexosNaming!$Q$3:$Q$54,0))</f>
        <v>CA</v>
      </c>
      <c r="X108" s="6" t="s">
        <v>213</v>
      </c>
      <c r="Y108" s="6" t="s">
        <v>214</v>
      </c>
      <c r="Z108" s="6" t="s">
        <v>70</v>
      </c>
      <c r="AA108" s="6" t="s">
        <v>297</v>
      </c>
      <c r="AB108" s="6">
        <v>-23.06</v>
      </c>
      <c r="AD108" s="6" t="s">
        <v>404</v>
      </c>
      <c r="AE108" s="6">
        <v>1</v>
      </c>
      <c r="AI108" s="6" t="s">
        <v>403</v>
      </c>
      <c r="AM108" s="6" t="s">
        <v>393</v>
      </c>
    </row>
    <row r="109" spans="1:39" x14ac:dyDescent="0.25">
      <c r="A109" s="6" t="s">
        <v>213</v>
      </c>
      <c r="B109" s="6" t="s">
        <v>214</v>
      </c>
      <c r="C109" s="6" t="str">
        <f>'Project Start Date'!C109</f>
        <v>DRW.PX.NCA._.CI_.Grid Interactive Water Htr</v>
      </c>
      <c r="D109" s="6" t="str">
        <f t="shared" si="3"/>
        <v>UoS Charge</v>
      </c>
      <c r="E109" s="6">
        <f t="shared" si="2"/>
        <v>-13.47</v>
      </c>
      <c r="G109" s="6" t="s">
        <v>216</v>
      </c>
      <c r="H109" s="6">
        <f>'Project Start Date'!H109</f>
        <v>1</v>
      </c>
      <c r="L109" s="6" t="str">
        <f>'Project Start Date'!L109</f>
        <v>=</v>
      </c>
      <c r="O109" s="6" t="str">
        <f ca="1">'Project Start Date'!O109</f>
        <v>H:\2023 IRP Update\_Document\DATA DISC\2023 IRP Update Data Disk April 1 (Public)\Chapters, Appendicies, and Input Assumptions\Input Assumptions\DSM\_PC_DSM-DR-IRP2023 Update Plexos Inputs Summer &amp; Winter update.xlsx]</v>
      </c>
      <c r="Q109" s="6" t="str">
        <f>INDEX(TBL_PlexosNaming!$O$3:$O$54,MATCH(MID(UoS!C109,8,3),TBL_PlexosNaming!$Q$3:$Q$54,0))</f>
        <v>CA</v>
      </c>
      <c r="X109" s="6" t="s">
        <v>213</v>
      </c>
      <c r="Y109" s="6" t="s">
        <v>214</v>
      </c>
      <c r="Z109" s="6" t="s">
        <v>72</v>
      </c>
      <c r="AA109" s="6" t="s">
        <v>297</v>
      </c>
      <c r="AB109" s="6">
        <v>-23.06</v>
      </c>
      <c r="AD109" s="6" t="s">
        <v>404</v>
      </c>
      <c r="AE109" s="6">
        <v>1</v>
      </c>
      <c r="AI109" s="6" t="s">
        <v>403</v>
      </c>
      <c r="AM109" s="6" t="s">
        <v>393</v>
      </c>
    </row>
    <row r="110" spans="1:39" x14ac:dyDescent="0.25">
      <c r="A110" s="6" t="s">
        <v>213</v>
      </c>
      <c r="B110" s="6" t="s">
        <v>214</v>
      </c>
      <c r="C110" s="6" t="str">
        <f>'Project Start Date'!C110</f>
        <v>DRW.PX.NCA._.CI_.HVAC - DLC</v>
      </c>
      <c r="D110" s="6" t="str">
        <f t="shared" si="3"/>
        <v>UoS Charge</v>
      </c>
      <c r="E110" s="6">
        <f t="shared" si="2"/>
        <v>-13.47</v>
      </c>
      <c r="G110" s="6" t="s">
        <v>216</v>
      </c>
      <c r="H110" s="6">
        <f>'Project Start Date'!H110</f>
        <v>1</v>
      </c>
      <c r="L110" s="6" t="str">
        <f>'Project Start Date'!L110</f>
        <v>=</v>
      </c>
      <c r="O110" s="6" t="str">
        <f ca="1">'Project Start Date'!O110</f>
        <v>H:\2023 IRP Update\_Document\DATA DISC\2023 IRP Update Data Disk April 1 (Public)\Chapters, Appendicies, and Input Assumptions\Input Assumptions\DSM\_PC_DSM-DR-IRP2023 Update Plexos Inputs Summer &amp; Winter update.xlsx]</v>
      </c>
      <c r="Q110" s="6" t="str">
        <f>INDEX(TBL_PlexosNaming!$O$3:$O$54,MATCH(MID(UoS!C110,8,3),TBL_PlexosNaming!$Q$3:$Q$54,0))</f>
        <v>CA</v>
      </c>
      <c r="X110" s="6" t="s">
        <v>213</v>
      </c>
      <c r="Y110" s="6" t="s">
        <v>214</v>
      </c>
      <c r="Z110" s="6" t="s">
        <v>54</v>
      </c>
      <c r="AA110" s="6" t="s">
        <v>297</v>
      </c>
      <c r="AB110" s="6">
        <v>-17.399999999999999</v>
      </c>
      <c r="AD110" s="6" t="s">
        <v>404</v>
      </c>
      <c r="AE110" s="6">
        <v>1</v>
      </c>
      <c r="AI110" s="6" t="s">
        <v>403</v>
      </c>
      <c r="AM110" s="6" t="s">
        <v>393</v>
      </c>
    </row>
    <row r="111" spans="1:39" x14ac:dyDescent="0.25">
      <c r="A111" s="6" t="s">
        <v>213</v>
      </c>
      <c r="B111" s="6" t="s">
        <v>214</v>
      </c>
      <c r="C111" s="6" t="str">
        <f>'Project Start Date'!C111</f>
        <v>DRW.PX.NCA._.CI_.Smart Thermostats</v>
      </c>
      <c r="D111" s="6" t="str">
        <f t="shared" si="3"/>
        <v>UoS Charge</v>
      </c>
      <c r="E111" s="6">
        <f t="shared" si="2"/>
        <v>-13.47</v>
      </c>
      <c r="G111" s="6" t="s">
        <v>216</v>
      </c>
      <c r="H111" s="6">
        <f>'Project Start Date'!H111</f>
        <v>1</v>
      </c>
      <c r="L111" s="6" t="str">
        <f>'Project Start Date'!L111</f>
        <v>=</v>
      </c>
      <c r="O111" s="6" t="str">
        <f ca="1">'Project Start Date'!O111</f>
        <v>H:\2023 IRP Update\_Document\DATA DISC\2023 IRP Update Data Disk April 1 (Public)\Chapters, Appendicies, and Input Assumptions\Input Assumptions\DSM\_PC_DSM-DR-IRP2023 Update Plexos Inputs Summer &amp; Winter update.xlsx]</v>
      </c>
      <c r="Q111" s="6" t="str">
        <f>INDEX(TBL_PlexosNaming!$O$3:$O$54,MATCH(MID(UoS!C111,8,3),TBL_PlexosNaming!$Q$3:$Q$54,0))</f>
        <v>CA</v>
      </c>
      <c r="X111" s="6" t="s">
        <v>213</v>
      </c>
      <c r="Y111" s="6" t="s">
        <v>214</v>
      </c>
      <c r="Z111" s="6" t="s">
        <v>44</v>
      </c>
      <c r="AA111" s="6" t="s">
        <v>297</v>
      </c>
      <c r="AB111" s="6">
        <v>-17.399999999999999</v>
      </c>
      <c r="AD111" s="6" t="s">
        <v>404</v>
      </c>
      <c r="AE111" s="6">
        <v>1</v>
      </c>
      <c r="AI111" s="6" t="s">
        <v>403</v>
      </c>
      <c r="AM111" s="6" t="s">
        <v>393</v>
      </c>
    </row>
    <row r="112" spans="1:39" x14ac:dyDescent="0.25">
      <c r="A112" s="6" t="s">
        <v>213</v>
      </c>
      <c r="B112" s="6" t="s">
        <v>214</v>
      </c>
      <c r="C112" s="6" t="str">
        <f>'Project Start Date'!C112</f>
        <v>DRW.PX.NCA._.CI_.Water Heater - DLC</v>
      </c>
      <c r="D112" s="6" t="str">
        <f t="shared" si="3"/>
        <v>UoS Charge</v>
      </c>
      <c r="E112" s="6">
        <f t="shared" si="2"/>
        <v>-13.47</v>
      </c>
      <c r="G112" s="6" t="s">
        <v>216</v>
      </c>
      <c r="H112" s="6">
        <f>'Project Start Date'!H112</f>
        <v>1</v>
      </c>
      <c r="L112" s="6" t="str">
        <f>'Project Start Date'!L112</f>
        <v>=</v>
      </c>
      <c r="O112" s="6" t="str">
        <f ca="1">'Project Start Date'!O112</f>
        <v>H:\2023 IRP Update\_Document\DATA DISC\2023 IRP Update Data Disk April 1 (Public)\Chapters, Appendicies, and Input Assumptions\Input Assumptions\DSM\_PC_DSM-DR-IRP2023 Update Plexos Inputs Summer &amp; Winter update.xlsx]</v>
      </c>
      <c r="Q112" s="6" t="str">
        <f>INDEX(TBL_PlexosNaming!$O$3:$O$54,MATCH(MID(UoS!C112,8,3),TBL_PlexosNaming!$Q$3:$Q$54,0))</f>
        <v>CA</v>
      </c>
      <c r="X112" s="6" t="s">
        <v>213</v>
      </c>
      <c r="Y112" s="6" t="s">
        <v>214</v>
      </c>
      <c r="Z112" s="6" t="s">
        <v>46</v>
      </c>
      <c r="AA112" s="6" t="s">
        <v>297</v>
      </c>
      <c r="AB112" s="6">
        <v>-17.399999999999999</v>
      </c>
      <c r="AD112" s="6" t="s">
        <v>404</v>
      </c>
      <c r="AE112" s="6">
        <v>1</v>
      </c>
      <c r="AI112" s="6" t="s">
        <v>403</v>
      </c>
      <c r="AM112" s="6" t="s">
        <v>393</v>
      </c>
    </row>
    <row r="113" spans="1:39" x14ac:dyDescent="0.25">
      <c r="A113" s="6" t="s">
        <v>213</v>
      </c>
      <c r="B113" s="6" t="s">
        <v>214</v>
      </c>
      <c r="C113" s="6" t="str">
        <f>'Project Start Date'!C113</f>
        <v>DRW.PX.NCA._.RES.Battery DLC</v>
      </c>
      <c r="D113" s="6" t="str">
        <f t="shared" si="3"/>
        <v>UoS Charge</v>
      </c>
      <c r="E113" s="6">
        <f t="shared" si="2"/>
        <v>-13.47</v>
      </c>
      <c r="G113" s="6" t="s">
        <v>216</v>
      </c>
      <c r="H113" s="6">
        <f>'Project Start Date'!H113</f>
        <v>1</v>
      </c>
      <c r="L113" s="6" t="str">
        <f>'Project Start Date'!L113</f>
        <v>=</v>
      </c>
      <c r="O113" s="6" t="str">
        <f ca="1">'Project Start Date'!O113</f>
        <v>H:\2023 IRP Update\_Document\DATA DISC\2023 IRP Update Data Disk April 1 (Public)\Chapters, Appendicies, and Input Assumptions\Input Assumptions\DSM\_PC_DSM-DR-IRP2023 Update Plexos Inputs Summer &amp; Winter update.xlsx]</v>
      </c>
      <c r="Q113" s="6" t="str">
        <f>INDEX(TBL_PlexosNaming!$O$3:$O$54,MATCH(MID(UoS!C113,8,3),TBL_PlexosNaming!$Q$3:$Q$54,0))</f>
        <v>CA</v>
      </c>
      <c r="X113" s="6" t="s">
        <v>213</v>
      </c>
      <c r="Y113" s="6" t="s">
        <v>214</v>
      </c>
      <c r="Z113" s="6" t="s">
        <v>48</v>
      </c>
      <c r="AA113" s="6" t="s">
        <v>297</v>
      </c>
      <c r="AB113" s="6">
        <v>-17.399999999999999</v>
      </c>
      <c r="AD113" s="6" t="s">
        <v>404</v>
      </c>
      <c r="AE113" s="6">
        <v>1</v>
      </c>
      <c r="AI113" s="6" t="s">
        <v>403</v>
      </c>
      <c r="AM113" s="6" t="s">
        <v>393</v>
      </c>
    </row>
    <row r="114" spans="1:39" x14ac:dyDescent="0.25">
      <c r="A114" s="6" t="s">
        <v>213</v>
      </c>
      <c r="B114" s="6" t="s">
        <v>214</v>
      </c>
      <c r="C114" s="6" t="str">
        <f>'Project Start Date'!C114</f>
        <v>DRW.PX.NCA._.RES.EV DLC</v>
      </c>
      <c r="D114" s="6" t="str">
        <f t="shared" si="3"/>
        <v>UoS Charge</v>
      </c>
      <c r="E114" s="6">
        <f t="shared" si="2"/>
        <v>-13.47</v>
      </c>
      <c r="G114" s="6" t="s">
        <v>216</v>
      </c>
      <c r="H114" s="6">
        <f>'Project Start Date'!H114</f>
        <v>1</v>
      </c>
      <c r="L114" s="6" t="str">
        <f>'Project Start Date'!L114</f>
        <v>=</v>
      </c>
      <c r="O114" s="6" t="str">
        <f ca="1">'Project Start Date'!O114</f>
        <v>H:\2023 IRP Update\_Document\DATA DISC\2023 IRP Update Data Disk April 1 (Public)\Chapters, Appendicies, and Input Assumptions\Input Assumptions\DSM\_PC_DSM-DR-IRP2023 Update Plexos Inputs Summer &amp; Winter update.xlsx]</v>
      </c>
      <c r="Q114" s="6" t="str">
        <f>INDEX(TBL_PlexosNaming!$O$3:$O$54,MATCH(MID(UoS!C114,8,3),TBL_PlexosNaming!$Q$3:$Q$54,0))</f>
        <v>CA</v>
      </c>
      <c r="X114" s="6" t="s">
        <v>213</v>
      </c>
      <c r="Y114" s="6" t="s">
        <v>214</v>
      </c>
      <c r="Z114" s="6" t="s">
        <v>50</v>
      </c>
      <c r="AA114" s="6" t="s">
        <v>297</v>
      </c>
      <c r="AB114" s="6">
        <v>-17.399999999999999</v>
      </c>
      <c r="AD114" s="6" t="s">
        <v>404</v>
      </c>
      <c r="AE114" s="6">
        <v>1</v>
      </c>
      <c r="AI114" s="6" t="s">
        <v>403</v>
      </c>
      <c r="AM114" s="6" t="s">
        <v>393</v>
      </c>
    </row>
    <row r="115" spans="1:39" x14ac:dyDescent="0.25">
      <c r="A115" s="6" t="s">
        <v>213</v>
      </c>
      <c r="B115" s="6" t="s">
        <v>214</v>
      </c>
      <c r="C115" s="6" t="str">
        <f>'Project Start Date'!C115</f>
        <v>DRW.PX.NCA._.RES.Grid Interactive Water Htr</v>
      </c>
      <c r="D115" s="6" t="str">
        <f t="shared" si="3"/>
        <v>UoS Charge</v>
      </c>
      <c r="E115" s="6">
        <f t="shared" si="2"/>
        <v>-13.47</v>
      </c>
      <c r="G115" s="6" t="s">
        <v>216</v>
      </c>
      <c r="H115" s="6">
        <f>'Project Start Date'!H115</f>
        <v>1</v>
      </c>
      <c r="L115" s="6" t="str">
        <f>'Project Start Date'!L115</f>
        <v>=</v>
      </c>
      <c r="O115" s="6" t="str">
        <f ca="1">'Project Start Date'!O115</f>
        <v>H:\2023 IRP Update\_Document\DATA DISC\2023 IRP Update Data Disk April 1 (Public)\Chapters, Appendicies, and Input Assumptions\Input Assumptions\DSM\_PC_DSM-DR-IRP2023 Update Plexos Inputs Summer &amp; Winter update.xlsx]</v>
      </c>
      <c r="Q115" s="6" t="str">
        <f>INDEX(TBL_PlexosNaming!$O$3:$O$54,MATCH(MID(UoS!C115,8,3),TBL_PlexosNaming!$Q$3:$Q$54,0))</f>
        <v>CA</v>
      </c>
      <c r="X115" s="6" t="s">
        <v>213</v>
      </c>
      <c r="Y115" s="6" t="s">
        <v>214</v>
      </c>
      <c r="Z115" s="6" t="s">
        <v>52</v>
      </c>
      <c r="AA115" s="6" t="s">
        <v>297</v>
      </c>
      <c r="AB115" s="6">
        <v>-17.399999999999999</v>
      </c>
      <c r="AD115" s="6" t="s">
        <v>404</v>
      </c>
      <c r="AE115" s="6">
        <v>1</v>
      </c>
      <c r="AI115" s="6" t="s">
        <v>403</v>
      </c>
      <c r="AM115" s="6" t="s">
        <v>393</v>
      </c>
    </row>
    <row r="116" spans="1:39" x14ac:dyDescent="0.25">
      <c r="A116" s="6" t="s">
        <v>213</v>
      </c>
      <c r="B116" s="6" t="s">
        <v>214</v>
      </c>
      <c r="C116" s="6" t="str">
        <f>'Project Start Date'!C116</f>
        <v>DRW.PX.NCA._.RES.Home Energy Mgmt Sys</v>
      </c>
      <c r="D116" s="6" t="str">
        <f t="shared" si="3"/>
        <v>UoS Charge</v>
      </c>
      <c r="E116" s="6">
        <f t="shared" si="2"/>
        <v>-13.47</v>
      </c>
      <c r="G116" s="6" t="s">
        <v>216</v>
      </c>
      <c r="H116" s="6">
        <f>'Project Start Date'!H116</f>
        <v>1</v>
      </c>
      <c r="L116" s="6" t="str">
        <f>'Project Start Date'!L116</f>
        <v>=</v>
      </c>
      <c r="O116" s="6" t="str">
        <f ca="1">'Project Start Date'!O116</f>
        <v>H:\2023 IRP Update\_Document\DATA DISC\2023 IRP Update Data Disk April 1 (Public)\Chapters, Appendicies, and Input Assumptions\Input Assumptions\DSM\_PC_DSM-DR-IRP2023 Update Plexos Inputs Summer &amp; Winter update.xlsx]</v>
      </c>
      <c r="Q116" s="6" t="str">
        <f>INDEX(TBL_PlexosNaming!$O$3:$O$54,MATCH(MID(UoS!C116,8,3),TBL_PlexosNaming!$Q$3:$Q$54,0))</f>
        <v>CA</v>
      </c>
      <c r="X116" s="6" t="s">
        <v>213</v>
      </c>
      <c r="Y116" s="6" t="s">
        <v>214</v>
      </c>
      <c r="Z116" s="6" t="s">
        <v>56</v>
      </c>
      <c r="AA116" s="6" t="s">
        <v>297</v>
      </c>
      <c r="AB116" s="6">
        <v>-17.399999999999999</v>
      </c>
      <c r="AD116" s="6" t="s">
        <v>404</v>
      </c>
      <c r="AE116" s="6">
        <v>1</v>
      </c>
      <c r="AI116" s="6" t="s">
        <v>403</v>
      </c>
      <c r="AM116" s="6" t="s">
        <v>393</v>
      </c>
    </row>
    <row r="117" spans="1:39" x14ac:dyDescent="0.25">
      <c r="A117" s="6" t="s">
        <v>213</v>
      </c>
      <c r="B117" s="6" t="s">
        <v>214</v>
      </c>
      <c r="C117" s="6" t="str">
        <f>'Project Start Date'!C117</f>
        <v>DRW.PX.NCA._.RES.HVAC - DLC</v>
      </c>
      <c r="D117" s="6" t="str">
        <f t="shared" si="3"/>
        <v>UoS Charge</v>
      </c>
      <c r="E117" s="6">
        <f t="shared" si="2"/>
        <v>-13.47</v>
      </c>
      <c r="G117" s="6" t="s">
        <v>216</v>
      </c>
      <c r="H117" s="6">
        <f>'Project Start Date'!H117</f>
        <v>1</v>
      </c>
      <c r="L117" s="6" t="str">
        <f>'Project Start Date'!L117</f>
        <v>=</v>
      </c>
      <c r="O117" s="6" t="str">
        <f ca="1">'Project Start Date'!O117</f>
        <v>H:\2023 IRP Update\_Document\DATA DISC\2023 IRP Update Data Disk April 1 (Public)\Chapters, Appendicies, and Input Assumptions\Input Assumptions\DSM\_PC_DSM-DR-IRP2023 Update Plexos Inputs Summer &amp; Winter update.xlsx]</v>
      </c>
      <c r="Q117" s="6" t="str">
        <f>INDEX(TBL_PlexosNaming!$O$3:$O$54,MATCH(MID(UoS!C117,8,3),TBL_PlexosNaming!$Q$3:$Q$54,0))</f>
        <v>CA</v>
      </c>
      <c r="X117" s="6" t="s">
        <v>213</v>
      </c>
      <c r="Y117" s="6" t="s">
        <v>214</v>
      </c>
      <c r="Z117" s="6" t="s">
        <v>28</v>
      </c>
      <c r="AA117" s="6" t="s">
        <v>297</v>
      </c>
      <c r="AB117" s="6">
        <v>-17.399999999999999</v>
      </c>
      <c r="AD117" s="6" t="s">
        <v>404</v>
      </c>
      <c r="AE117" s="6">
        <v>1</v>
      </c>
      <c r="AI117" s="6" t="s">
        <v>403</v>
      </c>
      <c r="AM117" s="6" t="s">
        <v>393</v>
      </c>
    </row>
    <row r="118" spans="1:39" x14ac:dyDescent="0.25">
      <c r="A118" s="6" t="s">
        <v>213</v>
      </c>
      <c r="B118" s="6" t="s">
        <v>214</v>
      </c>
      <c r="C118" s="6" t="str">
        <f>'Project Start Date'!C118</f>
        <v>DRW.PX.NCA._.RES.Pool Pump - DLC</v>
      </c>
      <c r="D118" s="6" t="str">
        <f t="shared" si="3"/>
        <v>UoS Charge</v>
      </c>
      <c r="E118" s="6">
        <f t="shared" si="2"/>
        <v>-13.47</v>
      </c>
      <c r="G118" s="6" t="s">
        <v>216</v>
      </c>
      <c r="H118" s="6">
        <f>'Project Start Date'!H118</f>
        <v>1</v>
      </c>
      <c r="L118" s="6" t="str">
        <f>'Project Start Date'!L118</f>
        <v>=</v>
      </c>
      <c r="O118" s="6" t="str">
        <f ca="1">'Project Start Date'!O118</f>
        <v>H:\2023 IRP Update\_Document\DATA DISC\2023 IRP Update Data Disk April 1 (Public)\Chapters, Appendicies, and Input Assumptions\Input Assumptions\DSM\_PC_DSM-DR-IRP2023 Update Plexos Inputs Summer &amp; Winter update.xlsx]</v>
      </c>
      <c r="Q118" s="6" t="str">
        <f>INDEX(TBL_PlexosNaming!$O$3:$O$54,MATCH(MID(UoS!C118,8,3),TBL_PlexosNaming!$Q$3:$Q$54,0))</f>
        <v>CA</v>
      </c>
      <c r="X118" s="6" t="s">
        <v>213</v>
      </c>
      <c r="Y118" s="6" t="s">
        <v>214</v>
      </c>
      <c r="Z118" s="6" t="s">
        <v>30</v>
      </c>
      <c r="AA118" s="6" t="s">
        <v>297</v>
      </c>
      <c r="AB118" s="6">
        <v>-17.399999999999999</v>
      </c>
      <c r="AD118" s="6" t="s">
        <v>404</v>
      </c>
      <c r="AE118" s="6">
        <v>1</v>
      </c>
      <c r="AI118" s="6" t="s">
        <v>403</v>
      </c>
      <c r="AM118" s="6" t="s">
        <v>393</v>
      </c>
    </row>
    <row r="119" spans="1:39" x14ac:dyDescent="0.25">
      <c r="A119" s="6" t="s">
        <v>213</v>
      </c>
      <c r="B119" s="6" t="s">
        <v>214</v>
      </c>
      <c r="C119" s="6" t="str">
        <f>'Project Start Date'!C119</f>
        <v>DRW.PX.NCA._.RES.Smart Thermostats</v>
      </c>
      <c r="D119" s="6" t="str">
        <f t="shared" si="3"/>
        <v>UoS Charge</v>
      </c>
      <c r="E119" s="6">
        <f t="shared" si="2"/>
        <v>-13.47</v>
      </c>
      <c r="G119" s="6" t="s">
        <v>216</v>
      </c>
      <c r="H119" s="6">
        <f>'Project Start Date'!H119</f>
        <v>1</v>
      </c>
      <c r="L119" s="6" t="str">
        <f>'Project Start Date'!L119</f>
        <v>=</v>
      </c>
      <c r="O119" s="6" t="str">
        <f ca="1">'Project Start Date'!O119</f>
        <v>H:\2023 IRP Update\_Document\DATA DISC\2023 IRP Update Data Disk April 1 (Public)\Chapters, Appendicies, and Input Assumptions\Input Assumptions\DSM\_PC_DSM-DR-IRP2023 Update Plexos Inputs Summer &amp; Winter update.xlsx]</v>
      </c>
      <c r="Q119" s="6" t="str">
        <f>INDEX(TBL_PlexosNaming!$O$3:$O$54,MATCH(MID(UoS!C119,8,3),TBL_PlexosNaming!$Q$3:$Q$54,0))</f>
        <v>CA</v>
      </c>
      <c r="X119" s="6" t="s">
        <v>213</v>
      </c>
      <c r="Y119" s="6" t="s">
        <v>214</v>
      </c>
      <c r="Z119" s="6" t="s">
        <v>32</v>
      </c>
      <c r="AA119" s="6" t="s">
        <v>297</v>
      </c>
      <c r="AB119" s="6">
        <v>-17.399999999999999</v>
      </c>
      <c r="AD119" s="6" t="s">
        <v>404</v>
      </c>
      <c r="AE119" s="6">
        <v>1</v>
      </c>
      <c r="AI119" s="6" t="s">
        <v>403</v>
      </c>
      <c r="AM119" s="6" t="s">
        <v>393</v>
      </c>
    </row>
    <row r="120" spans="1:39" x14ac:dyDescent="0.25">
      <c r="A120" s="6" t="s">
        <v>213</v>
      </c>
      <c r="B120" s="6" t="s">
        <v>214</v>
      </c>
      <c r="C120" s="6" t="str">
        <f>'Project Start Date'!C120</f>
        <v>DRW.PX.NCA._.RES.Water Heater - DLC</v>
      </c>
      <c r="D120" s="6" t="str">
        <f t="shared" si="3"/>
        <v>UoS Charge</v>
      </c>
      <c r="E120" s="6">
        <f t="shared" si="2"/>
        <v>-13.47</v>
      </c>
      <c r="G120" s="6" t="s">
        <v>216</v>
      </c>
      <c r="H120" s="6">
        <f>'Project Start Date'!H120</f>
        <v>1</v>
      </c>
      <c r="L120" s="6" t="str">
        <f>'Project Start Date'!L120</f>
        <v>=</v>
      </c>
      <c r="O120" s="6" t="str">
        <f ca="1">'Project Start Date'!O120</f>
        <v>H:\2023 IRP Update\_Document\DATA DISC\2023 IRP Update Data Disk April 1 (Public)\Chapters, Appendicies, and Input Assumptions\Input Assumptions\DSM\_PC_DSM-DR-IRP2023 Update Plexos Inputs Summer &amp; Winter update.xlsx]</v>
      </c>
      <c r="Q120" s="6" t="str">
        <f>INDEX(TBL_PlexosNaming!$O$3:$O$54,MATCH(MID(UoS!C120,8,3),TBL_PlexosNaming!$Q$3:$Q$54,0))</f>
        <v>CA</v>
      </c>
      <c r="X120" s="6" t="s">
        <v>213</v>
      </c>
      <c r="Y120" s="6" t="s">
        <v>214</v>
      </c>
      <c r="Z120" s="6" t="s">
        <v>34</v>
      </c>
      <c r="AA120" s="6" t="s">
        <v>297</v>
      </c>
      <c r="AB120" s="6">
        <v>-17.399999999999999</v>
      </c>
      <c r="AD120" s="6" t="s">
        <v>404</v>
      </c>
      <c r="AE120" s="6">
        <v>1</v>
      </c>
      <c r="AI120" s="6" t="s">
        <v>403</v>
      </c>
      <c r="AM120" s="6" t="s">
        <v>393</v>
      </c>
    </row>
    <row r="121" spans="1:39" x14ac:dyDescent="0.25">
      <c r="A121" s="6" t="s">
        <v>213</v>
      </c>
      <c r="B121" s="6" t="s">
        <v>214</v>
      </c>
      <c r="C121" s="6" t="str">
        <f>'Project Start Date'!C121</f>
        <v>DRW.PX.SOR._.CI_.3 Party</v>
      </c>
      <c r="D121" s="6" t="str">
        <f t="shared" si="3"/>
        <v>UoS Charge</v>
      </c>
      <c r="E121" s="6">
        <f t="shared" si="2"/>
        <v>-15.55</v>
      </c>
      <c r="G121" s="6" t="s">
        <v>216</v>
      </c>
      <c r="H121" s="6">
        <f>'Project Start Date'!H121</f>
        <v>1</v>
      </c>
      <c r="L121" s="6" t="str">
        <f>'Project Start Date'!L121</f>
        <v>=</v>
      </c>
      <c r="O121" s="6" t="str">
        <f ca="1">'Project Start Date'!O121</f>
        <v>H:\2023 IRP Update\_Document\DATA DISC\2023 IRP Update Data Disk April 1 (Public)\Chapters, Appendicies, and Input Assumptions\Input Assumptions\DSM\_PC_DSM-DR-IRP2023 Update Plexos Inputs Summer &amp; Winter update.xlsx]</v>
      </c>
      <c r="Q121" s="6" t="str">
        <f>INDEX(TBL_PlexosNaming!$O$3:$O$54,MATCH(MID(UoS!C121,8,3),TBL_PlexosNaming!$Q$3:$Q$54,0))</f>
        <v>OR</v>
      </c>
      <c r="X121" s="6" t="s">
        <v>213</v>
      </c>
      <c r="Y121" s="6" t="s">
        <v>214</v>
      </c>
      <c r="Z121" s="6" t="s">
        <v>36</v>
      </c>
      <c r="AA121" s="6" t="s">
        <v>297</v>
      </c>
      <c r="AB121" s="6">
        <v>-17.399999999999999</v>
      </c>
      <c r="AD121" s="6" t="s">
        <v>404</v>
      </c>
      <c r="AE121" s="6">
        <v>1</v>
      </c>
      <c r="AI121" s="6" t="s">
        <v>403</v>
      </c>
      <c r="AM121" s="6" t="s">
        <v>393</v>
      </c>
    </row>
    <row r="122" spans="1:39" x14ac:dyDescent="0.25">
      <c r="A122" s="6" t="s">
        <v>213</v>
      </c>
      <c r="B122" s="6" t="s">
        <v>214</v>
      </c>
      <c r="C122" s="6" t="str">
        <f>'Project Start Date'!C122</f>
        <v>DRW.PX.SOR._.CI_.Battery DLC</v>
      </c>
      <c r="D122" s="6" t="str">
        <f t="shared" si="3"/>
        <v>UoS Charge</v>
      </c>
      <c r="E122" s="6">
        <f t="shared" si="2"/>
        <v>-15.55</v>
      </c>
      <c r="G122" s="6" t="s">
        <v>216</v>
      </c>
      <c r="H122" s="6">
        <f>'Project Start Date'!H122</f>
        <v>1</v>
      </c>
      <c r="L122" s="6" t="str">
        <f>'Project Start Date'!L122</f>
        <v>=</v>
      </c>
      <c r="O122" s="6" t="str">
        <f ca="1">'Project Start Date'!O122</f>
        <v>H:\2023 IRP Update\_Document\DATA DISC\2023 IRP Update Data Disk April 1 (Public)\Chapters, Appendicies, and Input Assumptions\Input Assumptions\DSM\_PC_DSM-DR-IRP2023 Update Plexos Inputs Summer &amp; Winter update.xlsx]</v>
      </c>
      <c r="Q122" s="6" t="str">
        <f>INDEX(TBL_PlexosNaming!$O$3:$O$54,MATCH(MID(UoS!C122,8,3),TBL_PlexosNaming!$Q$3:$Q$54,0))</f>
        <v>OR</v>
      </c>
      <c r="X122" s="6" t="s">
        <v>213</v>
      </c>
      <c r="Y122" s="6" t="s">
        <v>214</v>
      </c>
      <c r="Z122" s="6" t="s">
        <v>38</v>
      </c>
      <c r="AA122" s="6" t="s">
        <v>297</v>
      </c>
      <c r="AB122" s="6">
        <v>-17.399999999999999</v>
      </c>
      <c r="AD122" s="6" t="s">
        <v>404</v>
      </c>
      <c r="AE122" s="6">
        <v>1</v>
      </c>
      <c r="AI122" s="6" t="s">
        <v>403</v>
      </c>
      <c r="AM122" s="6" t="s">
        <v>393</v>
      </c>
    </row>
    <row r="123" spans="1:39" x14ac:dyDescent="0.25">
      <c r="A123" s="6" t="s">
        <v>213</v>
      </c>
      <c r="B123" s="6" t="s">
        <v>214</v>
      </c>
      <c r="C123" s="6" t="str">
        <f>'Project Start Date'!C123</f>
        <v>DRW.PX.SOR._.CI_.Grid Interactive Water Htr</v>
      </c>
      <c r="D123" s="6" t="str">
        <f t="shared" si="3"/>
        <v>UoS Charge</v>
      </c>
      <c r="E123" s="6">
        <f t="shared" si="2"/>
        <v>-15.55</v>
      </c>
      <c r="G123" s="6" t="s">
        <v>216</v>
      </c>
      <c r="H123" s="6">
        <f>'Project Start Date'!H123</f>
        <v>1</v>
      </c>
      <c r="L123" s="6" t="str">
        <f>'Project Start Date'!L123</f>
        <v>=</v>
      </c>
      <c r="O123" s="6" t="str">
        <f ca="1">'Project Start Date'!O123</f>
        <v>H:\2023 IRP Update\_Document\DATA DISC\2023 IRP Update Data Disk April 1 (Public)\Chapters, Appendicies, and Input Assumptions\Input Assumptions\DSM\_PC_DSM-DR-IRP2023 Update Plexos Inputs Summer &amp; Winter update.xlsx]</v>
      </c>
      <c r="Q123" s="6" t="str">
        <f>INDEX(TBL_PlexosNaming!$O$3:$O$54,MATCH(MID(UoS!C123,8,3),TBL_PlexosNaming!$Q$3:$Q$54,0))</f>
        <v>OR</v>
      </c>
      <c r="X123" s="6" t="s">
        <v>213</v>
      </c>
      <c r="Y123" s="6" t="s">
        <v>214</v>
      </c>
      <c r="Z123" s="6" t="s">
        <v>40</v>
      </c>
      <c r="AA123" s="6" t="s">
        <v>297</v>
      </c>
      <c r="AB123" s="6">
        <v>-17.399999999999999</v>
      </c>
      <c r="AD123" s="6" t="s">
        <v>404</v>
      </c>
      <c r="AE123" s="6">
        <v>1</v>
      </c>
      <c r="AI123" s="6" t="s">
        <v>403</v>
      </c>
      <c r="AM123" s="6" t="s">
        <v>393</v>
      </c>
    </row>
    <row r="124" spans="1:39" x14ac:dyDescent="0.25">
      <c r="A124" s="6" t="s">
        <v>213</v>
      </c>
      <c r="B124" s="6" t="s">
        <v>214</v>
      </c>
      <c r="C124" s="6" t="str">
        <f>'Project Start Date'!C124</f>
        <v>DRW.PX.SOR._.CI_.HVAC - DLC</v>
      </c>
      <c r="D124" s="6" t="str">
        <f t="shared" si="3"/>
        <v>UoS Charge</v>
      </c>
      <c r="E124" s="6">
        <f t="shared" si="2"/>
        <v>-15.55</v>
      </c>
      <c r="G124" s="6" t="s">
        <v>216</v>
      </c>
      <c r="H124" s="6">
        <f>'Project Start Date'!H124</f>
        <v>1</v>
      </c>
      <c r="L124" s="6" t="str">
        <f>'Project Start Date'!L124</f>
        <v>=</v>
      </c>
      <c r="O124" s="6" t="str">
        <f ca="1">'Project Start Date'!O124</f>
        <v>H:\2023 IRP Update\_Document\DATA DISC\2023 IRP Update Data Disk April 1 (Public)\Chapters, Appendicies, and Input Assumptions\Input Assumptions\DSM\_PC_DSM-DR-IRP2023 Update Plexos Inputs Summer &amp; Winter update.xlsx]</v>
      </c>
      <c r="Q124" s="6" t="str">
        <f>INDEX(TBL_PlexosNaming!$O$3:$O$54,MATCH(MID(UoS!C124,8,3),TBL_PlexosNaming!$Q$3:$Q$54,0))</f>
        <v>OR</v>
      </c>
      <c r="X124" s="6" t="s">
        <v>213</v>
      </c>
      <c r="Y124" s="6" t="s">
        <v>214</v>
      </c>
      <c r="Z124" s="6" t="s">
        <v>42</v>
      </c>
      <c r="AA124" s="6" t="s">
        <v>297</v>
      </c>
      <c r="AB124" s="6">
        <v>-17.399999999999999</v>
      </c>
      <c r="AD124" s="6" t="s">
        <v>404</v>
      </c>
      <c r="AE124" s="6">
        <v>1</v>
      </c>
      <c r="AI124" s="6" t="s">
        <v>403</v>
      </c>
      <c r="AM124" s="6" t="s">
        <v>393</v>
      </c>
    </row>
    <row r="125" spans="1:39" x14ac:dyDescent="0.25">
      <c r="A125" s="6" t="s">
        <v>213</v>
      </c>
      <c r="B125" s="6" t="s">
        <v>214</v>
      </c>
      <c r="C125" s="6" t="str">
        <f>'Project Start Date'!C125</f>
        <v>DRW.PX.SOR._.CI_.Smart Thermostats</v>
      </c>
      <c r="D125" s="6" t="str">
        <f t="shared" si="3"/>
        <v>UoS Charge</v>
      </c>
      <c r="E125" s="6">
        <f t="shared" si="2"/>
        <v>-15.55</v>
      </c>
      <c r="G125" s="6" t="s">
        <v>216</v>
      </c>
      <c r="H125" s="6">
        <f>'Project Start Date'!H125</f>
        <v>1</v>
      </c>
      <c r="L125" s="6" t="str">
        <f>'Project Start Date'!L125</f>
        <v>=</v>
      </c>
      <c r="O125" s="6" t="str">
        <f ca="1">'Project Start Date'!O125</f>
        <v>H:\2023 IRP Update\_Document\DATA DISC\2023 IRP Update Data Disk April 1 (Public)\Chapters, Appendicies, and Input Assumptions\Input Assumptions\DSM\_PC_DSM-DR-IRP2023 Update Plexos Inputs Summer &amp; Winter update.xlsx]</v>
      </c>
      <c r="Q125" s="6" t="str">
        <f>INDEX(TBL_PlexosNaming!$O$3:$O$54,MATCH(MID(UoS!C125,8,3),TBL_PlexosNaming!$Q$3:$Q$54,0))</f>
        <v>OR</v>
      </c>
      <c r="X125" s="6" t="s">
        <v>213</v>
      </c>
      <c r="Y125" s="6" t="s">
        <v>214</v>
      </c>
      <c r="Z125" s="6" t="s">
        <v>116</v>
      </c>
      <c r="AA125" s="6" t="s">
        <v>297</v>
      </c>
      <c r="AB125" s="6">
        <v>-19.72</v>
      </c>
      <c r="AD125" s="6" t="s">
        <v>404</v>
      </c>
      <c r="AE125" s="6">
        <v>1</v>
      </c>
      <c r="AI125" s="6" t="s">
        <v>403</v>
      </c>
      <c r="AM125" s="6" t="s">
        <v>393</v>
      </c>
    </row>
    <row r="126" spans="1:39" x14ac:dyDescent="0.25">
      <c r="A126" s="6" t="s">
        <v>213</v>
      </c>
      <c r="B126" s="6" t="s">
        <v>214</v>
      </c>
      <c r="C126" s="6" t="str">
        <f>'Project Start Date'!C126</f>
        <v>DRW.PX.SOR._.CI_.Water Heater - DLC</v>
      </c>
      <c r="D126" s="6" t="str">
        <f t="shared" si="3"/>
        <v>UoS Charge</v>
      </c>
      <c r="E126" s="6">
        <f t="shared" si="2"/>
        <v>-15.55</v>
      </c>
      <c r="G126" s="6" t="s">
        <v>216</v>
      </c>
      <c r="H126" s="6">
        <f>'Project Start Date'!H126</f>
        <v>1</v>
      </c>
      <c r="L126" s="6" t="str">
        <f>'Project Start Date'!L126</f>
        <v>=</v>
      </c>
      <c r="O126" s="6" t="str">
        <f ca="1">'Project Start Date'!O126</f>
        <v>H:\2023 IRP Update\_Document\DATA DISC\2023 IRP Update Data Disk April 1 (Public)\Chapters, Appendicies, and Input Assumptions\Input Assumptions\DSM\_PC_DSM-DR-IRP2023 Update Plexos Inputs Summer &amp; Winter update.xlsx]</v>
      </c>
      <c r="Q126" s="6" t="str">
        <f>INDEX(TBL_PlexosNaming!$O$3:$O$54,MATCH(MID(UoS!C126,8,3),TBL_PlexosNaming!$Q$3:$Q$54,0))</f>
        <v>OR</v>
      </c>
      <c r="X126" s="6" t="s">
        <v>213</v>
      </c>
      <c r="Y126" s="6" t="s">
        <v>214</v>
      </c>
      <c r="Z126" s="6" t="s">
        <v>106</v>
      </c>
      <c r="AA126" s="6" t="s">
        <v>297</v>
      </c>
      <c r="AB126" s="6">
        <v>-19.72</v>
      </c>
      <c r="AD126" s="6" t="s">
        <v>404</v>
      </c>
      <c r="AE126" s="6">
        <v>1</v>
      </c>
      <c r="AI126" s="6" t="s">
        <v>403</v>
      </c>
      <c r="AM126" s="6" t="s">
        <v>393</v>
      </c>
    </row>
    <row r="127" spans="1:39" x14ac:dyDescent="0.25">
      <c r="A127" s="6" t="s">
        <v>213</v>
      </c>
      <c r="B127" s="6" t="s">
        <v>214</v>
      </c>
      <c r="C127" s="6" t="str">
        <f>'Project Start Date'!C127</f>
        <v>DRW.PX.SOR._.RES.Battery DLC</v>
      </c>
      <c r="D127" s="6" t="str">
        <f t="shared" si="3"/>
        <v>UoS Charge</v>
      </c>
      <c r="E127" s="6">
        <f t="shared" si="2"/>
        <v>-15.55</v>
      </c>
      <c r="G127" s="6" t="s">
        <v>216</v>
      </c>
      <c r="H127" s="6">
        <f>'Project Start Date'!H127</f>
        <v>1</v>
      </c>
      <c r="L127" s="6" t="str">
        <f>'Project Start Date'!L127</f>
        <v>=</v>
      </c>
      <c r="O127" s="6" t="str">
        <f ca="1">'Project Start Date'!O127</f>
        <v>H:\2023 IRP Update\_Document\DATA DISC\2023 IRP Update Data Disk April 1 (Public)\Chapters, Appendicies, and Input Assumptions\Input Assumptions\DSM\_PC_DSM-DR-IRP2023 Update Plexos Inputs Summer &amp; Winter update.xlsx]</v>
      </c>
      <c r="Q127" s="6" t="str">
        <f>INDEX(TBL_PlexosNaming!$O$3:$O$54,MATCH(MID(UoS!C127,8,3),TBL_PlexosNaming!$Q$3:$Q$54,0))</f>
        <v>OR</v>
      </c>
      <c r="X127" s="6" t="s">
        <v>213</v>
      </c>
      <c r="Y127" s="6" t="s">
        <v>214</v>
      </c>
      <c r="Z127" s="6" t="s">
        <v>108</v>
      </c>
      <c r="AA127" s="6" t="s">
        <v>297</v>
      </c>
      <c r="AB127" s="6">
        <v>-19.72</v>
      </c>
      <c r="AD127" s="6" t="s">
        <v>404</v>
      </c>
      <c r="AE127" s="6">
        <v>1</v>
      </c>
      <c r="AI127" s="6" t="s">
        <v>403</v>
      </c>
      <c r="AM127" s="6" t="s">
        <v>393</v>
      </c>
    </row>
    <row r="128" spans="1:39" x14ac:dyDescent="0.25">
      <c r="A128" s="6" t="s">
        <v>213</v>
      </c>
      <c r="B128" s="6" t="s">
        <v>214</v>
      </c>
      <c r="C128" s="6" t="str">
        <f>'Project Start Date'!C128</f>
        <v>DRW.PX.SOR._.RES.EV DLC</v>
      </c>
      <c r="D128" s="6" t="str">
        <f t="shared" si="3"/>
        <v>UoS Charge</v>
      </c>
      <c r="E128" s="6">
        <f t="shared" si="2"/>
        <v>-15.55</v>
      </c>
      <c r="G128" s="6" t="s">
        <v>216</v>
      </c>
      <c r="H128" s="6">
        <f>'Project Start Date'!H128</f>
        <v>1</v>
      </c>
      <c r="L128" s="6" t="str">
        <f>'Project Start Date'!L128</f>
        <v>=</v>
      </c>
      <c r="O128" s="6" t="str">
        <f ca="1">'Project Start Date'!O128</f>
        <v>H:\2023 IRP Update\_Document\DATA DISC\2023 IRP Update Data Disk April 1 (Public)\Chapters, Appendicies, and Input Assumptions\Input Assumptions\DSM\_PC_DSM-DR-IRP2023 Update Plexos Inputs Summer &amp; Winter update.xlsx]</v>
      </c>
      <c r="Q128" s="6" t="str">
        <f>INDEX(TBL_PlexosNaming!$O$3:$O$54,MATCH(MID(UoS!C128,8,3),TBL_PlexosNaming!$Q$3:$Q$54,0))</f>
        <v>OR</v>
      </c>
      <c r="X128" s="6" t="s">
        <v>213</v>
      </c>
      <c r="Y128" s="6" t="s">
        <v>214</v>
      </c>
      <c r="Z128" s="6" t="s">
        <v>110</v>
      </c>
      <c r="AA128" s="6" t="s">
        <v>297</v>
      </c>
      <c r="AB128" s="6">
        <v>-19.72</v>
      </c>
      <c r="AD128" s="6" t="s">
        <v>404</v>
      </c>
      <c r="AE128" s="6">
        <v>1</v>
      </c>
      <c r="AI128" s="6" t="s">
        <v>403</v>
      </c>
      <c r="AM128" s="6" t="s">
        <v>393</v>
      </c>
    </row>
    <row r="129" spans="1:39" x14ac:dyDescent="0.25">
      <c r="A129" s="6" t="s">
        <v>213</v>
      </c>
      <c r="B129" s="6" t="s">
        <v>214</v>
      </c>
      <c r="C129" s="6" t="str">
        <f>'Project Start Date'!C129</f>
        <v>DRW.PX.SOR._.RES.Grid Interactive Water Htr</v>
      </c>
      <c r="D129" s="6" t="str">
        <f t="shared" si="3"/>
        <v>UoS Charge</v>
      </c>
      <c r="E129" s="6">
        <f t="shared" si="2"/>
        <v>-15.55</v>
      </c>
      <c r="G129" s="6" t="s">
        <v>216</v>
      </c>
      <c r="H129" s="6">
        <f>'Project Start Date'!H129</f>
        <v>1</v>
      </c>
      <c r="L129" s="6" t="str">
        <f>'Project Start Date'!L129</f>
        <v>=</v>
      </c>
      <c r="O129" s="6" t="str">
        <f ca="1">'Project Start Date'!O129</f>
        <v>H:\2023 IRP Update\_Document\DATA DISC\2023 IRP Update Data Disk April 1 (Public)\Chapters, Appendicies, and Input Assumptions\Input Assumptions\DSM\_PC_DSM-DR-IRP2023 Update Plexos Inputs Summer &amp; Winter update.xlsx]</v>
      </c>
      <c r="Q129" s="6" t="str">
        <f>INDEX(TBL_PlexosNaming!$O$3:$O$54,MATCH(MID(UoS!C129,8,3),TBL_PlexosNaming!$Q$3:$Q$54,0))</f>
        <v>OR</v>
      </c>
      <c r="X129" s="6" t="s">
        <v>213</v>
      </c>
      <c r="Y129" s="6" t="s">
        <v>214</v>
      </c>
      <c r="Z129" s="6" t="s">
        <v>112</v>
      </c>
      <c r="AA129" s="6" t="s">
        <v>297</v>
      </c>
      <c r="AB129" s="6">
        <v>-19.72</v>
      </c>
      <c r="AD129" s="6" t="s">
        <v>404</v>
      </c>
      <c r="AE129" s="6">
        <v>1</v>
      </c>
      <c r="AI129" s="6" t="s">
        <v>403</v>
      </c>
      <c r="AM129" s="6" t="s">
        <v>393</v>
      </c>
    </row>
    <row r="130" spans="1:39" x14ac:dyDescent="0.25">
      <c r="A130" s="6" t="s">
        <v>213</v>
      </c>
      <c r="B130" s="6" t="s">
        <v>214</v>
      </c>
      <c r="C130" s="6" t="str">
        <f>'Project Start Date'!C130</f>
        <v>DRW.PX.SOR._.RES.Home Energy Mgmt Sys</v>
      </c>
      <c r="D130" s="6" t="str">
        <f t="shared" si="3"/>
        <v>UoS Charge</v>
      </c>
      <c r="E130" s="6">
        <f t="shared" si="2"/>
        <v>-15.55</v>
      </c>
      <c r="G130" s="6" t="s">
        <v>216</v>
      </c>
      <c r="H130" s="6">
        <f>'Project Start Date'!H130</f>
        <v>1</v>
      </c>
      <c r="L130" s="6" t="str">
        <f>'Project Start Date'!L130</f>
        <v>=</v>
      </c>
      <c r="O130" s="6" t="str">
        <f ca="1">'Project Start Date'!O130</f>
        <v>H:\2023 IRP Update\_Document\DATA DISC\2023 IRP Update Data Disk April 1 (Public)\Chapters, Appendicies, and Input Assumptions\Input Assumptions\DSM\_PC_DSM-DR-IRP2023 Update Plexos Inputs Summer &amp; Winter update.xlsx]</v>
      </c>
      <c r="Q130" s="6" t="str">
        <f>INDEX(TBL_PlexosNaming!$O$3:$O$54,MATCH(MID(UoS!C130,8,3),TBL_PlexosNaming!$Q$3:$Q$54,0))</f>
        <v>OR</v>
      </c>
      <c r="X130" s="6" t="s">
        <v>213</v>
      </c>
      <c r="Y130" s="6" t="s">
        <v>214</v>
      </c>
      <c r="Z130" s="6" t="s">
        <v>114</v>
      </c>
      <c r="AA130" s="6" t="s">
        <v>297</v>
      </c>
      <c r="AB130" s="6">
        <v>-19.72</v>
      </c>
      <c r="AD130" s="6" t="s">
        <v>404</v>
      </c>
      <c r="AE130" s="6">
        <v>1</v>
      </c>
      <c r="AI130" s="6" t="s">
        <v>403</v>
      </c>
      <c r="AM130" s="6" t="s">
        <v>393</v>
      </c>
    </row>
    <row r="131" spans="1:39" x14ac:dyDescent="0.25">
      <c r="A131" s="6" t="s">
        <v>213</v>
      </c>
      <c r="B131" s="6" t="s">
        <v>214</v>
      </c>
      <c r="C131" s="6" t="str">
        <f>'Project Start Date'!C131</f>
        <v>DRW.PX.SOR._.RES.HVAC - DLC</v>
      </c>
      <c r="D131" s="6" t="str">
        <f t="shared" si="3"/>
        <v>UoS Charge</v>
      </c>
      <c r="E131" s="6">
        <f t="shared" si="2"/>
        <v>-15.55</v>
      </c>
      <c r="G131" s="6" t="s">
        <v>216</v>
      </c>
      <c r="H131" s="6">
        <f>'Project Start Date'!H131</f>
        <v>1</v>
      </c>
      <c r="L131" s="6" t="str">
        <f>'Project Start Date'!L131</f>
        <v>=</v>
      </c>
      <c r="O131" s="6" t="str">
        <f ca="1">'Project Start Date'!O131</f>
        <v>H:\2023 IRP Update\_Document\DATA DISC\2023 IRP Update Data Disk April 1 (Public)\Chapters, Appendicies, and Input Assumptions\Input Assumptions\DSM\_PC_DSM-DR-IRP2023 Update Plexos Inputs Summer &amp; Winter update.xlsx]</v>
      </c>
      <c r="Q131" s="6" t="str">
        <f>INDEX(TBL_PlexosNaming!$O$3:$O$54,MATCH(MID(UoS!C131,8,3),TBL_PlexosNaming!$Q$3:$Q$54,0))</f>
        <v>OR</v>
      </c>
      <c r="X131" s="6" t="s">
        <v>213</v>
      </c>
      <c r="Y131" s="6" t="s">
        <v>214</v>
      </c>
      <c r="Z131" s="6" t="s">
        <v>118</v>
      </c>
      <c r="AA131" s="6" t="s">
        <v>297</v>
      </c>
      <c r="AB131" s="6">
        <v>-19.72</v>
      </c>
      <c r="AD131" s="6" t="s">
        <v>404</v>
      </c>
      <c r="AE131" s="6">
        <v>1</v>
      </c>
      <c r="AI131" s="6" t="s">
        <v>403</v>
      </c>
      <c r="AM131" s="6" t="s">
        <v>393</v>
      </c>
    </row>
    <row r="132" spans="1:39" x14ac:dyDescent="0.25">
      <c r="A132" s="6" t="s">
        <v>213</v>
      </c>
      <c r="B132" s="6" t="s">
        <v>214</v>
      </c>
      <c r="C132" s="6" t="str">
        <f>'Project Start Date'!C132</f>
        <v>DRW.PX.SOR._.RES.Pool Pump - DLC</v>
      </c>
      <c r="D132" s="6" t="str">
        <f t="shared" si="3"/>
        <v>UoS Charge</v>
      </c>
      <c r="E132" s="6">
        <f t="shared" ref="E132:E176" si="4">-ROUND(INDEX($V$5:$V$10,MATCH(Q132,$S$5:$S$10,0)),2)</f>
        <v>-15.55</v>
      </c>
      <c r="G132" s="6" t="s">
        <v>216</v>
      </c>
      <c r="H132" s="6">
        <f>'Project Start Date'!H132</f>
        <v>1</v>
      </c>
      <c r="L132" s="6" t="str">
        <f>'Project Start Date'!L132</f>
        <v>=</v>
      </c>
      <c r="O132" s="6" t="str">
        <f ca="1">'Project Start Date'!O132</f>
        <v>H:\2023 IRP Update\_Document\DATA DISC\2023 IRP Update Data Disk April 1 (Public)\Chapters, Appendicies, and Input Assumptions\Input Assumptions\DSM\_PC_DSM-DR-IRP2023 Update Plexos Inputs Summer &amp; Winter update.xlsx]</v>
      </c>
      <c r="Q132" s="6" t="str">
        <f>INDEX(TBL_PlexosNaming!$O$3:$O$54,MATCH(MID(UoS!C132,8,3),TBL_PlexosNaming!$Q$3:$Q$54,0))</f>
        <v>OR</v>
      </c>
      <c r="X132" s="6" t="s">
        <v>213</v>
      </c>
      <c r="Y132" s="6" t="s">
        <v>214</v>
      </c>
      <c r="Z132" s="6" t="s">
        <v>90</v>
      </c>
      <c r="AA132" s="6" t="s">
        <v>297</v>
      </c>
      <c r="AB132" s="6">
        <v>-19.72</v>
      </c>
      <c r="AD132" s="6" t="s">
        <v>404</v>
      </c>
      <c r="AE132" s="6">
        <v>1</v>
      </c>
      <c r="AI132" s="6" t="s">
        <v>403</v>
      </c>
      <c r="AM132" s="6" t="s">
        <v>393</v>
      </c>
    </row>
    <row r="133" spans="1:39" x14ac:dyDescent="0.25">
      <c r="A133" s="6" t="s">
        <v>213</v>
      </c>
      <c r="B133" s="6" t="s">
        <v>214</v>
      </c>
      <c r="C133" s="6" t="str">
        <f>'Project Start Date'!C133</f>
        <v>DRW.PX.SOR._.RES.Smart Thermostats</v>
      </c>
      <c r="D133" s="6" t="str">
        <f t="shared" ref="D133:D176" si="5">D132</f>
        <v>UoS Charge</v>
      </c>
      <c r="E133" s="6">
        <f t="shared" si="4"/>
        <v>-15.55</v>
      </c>
      <c r="G133" s="6" t="s">
        <v>216</v>
      </c>
      <c r="H133" s="6">
        <f>'Project Start Date'!H133</f>
        <v>1</v>
      </c>
      <c r="L133" s="6" t="str">
        <f>'Project Start Date'!L133</f>
        <v>=</v>
      </c>
      <c r="O133" s="6" t="str">
        <f ca="1">'Project Start Date'!O133</f>
        <v>H:\2023 IRP Update\_Document\DATA DISC\2023 IRP Update Data Disk April 1 (Public)\Chapters, Appendicies, and Input Assumptions\Input Assumptions\DSM\_PC_DSM-DR-IRP2023 Update Plexos Inputs Summer &amp; Winter update.xlsx]</v>
      </c>
      <c r="Q133" s="6" t="str">
        <f>INDEX(TBL_PlexosNaming!$O$3:$O$54,MATCH(MID(UoS!C133,8,3),TBL_PlexosNaming!$Q$3:$Q$54,0))</f>
        <v>OR</v>
      </c>
      <c r="X133" s="6" t="s">
        <v>213</v>
      </c>
      <c r="Y133" s="6" t="s">
        <v>214</v>
      </c>
      <c r="Z133" s="6" t="s">
        <v>92</v>
      </c>
      <c r="AA133" s="6" t="s">
        <v>297</v>
      </c>
      <c r="AB133" s="6">
        <v>-19.72</v>
      </c>
      <c r="AD133" s="6" t="s">
        <v>404</v>
      </c>
      <c r="AE133" s="6">
        <v>1</v>
      </c>
      <c r="AI133" s="6" t="s">
        <v>403</v>
      </c>
      <c r="AM133" s="6" t="s">
        <v>393</v>
      </c>
    </row>
    <row r="134" spans="1:39" x14ac:dyDescent="0.25">
      <c r="A134" s="6" t="s">
        <v>213</v>
      </c>
      <c r="B134" s="6" t="s">
        <v>214</v>
      </c>
      <c r="C134" s="6" t="str">
        <f>'Project Start Date'!C134</f>
        <v>DRW.PX.SOR._.RES.Water Heater - DLC</v>
      </c>
      <c r="D134" s="6" t="str">
        <f t="shared" si="5"/>
        <v>UoS Charge</v>
      </c>
      <c r="E134" s="6">
        <f t="shared" si="4"/>
        <v>-15.55</v>
      </c>
      <c r="G134" s="6" t="s">
        <v>216</v>
      </c>
      <c r="H134" s="6">
        <f>'Project Start Date'!H134</f>
        <v>1</v>
      </c>
      <c r="L134" s="6" t="str">
        <f>'Project Start Date'!L134</f>
        <v>=</v>
      </c>
      <c r="O134" s="6" t="str">
        <f ca="1">'Project Start Date'!O134</f>
        <v>H:\2023 IRP Update\_Document\DATA DISC\2023 IRP Update Data Disk April 1 (Public)\Chapters, Appendicies, and Input Assumptions\Input Assumptions\DSM\_PC_DSM-DR-IRP2023 Update Plexos Inputs Summer &amp; Winter update.xlsx]</v>
      </c>
      <c r="Q134" s="6" t="str">
        <f>INDEX(TBL_PlexosNaming!$O$3:$O$54,MATCH(MID(UoS!C134,8,3),TBL_PlexosNaming!$Q$3:$Q$54,0))</f>
        <v>OR</v>
      </c>
      <c r="X134" s="6" t="s">
        <v>213</v>
      </c>
      <c r="Y134" s="6" t="s">
        <v>214</v>
      </c>
      <c r="Z134" s="6" t="s">
        <v>94</v>
      </c>
      <c r="AA134" s="6" t="s">
        <v>297</v>
      </c>
      <c r="AB134" s="6">
        <v>-19.72</v>
      </c>
      <c r="AD134" s="6" t="s">
        <v>404</v>
      </c>
      <c r="AE134" s="6">
        <v>1</v>
      </c>
      <c r="AI134" s="6" t="s">
        <v>403</v>
      </c>
      <c r="AM134" s="6" t="s">
        <v>393</v>
      </c>
    </row>
    <row r="135" spans="1:39" x14ac:dyDescent="0.25">
      <c r="A135" s="6" t="s">
        <v>213</v>
      </c>
      <c r="B135" s="6" t="s">
        <v>214</v>
      </c>
      <c r="C135" s="6" t="str">
        <f>'Project Start Date'!C135</f>
        <v>DRW.PX.UTN._.CI_.3 Party</v>
      </c>
      <c r="D135" s="6" t="str">
        <f t="shared" si="5"/>
        <v>UoS Charge</v>
      </c>
      <c r="E135" s="6">
        <f t="shared" si="4"/>
        <v>-17.989999999999998</v>
      </c>
      <c r="G135" s="6" t="s">
        <v>216</v>
      </c>
      <c r="H135" s="6">
        <f>'Project Start Date'!H135</f>
        <v>1</v>
      </c>
      <c r="L135" s="6" t="str">
        <f>'Project Start Date'!L135</f>
        <v>=</v>
      </c>
      <c r="O135" s="6" t="str">
        <f ca="1">'Project Start Date'!O135</f>
        <v>H:\2023 IRP Update\_Document\DATA DISC\2023 IRP Update Data Disk April 1 (Public)\Chapters, Appendicies, and Input Assumptions\Input Assumptions\DSM\_PC_DSM-DR-IRP2023 Update Plexos Inputs Summer &amp; Winter update.xlsx]</v>
      </c>
      <c r="Q135" s="6" t="str">
        <f>INDEX(TBL_PlexosNaming!$O$3:$O$54,MATCH(MID(UoS!C135,8,3),TBL_PlexosNaming!$Q$3:$Q$54,0))</f>
        <v>UT</v>
      </c>
      <c r="X135" s="6" t="s">
        <v>213</v>
      </c>
      <c r="Y135" s="6" t="s">
        <v>214</v>
      </c>
      <c r="Z135" s="6" t="s">
        <v>96</v>
      </c>
      <c r="AA135" s="6" t="s">
        <v>297</v>
      </c>
      <c r="AB135" s="6">
        <v>-19.72</v>
      </c>
      <c r="AD135" s="6" t="s">
        <v>404</v>
      </c>
      <c r="AE135" s="6">
        <v>1</v>
      </c>
      <c r="AI135" s="6" t="s">
        <v>403</v>
      </c>
      <c r="AM135" s="6" t="s">
        <v>393</v>
      </c>
    </row>
    <row r="136" spans="1:39" x14ac:dyDescent="0.25">
      <c r="A136" s="6" t="s">
        <v>213</v>
      </c>
      <c r="B136" s="6" t="s">
        <v>214</v>
      </c>
      <c r="C136" s="6" t="str">
        <f>'Project Start Date'!C136</f>
        <v>DRW.PX.UTN._.CI_.Battery DLC</v>
      </c>
      <c r="D136" s="6" t="str">
        <f t="shared" si="5"/>
        <v>UoS Charge</v>
      </c>
      <c r="E136" s="6">
        <f t="shared" si="4"/>
        <v>-17.989999999999998</v>
      </c>
      <c r="G136" s="6" t="s">
        <v>216</v>
      </c>
      <c r="H136" s="6">
        <f>'Project Start Date'!H136</f>
        <v>1</v>
      </c>
      <c r="L136" s="6" t="str">
        <f>'Project Start Date'!L136</f>
        <v>=</v>
      </c>
      <c r="O136" s="6" t="str">
        <f ca="1">'Project Start Date'!O136</f>
        <v>H:\2023 IRP Update\_Document\DATA DISC\2023 IRP Update Data Disk April 1 (Public)\Chapters, Appendicies, and Input Assumptions\Input Assumptions\DSM\_PC_DSM-DR-IRP2023 Update Plexos Inputs Summer &amp; Winter update.xlsx]</v>
      </c>
      <c r="Q136" s="6" t="str">
        <f>INDEX(TBL_PlexosNaming!$O$3:$O$54,MATCH(MID(UoS!C136,8,3),TBL_PlexosNaming!$Q$3:$Q$54,0))</f>
        <v>UT</v>
      </c>
      <c r="X136" s="6" t="s">
        <v>213</v>
      </c>
      <c r="Y136" s="6" t="s">
        <v>214</v>
      </c>
      <c r="Z136" s="6" t="s">
        <v>98</v>
      </c>
      <c r="AA136" s="6" t="s">
        <v>297</v>
      </c>
      <c r="AB136" s="6">
        <v>-19.72</v>
      </c>
      <c r="AD136" s="6" t="s">
        <v>404</v>
      </c>
      <c r="AE136" s="6">
        <v>1</v>
      </c>
      <c r="AI136" s="6" t="s">
        <v>403</v>
      </c>
      <c r="AM136" s="6" t="s">
        <v>393</v>
      </c>
    </row>
    <row r="137" spans="1:39" x14ac:dyDescent="0.25">
      <c r="A137" s="6" t="s">
        <v>213</v>
      </c>
      <c r="B137" s="6" t="s">
        <v>214</v>
      </c>
      <c r="C137" s="6" t="str">
        <f>'Project Start Date'!C137</f>
        <v>DRW.PX.UTN._.CI_.Grid Interactive Water Htr</v>
      </c>
      <c r="D137" s="6" t="str">
        <f t="shared" si="5"/>
        <v>UoS Charge</v>
      </c>
      <c r="E137" s="6">
        <f t="shared" si="4"/>
        <v>-17.989999999999998</v>
      </c>
      <c r="G137" s="6" t="s">
        <v>216</v>
      </c>
      <c r="H137" s="6">
        <f>'Project Start Date'!H137</f>
        <v>1</v>
      </c>
      <c r="L137" s="6" t="str">
        <f>'Project Start Date'!L137</f>
        <v>=</v>
      </c>
      <c r="O137" s="6" t="str">
        <f ca="1">'Project Start Date'!O137</f>
        <v>H:\2023 IRP Update\_Document\DATA DISC\2023 IRP Update Data Disk April 1 (Public)\Chapters, Appendicies, and Input Assumptions\Input Assumptions\DSM\_PC_DSM-DR-IRP2023 Update Plexos Inputs Summer &amp; Winter update.xlsx]</v>
      </c>
      <c r="Q137" s="6" t="str">
        <f>INDEX(TBL_PlexosNaming!$O$3:$O$54,MATCH(MID(UoS!C137,8,3),TBL_PlexosNaming!$Q$3:$Q$54,0))</f>
        <v>UT</v>
      </c>
      <c r="X137" s="6" t="s">
        <v>213</v>
      </c>
      <c r="Y137" s="6" t="s">
        <v>214</v>
      </c>
      <c r="Z137" s="6" t="s">
        <v>100</v>
      </c>
      <c r="AA137" s="6" t="s">
        <v>297</v>
      </c>
      <c r="AB137" s="6">
        <v>-19.72</v>
      </c>
      <c r="AD137" s="6" t="s">
        <v>404</v>
      </c>
      <c r="AE137" s="6">
        <v>1</v>
      </c>
      <c r="AI137" s="6" t="s">
        <v>403</v>
      </c>
      <c r="AM137" s="6" t="s">
        <v>393</v>
      </c>
    </row>
    <row r="138" spans="1:39" x14ac:dyDescent="0.25">
      <c r="A138" s="6" t="s">
        <v>213</v>
      </c>
      <c r="B138" s="6" t="s">
        <v>214</v>
      </c>
      <c r="C138" s="6" t="str">
        <f>'Project Start Date'!C138</f>
        <v>DRW.PX.UTN._.CI_.HVAC - DLC</v>
      </c>
      <c r="D138" s="6" t="str">
        <f t="shared" si="5"/>
        <v>UoS Charge</v>
      </c>
      <c r="E138" s="6">
        <f t="shared" si="4"/>
        <v>-17.989999999999998</v>
      </c>
      <c r="G138" s="6" t="s">
        <v>216</v>
      </c>
      <c r="H138" s="6">
        <f>'Project Start Date'!H138</f>
        <v>1</v>
      </c>
      <c r="L138" s="6" t="str">
        <f>'Project Start Date'!L138</f>
        <v>=</v>
      </c>
      <c r="O138" s="6" t="str">
        <f ca="1">'Project Start Date'!O138</f>
        <v>H:\2023 IRP Update\_Document\DATA DISC\2023 IRP Update Data Disk April 1 (Public)\Chapters, Appendicies, and Input Assumptions\Input Assumptions\DSM\_PC_DSM-DR-IRP2023 Update Plexos Inputs Summer &amp; Winter update.xlsx]</v>
      </c>
      <c r="Q138" s="6" t="str">
        <f>INDEX(TBL_PlexosNaming!$O$3:$O$54,MATCH(MID(UoS!C138,8,3),TBL_PlexosNaming!$Q$3:$Q$54,0))</f>
        <v>UT</v>
      </c>
      <c r="X138" s="6" t="s">
        <v>213</v>
      </c>
      <c r="Y138" s="6" t="s">
        <v>214</v>
      </c>
      <c r="Z138" s="6" t="s">
        <v>102</v>
      </c>
      <c r="AA138" s="6" t="s">
        <v>297</v>
      </c>
      <c r="AB138" s="6">
        <v>-19.72</v>
      </c>
      <c r="AD138" s="6" t="s">
        <v>404</v>
      </c>
      <c r="AE138" s="6">
        <v>1</v>
      </c>
      <c r="AI138" s="6" t="s">
        <v>403</v>
      </c>
      <c r="AM138" s="6" t="s">
        <v>393</v>
      </c>
    </row>
    <row r="139" spans="1:39" x14ac:dyDescent="0.25">
      <c r="A139" s="6" t="s">
        <v>213</v>
      </c>
      <c r="B139" s="6" t="s">
        <v>214</v>
      </c>
      <c r="C139" s="6" t="str">
        <f>'Project Start Date'!C139</f>
        <v>DRW.PX.UTN._.CI_.Smart Thermostats</v>
      </c>
      <c r="D139" s="6" t="str">
        <f t="shared" si="5"/>
        <v>UoS Charge</v>
      </c>
      <c r="E139" s="6">
        <f t="shared" si="4"/>
        <v>-17.989999999999998</v>
      </c>
      <c r="G139" s="6" t="s">
        <v>216</v>
      </c>
      <c r="H139" s="6">
        <f>'Project Start Date'!H139</f>
        <v>1</v>
      </c>
      <c r="L139" s="6" t="str">
        <f>'Project Start Date'!L139</f>
        <v>=</v>
      </c>
      <c r="O139" s="6" t="str">
        <f ca="1">'Project Start Date'!O139</f>
        <v>H:\2023 IRP Update\_Document\DATA DISC\2023 IRP Update Data Disk April 1 (Public)\Chapters, Appendicies, and Input Assumptions\Input Assumptions\DSM\_PC_DSM-DR-IRP2023 Update Plexos Inputs Summer &amp; Winter update.xlsx]</v>
      </c>
      <c r="Q139" s="6" t="str">
        <f>INDEX(TBL_PlexosNaming!$O$3:$O$54,MATCH(MID(UoS!C139,8,3),TBL_PlexosNaming!$Q$3:$Q$54,0))</f>
        <v>UT</v>
      </c>
      <c r="X139" s="6" t="s">
        <v>213</v>
      </c>
      <c r="Y139" s="6" t="s">
        <v>214</v>
      </c>
      <c r="Z139" s="6" t="s">
        <v>104</v>
      </c>
      <c r="AA139" s="6" t="s">
        <v>297</v>
      </c>
      <c r="AB139" s="6">
        <v>-19.72</v>
      </c>
      <c r="AD139" s="6" t="s">
        <v>404</v>
      </c>
      <c r="AE139" s="6">
        <v>1</v>
      </c>
      <c r="AI139" s="6" t="s">
        <v>403</v>
      </c>
      <c r="AM139" s="6" t="s">
        <v>393</v>
      </c>
    </row>
    <row r="140" spans="1:39" x14ac:dyDescent="0.25">
      <c r="A140" s="6" t="s">
        <v>213</v>
      </c>
      <c r="B140" s="6" t="s">
        <v>214</v>
      </c>
      <c r="C140" s="6" t="str">
        <f>'Project Start Date'!C140</f>
        <v>DRW.PX.UTN._.CI_.Water Heater - DLC</v>
      </c>
      <c r="D140" s="6" t="str">
        <f t="shared" si="5"/>
        <v>UoS Charge</v>
      </c>
      <c r="E140" s="6">
        <f t="shared" si="4"/>
        <v>-17.989999999999998</v>
      </c>
      <c r="G140" s="6" t="s">
        <v>216</v>
      </c>
      <c r="H140" s="6">
        <f>'Project Start Date'!H140</f>
        <v>1</v>
      </c>
      <c r="L140" s="6" t="str">
        <f>'Project Start Date'!L140</f>
        <v>=</v>
      </c>
      <c r="O140" s="6" t="str">
        <f ca="1">'Project Start Date'!O140</f>
        <v>H:\2023 IRP Update\_Document\DATA DISC\2023 IRP Update Data Disk April 1 (Public)\Chapters, Appendicies, and Input Assumptions\Input Assumptions\DSM\_PC_DSM-DR-IRP2023 Update Plexos Inputs Summer &amp; Winter update.xlsx]</v>
      </c>
      <c r="Q140" s="6" t="str">
        <f>INDEX(TBL_PlexosNaming!$O$3:$O$54,MATCH(MID(UoS!C140,8,3),TBL_PlexosNaming!$Q$3:$Q$54,0))</f>
        <v>UT</v>
      </c>
      <c r="X140" s="6" t="s">
        <v>213</v>
      </c>
      <c r="Y140" s="6" t="s">
        <v>214</v>
      </c>
      <c r="Z140" s="6" t="s">
        <v>146</v>
      </c>
      <c r="AA140" s="6" t="s">
        <v>297</v>
      </c>
      <c r="AB140" s="6">
        <v>-19.54</v>
      </c>
      <c r="AD140" s="6" t="s">
        <v>404</v>
      </c>
      <c r="AE140" s="6">
        <v>1</v>
      </c>
      <c r="AI140" s="6" t="s">
        <v>403</v>
      </c>
      <c r="AM140" s="6" t="s">
        <v>393</v>
      </c>
    </row>
    <row r="141" spans="1:39" x14ac:dyDescent="0.25">
      <c r="A141" s="6" t="s">
        <v>213</v>
      </c>
      <c r="B141" s="6" t="s">
        <v>214</v>
      </c>
      <c r="C141" s="6" t="str">
        <f>'Project Start Date'!C141</f>
        <v>DRW.PX.UTN._.RES.Battery DLC</v>
      </c>
      <c r="D141" s="6" t="str">
        <f t="shared" si="5"/>
        <v>UoS Charge</v>
      </c>
      <c r="E141" s="6">
        <f t="shared" si="4"/>
        <v>-17.989999999999998</v>
      </c>
      <c r="G141" s="6" t="s">
        <v>216</v>
      </c>
      <c r="H141" s="6">
        <f>'Project Start Date'!H141</f>
        <v>1</v>
      </c>
      <c r="L141" s="6" t="str">
        <f>'Project Start Date'!L141</f>
        <v>=</v>
      </c>
      <c r="O141" s="6" t="str">
        <f ca="1">'Project Start Date'!O141</f>
        <v>H:\2023 IRP Update\_Document\DATA DISC\2023 IRP Update Data Disk April 1 (Public)\Chapters, Appendicies, and Input Assumptions\Input Assumptions\DSM\_PC_DSM-DR-IRP2023 Update Plexos Inputs Summer &amp; Winter update.xlsx]</v>
      </c>
      <c r="Q141" s="6" t="str">
        <f>INDEX(TBL_PlexosNaming!$O$3:$O$54,MATCH(MID(UoS!C141,8,3),TBL_PlexosNaming!$Q$3:$Q$54,0))</f>
        <v>UT</v>
      </c>
      <c r="X141" s="6" t="s">
        <v>213</v>
      </c>
      <c r="Y141" s="6" t="s">
        <v>214</v>
      </c>
      <c r="Z141" s="6" t="s">
        <v>136</v>
      </c>
      <c r="AA141" s="6" t="s">
        <v>297</v>
      </c>
      <c r="AB141" s="6">
        <v>-19.54</v>
      </c>
      <c r="AD141" s="6" t="s">
        <v>404</v>
      </c>
      <c r="AE141" s="6">
        <v>1</v>
      </c>
      <c r="AI141" s="6" t="s">
        <v>403</v>
      </c>
      <c r="AM141" s="6" t="s">
        <v>393</v>
      </c>
    </row>
    <row r="142" spans="1:39" x14ac:dyDescent="0.25">
      <c r="A142" s="6" t="s">
        <v>213</v>
      </c>
      <c r="B142" s="6" t="s">
        <v>214</v>
      </c>
      <c r="C142" s="6" t="str">
        <f>'Project Start Date'!C142</f>
        <v>DRW.PX.UTN._.RES.EV DLC</v>
      </c>
      <c r="D142" s="6" t="str">
        <f t="shared" si="5"/>
        <v>UoS Charge</v>
      </c>
      <c r="E142" s="6">
        <f t="shared" si="4"/>
        <v>-17.989999999999998</v>
      </c>
      <c r="G142" s="6" t="s">
        <v>216</v>
      </c>
      <c r="H142" s="6">
        <f>'Project Start Date'!H142</f>
        <v>1</v>
      </c>
      <c r="L142" s="6" t="str">
        <f>'Project Start Date'!L142</f>
        <v>=</v>
      </c>
      <c r="O142" s="6" t="str">
        <f ca="1">'Project Start Date'!O142</f>
        <v>H:\2023 IRP Update\_Document\DATA DISC\2023 IRP Update Data Disk April 1 (Public)\Chapters, Appendicies, and Input Assumptions\Input Assumptions\DSM\_PC_DSM-DR-IRP2023 Update Plexos Inputs Summer &amp; Winter update.xlsx]</v>
      </c>
      <c r="Q142" s="6" t="str">
        <f>INDEX(TBL_PlexosNaming!$O$3:$O$54,MATCH(MID(UoS!C142,8,3),TBL_PlexosNaming!$Q$3:$Q$54,0))</f>
        <v>UT</v>
      </c>
      <c r="X142" s="6" t="s">
        <v>213</v>
      </c>
      <c r="Y142" s="6" t="s">
        <v>214</v>
      </c>
      <c r="Z142" s="6" t="s">
        <v>138</v>
      </c>
      <c r="AA142" s="6" t="s">
        <v>297</v>
      </c>
      <c r="AB142" s="6">
        <v>-19.54</v>
      </c>
      <c r="AD142" s="6" t="s">
        <v>404</v>
      </c>
      <c r="AE142" s="6">
        <v>1</v>
      </c>
      <c r="AI142" s="6" t="s">
        <v>403</v>
      </c>
      <c r="AM142" s="6" t="s">
        <v>393</v>
      </c>
    </row>
    <row r="143" spans="1:39" x14ac:dyDescent="0.25">
      <c r="A143" s="6" t="s">
        <v>213</v>
      </c>
      <c r="B143" s="6" t="s">
        <v>214</v>
      </c>
      <c r="C143" s="6" t="str">
        <f>'Project Start Date'!C143</f>
        <v>DRW.PX.UTN._.RES.Grid Interactive Water Htr</v>
      </c>
      <c r="D143" s="6" t="str">
        <f t="shared" si="5"/>
        <v>UoS Charge</v>
      </c>
      <c r="E143" s="6">
        <f t="shared" si="4"/>
        <v>-17.989999999999998</v>
      </c>
      <c r="G143" s="6" t="s">
        <v>216</v>
      </c>
      <c r="H143" s="6">
        <f>'Project Start Date'!H143</f>
        <v>1</v>
      </c>
      <c r="L143" s="6" t="str">
        <f>'Project Start Date'!L143</f>
        <v>=</v>
      </c>
      <c r="O143" s="6" t="str">
        <f ca="1">'Project Start Date'!O143</f>
        <v>H:\2023 IRP Update\_Document\DATA DISC\2023 IRP Update Data Disk April 1 (Public)\Chapters, Appendicies, and Input Assumptions\Input Assumptions\DSM\_PC_DSM-DR-IRP2023 Update Plexos Inputs Summer &amp; Winter update.xlsx]</v>
      </c>
      <c r="Q143" s="6" t="str">
        <f>INDEX(TBL_PlexosNaming!$O$3:$O$54,MATCH(MID(UoS!C143,8,3),TBL_PlexosNaming!$Q$3:$Q$54,0))</f>
        <v>UT</v>
      </c>
      <c r="X143" s="6" t="s">
        <v>213</v>
      </c>
      <c r="Y143" s="6" t="s">
        <v>214</v>
      </c>
      <c r="Z143" s="6" t="s">
        <v>140</v>
      </c>
      <c r="AA143" s="6" t="s">
        <v>297</v>
      </c>
      <c r="AB143" s="6">
        <v>-19.54</v>
      </c>
      <c r="AD143" s="6" t="s">
        <v>404</v>
      </c>
      <c r="AE143" s="6">
        <v>1</v>
      </c>
      <c r="AI143" s="6" t="s">
        <v>403</v>
      </c>
      <c r="AM143" s="6" t="s">
        <v>393</v>
      </c>
    </row>
    <row r="144" spans="1:39" x14ac:dyDescent="0.25">
      <c r="A144" s="6" t="s">
        <v>213</v>
      </c>
      <c r="B144" s="6" t="s">
        <v>214</v>
      </c>
      <c r="C144" s="6" t="str">
        <f>'Project Start Date'!C144</f>
        <v>DRW.PX.UTN._.RES.Home Energy Mgmt Sys</v>
      </c>
      <c r="D144" s="6" t="str">
        <f t="shared" si="5"/>
        <v>UoS Charge</v>
      </c>
      <c r="E144" s="6">
        <f t="shared" si="4"/>
        <v>-17.989999999999998</v>
      </c>
      <c r="G144" s="6" t="s">
        <v>216</v>
      </c>
      <c r="H144" s="6">
        <f>'Project Start Date'!H144</f>
        <v>1</v>
      </c>
      <c r="L144" s="6" t="str">
        <f>'Project Start Date'!L144</f>
        <v>=</v>
      </c>
      <c r="O144" s="6" t="str">
        <f ca="1">'Project Start Date'!O144</f>
        <v>H:\2023 IRP Update\_Document\DATA DISC\2023 IRP Update Data Disk April 1 (Public)\Chapters, Appendicies, and Input Assumptions\Input Assumptions\DSM\_PC_DSM-DR-IRP2023 Update Plexos Inputs Summer &amp; Winter update.xlsx]</v>
      </c>
      <c r="Q144" s="6" t="str">
        <f>INDEX(TBL_PlexosNaming!$O$3:$O$54,MATCH(MID(UoS!C144,8,3),TBL_PlexosNaming!$Q$3:$Q$54,0))</f>
        <v>UT</v>
      </c>
      <c r="X144" s="6" t="s">
        <v>213</v>
      </c>
      <c r="Y144" s="6" t="s">
        <v>214</v>
      </c>
      <c r="Z144" s="6" t="s">
        <v>142</v>
      </c>
      <c r="AA144" s="6" t="s">
        <v>297</v>
      </c>
      <c r="AB144" s="6">
        <v>-19.54</v>
      </c>
      <c r="AD144" s="6" t="s">
        <v>404</v>
      </c>
      <c r="AE144" s="6">
        <v>1</v>
      </c>
      <c r="AI144" s="6" t="s">
        <v>403</v>
      </c>
      <c r="AM144" s="6" t="s">
        <v>393</v>
      </c>
    </row>
    <row r="145" spans="1:39" x14ac:dyDescent="0.25">
      <c r="A145" s="6" t="s">
        <v>213</v>
      </c>
      <c r="B145" s="6" t="s">
        <v>214</v>
      </c>
      <c r="C145" s="6" t="str">
        <f>'Project Start Date'!C145</f>
        <v>DRW.PX.UTN._.RES.HVAC - DLC</v>
      </c>
      <c r="D145" s="6" t="str">
        <f t="shared" si="5"/>
        <v>UoS Charge</v>
      </c>
      <c r="E145" s="6">
        <f t="shared" si="4"/>
        <v>-17.989999999999998</v>
      </c>
      <c r="G145" s="6" t="s">
        <v>216</v>
      </c>
      <c r="H145" s="6">
        <f>'Project Start Date'!H145</f>
        <v>1</v>
      </c>
      <c r="L145" s="6" t="str">
        <f>'Project Start Date'!L145</f>
        <v>=</v>
      </c>
      <c r="O145" s="6" t="str">
        <f ca="1">'Project Start Date'!O145</f>
        <v>H:\2023 IRP Update\_Document\DATA DISC\2023 IRP Update Data Disk April 1 (Public)\Chapters, Appendicies, and Input Assumptions\Input Assumptions\DSM\_PC_DSM-DR-IRP2023 Update Plexos Inputs Summer &amp; Winter update.xlsx]</v>
      </c>
      <c r="Q145" s="6" t="str">
        <f>INDEX(TBL_PlexosNaming!$O$3:$O$54,MATCH(MID(UoS!C145,8,3),TBL_PlexosNaming!$Q$3:$Q$54,0))</f>
        <v>UT</v>
      </c>
      <c r="X145" s="6" t="s">
        <v>213</v>
      </c>
      <c r="Y145" s="6" t="s">
        <v>214</v>
      </c>
      <c r="Z145" s="6" t="s">
        <v>144</v>
      </c>
      <c r="AA145" s="6" t="s">
        <v>297</v>
      </c>
      <c r="AB145" s="6">
        <v>-19.54</v>
      </c>
      <c r="AD145" s="6" t="s">
        <v>404</v>
      </c>
      <c r="AE145" s="6">
        <v>1</v>
      </c>
      <c r="AI145" s="6" t="s">
        <v>403</v>
      </c>
      <c r="AM145" s="6" t="s">
        <v>393</v>
      </c>
    </row>
    <row r="146" spans="1:39" x14ac:dyDescent="0.25">
      <c r="A146" s="6" t="s">
        <v>213</v>
      </c>
      <c r="B146" s="6" t="s">
        <v>214</v>
      </c>
      <c r="C146" s="6" t="str">
        <f>'Project Start Date'!C146</f>
        <v>DRW.PX.UTN._.RES.Pool Pump - DLC</v>
      </c>
      <c r="D146" s="6" t="str">
        <f t="shared" si="5"/>
        <v>UoS Charge</v>
      </c>
      <c r="E146" s="6">
        <f t="shared" si="4"/>
        <v>-17.989999999999998</v>
      </c>
      <c r="G146" s="6" t="s">
        <v>216</v>
      </c>
      <c r="H146" s="6">
        <f>'Project Start Date'!H146</f>
        <v>1</v>
      </c>
      <c r="L146" s="6" t="str">
        <f>'Project Start Date'!L146</f>
        <v>=</v>
      </c>
      <c r="O146" s="6" t="str">
        <f ca="1">'Project Start Date'!O146</f>
        <v>H:\2023 IRP Update\_Document\DATA DISC\2023 IRP Update Data Disk April 1 (Public)\Chapters, Appendicies, and Input Assumptions\Input Assumptions\DSM\_PC_DSM-DR-IRP2023 Update Plexos Inputs Summer &amp; Winter update.xlsx]</v>
      </c>
      <c r="Q146" s="6" t="str">
        <f>INDEX(TBL_PlexosNaming!$O$3:$O$54,MATCH(MID(UoS!C146,8,3),TBL_PlexosNaming!$Q$3:$Q$54,0))</f>
        <v>UT</v>
      </c>
      <c r="X146" s="6" t="s">
        <v>213</v>
      </c>
      <c r="Y146" s="6" t="s">
        <v>214</v>
      </c>
      <c r="Z146" s="6" t="s">
        <v>148</v>
      </c>
      <c r="AA146" s="6" t="s">
        <v>297</v>
      </c>
      <c r="AB146" s="6">
        <v>-19.54</v>
      </c>
      <c r="AD146" s="6" t="s">
        <v>404</v>
      </c>
      <c r="AE146" s="6">
        <v>1</v>
      </c>
      <c r="AI146" s="6" t="s">
        <v>403</v>
      </c>
      <c r="AM146" s="6" t="s">
        <v>393</v>
      </c>
    </row>
    <row r="147" spans="1:39" x14ac:dyDescent="0.25">
      <c r="A147" s="6" t="s">
        <v>213</v>
      </c>
      <c r="B147" s="6" t="s">
        <v>214</v>
      </c>
      <c r="C147" s="6" t="str">
        <f>'Project Start Date'!C147</f>
        <v>DRW.PX.UTN._.RES.Smart Thermostats</v>
      </c>
      <c r="D147" s="6" t="str">
        <f t="shared" si="5"/>
        <v>UoS Charge</v>
      </c>
      <c r="E147" s="6">
        <f t="shared" si="4"/>
        <v>-17.989999999999998</v>
      </c>
      <c r="G147" s="6" t="s">
        <v>216</v>
      </c>
      <c r="H147" s="6">
        <f>'Project Start Date'!H147</f>
        <v>1</v>
      </c>
      <c r="L147" s="6" t="str">
        <f>'Project Start Date'!L147</f>
        <v>=</v>
      </c>
      <c r="O147" s="6" t="str">
        <f ca="1">'Project Start Date'!O147</f>
        <v>H:\2023 IRP Update\_Document\DATA DISC\2023 IRP Update Data Disk April 1 (Public)\Chapters, Appendicies, and Input Assumptions\Input Assumptions\DSM\_PC_DSM-DR-IRP2023 Update Plexos Inputs Summer &amp; Winter update.xlsx]</v>
      </c>
      <c r="Q147" s="6" t="str">
        <f>INDEX(TBL_PlexosNaming!$O$3:$O$54,MATCH(MID(UoS!C147,8,3),TBL_PlexosNaming!$Q$3:$Q$54,0))</f>
        <v>UT</v>
      </c>
      <c r="X147" s="6" t="s">
        <v>213</v>
      </c>
      <c r="Y147" s="6" t="s">
        <v>214</v>
      </c>
      <c r="Z147" s="6" t="s">
        <v>122</v>
      </c>
      <c r="AA147" s="6" t="s">
        <v>297</v>
      </c>
      <c r="AB147" s="6">
        <v>-19.54</v>
      </c>
      <c r="AD147" s="6" t="s">
        <v>404</v>
      </c>
      <c r="AE147" s="6">
        <v>1</v>
      </c>
      <c r="AI147" s="6" t="s">
        <v>403</v>
      </c>
      <c r="AM147" s="6" t="s">
        <v>393</v>
      </c>
    </row>
    <row r="148" spans="1:39" x14ac:dyDescent="0.25">
      <c r="A148" s="6" t="s">
        <v>213</v>
      </c>
      <c r="B148" s="6" t="s">
        <v>214</v>
      </c>
      <c r="C148" s="6" t="str">
        <f>'Project Start Date'!C148</f>
        <v>DRW.PX.UTN._.RES.Water Heater - DLC</v>
      </c>
      <c r="D148" s="6" t="str">
        <f t="shared" si="5"/>
        <v>UoS Charge</v>
      </c>
      <c r="E148" s="6">
        <f t="shared" si="4"/>
        <v>-17.989999999999998</v>
      </c>
      <c r="G148" s="6" t="s">
        <v>216</v>
      </c>
      <c r="H148" s="6">
        <f>'Project Start Date'!H148</f>
        <v>1</v>
      </c>
      <c r="L148" s="6" t="str">
        <f>'Project Start Date'!L148</f>
        <v>=</v>
      </c>
      <c r="O148" s="6" t="str">
        <f ca="1">'Project Start Date'!O148</f>
        <v>H:\2023 IRP Update\_Document\DATA DISC\2023 IRP Update Data Disk April 1 (Public)\Chapters, Appendicies, and Input Assumptions\Input Assumptions\DSM\_PC_DSM-DR-IRP2023 Update Plexos Inputs Summer &amp; Winter update.xlsx]</v>
      </c>
      <c r="Q148" s="6" t="str">
        <f>INDEX(TBL_PlexosNaming!$O$3:$O$54,MATCH(MID(UoS!C148,8,3),TBL_PlexosNaming!$Q$3:$Q$54,0))</f>
        <v>UT</v>
      </c>
      <c r="X148" s="6" t="s">
        <v>213</v>
      </c>
      <c r="Y148" s="6" t="s">
        <v>214</v>
      </c>
      <c r="Z148" s="6" t="s">
        <v>124</v>
      </c>
      <c r="AA148" s="6" t="s">
        <v>297</v>
      </c>
      <c r="AB148" s="6">
        <v>-19.54</v>
      </c>
      <c r="AD148" s="6" t="s">
        <v>404</v>
      </c>
      <c r="AE148" s="6">
        <v>1</v>
      </c>
      <c r="AI148" s="6" t="s">
        <v>403</v>
      </c>
      <c r="AM148" s="6" t="s">
        <v>393</v>
      </c>
    </row>
    <row r="149" spans="1:39" x14ac:dyDescent="0.25">
      <c r="A149" s="6" t="s">
        <v>213</v>
      </c>
      <c r="B149" s="6" t="s">
        <v>214</v>
      </c>
      <c r="C149" s="6" t="str">
        <f>'Project Start Date'!C149</f>
        <v>DRW.PX.WYC._.CI_.3 Party</v>
      </c>
      <c r="D149" s="6" t="str">
        <f t="shared" si="5"/>
        <v>UoS Charge</v>
      </c>
      <c r="E149" s="6">
        <f t="shared" si="4"/>
        <v>-10.85</v>
      </c>
      <c r="G149" s="6" t="s">
        <v>216</v>
      </c>
      <c r="H149" s="6">
        <f>'Project Start Date'!H149</f>
        <v>1</v>
      </c>
      <c r="L149" s="6" t="str">
        <f>'Project Start Date'!L149</f>
        <v>=</v>
      </c>
      <c r="O149" s="6" t="str">
        <f ca="1">'Project Start Date'!O149</f>
        <v>H:\2023 IRP Update\_Document\DATA DISC\2023 IRP Update Data Disk April 1 (Public)\Chapters, Appendicies, and Input Assumptions\Input Assumptions\DSM\_PC_DSM-DR-IRP2023 Update Plexos Inputs Summer &amp; Winter update.xlsx]</v>
      </c>
      <c r="Q149" s="6" t="str">
        <f>INDEX(TBL_PlexosNaming!$O$3:$O$54,MATCH(MID(UoS!C149,8,3),TBL_PlexosNaming!$Q$3:$Q$54,0))</f>
        <v>WY</v>
      </c>
      <c r="X149" s="6" t="s">
        <v>213</v>
      </c>
      <c r="Y149" s="6" t="s">
        <v>214</v>
      </c>
      <c r="Z149" s="6" t="s">
        <v>126</v>
      </c>
      <c r="AA149" s="6" t="s">
        <v>297</v>
      </c>
      <c r="AB149" s="6">
        <v>-19.54</v>
      </c>
      <c r="AD149" s="6" t="s">
        <v>404</v>
      </c>
      <c r="AE149" s="6">
        <v>1</v>
      </c>
      <c r="AI149" s="6" t="s">
        <v>403</v>
      </c>
      <c r="AM149" s="6" t="s">
        <v>393</v>
      </c>
    </row>
    <row r="150" spans="1:39" x14ac:dyDescent="0.25">
      <c r="A150" s="6" t="s">
        <v>213</v>
      </c>
      <c r="B150" s="6" t="s">
        <v>214</v>
      </c>
      <c r="C150" s="6" t="str">
        <f>'Project Start Date'!C150</f>
        <v>DRW.PX.WYC._.CI_.Battery DLC</v>
      </c>
      <c r="D150" s="6" t="str">
        <f t="shared" si="5"/>
        <v>UoS Charge</v>
      </c>
      <c r="E150" s="6">
        <f t="shared" si="4"/>
        <v>-10.85</v>
      </c>
      <c r="G150" s="6" t="s">
        <v>216</v>
      </c>
      <c r="H150" s="6">
        <f>'Project Start Date'!H150</f>
        <v>1</v>
      </c>
      <c r="L150" s="6" t="str">
        <f>'Project Start Date'!L150</f>
        <v>=</v>
      </c>
      <c r="O150" s="6" t="str">
        <f ca="1">'Project Start Date'!O150</f>
        <v>H:\2023 IRP Update\_Document\DATA DISC\2023 IRP Update Data Disk April 1 (Public)\Chapters, Appendicies, and Input Assumptions\Input Assumptions\DSM\_PC_DSM-DR-IRP2023 Update Plexos Inputs Summer &amp; Winter update.xlsx]</v>
      </c>
      <c r="Q150" s="6" t="str">
        <f>INDEX(TBL_PlexosNaming!$O$3:$O$54,MATCH(MID(UoS!C150,8,3),TBL_PlexosNaming!$Q$3:$Q$54,0))</f>
        <v>WY</v>
      </c>
      <c r="X150" s="6" t="s">
        <v>213</v>
      </c>
      <c r="Y150" s="6" t="s">
        <v>214</v>
      </c>
      <c r="Z150" s="6" t="s">
        <v>128</v>
      </c>
      <c r="AA150" s="6" t="s">
        <v>297</v>
      </c>
      <c r="AB150" s="6">
        <v>-19.54</v>
      </c>
      <c r="AD150" s="6" t="s">
        <v>404</v>
      </c>
      <c r="AE150" s="6">
        <v>1</v>
      </c>
      <c r="AI150" s="6" t="s">
        <v>403</v>
      </c>
      <c r="AM150" s="6" t="s">
        <v>393</v>
      </c>
    </row>
    <row r="151" spans="1:39" x14ac:dyDescent="0.25">
      <c r="A151" s="6" t="s">
        <v>213</v>
      </c>
      <c r="B151" s="6" t="s">
        <v>214</v>
      </c>
      <c r="C151" s="6" t="str">
        <f>'Project Start Date'!C151</f>
        <v>DRW.PX.WYC._.CI_.Grid Interactive Water Htr</v>
      </c>
      <c r="D151" s="6" t="str">
        <f t="shared" si="5"/>
        <v>UoS Charge</v>
      </c>
      <c r="E151" s="6">
        <f t="shared" si="4"/>
        <v>-10.85</v>
      </c>
      <c r="G151" s="6" t="s">
        <v>216</v>
      </c>
      <c r="H151" s="6">
        <f>'Project Start Date'!H151</f>
        <v>1</v>
      </c>
      <c r="L151" s="6" t="str">
        <f>'Project Start Date'!L151</f>
        <v>=</v>
      </c>
      <c r="O151" s="6" t="str">
        <f ca="1">'Project Start Date'!O151</f>
        <v>H:\2023 IRP Update\_Document\DATA DISC\2023 IRP Update Data Disk April 1 (Public)\Chapters, Appendicies, and Input Assumptions\Input Assumptions\DSM\_PC_DSM-DR-IRP2023 Update Plexos Inputs Summer &amp; Winter update.xlsx]</v>
      </c>
      <c r="Q151" s="6" t="str">
        <f>INDEX(TBL_PlexosNaming!$O$3:$O$54,MATCH(MID(UoS!C151,8,3),TBL_PlexosNaming!$Q$3:$Q$54,0))</f>
        <v>WY</v>
      </c>
      <c r="X151" s="6" t="s">
        <v>213</v>
      </c>
      <c r="Y151" s="6" t="s">
        <v>214</v>
      </c>
      <c r="Z151" s="6" t="s">
        <v>130</v>
      </c>
      <c r="AA151" s="6" t="s">
        <v>297</v>
      </c>
      <c r="AB151" s="6">
        <v>-19.54</v>
      </c>
      <c r="AD151" s="6" t="s">
        <v>404</v>
      </c>
      <c r="AE151" s="6">
        <v>1</v>
      </c>
      <c r="AI151" s="6" t="s">
        <v>403</v>
      </c>
      <c r="AM151" s="6" t="s">
        <v>393</v>
      </c>
    </row>
    <row r="152" spans="1:39" x14ac:dyDescent="0.25">
      <c r="A152" s="6" t="s">
        <v>213</v>
      </c>
      <c r="B152" s="6" t="s">
        <v>214</v>
      </c>
      <c r="C152" s="6" t="str">
        <f>'Project Start Date'!C152</f>
        <v>DRW.PX.WYC._.CI_.HVAC - DLC</v>
      </c>
      <c r="D152" s="6" t="str">
        <f t="shared" si="5"/>
        <v>UoS Charge</v>
      </c>
      <c r="E152" s="6">
        <f t="shared" si="4"/>
        <v>-10.85</v>
      </c>
      <c r="G152" s="6" t="s">
        <v>216</v>
      </c>
      <c r="H152" s="6">
        <f>'Project Start Date'!H152</f>
        <v>1</v>
      </c>
      <c r="L152" s="6" t="str">
        <f>'Project Start Date'!L152</f>
        <v>=</v>
      </c>
      <c r="O152" s="6" t="str">
        <f ca="1">'Project Start Date'!O152</f>
        <v>H:\2023 IRP Update\_Document\DATA DISC\2023 IRP Update Data Disk April 1 (Public)\Chapters, Appendicies, and Input Assumptions\Input Assumptions\DSM\_PC_DSM-DR-IRP2023 Update Plexos Inputs Summer &amp; Winter update.xlsx]</v>
      </c>
      <c r="Q152" s="6" t="str">
        <f>INDEX(TBL_PlexosNaming!$O$3:$O$54,MATCH(MID(UoS!C152,8,3),TBL_PlexosNaming!$Q$3:$Q$54,0))</f>
        <v>WY</v>
      </c>
      <c r="X152" s="6" t="s">
        <v>213</v>
      </c>
      <c r="Y152" s="6" t="s">
        <v>214</v>
      </c>
      <c r="Z152" s="6" t="s">
        <v>132</v>
      </c>
      <c r="AA152" s="6" t="s">
        <v>297</v>
      </c>
      <c r="AB152" s="6">
        <v>-19.54</v>
      </c>
      <c r="AD152" s="6" t="s">
        <v>404</v>
      </c>
      <c r="AE152" s="6">
        <v>1</v>
      </c>
      <c r="AI152" s="6" t="s">
        <v>403</v>
      </c>
      <c r="AM152" s="6" t="s">
        <v>393</v>
      </c>
    </row>
    <row r="153" spans="1:39" x14ac:dyDescent="0.25">
      <c r="A153" s="6" t="s">
        <v>213</v>
      </c>
      <c r="B153" s="6" t="s">
        <v>214</v>
      </c>
      <c r="C153" s="6" t="str">
        <f>'Project Start Date'!C153</f>
        <v>DRW.PX.WYC._.CI_.Smart Thermostats</v>
      </c>
      <c r="D153" s="6" t="str">
        <f t="shared" si="5"/>
        <v>UoS Charge</v>
      </c>
      <c r="E153" s="6">
        <f t="shared" si="4"/>
        <v>-10.85</v>
      </c>
      <c r="G153" s="6" t="s">
        <v>216</v>
      </c>
      <c r="H153" s="6">
        <f>'Project Start Date'!H153</f>
        <v>1</v>
      </c>
      <c r="L153" s="6" t="str">
        <f>'Project Start Date'!L153</f>
        <v>=</v>
      </c>
      <c r="O153" s="6" t="str">
        <f ca="1">'Project Start Date'!O153</f>
        <v>H:\2023 IRP Update\_Document\DATA DISC\2023 IRP Update Data Disk April 1 (Public)\Chapters, Appendicies, and Input Assumptions\Input Assumptions\DSM\_PC_DSM-DR-IRP2023 Update Plexos Inputs Summer &amp; Winter update.xlsx]</v>
      </c>
      <c r="Q153" s="6" t="str">
        <f>INDEX(TBL_PlexosNaming!$O$3:$O$54,MATCH(MID(UoS!C153,8,3),TBL_PlexosNaming!$Q$3:$Q$54,0))</f>
        <v>WY</v>
      </c>
      <c r="X153" s="6" t="s">
        <v>213</v>
      </c>
      <c r="Y153" s="6" t="s">
        <v>214</v>
      </c>
      <c r="Z153" s="6" t="s">
        <v>134</v>
      </c>
      <c r="AA153" s="6" t="s">
        <v>297</v>
      </c>
      <c r="AB153" s="6">
        <v>-19.54</v>
      </c>
      <c r="AD153" s="6" t="s">
        <v>404</v>
      </c>
      <c r="AE153" s="6">
        <v>1</v>
      </c>
      <c r="AI153" s="6" t="s">
        <v>403</v>
      </c>
      <c r="AM153" s="6" t="s">
        <v>393</v>
      </c>
    </row>
    <row r="154" spans="1:39" x14ac:dyDescent="0.25">
      <c r="A154" s="6" t="s">
        <v>213</v>
      </c>
      <c r="B154" s="6" t="s">
        <v>214</v>
      </c>
      <c r="C154" s="6" t="str">
        <f>'Project Start Date'!C154</f>
        <v>DRW.PX.WYC._.CI_.Water Heater - DLC</v>
      </c>
      <c r="D154" s="6" t="str">
        <f t="shared" si="5"/>
        <v>UoS Charge</v>
      </c>
      <c r="E154" s="6">
        <f t="shared" si="4"/>
        <v>-10.85</v>
      </c>
      <c r="G154" s="6" t="s">
        <v>216</v>
      </c>
      <c r="H154" s="6">
        <f>'Project Start Date'!H154</f>
        <v>1</v>
      </c>
      <c r="L154" s="6" t="str">
        <f>'Project Start Date'!L154</f>
        <v>=</v>
      </c>
      <c r="O154" s="6" t="str">
        <f ca="1">'Project Start Date'!O154</f>
        <v>H:\2023 IRP Update\_Document\DATA DISC\2023 IRP Update Data Disk April 1 (Public)\Chapters, Appendicies, and Input Assumptions\Input Assumptions\DSM\_PC_DSM-DR-IRP2023 Update Plexos Inputs Summer &amp; Winter update.xlsx]</v>
      </c>
      <c r="Q154" s="6" t="str">
        <f>INDEX(TBL_PlexosNaming!$O$3:$O$54,MATCH(MID(UoS!C154,8,3),TBL_PlexosNaming!$Q$3:$Q$54,0))</f>
        <v>WY</v>
      </c>
      <c r="X154" s="6" t="s">
        <v>213</v>
      </c>
      <c r="Y154" s="6" t="s">
        <v>214</v>
      </c>
      <c r="Z154" s="6" t="s">
        <v>208</v>
      </c>
      <c r="AA154" s="6" t="s">
        <v>297</v>
      </c>
      <c r="AB154" s="6">
        <v>-13.82</v>
      </c>
      <c r="AD154" s="6" t="s">
        <v>404</v>
      </c>
      <c r="AE154" s="6">
        <v>1</v>
      </c>
      <c r="AI154" s="6" t="s">
        <v>403</v>
      </c>
      <c r="AM154" s="6" t="s">
        <v>393</v>
      </c>
    </row>
    <row r="155" spans="1:39" x14ac:dyDescent="0.25">
      <c r="A155" s="6" t="s">
        <v>213</v>
      </c>
      <c r="B155" s="6" t="s">
        <v>214</v>
      </c>
      <c r="C155" s="6" t="str">
        <f>'Project Start Date'!C155</f>
        <v>DRW.PX.WYC._.RES.Battery DLC</v>
      </c>
      <c r="D155" s="6" t="str">
        <f t="shared" si="5"/>
        <v>UoS Charge</v>
      </c>
      <c r="E155" s="6">
        <f t="shared" si="4"/>
        <v>-10.85</v>
      </c>
      <c r="G155" s="6" t="s">
        <v>216</v>
      </c>
      <c r="H155" s="6">
        <f>'Project Start Date'!H155</f>
        <v>1</v>
      </c>
      <c r="L155" s="6" t="str">
        <f>'Project Start Date'!L155</f>
        <v>=</v>
      </c>
      <c r="O155" s="6" t="str">
        <f ca="1">'Project Start Date'!O155</f>
        <v>H:\2023 IRP Update\_Document\DATA DISC\2023 IRP Update Data Disk April 1 (Public)\Chapters, Appendicies, and Input Assumptions\Input Assumptions\DSM\_PC_DSM-DR-IRP2023 Update Plexos Inputs Summer &amp; Winter update.xlsx]</v>
      </c>
      <c r="Q155" s="6" t="str">
        <f>INDEX(TBL_PlexosNaming!$O$3:$O$54,MATCH(MID(UoS!C155,8,3),TBL_PlexosNaming!$Q$3:$Q$54,0))</f>
        <v>WY</v>
      </c>
      <c r="X155" s="6" t="s">
        <v>213</v>
      </c>
      <c r="Y155" s="6" t="s">
        <v>214</v>
      </c>
      <c r="Z155" s="6" t="s">
        <v>198</v>
      </c>
      <c r="AA155" s="6" t="s">
        <v>297</v>
      </c>
      <c r="AB155" s="6">
        <v>-13.82</v>
      </c>
      <c r="AD155" s="6" t="s">
        <v>404</v>
      </c>
      <c r="AE155" s="6">
        <v>1</v>
      </c>
      <c r="AI155" s="6" t="s">
        <v>403</v>
      </c>
      <c r="AM155" s="6" t="s">
        <v>393</v>
      </c>
    </row>
    <row r="156" spans="1:39" x14ac:dyDescent="0.25">
      <c r="A156" s="6" t="s">
        <v>213</v>
      </c>
      <c r="B156" s="6" t="s">
        <v>214</v>
      </c>
      <c r="C156" s="6" t="str">
        <f>'Project Start Date'!C156</f>
        <v>DRW.PX.WYC._.RES.EV DLC</v>
      </c>
      <c r="D156" s="6" t="str">
        <f t="shared" si="5"/>
        <v>UoS Charge</v>
      </c>
      <c r="E156" s="6">
        <f t="shared" si="4"/>
        <v>-10.85</v>
      </c>
      <c r="G156" s="6" t="s">
        <v>216</v>
      </c>
      <c r="H156" s="6">
        <f>'Project Start Date'!H156</f>
        <v>1</v>
      </c>
      <c r="L156" s="6" t="str">
        <f>'Project Start Date'!L156</f>
        <v>=</v>
      </c>
      <c r="O156" s="6" t="str">
        <f ca="1">'Project Start Date'!O156</f>
        <v>H:\2023 IRP Update\_Document\DATA DISC\2023 IRP Update Data Disk April 1 (Public)\Chapters, Appendicies, and Input Assumptions\Input Assumptions\DSM\_PC_DSM-DR-IRP2023 Update Plexos Inputs Summer &amp; Winter update.xlsx]</v>
      </c>
      <c r="Q156" s="6" t="str">
        <f>INDEX(TBL_PlexosNaming!$O$3:$O$54,MATCH(MID(UoS!C156,8,3),TBL_PlexosNaming!$Q$3:$Q$54,0))</f>
        <v>WY</v>
      </c>
      <c r="X156" s="6" t="s">
        <v>213</v>
      </c>
      <c r="Y156" s="6" t="s">
        <v>214</v>
      </c>
      <c r="Z156" s="6" t="s">
        <v>200</v>
      </c>
      <c r="AA156" s="6" t="s">
        <v>297</v>
      </c>
      <c r="AB156" s="6">
        <v>-13.82</v>
      </c>
      <c r="AD156" s="6" t="s">
        <v>404</v>
      </c>
      <c r="AE156" s="6">
        <v>1</v>
      </c>
      <c r="AI156" s="6" t="s">
        <v>403</v>
      </c>
      <c r="AM156" s="6" t="s">
        <v>393</v>
      </c>
    </row>
    <row r="157" spans="1:39" x14ac:dyDescent="0.25">
      <c r="A157" s="6" t="s">
        <v>213</v>
      </c>
      <c r="B157" s="6" t="s">
        <v>214</v>
      </c>
      <c r="C157" s="6" t="str">
        <f>'Project Start Date'!C157</f>
        <v>DRW.PX.WYC._.RES.Grid Interactive Water Htr</v>
      </c>
      <c r="D157" s="6" t="str">
        <f t="shared" si="5"/>
        <v>UoS Charge</v>
      </c>
      <c r="E157" s="6">
        <f t="shared" si="4"/>
        <v>-10.85</v>
      </c>
      <c r="G157" s="6" t="s">
        <v>216</v>
      </c>
      <c r="H157" s="6">
        <f>'Project Start Date'!H157</f>
        <v>1</v>
      </c>
      <c r="L157" s="6" t="str">
        <f>'Project Start Date'!L157</f>
        <v>=</v>
      </c>
      <c r="O157" s="6" t="str">
        <f ca="1">'Project Start Date'!O157</f>
        <v>H:\2023 IRP Update\_Document\DATA DISC\2023 IRP Update Data Disk April 1 (Public)\Chapters, Appendicies, and Input Assumptions\Input Assumptions\DSM\_PC_DSM-DR-IRP2023 Update Plexos Inputs Summer &amp; Winter update.xlsx]</v>
      </c>
      <c r="Q157" s="6" t="str">
        <f>INDEX(TBL_PlexosNaming!$O$3:$O$54,MATCH(MID(UoS!C157,8,3),TBL_PlexosNaming!$Q$3:$Q$54,0))</f>
        <v>WY</v>
      </c>
      <c r="X157" s="6" t="s">
        <v>213</v>
      </c>
      <c r="Y157" s="6" t="s">
        <v>214</v>
      </c>
      <c r="Z157" s="6" t="s">
        <v>202</v>
      </c>
      <c r="AA157" s="6" t="s">
        <v>297</v>
      </c>
      <c r="AB157" s="6">
        <v>-13.82</v>
      </c>
      <c r="AD157" s="6" t="s">
        <v>404</v>
      </c>
      <c r="AE157" s="6">
        <v>1</v>
      </c>
      <c r="AI157" s="6" t="s">
        <v>403</v>
      </c>
      <c r="AM157" s="6" t="s">
        <v>393</v>
      </c>
    </row>
    <row r="158" spans="1:39" x14ac:dyDescent="0.25">
      <c r="A158" s="6" t="s">
        <v>213</v>
      </c>
      <c r="B158" s="6" t="s">
        <v>214</v>
      </c>
      <c r="C158" s="6" t="str">
        <f>'Project Start Date'!C158</f>
        <v>DRW.PX.WYC._.RES.Home Energy Mgmt Sys</v>
      </c>
      <c r="D158" s="6" t="str">
        <f t="shared" si="5"/>
        <v>UoS Charge</v>
      </c>
      <c r="E158" s="6">
        <f t="shared" si="4"/>
        <v>-10.85</v>
      </c>
      <c r="G158" s="6" t="s">
        <v>216</v>
      </c>
      <c r="H158" s="6">
        <f>'Project Start Date'!H158</f>
        <v>1</v>
      </c>
      <c r="L158" s="6" t="str">
        <f>'Project Start Date'!L158</f>
        <v>=</v>
      </c>
      <c r="O158" s="6" t="str">
        <f ca="1">'Project Start Date'!O158</f>
        <v>H:\2023 IRP Update\_Document\DATA DISC\2023 IRP Update Data Disk April 1 (Public)\Chapters, Appendicies, and Input Assumptions\Input Assumptions\DSM\_PC_DSM-DR-IRP2023 Update Plexos Inputs Summer &amp; Winter update.xlsx]</v>
      </c>
      <c r="Q158" s="6" t="str">
        <f>INDEX(TBL_PlexosNaming!$O$3:$O$54,MATCH(MID(UoS!C158,8,3),TBL_PlexosNaming!$Q$3:$Q$54,0))</f>
        <v>WY</v>
      </c>
      <c r="X158" s="6" t="s">
        <v>213</v>
      </c>
      <c r="Y158" s="6" t="s">
        <v>214</v>
      </c>
      <c r="Z158" s="6" t="s">
        <v>204</v>
      </c>
      <c r="AA158" s="6" t="s">
        <v>297</v>
      </c>
      <c r="AB158" s="6">
        <v>-13.82</v>
      </c>
      <c r="AD158" s="6" t="s">
        <v>404</v>
      </c>
      <c r="AE158" s="6">
        <v>1</v>
      </c>
      <c r="AI158" s="6" t="s">
        <v>403</v>
      </c>
      <c r="AM158" s="6" t="s">
        <v>393</v>
      </c>
    </row>
    <row r="159" spans="1:39" x14ac:dyDescent="0.25">
      <c r="A159" s="6" t="s">
        <v>213</v>
      </c>
      <c r="B159" s="6" t="s">
        <v>214</v>
      </c>
      <c r="C159" s="6" t="str">
        <f>'Project Start Date'!C159</f>
        <v>DRW.PX.WYC._.RES.HVAC - DLC</v>
      </c>
      <c r="D159" s="6" t="str">
        <f t="shared" si="5"/>
        <v>UoS Charge</v>
      </c>
      <c r="E159" s="6">
        <f t="shared" si="4"/>
        <v>-10.85</v>
      </c>
      <c r="G159" s="6" t="s">
        <v>216</v>
      </c>
      <c r="H159" s="6">
        <f>'Project Start Date'!H159</f>
        <v>1</v>
      </c>
      <c r="L159" s="6" t="str">
        <f>'Project Start Date'!L159</f>
        <v>=</v>
      </c>
      <c r="O159" s="6" t="str">
        <f ca="1">'Project Start Date'!O159</f>
        <v>H:\2023 IRP Update\_Document\DATA DISC\2023 IRP Update Data Disk April 1 (Public)\Chapters, Appendicies, and Input Assumptions\Input Assumptions\DSM\_PC_DSM-DR-IRP2023 Update Plexos Inputs Summer &amp; Winter update.xlsx]</v>
      </c>
      <c r="Q159" s="6" t="str">
        <f>INDEX(TBL_PlexosNaming!$O$3:$O$54,MATCH(MID(UoS!C159,8,3),TBL_PlexosNaming!$Q$3:$Q$54,0))</f>
        <v>WY</v>
      </c>
      <c r="X159" s="6" t="s">
        <v>213</v>
      </c>
      <c r="Y159" s="6" t="s">
        <v>214</v>
      </c>
      <c r="Z159" s="6" t="s">
        <v>206</v>
      </c>
      <c r="AA159" s="6" t="s">
        <v>297</v>
      </c>
      <c r="AB159" s="6">
        <v>-13.82</v>
      </c>
      <c r="AD159" s="6" t="s">
        <v>404</v>
      </c>
      <c r="AE159" s="6">
        <v>1</v>
      </c>
      <c r="AI159" s="6" t="s">
        <v>403</v>
      </c>
      <c r="AM159" s="6" t="s">
        <v>393</v>
      </c>
    </row>
    <row r="160" spans="1:39" x14ac:dyDescent="0.25">
      <c r="A160" s="6" t="s">
        <v>213</v>
      </c>
      <c r="B160" s="6" t="s">
        <v>214</v>
      </c>
      <c r="C160" s="6" t="str">
        <f>'Project Start Date'!C160</f>
        <v>DRW.PX.WYC._.RES.Pool Pump - DLC</v>
      </c>
      <c r="D160" s="6" t="str">
        <f t="shared" si="5"/>
        <v>UoS Charge</v>
      </c>
      <c r="E160" s="6">
        <f t="shared" si="4"/>
        <v>-10.85</v>
      </c>
      <c r="G160" s="6" t="s">
        <v>216</v>
      </c>
      <c r="H160" s="6">
        <f>'Project Start Date'!H160</f>
        <v>1</v>
      </c>
      <c r="L160" s="6" t="str">
        <f>'Project Start Date'!L160</f>
        <v>=</v>
      </c>
      <c r="O160" s="6" t="str">
        <f ca="1">'Project Start Date'!O160</f>
        <v>H:\2023 IRP Update\_Document\DATA DISC\2023 IRP Update Data Disk April 1 (Public)\Chapters, Appendicies, and Input Assumptions\Input Assumptions\DSM\_PC_DSM-DR-IRP2023 Update Plexos Inputs Summer &amp; Winter update.xlsx]</v>
      </c>
      <c r="Q160" s="6" t="str">
        <f>INDEX(TBL_PlexosNaming!$O$3:$O$54,MATCH(MID(UoS!C160,8,3),TBL_PlexosNaming!$Q$3:$Q$54,0))</f>
        <v>WY</v>
      </c>
      <c r="X160" s="6" t="s">
        <v>213</v>
      </c>
      <c r="Y160" s="6" t="s">
        <v>214</v>
      </c>
      <c r="Z160" s="6" t="s">
        <v>210</v>
      </c>
      <c r="AA160" s="6" t="s">
        <v>297</v>
      </c>
      <c r="AB160" s="6">
        <v>-13.82</v>
      </c>
      <c r="AD160" s="6" t="s">
        <v>404</v>
      </c>
      <c r="AE160" s="6">
        <v>1</v>
      </c>
      <c r="AI160" s="6" t="s">
        <v>403</v>
      </c>
      <c r="AM160" s="6" t="s">
        <v>393</v>
      </c>
    </row>
    <row r="161" spans="1:39" x14ac:dyDescent="0.25">
      <c r="A161" s="6" t="s">
        <v>213</v>
      </c>
      <c r="B161" s="6" t="s">
        <v>214</v>
      </c>
      <c r="C161" s="6" t="str">
        <f>'Project Start Date'!C161</f>
        <v>DRW.PX.WYC._.RES.Smart Thermostats</v>
      </c>
      <c r="D161" s="6" t="str">
        <f t="shared" si="5"/>
        <v>UoS Charge</v>
      </c>
      <c r="E161" s="6">
        <f t="shared" si="4"/>
        <v>-10.85</v>
      </c>
      <c r="G161" s="6" t="s">
        <v>216</v>
      </c>
      <c r="H161" s="6">
        <f>'Project Start Date'!H161</f>
        <v>1</v>
      </c>
      <c r="L161" s="6" t="str">
        <f>'Project Start Date'!L161</f>
        <v>=</v>
      </c>
      <c r="O161" s="6" t="str">
        <f ca="1">'Project Start Date'!O161</f>
        <v>H:\2023 IRP Update\_Document\DATA DISC\2023 IRP Update Data Disk April 1 (Public)\Chapters, Appendicies, and Input Assumptions\Input Assumptions\DSM\_PC_DSM-DR-IRP2023 Update Plexos Inputs Summer &amp; Winter update.xlsx]</v>
      </c>
      <c r="Q161" s="6" t="str">
        <f>INDEX(TBL_PlexosNaming!$O$3:$O$54,MATCH(MID(UoS!C161,8,3),TBL_PlexosNaming!$Q$3:$Q$54,0))</f>
        <v>WY</v>
      </c>
      <c r="X161" s="6" t="s">
        <v>213</v>
      </c>
      <c r="Y161" s="6" t="s">
        <v>214</v>
      </c>
      <c r="Z161" s="6" t="s">
        <v>184</v>
      </c>
      <c r="AA161" s="6" t="s">
        <v>297</v>
      </c>
      <c r="AB161" s="6">
        <v>-13.82</v>
      </c>
      <c r="AD161" s="6" t="s">
        <v>404</v>
      </c>
      <c r="AE161" s="6">
        <v>1</v>
      </c>
      <c r="AI161" s="6" t="s">
        <v>403</v>
      </c>
      <c r="AM161" s="6" t="s">
        <v>393</v>
      </c>
    </row>
    <row r="162" spans="1:39" x14ac:dyDescent="0.25">
      <c r="A162" s="6" t="s">
        <v>213</v>
      </c>
      <c r="B162" s="6" t="s">
        <v>214</v>
      </c>
      <c r="C162" s="6" t="str">
        <f>'Project Start Date'!C162</f>
        <v>DRW.PX.WYC._.RES.Water Heater - DLC</v>
      </c>
      <c r="D162" s="6" t="str">
        <f t="shared" si="5"/>
        <v>UoS Charge</v>
      </c>
      <c r="E162" s="6">
        <f t="shared" si="4"/>
        <v>-10.85</v>
      </c>
      <c r="G162" s="6" t="s">
        <v>216</v>
      </c>
      <c r="H162" s="6">
        <f>'Project Start Date'!H162</f>
        <v>1</v>
      </c>
      <c r="L162" s="6" t="str">
        <f>'Project Start Date'!L162</f>
        <v>=</v>
      </c>
      <c r="O162" s="6" t="str">
        <f ca="1">'Project Start Date'!O162</f>
        <v>H:\2023 IRP Update\_Document\DATA DISC\2023 IRP Update Data Disk April 1 (Public)\Chapters, Appendicies, and Input Assumptions\Input Assumptions\DSM\_PC_DSM-DR-IRP2023 Update Plexos Inputs Summer &amp; Winter update.xlsx]</v>
      </c>
      <c r="Q162" s="6" t="str">
        <f>INDEX(TBL_PlexosNaming!$O$3:$O$54,MATCH(MID(UoS!C162,8,3),TBL_PlexosNaming!$Q$3:$Q$54,0))</f>
        <v>WY</v>
      </c>
      <c r="X162" s="6" t="s">
        <v>213</v>
      </c>
      <c r="Y162" s="6" t="s">
        <v>214</v>
      </c>
      <c r="Z162" s="6" t="s">
        <v>186</v>
      </c>
      <c r="AA162" s="6" t="s">
        <v>297</v>
      </c>
      <c r="AB162" s="6">
        <v>-13.82</v>
      </c>
      <c r="AD162" s="6" t="s">
        <v>404</v>
      </c>
      <c r="AE162" s="6">
        <v>1</v>
      </c>
      <c r="AI162" s="6" t="s">
        <v>403</v>
      </c>
      <c r="AM162" s="6" t="s">
        <v>393</v>
      </c>
    </row>
    <row r="163" spans="1:39" x14ac:dyDescent="0.25">
      <c r="A163" s="6" t="s">
        <v>213</v>
      </c>
      <c r="B163" s="6" t="s">
        <v>214</v>
      </c>
      <c r="C163" s="6" t="str">
        <f>'Project Start Date'!C163</f>
        <v>DRW.PX.YAK._.CI_.3 Party</v>
      </c>
      <c r="D163" s="6" t="str">
        <f t="shared" si="5"/>
        <v>UoS Charge</v>
      </c>
      <c r="E163" s="6">
        <f t="shared" si="4"/>
        <v>-15.78</v>
      </c>
      <c r="G163" s="6" t="s">
        <v>216</v>
      </c>
      <c r="H163" s="6">
        <f>'Project Start Date'!H163</f>
        <v>1</v>
      </c>
      <c r="L163" s="6" t="str">
        <f>'Project Start Date'!L163</f>
        <v>=</v>
      </c>
      <c r="O163" s="6" t="str">
        <f ca="1">'Project Start Date'!O163</f>
        <v>H:\2023 IRP Update\_Document\DATA DISC\2023 IRP Update Data Disk April 1 (Public)\Chapters, Appendicies, and Input Assumptions\Input Assumptions\DSM\_PC_DSM-DR-IRP2023 Update Plexos Inputs Summer &amp; Winter update.xlsx]</v>
      </c>
      <c r="Q163" s="6" t="str">
        <f>INDEX(TBL_PlexosNaming!$O$3:$O$54,MATCH(MID(UoS!C163,8,3),TBL_PlexosNaming!$Q$3:$Q$54,0))</f>
        <v>WA</v>
      </c>
      <c r="X163" s="6" t="s">
        <v>213</v>
      </c>
      <c r="Y163" s="6" t="s">
        <v>214</v>
      </c>
      <c r="Z163" s="6" t="s">
        <v>188</v>
      </c>
      <c r="AA163" s="6" t="s">
        <v>297</v>
      </c>
      <c r="AB163" s="6">
        <v>-13.82</v>
      </c>
      <c r="AD163" s="6" t="s">
        <v>404</v>
      </c>
      <c r="AE163" s="6">
        <v>1</v>
      </c>
      <c r="AI163" s="6" t="s">
        <v>403</v>
      </c>
      <c r="AM163" s="6" t="s">
        <v>393</v>
      </c>
    </row>
    <row r="164" spans="1:39" x14ac:dyDescent="0.25">
      <c r="A164" s="6" t="s">
        <v>213</v>
      </c>
      <c r="B164" s="6" t="s">
        <v>214</v>
      </c>
      <c r="C164" s="6" t="str">
        <f>'Project Start Date'!C164</f>
        <v>DRW.PX.YAK._.CI_.Battery DLC</v>
      </c>
      <c r="D164" s="6" t="str">
        <f t="shared" si="5"/>
        <v>UoS Charge</v>
      </c>
      <c r="E164" s="6">
        <f t="shared" si="4"/>
        <v>-15.78</v>
      </c>
      <c r="G164" s="6" t="s">
        <v>216</v>
      </c>
      <c r="H164" s="6">
        <f>'Project Start Date'!H164</f>
        <v>1</v>
      </c>
      <c r="L164" s="6" t="str">
        <f>'Project Start Date'!L164</f>
        <v>=</v>
      </c>
      <c r="O164" s="6" t="str">
        <f ca="1">'Project Start Date'!O164</f>
        <v>H:\2023 IRP Update\_Document\DATA DISC\2023 IRP Update Data Disk April 1 (Public)\Chapters, Appendicies, and Input Assumptions\Input Assumptions\DSM\_PC_DSM-DR-IRP2023 Update Plexos Inputs Summer &amp; Winter update.xlsx]</v>
      </c>
      <c r="Q164" s="6" t="str">
        <f>INDEX(TBL_PlexosNaming!$O$3:$O$54,MATCH(MID(UoS!C164,8,3),TBL_PlexosNaming!$Q$3:$Q$54,0))</f>
        <v>WA</v>
      </c>
      <c r="X164" s="6" t="s">
        <v>213</v>
      </c>
      <c r="Y164" s="6" t="s">
        <v>214</v>
      </c>
      <c r="Z164" s="6" t="s">
        <v>190</v>
      </c>
      <c r="AA164" s="6" t="s">
        <v>297</v>
      </c>
      <c r="AB164" s="6">
        <v>-13.82</v>
      </c>
      <c r="AD164" s="6" t="s">
        <v>404</v>
      </c>
      <c r="AE164" s="6">
        <v>1</v>
      </c>
      <c r="AI164" s="6" t="s">
        <v>403</v>
      </c>
      <c r="AM164" s="6" t="s">
        <v>393</v>
      </c>
    </row>
    <row r="165" spans="1:39" x14ac:dyDescent="0.25">
      <c r="A165" s="6" t="s">
        <v>213</v>
      </c>
      <c r="B165" s="6" t="s">
        <v>214</v>
      </c>
      <c r="C165" s="6" t="str">
        <f>'Project Start Date'!C165</f>
        <v>DRW.PX.YAK._.CI_.Grid Interactive Water Htr</v>
      </c>
      <c r="D165" s="6" t="str">
        <f t="shared" si="5"/>
        <v>UoS Charge</v>
      </c>
      <c r="E165" s="6">
        <f t="shared" si="4"/>
        <v>-15.78</v>
      </c>
      <c r="G165" s="6" t="s">
        <v>216</v>
      </c>
      <c r="H165" s="6">
        <f>'Project Start Date'!H165</f>
        <v>1</v>
      </c>
      <c r="L165" s="6" t="str">
        <f>'Project Start Date'!L165</f>
        <v>=</v>
      </c>
      <c r="O165" s="6" t="str">
        <f ca="1">'Project Start Date'!O165</f>
        <v>H:\2023 IRP Update\_Document\DATA DISC\2023 IRP Update Data Disk April 1 (Public)\Chapters, Appendicies, and Input Assumptions\Input Assumptions\DSM\_PC_DSM-DR-IRP2023 Update Plexos Inputs Summer &amp; Winter update.xlsx]</v>
      </c>
      <c r="Q165" s="6" t="str">
        <f>INDEX(TBL_PlexosNaming!$O$3:$O$54,MATCH(MID(UoS!C165,8,3),TBL_PlexosNaming!$Q$3:$Q$54,0))</f>
        <v>WA</v>
      </c>
      <c r="X165" s="6" t="s">
        <v>213</v>
      </c>
      <c r="Y165" s="6" t="s">
        <v>214</v>
      </c>
      <c r="Z165" s="6" t="s">
        <v>192</v>
      </c>
      <c r="AA165" s="6" t="s">
        <v>297</v>
      </c>
      <c r="AB165" s="6">
        <v>-13.82</v>
      </c>
      <c r="AD165" s="6" t="s">
        <v>404</v>
      </c>
      <c r="AE165" s="6">
        <v>1</v>
      </c>
      <c r="AI165" s="6" t="s">
        <v>403</v>
      </c>
      <c r="AM165" s="6" t="s">
        <v>393</v>
      </c>
    </row>
    <row r="166" spans="1:39" x14ac:dyDescent="0.25">
      <c r="A166" s="6" t="s">
        <v>213</v>
      </c>
      <c r="B166" s="6" t="s">
        <v>214</v>
      </c>
      <c r="C166" s="6" t="str">
        <f>'Project Start Date'!C166</f>
        <v>DRW.PX.YAK._.CI_.HVAC - DLC</v>
      </c>
      <c r="D166" s="6" t="str">
        <f t="shared" si="5"/>
        <v>UoS Charge</v>
      </c>
      <c r="E166" s="6">
        <f t="shared" si="4"/>
        <v>-15.78</v>
      </c>
      <c r="G166" s="6" t="s">
        <v>216</v>
      </c>
      <c r="H166" s="6">
        <f>'Project Start Date'!H166</f>
        <v>1</v>
      </c>
      <c r="L166" s="6" t="str">
        <f>'Project Start Date'!L166</f>
        <v>=</v>
      </c>
      <c r="O166" s="6" t="str">
        <f ca="1">'Project Start Date'!O166</f>
        <v>H:\2023 IRP Update\_Document\DATA DISC\2023 IRP Update Data Disk April 1 (Public)\Chapters, Appendicies, and Input Assumptions\Input Assumptions\DSM\_PC_DSM-DR-IRP2023 Update Plexos Inputs Summer &amp; Winter update.xlsx]</v>
      </c>
      <c r="Q166" s="6" t="str">
        <f>INDEX(TBL_PlexosNaming!$O$3:$O$54,MATCH(MID(UoS!C166,8,3),TBL_PlexosNaming!$Q$3:$Q$54,0))</f>
        <v>WA</v>
      </c>
      <c r="X166" s="6" t="s">
        <v>213</v>
      </c>
      <c r="Y166" s="6" t="s">
        <v>214</v>
      </c>
      <c r="Z166" s="6" t="s">
        <v>194</v>
      </c>
      <c r="AA166" s="6" t="s">
        <v>297</v>
      </c>
      <c r="AB166" s="6">
        <v>-13.82</v>
      </c>
      <c r="AD166" s="6" t="s">
        <v>404</v>
      </c>
      <c r="AE166" s="6">
        <v>1</v>
      </c>
      <c r="AI166" s="6" t="s">
        <v>403</v>
      </c>
      <c r="AM166" s="6" t="s">
        <v>393</v>
      </c>
    </row>
    <row r="167" spans="1:39" x14ac:dyDescent="0.25">
      <c r="A167" s="6" t="s">
        <v>213</v>
      </c>
      <c r="B167" s="6" t="s">
        <v>214</v>
      </c>
      <c r="C167" s="6" t="str">
        <f>'Project Start Date'!C167</f>
        <v>DRW.PX.YAK._.CI_.Smart Thermostats</v>
      </c>
      <c r="D167" s="6" t="str">
        <f t="shared" si="5"/>
        <v>UoS Charge</v>
      </c>
      <c r="E167" s="6">
        <f t="shared" si="4"/>
        <v>-15.78</v>
      </c>
      <c r="G167" s="6" t="s">
        <v>216</v>
      </c>
      <c r="H167" s="6">
        <f>'Project Start Date'!H167</f>
        <v>1</v>
      </c>
      <c r="L167" s="6" t="str">
        <f>'Project Start Date'!L167</f>
        <v>=</v>
      </c>
      <c r="O167" s="6" t="str">
        <f ca="1">'Project Start Date'!O167</f>
        <v>H:\2023 IRP Update\_Document\DATA DISC\2023 IRP Update Data Disk April 1 (Public)\Chapters, Appendicies, and Input Assumptions\Input Assumptions\DSM\_PC_DSM-DR-IRP2023 Update Plexos Inputs Summer &amp; Winter update.xlsx]</v>
      </c>
      <c r="Q167" s="6" t="str">
        <f>INDEX(TBL_PlexosNaming!$O$3:$O$54,MATCH(MID(UoS!C167,8,3),TBL_PlexosNaming!$Q$3:$Q$54,0))</f>
        <v>WA</v>
      </c>
      <c r="X167" s="6" t="s">
        <v>213</v>
      </c>
      <c r="Y167" s="6" t="s">
        <v>214</v>
      </c>
      <c r="Z167" s="6" t="s">
        <v>196</v>
      </c>
      <c r="AA167" s="6" t="s">
        <v>297</v>
      </c>
      <c r="AB167" s="6">
        <v>-13.82</v>
      </c>
      <c r="AD167" s="6" t="s">
        <v>404</v>
      </c>
      <c r="AE167" s="6">
        <v>1</v>
      </c>
      <c r="AI167" s="6" t="s">
        <v>403</v>
      </c>
      <c r="AM167" s="6" t="s">
        <v>393</v>
      </c>
    </row>
    <row r="168" spans="1:39" x14ac:dyDescent="0.25">
      <c r="A168" s="6" t="s">
        <v>213</v>
      </c>
      <c r="B168" s="6" t="s">
        <v>214</v>
      </c>
      <c r="C168" s="6" t="str">
        <f>'Project Start Date'!C168</f>
        <v>DRW.PX.YAK._.CI_.Water Heater - DLC</v>
      </c>
      <c r="D168" s="6" t="str">
        <f t="shared" si="5"/>
        <v>UoS Charge</v>
      </c>
      <c r="E168" s="6">
        <f t="shared" si="4"/>
        <v>-15.78</v>
      </c>
      <c r="G168" s="6" t="s">
        <v>216</v>
      </c>
      <c r="H168" s="6">
        <f>'Project Start Date'!H168</f>
        <v>1</v>
      </c>
      <c r="L168" s="6" t="str">
        <f>'Project Start Date'!L168</f>
        <v>=</v>
      </c>
      <c r="O168" s="6" t="str">
        <f ca="1">'Project Start Date'!O168</f>
        <v>H:\2023 IRP Update\_Document\DATA DISC\2023 IRP Update Data Disk April 1 (Public)\Chapters, Appendicies, and Input Assumptions\Input Assumptions\DSM\_PC_DSM-DR-IRP2023 Update Plexos Inputs Summer &amp; Winter update.xlsx]</v>
      </c>
      <c r="Q168" s="6" t="str">
        <f>INDEX(TBL_PlexosNaming!$O$3:$O$54,MATCH(MID(UoS!C168,8,3),TBL_PlexosNaming!$Q$3:$Q$54,0))</f>
        <v>WA</v>
      </c>
      <c r="X168" s="6" t="s">
        <v>213</v>
      </c>
      <c r="Y168" s="6" t="s">
        <v>214</v>
      </c>
      <c r="Z168" s="6" t="s">
        <v>178</v>
      </c>
      <c r="AA168" s="6" t="s">
        <v>297</v>
      </c>
      <c r="AB168" s="6">
        <v>-23.2</v>
      </c>
      <c r="AD168" s="6" t="s">
        <v>404</v>
      </c>
      <c r="AE168" s="6">
        <v>1</v>
      </c>
      <c r="AI168" s="6" t="s">
        <v>403</v>
      </c>
      <c r="AM168" s="6" t="s">
        <v>393</v>
      </c>
    </row>
    <row r="169" spans="1:39" x14ac:dyDescent="0.25">
      <c r="A169" s="6" t="s">
        <v>213</v>
      </c>
      <c r="B169" s="6" t="s">
        <v>214</v>
      </c>
      <c r="C169" s="6" t="str">
        <f>'Project Start Date'!C169</f>
        <v>DRW.PX.YAK._.RES.Battery DLC</v>
      </c>
      <c r="D169" s="6" t="str">
        <f t="shared" si="5"/>
        <v>UoS Charge</v>
      </c>
      <c r="E169" s="6">
        <f t="shared" si="4"/>
        <v>-15.78</v>
      </c>
      <c r="G169" s="6" t="s">
        <v>216</v>
      </c>
      <c r="H169" s="6">
        <f>'Project Start Date'!H169</f>
        <v>1</v>
      </c>
      <c r="L169" s="6" t="str">
        <f>'Project Start Date'!L169</f>
        <v>=</v>
      </c>
      <c r="O169" s="6" t="str">
        <f ca="1">'Project Start Date'!O169</f>
        <v>H:\2023 IRP Update\_Document\DATA DISC\2023 IRP Update Data Disk April 1 (Public)\Chapters, Appendicies, and Input Assumptions\Input Assumptions\DSM\_PC_DSM-DR-IRP2023 Update Plexos Inputs Summer &amp; Winter update.xlsx]</v>
      </c>
      <c r="Q169" s="6" t="str">
        <f>INDEX(TBL_PlexosNaming!$O$3:$O$54,MATCH(MID(UoS!C169,8,3),TBL_PlexosNaming!$Q$3:$Q$54,0))</f>
        <v>WA</v>
      </c>
      <c r="X169" s="6" t="s">
        <v>213</v>
      </c>
      <c r="Y169" s="6" t="s">
        <v>214</v>
      </c>
      <c r="Z169" s="6" t="s">
        <v>168</v>
      </c>
      <c r="AA169" s="6" t="s">
        <v>297</v>
      </c>
      <c r="AB169" s="6">
        <v>-23.2</v>
      </c>
      <c r="AD169" s="6" t="s">
        <v>404</v>
      </c>
      <c r="AE169" s="6">
        <v>1</v>
      </c>
      <c r="AI169" s="6" t="s">
        <v>403</v>
      </c>
      <c r="AM169" s="6" t="s">
        <v>393</v>
      </c>
    </row>
    <row r="170" spans="1:39" x14ac:dyDescent="0.25">
      <c r="A170" s="6" t="s">
        <v>213</v>
      </c>
      <c r="B170" s="6" t="s">
        <v>214</v>
      </c>
      <c r="C170" s="6" t="str">
        <f>'Project Start Date'!C170</f>
        <v>DRW.PX.YAK._.RES.EV DLC</v>
      </c>
      <c r="D170" s="6" t="str">
        <f t="shared" si="5"/>
        <v>UoS Charge</v>
      </c>
      <c r="E170" s="6">
        <f t="shared" si="4"/>
        <v>-15.78</v>
      </c>
      <c r="G170" s="6" t="s">
        <v>216</v>
      </c>
      <c r="H170" s="6">
        <f>'Project Start Date'!H170</f>
        <v>1</v>
      </c>
      <c r="L170" s="6" t="str">
        <f>'Project Start Date'!L170</f>
        <v>=</v>
      </c>
      <c r="O170" s="6" t="str">
        <f ca="1">'Project Start Date'!O170</f>
        <v>H:\2023 IRP Update\_Document\DATA DISC\2023 IRP Update Data Disk April 1 (Public)\Chapters, Appendicies, and Input Assumptions\Input Assumptions\DSM\_PC_DSM-DR-IRP2023 Update Plexos Inputs Summer &amp; Winter update.xlsx]</v>
      </c>
      <c r="Q170" s="6" t="str">
        <f>INDEX(TBL_PlexosNaming!$O$3:$O$54,MATCH(MID(UoS!C170,8,3),TBL_PlexosNaming!$Q$3:$Q$54,0))</f>
        <v>WA</v>
      </c>
      <c r="X170" s="6" t="s">
        <v>213</v>
      </c>
      <c r="Y170" s="6" t="s">
        <v>214</v>
      </c>
      <c r="Z170" s="6" t="s">
        <v>170</v>
      </c>
      <c r="AA170" s="6" t="s">
        <v>297</v>
      </c>
      <c r="AB170" s="6">
        <v>-23.2</v>
      </c>
      <c r="AD170" s="6" t="s">
        <v>404</v>
      </c>
      <c r="AE170" s="6">
        <v>1</v>
      </c>
      <c r="AI170" s="6" t="s">
        <v>403</v>
      </c>
      <c r="AM170" s="6" t="s">
        <v>393</v>
      </c>
    </row>
    <row r="171" spans="1:39" x14ac:dyDescent="0.25">
      <c r="A171" s="6" t="s">
        <v>213</v>
      </c>
      <c r="B171" s="6" t="s">
        <v>214</v>
      </c>
      <c r="C171" s="6" t="str">
        <f>'Project Start Date'!C171</f>
        <v>DRW.PX.YAK._.RES.Grid Interactive Water Htr</v>
      </c>
      <c r="D171" s="6" t="str">
        <f t="shared" si="5"/>
        <v>UoS Charge</v>
      </c>
      <c r="E171" s="6">
        <f t="shared" si="4"/>
        <v>-15.78</v>
      </c>
      <c r="G171" s="6" t="s">
        <v>216</v>
      </c>
      <c r="H171" s="6">
        <f>'Project Start Date'!H171</f>
        <v>1</v>
      </c>
      <c r="L171" s="6" t="str">
        <f>'Project Start Date'!L171</f>
        <v>=</v>
      </c>
      <c r="O171" s="6" t="str">
        <f ca="1">'Project Start Date'!O171</f>
        <v>H:\2023 IRP Update\_Document\DATA DISC\2023 IRP Update Data Disk April 1 (Public)\Chapters, Appendicies, and Input Assumptions\Input Assumptions\DSM\_PC_DSM-DR-IRP2023 Update Plexos Inputs Summer &amp; Winter update.xlsx]</v>
      </c>
      <c r="Q171" s="6" t="str">
        <f>INDEX(TBL_PlexosNaming!$O$3:$O$54,MATCH(MID(UoS!C171,8,3),TBL_PlexosNaming!$Q$3:$Q$54,0))</f>
        <v>WA</v>
      </c>
      <c r="X171" s="6" t="s">
        <v>213</v>
      </c>
      <c r="Y171" s="6" t="s">
        <v>214</v>
      </c>
      <c r="Z171" s="6" t="s">
        <v>172</v>
      </c>
      <c r="AA171" s="6" t="s">
        <v>297</v>
      </c>
      <c r="AB171" s="6">
        <v>-23.2</v>
      </c>
      <c r="AD171" s="6" t="s">
        <v>404</v>
      </c>
      <c r="AE171" s="6">
        <v>1</v>
      </c>
      <c r="AI171" s="6" t="s">
        <v>403</v>
      </c>
      <c r="AM171" s="6" t="s">
        <v>393</v>
      </c>
    </row>
    <row r="172" spans="1:39" x14ac:dyDescent="0.25">
      <c r="A172" s="6" t="s">
        <v>213</v>
      </c>
      <c r="B172" s="6" t="s">
        <v>214</v>
      </c>
      <c r="C172" s="6" t="str">
        <f>'Project Start Date'!C172</f>
        <v>DRW.PX.YAK._.RES.Home Energy Mgmt Sys</v>
      </c>
      <c r="D172" s="6" t="str">
        <f t="shared" si="5"/>
        <v>UoS Charge</v>
      </c>
      <c r="E172" s="6">
        <f t="shared" si="4"/>
        <v>-15.78</v>
      </c>
      <c r="G172" s="6" t="s">
        <v>216</v>
      </c>
      <c r="H172" s="6">
        <f>'Project Start Date'!H172</f>
        <v>1</v>
      </c>
      <c r="L172" s="6" t="str">
        <f>'Project Start Date'!L172</f>
        <v>=</v>
      </c>
      <c r="O172" s="6" t="str">
        <f ca="1">'Project Start Date'!O172</f>
        <v>H:\2023 IRP Update\_Document\DATA DISC\2023 IRP Update Data Disk April 1 (Public)\Chapters, Appendicies, and Input Assumptions\Input Assumptions\DSM\_PC_DSM-DR-IRP2023 Update Plexos Inputs Summer &amp; Winter update.xlsx]</v>
      </c>
      <c r="Q172" s="6" t="str">
        <f>INDEX(TBL_PlexosNaming!$O$3:$O$54,MATCH(MID(UoS!C172,8,3),TBL_PlexosNaming!$Q$3:$Q$54,0))</f>
        <v>WA</v>
      </c>
      <c r="X172" s="6" t="s">
        <v>213</v>
      </c>
      <c r="Y172" s="6" t="s">
        <v>214</v>
      </c>
      <c r="Z172" s="6" t="s">
        <v>174</v>
      </c>
      <c r="AA172" s="6" t="s">
        <v>297</v>
      </c>
      <c r="AB172" s="6">
        <v>-23.2</v>
      </c>
      <c r="AD172" s="6" t="s">
        <v>404</v>
      </c>
      <c r="AE172" s="6">
        <v>1</v>
      </c>
      <c r="AI172" s="6" t="s">
        <v>403</v>
      </c>
      <c r="AM172" s="6" t="s">
        <v>393</v>
      </c>
    </row>
    <row r="173" spans="1:39" x14ac:dyDescent="0.25">
      <c r="A173" s="6" t="s">
        <v>213</v>
      </c>
      <c r="B173" s="6" t="s">
        <v>214</v>
      </c>
      <c r="C173" s="6" t="str">
        <f>'Project Start Date'!C173</f>
        <v>DRW.PX.YAK._.RES.HVAC - DLC</v>
      </c>
      <c r="D173" s="6" t="str">
        <f t="shared" si="5"/>
        <v>UoS Charge</v>
      </c>
      <c r="E173" s="6">
        <f t="shared" si="4"/>
        <v>-15.78</v>
      </c>
      <c r="G173" s="6" t="s">
        <v>216</v>
      </c>
      <c r="H173" s="6">
        <f>'Project Start Date'!H173</f>
        <v>1</v>
      </c>
      <c r="L173" s="6" t="str">
        <f>'Project Start Date'!L173</f>
        <v>=</v>
      </c>
      <c r="O173" s="6" t="str">
        <f ca="1">'Project Start Date'!O173</f>
        <v>H:\2023 IRP Update\_Document\DATA DISC\2023 IRP Update Data Disk April 1 (Public)\Chapters, Appendicies, and Input Assumptions\Input Assumptions\DSM\_PC_DSM-DR-IRP2023 Update Plexos Inputs Summer &amp; Winter update.xlsx]</v>
      </c>
      <c r="Q173" s="6" t="str">
        <f>INDEX(TBL_PlexosNaming!$O$3:$O$54,MATCH(MID(UoS!C173,8,3),TBL_PlexosNaming!$Q$3:$Q$54,0))</f>
        <v>WA</v>
      </c>
      <c r="X173" s="6" t="s">
        <v>213</v>
      </c>
      <c r="Y173" s="6" t="s">
        <v>214</v>
      </c>
      <c r="Z173" s="6" t="s">
        <v>176</v>
      </c>
      <c r="AA173" s="6" t="s">
        <v>297</v>
      </c>
      <c r="AB173" s="6">
        <v>-23.2</v>
      </c>
      <c r="AD173" s="6" t="s">
        <v>404</v>
      </c>
      <c r="AE173" s="6">
        <v>1</v>
      </c>
      <c r="AI173" s="6" t="s">
        <v>403</v>
      </c>
      <c r="AM173" s="6" t="s">
        <v>393</v>
      </c>
    </row>
    <row r="174" spans="1:39" x14ac:dyDescent="0.25">
      <c r="A174" s="6" t="s">
        <v>213</v>
      </c>
      <c r="B174" s="6" t="s">
        <v>214</v>
      </c>
      <c r="C174" s="6" t="str">
        <f>'Project Start Date'!C174</f>
        <v>DRW.PX.YAK._.RES.Pool Pump - DLC</v>
      </c>
      <c r="D174" s="6" t="str">
        <f t="shared" si="5"/>
        <v>UoS Charge</v>
      </c>
      <c r="E174" s="6">
        <f t="shared" si="4"/>
        <v>-15.78</v>
      </c>
      <c r="G174" s="6" t="s">
        <v>216</v>
      </c>
      <c r="H174" s="6">
        <f>'Project Start Date'!H174</f>
        <v>1</v>
      </c>
      <c r="L174" s="6" t="str">
        <f>'Project Start Date'!L174</f>
        <v>=</v>
      </c>
      <c r="O174" s="6" t="str">
        <f ca="1">'Project Start Date'!O174</f>
        <v>H:\2023 IRP Update\_Document\DATA DISC\2023 IRP Update Data Disk April 1 (Public)\Chapters, Appendicies, and Input Assumptions\Input Assumptions\DSM\_PC_DSM-DR-IRP2023 Update Plexos Inputs Summer &amp; Winter update.xlsx]</v>
      </c>
      <c r="Q174" s="6" t="str">
        <f>INDEX(TBL_PlexosNaming!$O$3:$O$54,MATCH(MID(UoS!C174,8,3),TBL_PlexosNaming!$Q$3:$Q$54,0))</f>
        <v>WA</v>
      </c>
      <c r="X174" s="6" t="s">
        <v>213</v>
      </c>
      <c r="Y174" s="6" t="s">
        <v>214</v>
      </c>
      <c r="Z174" s="6" t="s">
        <v>180</v>
      </c>
      <c r="AA174" s="6" t="s">
        <v>297</v>
      </c>
      <c r="AB174" s="6">
        <v>-23.2</v>
      </c>
      <c r="AD174" s="6" t="s">
        <v>404</v>
      </c>
      <c r="AE174" s="6">
        <v>1</v>
      </c>
      <c r="AI174" s="6" t="s">
        <v>403</v>
      </c>
      <c r="AM174" s="6" t="s">
        <v>393</v>
      </c>
    </row>
    <row r="175" spans="1:39" x14ac:dyDescent="0.25">
      <c r="A175" s="6" t="s">
        <v>213</v>
      </c>
      <c r="B175" s="6" t="s">
        <v>214</v>
      </c>
      <c r="C175" s="6" t="str">
        <f>'Project Start Date'!C175</f>
        <v>DRW.PX.YAK._.RES.Smart Thermostats</v>
      </c>
      <c r="D175" s="6" t="str">
        <f t="shared" si="5"/>
        <v>UoS Charge</v>
      </c>
      <c r="E175" s="6">
        <f t="shared" si="4"/>
        <v>-15.78</v>
      </c>
      <c r="G175" s="6" t="s">
        <v>216</v>
      </c>
      <c r="H175" s="6">
        <f>'Project Start Date'!H175</f>
        <v>1</v>
      </c>
      <c r="L175" s="6" t="str">
        <f>'Project Start Date'!L175</f>
        <v>=</v>
      </c>
      <c r="O175" s="6" t="str">
        <f ca="1">'Project Start Date'!O175</f>
        <v>H:\2023 IRP Update\_Document\DATA DISC\2023 IRP Update Data Disk April 1 (Public)\Chapters, Appendicies, and Input Assumptions\Input Assumptions\DSM\_PC_DSM-DR-IRP2023 Update Plexos Inputs Summer &amp; Winter update.xlsx]</v>
      </c>
      <c r="Q175" s="6" t="str">
        <f>INDEX(TBL_PlexosNaming!$O$3:$O$54,MATCH(MID(UoS!C175,8,3),TBL_PlexosNaming!$Q$3:$Q$54,0))</f>
        <v>WA</v>
      </c>
      <c r="X175" s="6" t="s">
        <v>213</v>
      </c>
      <c r="Y175" s="6" t="s">
        <v>214</v>
      </c>
      <c r="Z175" s="6" t="s">
        <v>152</v>
      </c>
      <c r="AA175" s="6" t="s">
        <v>297</v>
      </c>
      <c r="AB175" s="6">
        <v>-23.2</v>
      </c>
      <c r="AD175" s="6" t="s">
        <v>404</v>
      </c>
      <c r="AE175" s="6">
        <v>1</v>
      </c>
      <c r="AI175" s="6" t="s">
        <v>403</v>
      </c>
      <c r="AM175" s="6" t="s">
        <v>393</v>
      </c>
    </row>
    <row r="176" spans="1:39" x14ac:dyDescent="0.25">
      <c r="A176" s="6" t="s">
        <v>213</v>
      </c>
      <c r="B176" s="6" t="s">
        <v>214</v>
      </c>
      <c r="C176" s="6" t="str">
        <f>'Project Start Date'!C176</f>
        <v>DRW.PX.YAK._.RES.Water Heater - DLC</v>
      </c>
      <c r="D176" s="6" t="str">
        <f t="shared" si="5"/>
        <v>UoS Charge</v>
      </c>
      <c r="E176" s="6">
        <f t="shared" si="4"/>
        <v>-15.78</v>
      </c>
      <c r="G176" s="6" t="s">
        <v>216</v>
      </c>
      <c r="H176" s="6">
        <f>'Project Start Date'!H176</f>
        <v>1</v>
      </c>
      <c r="L176" s="6" t="str">
        <f>'Project Start Date'!L176</f>
        <v>=</v>
      </c>
      <c r="O176" s="6" t="str">
        <f ca="1">'Project Start Date'!O176</f>
        <v>H:\2023 IRP Update\_Document\DATA DISC\2023 IRP Update Data Disk April 1 (Public)\Chapters, Appendicies, and Input Assumptions\Input Assumptions\DSM\_PC_DSM-DR-IRP2023 Update Plexos Inputs Summer &amp; Winter update.xlsx]</v>
      </c>
      <c r="Q176" s="6" t="str">
        <f>INDEX(TBL_PlexosNaming!$O$3:$O$54,MATCH(MID(UoS!C176,8,3),TBL_PlexosNaming!$Q$3:$Q$54,0))</f>
        <v>WA</v>
      </c>
      <c r="X176" s="6" t="s">
        <v>213</v>
      </c>
      <c r="Y176" s="6" t="s">
        <v>214</v>
      </c>
      <c r="Z176" s="6" t="s">
        <v>154</v>
      </c>
      <c r="AA176" s="6" t="s">
        <v>297</v>
      </c>
      <c r="AB176" s="6">
        <v>-23.2</v>
      </c>
      <c r="AD176" s="6" t="s">
        <v>404</v>
      </c>
      <c r="AE176" s="6">
        <v>1</v>
      </c>
      <c r="AI176" s="6" t="s">
        <v>403</v>
      </c>
      <c r="AM176" s="6" t="s">
        <v>393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FS205"/>
  <sheetViews>
    <sheetView zoomScaleNormal="100" workbookViewId="0"/>
  </sheetViews>
  <sheetFormatPr defaultColWidth="9.109375" defaultRowHeight="13.8" x14ac:dyDescent="0.25"/>
  <cols>
    <col min="1" max="1" width="39.6640625" style="6" bestFit="1" customWidth="1"/>
    <col min="2" max="2" width="28.44140625" style="6" bestFit="1" customWidth="1"/>
    <col min="3" max="3" width="30" style="6" bestFit="1" customWidth="1"/>
    <col min="4" max="4" width="41.44140625" style="6" bestFit="1" customWidth="1"/>
    <col min="5" max="5" width="39.33203125" style="6" bestFit="1" customWidth="1"/>
    <col min="6" max="6" width="28.109375" style="6" bestFit="1" customWidth="1"/>
    <col min="7" max="7" width="32.6640625" style="6" bestFit="1" customWidth="1"/>
    <col min="8" max="8" width="35.109375" style="6" bestFit="1" customWidth="1"/>
    <col min="9" max="9" width="35.33203125" style="6" bestFit="1" customWidth="1"/>
    <col min="10" max="10" width="28" style="6" bestFit="1" customWidth="1"/>
    <col min="11" max="11" width="41" style="6" bestFit="1" customWidth="1"/>
    <col min="12" max="12" width="27.6640625" style="6" bestFit="1" customWidth="1"/>
    <col min="13" max="13" width="32.44140625" style="6" bestFit="1" customWidth="1"/>
    <col min="14" max="14" width="34.6640625" style="6" bestFit="1" customWidth="1"/>
    <col min="15" max="15" width="23.6640625" style="6" bestFit="1" customWidth="1"/>
    <col min="16" max="16" width="34.6640625" style="6" bestFit="1" customWidth="1"/>
    <col min="17" max="17" width="30" style="6" bestFit="1" customWidth="1"/>
    <col min="18" max="18" width="28.33203125" style="6" bestFit="1" customWidth="1"/>
    <col min="19" max="19" width="24" style="6" bestFit="1" customWidth="1"/>
    <col min="20" max="20" width="41.33203125" style="6" bestFit="1" customWidth="1"/>
    <col min="21" max="21" width="39.109375" style="6" bestFit="1" customWidth="1"/>
    <col min="22" max="22" width="28" style="6" bestFit="1" customWidth="1"/>
    <col min="23" max="23" width="32.6640625" style="6" bestFit="1" customWidth="1"/>
    <col min="24" max="24" width="35.109375" style="6" bestFit="1" customWidth="1"/>
    <col min="25" max="25" width="27.6640625" style="6" bestFit="1" customWidth="1"/>
    <col min="26" max="26" width="40.6640625" style="6" bestFit="1" customWidth="1"/>
    <col min="27" max="27" width="27.5546875" style="6" bestFit="1" customWidth="1"/>
    <col min="28" max="28" width="32.33203125" style="6" bestFit="1" customWidth="1"/>
    <col min="29" max="29" width="34.5546875" style="6" bestFit="1" customWidth="1"/>
    <col min="30" max="30" width="23.5546875" style="6" bestFit="1" customWidth="1"/>
    <col min="31" max="31" width="34.6640625" style="6" bestFit="1" customWidth="1"/>
    <col min="32" max="32" width="29.6640625" style="6" bestFit="1" customWidth="1"/>
    <col min="33" max="33" width="28.109375" style="6" bestFit="1" customWidth="1"/>
    <col min="34" max="34" width="23.6640625" style="6" bestFit="1" customWidth="1"/>
    <col min="35" max="35" width="41.109375" style="6" bestFit="1" customWidth="1"/>
    <col min="36" max="36" width="39" style="6" bestFit="1" customWidth="1"/>
    <col min="37" max="37" width="27.6640625" style="6" bestFit="1" customWidth="1"/>
    <col min="38" max="38" width="32.5546875" style="6" bestFit="1" customWidth="1"/>
    <col min="39" max="39" width="34.6640625" style="6" bestFit="1" customWidth="1"/>
    <col min="40" max="40" width="35" style="6" bestFit="1" customWidth="1"/>
    <col min="41" max="41" width="27.6640625" style="6" bestFit="1" customWidth="1"/>
    <col min="42" max="42" width="40.6640625" style="6" bestFit="1" customWidth="1"/>
    <col min="43" max="43" width="27.44140625" style="6" bestFit="1" customWidth="1"/>
    <col min="44" max="44" width="32.109375" style="6" bestFit="1" customWidth="1"/>
    <col min="45" max="45" width="34.44140625" style="6" bestFit="1" customWidth="1"/>
    <col min="46" max="46" width="23.44140625" style="6" bestFit="1" customWidth="1"/>
    <col min="47" max="47" width="34.5546875" style="6" bestFit="1" customWidth="1"/>
    <col min="48" max="48" width="29.5546875" style="6" bestFit="1" customWidth="1"/>
    <col min="49" max="49" width="28.33203125" style="6" bestFit="1" customWidth="1"/>
    <col min="50" max="50" width="24" style="6" bestFit="1" customWidth="1"/>
    <col min="51" max="51" width="41.33203125" style="6" bestFit="1" customWidth="1"/>
    <col min="52" max="52" width="39.109375" style="6" bestFit="1" customWidth="1"/>
    <col min="53" max="53" width="28" style="6" bestFit="1" customWidth="1"/>
    <col min="54" max="54" width="32.6640625" style="6" bestFit="1" customWidth="1"/>
    <col min="55" max="55" width="35.109375" style="6" bestFit="1" customWidth="1"/>
    <col min="56" max="56" width="27.6640625" style="6" bestFit="1" customWidth="1"/>
    <col min="57" max="57" width="40.6640625" style="6" bestFit="1" customWidth="1"/>
    <col min="58" max="58" width="27.5546875" style="6" bestFit="1" customWidth="1"/>
    <col min="59" max="59" width="32.33203125" style="6" bestFit="1" customWidth="1"/>
    <col min="60" max="60" width="34.5546875" style="6" bestFit="1" customWidth="1"/>
    <col min="61" max="61" width="23.5546875" style="6" bestFit="1" customWidth="1"/>
    <col min="62" max="62" width="34.6640625" style="6" bestFit="1" customWidth="1"/>
    <col min="63" max="63" width="29.6640625" style="6" bestFit="1" customWidth="1"/>
    <col min="64" max="64" width="28" style="6" bestFit="1" customWidth="1"/>
    <col min="65" max="65" width="23.6640625" style="6" bestFit="1" customWidth="1"/>
    <col min="66" max="66" width="41" style="6" bestFit="1" customWidth="1"/>
    <col min="67" max="67" width="38.6640625" style="6" bestFit="1" customWidth="1"/>
    <col min="68" max="68" width="27.6640625" style="6" bestFit="1" customWidth="1"/>
    <col min="69" max="69" width="32.44140625" style="6" bestFit="1" customWidth="1"/>
    <col min="70" max="71" width="34.6640625" style="6" bestFit="1" customWidth="1"/>
    <col min="72" max="72" width="27.5546875" style="6" bestFit="1" customWidth="1"/>
    <col min="73" max="73" width="40.5546875" style="6" bestFit="1" customWidth="1"/>
    <col min="74" max="74" width="27.33203125" style="6" bestFit="1" customWidth="1"/>
    <col min="75" max="75" width="32" style="6" bestFit="1" customWidth="1"/>
    <col min="76" max="76" width="34.33203125" style="6" bestFit="1" customWidth="1"/>
    <col min="77" max="77" width="23.33203125" style="6" bestFit="1" customWidth="1"/>
    <col min="78" max="78" width="34.44140625" style="6" bestFit="1" customWidth="1"/>
    <col min="79" max="79" width="29.44140625" style="6" bestFit="1" customWidth="1"/>
    <col min="80" max="80" width="28.5546875" style="6" bestFit="1" customWidth="1"/>
    <col min="81" max="81" width="24.33203125" style="6" bestFit="1" customWidth="1"/>
    <col min="82" max="82" width="41.5546875" style="6" bestFit="1" customWidth="1"/>
    <col min="83" max="83" width="39.44140625" style="6" bestFit="1" customWidth="1"/>
    <col min="84" max="84" width="28.33203125" style="6" bestFit="1" customWidth="1"/>
    <col min="85" max="85" width="33" style="6" bestFit="1" customWidth="1"/>
    <col min="86" max="86" width="35.44140625" style="6" bestFit="1" customWidth="1"/>
    <col min="87" max="87" width="28.109375" style="6" bestFit="1" customWidth="1"/>
    <col min="88" max="88" width="41.109375" style="6" bestFit="1" customWidth="1"/>
    <col min="89" max="89" width="27.6640625" style="6" bestFit="1" customWidth="1"/>
    <col min="90" max="90" width="32.5546875" style="6" bestFit="1" customWidth="1"/>
    <col min="91" max="91" width="34.6640625" style="6" bestFit="1" customWidth="1"/>
    <col min="92" max="92" width="23.6640625" style="6" bestFit="1" customWidth="1"/>
    <col min="93" max="93" width="35" style="6" bestFit="1" customWidth="1"/>
    <col min="94" max="94" width="30.109375" style="6" bestFit="1" customWidth="1"/>
    <col min="95" max="95" width="29.33203125" style="6" bestFit="1" customWidth="1"/>
    <col min="96" max="96" width="25" style="6" bestFit="1" customWidth="1"/>
    <col min="97" max="97" width="42.44140625" style="6" bestFit="1" customWidth="1"/>
    <col min="98" max="98" width="40.109375" style="6" bestFit="1" customWidth="1"/>
    <col min="99" max="99" width="29" style="6" bestFit="1" customWidth="1"/>
    <col min="100" max="100" width="33.6640625" style="6" bestFit="1" customWidth="1"/>
    <col min="101" max="101" width="36" style="6" bestFit="1" customWidth="1"/>
    <col min="102" max="102" width="36.109375" style="6" bestFit="1" customWidth="1"/>
    <col min="103" max="103" width="28.6640625" style="6" bestFit="1" customWidth="1"/>
    <col min="104" max="104" width="41.6640625" style="6" bestFit="1" customWidth="1"/>
    <col min="105" max="105" width="28.5546875" style="6" bestFit="1" customWidth="1"/>
    <col min="106" max="106" width="33.33203125" style="6" bestFit="1" customWidth="1"/>
    <col min="107" max="107" width="35.5546875" style="6" bestFit="1" customWidth="1"/>
    <col min="108" max="108" width="24.5546875" style="6" bestFit="1" customWidth="1"/>
    <col min="109" max="109" width="35.6640625" style="6" bestFit="1" customWidth="1"/>
    <col min="110" max="110" width="29.109375" style="6" bestFit="1" customWidth="1"/>
    <col min="111" max="111" width="24.6640625" style="6" bestFit="1" customWidth="1"/>
    <col min="112" max="112" width="42.33203125" style="6" bestFit="1" customWidth="1"/>
    <col min="113" max="113" width="40" style="6" bestFit="1" customWidth="1"/>
    <col min="114" max="114" width="28.6640625" style="6" bestFit="1" customWidth="1"/>
    <col min="115" max="115" width="33.5546875" style="6" bestFit="1" customWidth="1"/>
    <col min="116" max="116" width="36" style="6" bestFit="1" customWidth="1"/>
    <col min="117" max="117" width="28.6640625" style="6" bestFit="1" customWidth="1"/>
    <col min="118" max="118" width="41.6640625" style="6" bestFit="1" customWidth="1"/>
    <col min="119" max="119" width="28.44140625" style="6" bestFit="1" customWidth="1"/>
    <col min="120" max="120" width="33.109375" style="6" bestFit="1" customWidth="1"/>
    <col min="121" max="121" width="35.44140625" style="6" bestFit="1" customWidth="1"/>
    <col min="122" max="122" width="24.44140625" style="6" bestFit="1" customWidth="1"/>
    <col min="123" max="123" width="35.5546875" style="6" bestFit="1" customWidth="1"/>
    <col min="124" max="124" width="29" style="6" bestFit="1" customWidth="1"/>
    <col min="125" max="125" width="24.6640625" style="6" bestFit="1" customWidth="1"/>
    <col min="126" max="126" width="42" style="6" bestFit="1" customWidth="1"/>
    <col min="127" max="127" width="39.6640625" style="6" bestFit="1" customWidth="1"/>
    <col min="128" max="128" width="28.6640625" style="6" bestFit="1" customWidth="1"/>
    <col min="129" max="129" width="33.44140625" style="6" bestFit="1" customWidth="1"/>
    <col min="130" max="131" width="35.6640625" style="6" bestFit="1" customWidth="1"/>
    <col min="132" max="132" width="28.5546875" style="6" bestFit="1" customWidth="1"/>
    <col min="133" max="133" width="41.5546875" style="6" bestFit="1" customWidth="1"/>
    <col min="134" max="134" width="28.33203125" style="6" bestFit="1" customWidth="1"/>
    <col min="135" max="135" width="33" style="6" bestFit="1" customWidth="1"/>
    <col min="136" max="136" width="35.33203125" style="6" bestFit="1" customWidth="1"/>
    <col min="137" max="137" width="24.33203125" style="6" bestFit="1" customWidth="1"/>
    <col min="138" max="138" width="35.44140625" style="6" bestFit="1" customWidth="1"/>
    <col min="139" max="139" width="29.109375" style="6" bestFit="1" customWidth="1"/>
    <col min="140" max="140" width="24.6640625" style="6" bestFit="1" customWidth="1"/>
    <col min="141" max="141" width="42.33203125" style="6" bestFit="1" customWidth="1"/>
    <col min="142" max="142" width="40" style="6" bestFit="1" customWidth="1"/>
    <col min="143" max="143" width="28.6640625" style="6" bestFit="1" customWidth="1"/>
    <col min="144" max="144" width="33.5546875" style="6" bestFit="1" customWidth="1"/>
    <col min="145" max="145" width="36" style="6" bestFit="1" customWidth="1"/>
    <col min="146" max="146" width="28.6640625" style="6" bestFit="1" customWidth="1"/>
    <col min="147" max="147" width="41.6640625" style="6" bestFit="1" customWidth="1"/>
    <col min="148" max="148" width="28.44140625" style="6" bestFit="1" customWidth="1"/>
    <col min="149" max="149" width="33.109375" style="6" bestFit="1" customWidth="1"/>
    <col min="150" max="150" width="35.44140625" style="6" bestFit="1" customWidth="1"/>
    <col min="151" max="151" width="24.44140625" style="6" bestFit="1" customWidth="1"/>
    <col min="152" max="152" width="35.5546875" style="6" bestFit="1" customWidth="1"/>
    <col min="153" max="153" width="28.6640625" style="6" bestFit="1" customWidth="1"/>
    <col min="154" max="154" width="24.5546875" style="6" bestFit="1" customWidth="1"/>
    <col min="155" max="155" width="41.6640625" style="6" bestFit="1" customWidth="1"/>
    <col min="156" max="156" width="39.6640625" style="6" bestFit="1" customWidth="1"/>
    <col min="157" max="157" width="28.5546875" style="6" bestFit="1" customWidth="1"/>
    <col min="158" max="158" width="33.33203125" style="6" bestFit="1" customWidth="1"/>
    <col min="159" max="159" width="35.5546875" style="6" bestFit="1" customWidth="1"/>
    <col min="160" max="160" width="35.6640625" style="6" bestFit="1" customWidth="1"/>
    <col min="161" max="161" width="28.44140625" style="6" bestFit="1" customWidth="1"/>
    <col min="162" max="162" width="41.44140625" style="6" bestFit="1" customWidth="1"/>
    <col min="163" max="163" width="28.109375" style="6" bestFit="1" customWidth="1"/>
    <col min="164" max="164" width="32.6640625" style="6" bestFit="1" customWidth="1"/>
    <col min="165" max="165" width="35.109375" style="6" bestFit="1" customWidth="1"/>
    <col min="166" max="166" width="24.109375" style="6" bestFit="1" customWidth="1"/>
    <col min="167" max="167" width="35.33203125" style="6" bestFit="1" customWidth="1"/>
    <col min="168" max="168" width="29.44140625" style="6" bestFit="1" customWidth="1"/>
    <col min="169" max="169" width="25.109375" style="6" bestFit="1" customWidth="1"/>
    <col min="170" max="170" width="42.5546875" style="6" bestFit="1" customWidth="1"/>
    <col min="171" max="171" width="40.33203125" style="6" bestFit="1" customWidth="1"/>
    <col min="172" max="172" width="29.109375" style="6" bestFit="1" customWidth="1"/>
    <col min="173" max="173" width="34" style="6" bestFit="1" customWidth="1"/>
    <col min="174" max="174" width="36.33203125" style="6" bestFit="1" customWidth="1"/>
    <col min="175" max="175" width="38" style="6" bestFit="1" customWidth="1"/>
    <col min="176" max="16384" width="9.109375" style="6"/>
  </cols>
  <sheetData>
    <row r="1" spans="1:175" x14ac:dyDescent="0.25">
      <c r="A1" s="6" t="s">
        <v>218</v>
      </c>
      <c r="B1" s="6" t="str" cm="1">
        <f t="array" ref="B1:FS1">TRANSPOSE(FOM!C3:C176)</f>
        <v>DRS.PX.NCA._.CI_.3 Party</v>
      </c>
      <c r="C1" s="6" t="str">
        <v>DRS.PX.GOE._.CI_.3 Party</v>
      </c>
      <c r="D1" s="6" t="str">
        <v>DRS.PX.SOR._.CI_.3 Party</v>
      </c>
      <c r="E1" s="6" t="str">
        <v>DRS.PX.UTN._.CI_.3 Party</v>
      </c>
      <c r="F1" s="6" t="str">
        <v>DRS.PX.YAK._.CI_.3 Party</v>
      </c>
      <c r="G1" s="6" t="str">
        <v>DRS.PX.WYC._.CI_.3 Party</v>
      </c>
      <c r="H1" s="6" t="str">
        <v>DRS.PX.NCA._.RES.EV DLC</v>
      </c>
      <c r="I1" s="6" t="str">
        <v>DRS.PX.GOE._.RES.EV DLC</v>
      </c>
      <c r="J1" s="6" t="str">
        <v>DRS.PX.SOR._.RES.EV DLC</v>
      </c>
      <c r="K1" s="6" t="str">
        <v>DRS.PX.UTN._.RES.EV DLC</v>
      </c>
      <c r="L1" s="6" t="str">
        <v>DRS.PX.YAK._.RES.EV DLC</v>
      </c>
      <c r="M1" s="6" t="str">
        <v>DRS.PX.WYC._.RES.EV DLC</v>
      </c>
      <c r="N1" s="6" t="str">
        <v>DRS.PX.NCA._.CI_.HVAC - DLC</v>
      </c>
      <c r="O1" s="6" t="str">
        <v>DRS.PX.GOE._.CI_.HVAC - DLC</v>
      </c>
      <c r="P1" s="6" t="str">
        <v>DRS.PX.SOR._.CI_.HVAC - DLC</v>
      </c>
      <c r="Q1" s="6" t="str">
        <v>DRS.PX.UTN._.CI_.HVAC - DLC</v>
      </c>
      <c r="R1" s="6" t="str">
        <v>DRS.PX.YAK._.CI_.HVAC - DLC</v>
      </c>
      <c r="S1" s="6" t="str">
        <v>DRS.PX.WYC._.CI_.HVAC - DLC</v>
      </c>
      <c r="T1" s="6" t="str">
        <v>DRS.PX.NCA._.RES.HVAC - DLC</v>
      </c>
      <c r="U1" s="6" t="str">
        <v>DRS.PX.GOE._.RES.HVAC - DLC</v>
      </c>
      <c r="V1" s="6" t="str">
        <v>DRS.PX.SOR._.RES.HVAC - DLC</v>
      </c>
      <c r="W1" s="6" t="str">
        <v>DRS.PX.UTN._.RES.HVAC - DLC</v>
      </c>
      <c r="X1" s="6" t="str">
        <v>DRS.PX.YAK._.RES.HVAC - DLC</v>
      </c>
      <c r="Y1" s="6" t="str">
        <v>DRS.PX.WYC._.RES.HVAC - DLC</v>
      </c>
      <c r="Z1" s="6" t="str">
        <v>DRS.PX.NCA._.IRR.Irrigation DLC</v>
      </c>
      <c r="AA1" s="6" t="str">
        <v>DRS.PX.GOE._.IRR.Irrigation DLC</v>
      </c>
      <c r="AB1" s="6" t="str">
        <v>DRS.PX.SOR._.IRR.Irrigation DLC</v>
      </c>
      <c r="AC1" s="6" t="str">
        <v>DRS.PX.UTN._.IRR.Irrigation DLC</v>
      </c>
      <c r="AD1" s="6" t="str">
        <v>DRS.PX.YAK._.IRR.Irrigation DLC</v>
      </c>
      <c r="AE1" s="6" t="str">
        <v>DRS.PX.WYC._.IRR.Irrigation DLC</v>
      </c>
      <c r="AF1" s="6" t="str">
        <v>DRS.PX.NCA._.RES.Pool Pump - DLC</v>
      </c>
      <c r="AG1" s="6" t="str">
        <v>DRS.PX.GOE._.RES.Pool Pump - DLC</v>
      </c>
      <c r="AH1" s="6" t="str">
        <v>DRS.PX.SOR._.RES.Pool Pump - DLC</v>
      </c>
      <c r="AI1" s="6" t="str">
        <v>DRS.PX.UTN._.RES.Pool Pump - DLC</v>
      </c>
      <c r="AJ1" s="6" t="str">
        <v>DRS.PX.YAK._.RES.Pool Pump - DLC</v>
      </c>
      <c r="AK1" s="6" t="str">
        <v>DRS.PX.WYC._.RES.Pool Pump - DLC</v>
      </c>
      <c r="AL1" s="6" t="str">
        <v>DRS.PX.NCA._.CI_.Water Heater - DLC</v>
      </c>
      <c r="AM1" s="6" t="str">
        <v>DRS.PX.GOE._.CI_.Water Heater - DLC</v>
      </c>
      <c r="AN1" s="6" t="str">
        <v>DRS.PX.SOR._.CI_.Water Heater - DLC</v>
      </c>
      <c r="AO1" s="6" t="str">
        <v>DRS.PX.UTN._.CI_.Water Heater - DLC</v>
      </c>
      <c r="AP1" s="6" t="str">
        <v>DRS.PX.YAK._.CI_.Water Heater - DLC</v>
      </c>
      <c r="AQ1" s="6" t="str">
        <v>DRS.PX.WYC._.CI_.Water Heater - DLC</v>
      </c>
      <c r="AR1" s="6" t="str">
        <v>DRS.PX.NCA._.RES.Water Heater - DLC</v>
      </c>
      <c r="AS1" s="6" t="str">
        <v>DRS.PX.GOE._.RES.Water Heater - DLC</v>
      </c>
      <c r="AT1" s="6" t="str">
        <v>DRS.PX.SOR._.RES.Water Heater - DLC</v>
      </c>
      <c r="AU1" s="6" t="str">
        <v>DRS.PX.UTN._.RES.Water Heater - DLC</v>
      </c>
      <c r="AV1" s="6" t="str">
        <v>DRS.PX.YAK._.RES.Water Heater - DLC</v>
      </c>
      <c r="AW1" s="6" t="str">
        <v>DRS.PX.WYC._.RES.Water Heater - DLC</v>
      </c>
      <c r="AX1" s="6" t="str">
        <v>DRS.PX.NCA._.RES.Home Energy Mgmt Sys</v>
      </c>
      <c r="AY1" s="6" t="str">
        <v>DRS.PX.GOE._.RES.Home Energy Mgmt Sys</v>
      </c>
      <c r="AZ1" s="6" t="str">
        <v>DRS.PX.SOR._.RES.Home Energy Mgmt Sys</v>
      </c>
      <c r="BA1" s="6" t="str">
        <v>DRS.PX.UTN._.RES.Home Energy Mgmt Sys</v>
      </c>
      <c r="BB1" s="6" t="str">
        <v>DRS.PX.YAK._.RES.Home Energy Mgmt Sys</v>
      </c>
      <c r="BC1" s="6" t="str">
        <v>DRS.PX.WYC._.RES.Home Energy Mgmt Sys</v>
      </c>
      <c r="BD1" s="6" t="str">
        <v>DRS.PX.NCA._.CI_.Grid Interactive Water Htr</v>
      </c>
      <c r="BE1" s="6" t="str">
        <v>DRS.PX.GOE._.CI_.Grid Interactive Water Htr</v>
      </c>
      <c r="BF1" s="6" t="str">
        <v>DRS.PX.SOR._.CI_.Grid Interactive Water Htr</v>
      </c>
      <c r="BG1" s="6" t="str">
        <v>DRS.PX.UTN._.CI_.Grid Interactive Water Htr</v>
      </c>
      <c r="BH1" s="6" t="str">
        <v>DRS.PX.YAK._.CI_.Grid Interactive Water Htr</v>
      </c>
      <c r="BI1" s="6" t="str">
        <v>DRS.PX.WYC._.CI_.Grid Interactive Water Htr</v>
      </c>
      <c r="BJ1" s="6" t="str">
        <v>DRS.PX.NCA._.RES.Grid Interactive Water Htr</v>
      </c>
      <c r="BK1" s="6" t="str">
        <v>DRS.PX.GOE._.RES.Grid Interactive Water Htr</v>
      </c>
      <c r="BL1" s="6" t="str">
        <v>DRS.PX.SOR._.RES.Grid Interactive Water Htr</v>
      </c>
      <c r="BM1" s="6" t="str">
        <v>DRS.PX.UTN._.RES.Grid Interactive Water Htr</v>
      </c>
      <c r="BN1" s="6" t="str">
        <v>DRS.PX.YAK._.RES.Grid Interactive Water Htr</v>
      </c>
      <c r="BO1" s="6" t="str">
        <v>DRS.PX.WYC._.RES.Grid Interactive Water Htr</v>
      </c>
      <c r="BP1" s="6" t="str">
        <v>DRS.PX.NCA._.CI_.Smart Thermostats</v>
      </c>
      <c r="BQ1" s="6" t="str">
        <v>DRS.PX.GOE._.CI_.Smart Thermostats</v>
      </c>
      <c r="BR1" s="6" t="str">
        <v>DRS.PX.SOR._.CI_.Smart Thermostats</v>
      </c>
      <c r="BS1" s="6" t="str">
        <v>DRS.PX.UTN._.CI_.Smart Thermostats</v>
      </c>
      <c r="BT1" s="6" t="str">
        <v>DRS.PX.YAK._.CI_.Smart Thermostats</v>
      </c>
      <c r="BU1" s="6" t="str">
        <v>DRS.PX.WYC._.CI_.Smart Thermostats</v>
      </c>
      <c r="BV1" s="6" t="str">
        <v>DRS.PX.NCA._.RES.Smart Thermostats</v>
      </c>
      <c r="BW1" s="6" t="str">
        <v>DRS.PX.GOE._.RES.Smart Thermostats</v>
      </c>
      <c r="BX1" s="6" t="str">
        <v>DRS.PX.SOR._.RES.Smart Thermostats</v>
      </c>
      <c r="BY1" s="6" t="str">
        <v>DRS.PX.UTN._.RES.Smart Thermostats</v>
      </c>
      <c r="BZ1" s="6" t="str">
        <v>DRS.PX.YAK._.RES.Smart Thermostats</v>
      </c>
      <c r="CA1" s="6" t="str">
        <v>DRS.PX.WYC._.RES.Smart Thermostats</v>
      </c>
      <c r="CB1" s="6" t="str">
        <v>DRS.PX.NCA._.CI_.Battery DLC</v>
      </c>
      <c r="CC1" s="6" t="str">
        <v>DRS.PX.GOE._.CI_.Battery DLC</v>
      </c>
      <c r="CD1" s="6" t="str">
        <v>DRS.PX.SOR._.CI_.Battery DLC</v>
      </c>
      <c r="CE1" s="6" t="str">
        <v>DRS.PX.UTN._.CI_.Battery DLC</v>
      </c>
      <c r="CF1" s="6" t="str">
        <v>DRS.PX.YAK._.CI_.Battery DLC</v>
      </c>
      <c r="CG1" s="6" t="str">
        <v>DRS.PX.WYC._.CI_.Battery DLC</v>
      </c>
      <c r="CH1" s="6" t="str">
        <v>DRS.PX.NCA._.RES.Battery DLC</v>
      </c>
      <c r="CI1" s="6" t="str">
        <v>DRS.PX.GOE._.RES.Battery DLC</v>
      </c>
      <c r="CJ1" s="6" t="str">
        <v>DRS.PX.SOR._.RES.Battery DLC</v>
      </c>
      <c r="CK1" s="6" t="str">
        <v>DRS.PX.UTN._.RES.Battery DLC</v>
      </c>
      <c r="CL1" s="6" t="str">
        <v>DRS.PX.YAK._.RES.Battery DLC</v>
      </c>
      <c r="CM1" s="6" t="str">
        <v>DRS.PX.WYC._.RES.Battery DLC</v>
      </c>
      <c r="CN1" s="6" t="str">
        <v>DRW.PX.GOE._.CI_.3 Party</v>
      </c>
      <c r="CO1" s="6" t="str">
        <v>DRW.PX.GOE._.CI_.Battery DLC</v>
      </c>
      <c r="CP1" s="6" t="str">
        <v>DRW.PX.GOE._.CI_.Grid Interactive Water Htr</v>
      </c>
      <c r="CQ1" s="6" t="str">
        <v>DRW.PX.GOE._.CI_.HVAC - DLC</v>
      </c>
      <c r="CR1" s="6" t="str">
        <v>DRW.PX.GOE._.CI_.Smart Thermostats</v>
      </c>
      <c r="CS1" s="6" t="str">
        <v>DRW.PX.GOE._.CI_.Water Heater - DLC</v>
      </c>
      <c r="CT1" s="6" t="str">
        <v>DRW.PX.GOE._.RES.Battery DLC</v>
      </c>
      <c r="CU1" s="6" t="str">
        <v>DRW.PX.GOE._.RES.EV DLC</v>
      </c>
      <c r="CV1" s="6" t="str">
        <v>DRW.PX.GOE._.RES.Grid Interactive Water Htr</v>
      </c>
      <c r="CW1" s="6" t="str">
        <v>DRW.PX.GOE._.RES.Home Energy Mgmt Sys</v>
      </c>
      <c r="CX1" s="6" t="str">
        <v>DRW.PX.GOE._.RES.HVAC - DLC</v>
      </c>
      <c r="CY1" s="6" t="str">
        <v>DRW.PX.GOE._.RES.Pool Pump - DLC</v>
      </c>
      <c r="CZ1" s="6" t="str">
        <v>DRW.PX.GOE._.RES.Smart Thermostats</v>
      </c>
      <c r="DA1" s="6" t="str">
        <v>DRW.PX.GOE._.RES.Water Heater - DLC</v>
      </c>
      <c r="DB1" s="6" t="str">
        <v>DRW.PX.NCA._.CI_.3 Party</v>
      </c>
      <c r="DC1" s="6" t="str">
        <v>DRW.PX.NCA._.CI_.Battery DLC</v>
      </c>
      <c r="DD1" s="6" t="str">
        <v>DRW.PX.NCA._.CI_.Grid Interactive Water Htr</v>
      </c>
      <c r="DE1" s="6" t="str">
        <v>DRW.PX.NCA._.CI_.HVAC - DLC</v>
      </c>
      <c r="DF1" s="6" t="str">
        <v>DRW.PX.NCA._.CI_.Smart Thermostats</v>
      </c>
      <c r="DG1" s="6" t="str">
        <v>DRW.PX.NCA._.CI_.Water Heater - DLC</v>
      </c>
      <c r="DH1" s="6" t="str">
        <v>DRW.PX.NCA._.RES.Battery DLC</v>
      </c>
      <c r="DI1" s="6" t="str">
        <v>DRW.PX.NCA._.RES.EV DLC</v>
      </c>
      <c r="DJ1" s="6" t="str">
        <v>DRW.PX.NCA._.RES.Grid Interactive Water Htr</v>
      </c>
      <c r="DK1" s="6" t="str">
        <v>DRW.PX.NCA._.RES.Home Energy Mgmt Sys</v>
      </c>
      <c r="DL1" s="6" t="str">
        <v>DRW.PX.NCA._.RES.HVAC - DLC</v>
      </c>
      <c r="DM1" s="6" t="str">
        <v>DRW.PX.NCA._.RES.Pool Pump - DLC</v>
      </c>
      <c r="DN1" s="6" t="str">
        <v>DRW.PX.NCA._.RES.Smart Thermostats</v>
      </c>
      <c r="DO1" s="6" t="str">
        <v>DRW.PX.NCA._.RES.Water Heater - DLC</v>
      </c>
      <c r="DP1" s="6" t="str">
        <v>DRW.PX.SOR._.CI_.3 Party</v>
      </c>
      <c r="DQ1" s="6" t="str">
        <v>DRW.PX.SOR._.CI_.Battery DLC</v>
      </c>
      <c r="DR1" s="6" t="str">
        <v>DRW.PX.SOR._.CI_.Grid Interactive Water Htr</v>
      </c>
      <c r="DS1" s="6" t="str">
        <v>DRW.PX.SOR._.CI_.HVAC - DLC</v>
      </c>
      <c r="DT1" s="6" t="str">
        <v>DRW.PX.SOR._.CI_.Smart Thermostats</v>
      </c>
      <c r="DU1" s="6" t="str">
        <v>DRW.PX.SOR._.CI_.Water Heater - DLC</v>
      </c>
      <c r="DV1" s="6" t="str">
        <v>DRW.PX.SOR._.RES.Battery DLC</v>
      </c>
      <c r="DW1" s="6" t="str">
        <v>DRW.PX.SOR._.RES.EV DLC</v>
      </c>
      <c r="DX1" s="6" t="str">
        <v>DRW.PX.SOR._.RES.Grid Interactive Water Htr</v>
      </c>
      <c r="DY1" s="6" t="str">
        <v>DRW.PX.SOR._.RES.Home Energy Mgmt Sys</v>
      </c>
      <c r="DZ1" s="6" t="str">
        <v>DRW.PX.SOR._.RES.HVAC - DLC</v>
      </c>
      <c r="EA1" s="6" t="str">
        <v>DRW.PX.SOR._.RES.Pool Pump - DLC</v>
      </c>
      <c r="EB1" s="6" t="str">
        <v>DRW.PX.SOR._.RES.Smart Thermostats</v>
      </c>
      <c r="EC1" s="6" t="str">
        <v>DRW.PX.SOR._.RES.Water Heater - DLC</v>
      </c>
      <c r="ED1" s="6" t="str">
        <v>DRW.PX.UTN._.CI_.3 Party</v>
      </c>
      <c r="EE1" s="6" t="str">
        <v>DRW.PX.UTN._.CI_.Battery DLC</v>
      </c>
      <c r="EF1" s="6" t="str">
        <v>DRW.PX.UTN._.CI_.Grid Interactive Water Htr</v>
      </c>
      <c r="EG1" s="6" t="str">
        <v>DRW.PX.UTN._.CI_.HVAC - DLC</v>
      </c>
      <c r="EH1" s="6" t="str">
        <v>DRW.PX.UTN._.CI_.Smart Thermostats</v>
      </c>
      <c r="EI1" s="6" t="str">
        <v>DRW.PX.UTN._.CI_.Water Heater - DLC</v>
      </c>
      <c r="EJ1" s="6" t="str">
        <v>DRW.PX.UTN._.RES.Battery DLC</v>
      </c>
      <c r="EK1" s="6" t="str">
        <v>DRW.PX.UTN._.RES.EV DLC</v>
      </c>
      <c r="EL1" s="6" t="str">
        <v>DRW.PX.UTN._.RES.Grid Interactive Water Htr</v>
      </c>
      <c r="EM1" s="6" t="str">
        <v>DRW.PX.UTN._.RES.Home Energy Mgmt Sys</v>
      </c>
      <c r="EN1" s="6" t="str">
        <v>DRW.PX.UTN._.RES.HVAC - DLC</v>
      </c>
      <c r="EO1" s="6" t="str">
        <v>DRW.PX.UTN._.RES.Pool Pump - DLC</v>
      </c>
      <c r="EP1" s="6" t="str">
        <v>DRW.PX.UTN._.RES.Smart Thermostats</v>
      </c>
      <c r="EQ1" s="6" t="str">
        <v>DRW.PX.UTN._.RES.Water Heater - DLC</v>
      </c>
      <c r="ER1" s="6" t="str">
        <v>DRW.PX.WYC._.CI_.3 Party</v>
      </c>
      <c r="ES1" s="6" t="str">
        <v>DRW.PX.WYC._.CI_.Battery DLC</v>
      </c>
      <c r="ET1" s="6" t="str">
        <v>DRW.PX.WYC._.CI_.Grid Interactive Water Htr</v>
      </c>
      <c r="EU1" s="6" t="str">
        <v>DRW.PX.WYC._.CI_.HVAC - DLC</v>
      </c>
      <c r="EV1" s="6" t="str">
        <v>DRW.PX.WYC._.CI_.Smart Thermostats</v>
      </c>
      <c r="EW1" s="6" t="str">
        <v>DRW.PX.WYC._.CI_.Water Heater - DLC</v>
      </c>
      <c r="EX1" s="6" t="str">
        <v>DRW.PX.WYC._.RES.Battery DLC</v>
      </c>
      <c r="EY1" s="6" t="str">
        <v>DRW.PX.WYC._.RES.EV DLC</v>
      </c>
      <c r="EZ1" s="6" t="str">
        <v>DRW.PX.WYC._.RES.Grid Interactive Water Htr</v>
      </c>
      <c r="FA1" s="6" t="str">
        <v>DRW.PX.WYC._.RES.Home Energy Mgmt Sys</v>
      </c>
      <c r="FB1" s="6" t="str">
        <v>DRW.PX.WYC._.RES.HVAC - DLC</v>
      </c>
      <c r="FC1" s="6" t="str">
        <v>DRW.PX.WYC._.RES.Pool Pump - DLC</v>
      </c>
      <c r="FD1" s="6" t="str">
        <v>DRW.PX.WYC._.RES.Smart Thermostats</v>
      </c>
      <c r="FE1" s="6" t="str">
        <v>DRW.PX.WYC._.RES.Water Heater - DLC</v>
      </c>
      <c r="FF1" s="6" t="str">
        <v>DRW.PX.YAK._.CI_.3 Party</v>
      </c>
      <c r="FG1" s="6" t="str">
        <v>DRW.PX.YAK._.CI_.Battery DLC</v>
      </c>
      <c r="FH1" s="6" t="str">
        <v>DRW.PX.YAK._.CI_.Grid Interactive Water Htr</v>
      </c>
      <c r="FI1" s="6" t="str">
        <v>DRW.PX.YAK._.CI_.HVAC - DLC</v>
      </c>
      <c r="FJ1" s="6" t="str">
        <v>DRW.PX.YAK._.CI_.Smart Thermostats</v>
      </c>
      <c r="FK1" s="6" t="str">
        <v>DRW.PX.YAK._.CI_.Water Heater - DLC</v>
      </c>
      <c r="FL1" s="6" t="str">
        <v>DRW.PX.YAK._.RES.Battery DLC</v>
      </c>
      <c r="FM1" s="6" t="str">
        <v>DRW.PX.YAK._.RES.EV DLC</v>
      </c>
      <c r="FN1" s="6" t="str">
        <v>DRW.PX.YAK._.RES.Grid Interactive Water Htr</v>
      </c>
      <c r="FO1" s="6" t="str">
        <v>DRW.PX.YAK._.RES.Home Energy Mgmt Sys</v>
      </c>
      <c r="FP1" s="6" t="str">
        <v>DRW.PX.YAK._.RES.HVAC - DLC</v>
      </c>
      <c r="FQ1" s="6" t="str">
        <v>DRW.PX.YAK._.RES.Pool Pump - DLC</v>
      </c>
      <c r="FR1" s="6" t="str">
        <v>DRW.PX.YAK._.RES.Smart Thermostats</v>
      </c>
      <c r="FS1" s="6" t="str">
        <v>DRW.PX.YAK._.RES.Water Heater - DLC</v>
      </c>
    </row>
    <row r="2" spans="1:175" x14ac:dyDescent="0.25">
      <c r="A2" s="38">
        <v>2023</v>
      </c>
      <c r="B2" s="39">
        <f>INDEX('AEG Inputs'!$E$2:$BC$92,MATCH(B$1,'AEG Inputs'!$E$2:$E$92,0),MATCH($A2,'AEG Inputs'!$E$2:$AI$2,0))/'AEG Inputs'!$G$1</f>
        <v>0</v>
      </c>
      <c r="C2" s="39">
        <f>INDEX('AEG Inputs'!$E$2:$BC$92,MATCH(C$1,'AEG Inputs'!$E$2:$E$92,0),MATCH($A2,'AEG Inputs'!$E$2:$AI$2,0))/'AEG Inputs'!$G$1</f>
        <v>0</v>
      </c>
      <c r="D2" s="39">
        <f>INDEX('AEG Inputs'!$E$2:$BC$92,MATCH(D$1,'AEG Inputs'!$E$2:$E$92,0),MATCH($A2,'AEG Inputs'!$E$2:$AI$2,0))/'AEG Inputs'!$G$1</f>
        <v>0</v>
      </c>
      <c r="E2" s="39">
        <f>INDEX('AEG Inputs'!$E$2:$BC$92,MATCH(E$1,'AEG Inputs'!$E$2:$E$92,0),MATCH($A2,'AEG Inputs'!$E$2:$AI$2,0))/'AEG Inputs'!$G$1</f>
        <v>0</v>
      </c>
      <c r="F2" s="39">
        <f>INDEX('AEG Inputs'!$E$2:$BC$92,MATCH(F$1,'AEG Inputs'!$E$2:$E$92,0),MATCH($A2,'AEG Inputs'!$E$2:$AI$2,0))/'AEG Inputs'!$G$1</f>
        <v>0</v>
      </c>
      <c r="G2" s="39">
        <f>INDEX('AEG Inputs'!$E$2:$BC$92,MATCH(G$1,'AEG Inputs'!$E$2:$E$92,0),MATCH($A2,'AEG Inputs'!$E$2:$AI$2,0))/'AEG Inputs'!$G$1</f>
        <v>0</v>
      </c>
      <c r="H2" s="39">
        <f>INDEX('AEG Inputs'!$E$2:$BC$92,MATCH(H$1,'AEG Inputs'!$E$2:$E$92,0),MATCH($A2,'AEG Inputs'!$E$2:$AI$2,0))/'AEG Inputs'!$G$1</f>
        <v>0</v>
      </c>
      <c r="I2" s="39">
        <f>INDEX('AEG Inputs'!$E$2:$BC$92,MATCH(I$1,'AEG Inputs'!$E$2:$E$92,0),MATCH($A2,'AEG Inputs'!$E$2:$AI$2,0))/'AEG Inputs'!$G$1</f>
        <v>0</v>
      </c>
      <c r="J2" s="39">
        <f>INDEX('AEG Inputs'!$E$2:$BC$92,MATCH(J$1,'AEG Inputs'!$E$2:$E$92,0),MATCH($A2,'AEG Inputs'!$E$2:$AI$2,0))/'AEG Inputs'!$G$1</f>
        <v>0</v>
      </c>
      <c r="K2" s="39">
        <f>INDEX('AEG Inputs'!$E$2:$BC$92,MATCH(K$1,'AEG Inputs'!$E$2:$E$92,0),MATCH($A2,'AEG Inputs'!$E$2:$AI$2,0))/'AEG Inputs'!$G$1</f>
        <v>0</v>
      </c>
      <c r="L2" s="39">
        <f>INDEX('AEG Inputs'!$E$2:$BC$92,MATCH(L$1,'AEG Inputs'!$E$2:$E$92,0),MATCH($A2,'AEG Inputs'!$E$2:$AI$2,0))/'AEG Inputs'!$G$1</f>
        <v>0</v>
      </c>
      <c r="M2" s="39">
        <f>INDEX('AEG Inputs'!$E$2:$BC$92,MATCH(M$1,'AEG Inputs'!$E$2:$E$92,0),MATCH($A2,'AEG Inputs'!$E$2:$AI$2,0))/'AEG Inputs'!$G$1</f>
        <v>0</v>
      </c>
      <c r="N2" s="39">
        <f>INDEX('AEG Inputs'!$E$2:$BC$92,MATCH(N$1,'AEG Inputs'!$E$2:$E$92,0),MATCH($A2,'AEG Inputs'!$E$2:$AI$2,0))/'AEG Inputs'!$G$1</f>
        <v>0</v>
      </c>
      <c r="O2" s="39">
        <f>INDEX('AEG Inputs'!$E$2:$BC$92,MATCH(O$1,'AEG Inputs'!$E$2:$E$92,0),MATCH($A2,'AEG Inputs'!$E$2:$AI$2,0))/'AEG Inputs'!$G$1</f>
        <v>0</v>
      </c>
      <c r="P2" s="39">
        <f>INDEX('AEG Inputs'!$E$2:$BC$92,MATCH(P$1,'AEG Inputs'!$E$2:$E$92,0),MATCH($A2,'AEG Inputs'!$E$2:$AI$2,0))/'AEG Inputs'!$G$1</f>
        <v>0</v>
      </c>
      <c r="Q2" s="39">
        <f>INDEX('AEG Inputs'!$E$2:$BC$92,MATCH(Q$1,'AEG Inputs'!$E$2:$E$92,0),MATCH($A2,'AEG Inputs'!$E$2:$AI$2,0))/'AEG Inputs'!$G$1</f>
        <v>0</v>
      </c>
      <c r="R2" s="39">
        <f>INDEX('AEG Inputs'!$E$2:$BC$92,MATCH(R$1,'AEG Inputs'!$E$2:$E$92,0),MATCH($A2,'AEG Inputs'!$E$2:$AI$2,0))/'AEG Inputs'!$G$1</f>
        <v>0</v>
      </c>
      <c r="S2" s="39">
        <f>INDEX('AEG Inputs'!$E$2:$BC$92,MATCH(S$1,'AEG Inputs'!$E$2:$E$92,0),MATCH($A2,'AEG Inputs'!$E$2:$AI$2,0))/'AEG Inputs'!$G$1</f>
        <v>0</v>
      </c>
      <c r="T2" s="39">
        <f>INDEX('AEG Inputs'!$E$2:$BC$92,MATCH(T$1,'AEG Inputs'!$E$2:$E$92,0),MATCH($A2,'AEG Inputs'!$E$2:$AI$2,0))/'AEG Inputs'!$G$1</f>
        <v>0</v>
      </c>
      <c r="U2" s="39">
        <f>INDEX('AEG Inputs'!$E$2:$BC$92,MATCH(U$1,'AEG Inputs'!$E$2:$E$92,0),MATCH($A2,'AEG Inputs'!$E$2:$AI$2,0))/'AEG Inputs'!$G$1</f>
        <v>0</v>
      </c>
      <c r="V2" s="39">
        <f>INDEX('AEG Inputs'!$E$2:$BC$92,MATCH(V$1,'AEG Inputs'!$E$2:$E$92,0),MATCH($A2,'AEG Inputs'!$E$2:$AI$2,0))/'AEG Inputs'!$G$1</f>
        <v>0</v>
      </c>
      <c r="W2" s="39">
        <f>INDEX('AEG Inputs'!$E$2:$BC$92,MATCH(W$1,'AEG Inputs'!$E$2:$E$92,0),MATCH($A2,'AEG Inputs'!$E$2:$AI$2,0))/'AEG Inputs'!$G$1</f>
        <v>0</v>
      </c>
      <c r="X2" s="39">
        <f>INDEX('AEG Inputs'!$E$2:$BC$92,MATCH(X$1,'AEG Inputs'!$E$2:$E$92,0),MATCH($A2,'AEG Inputs'!$E$2:$AI$2,0))/'AEG Inputs'!$G$1</f>
        <v>0</v>
      </c>
      <c r="Y2" s="39">
        <f>INDEX('AEG Inputs'!$E$2:$BC$92,MATCH(Y$1,'AEG Inputs'!$E$2:$E$92,0),MATCH($A2,'AEG Inputs'!$E$2:$AI$2,0))/'AEG Inputs'!$G$1</f>
        <v>0</v>
      </c>
      <c r="Z2" s="39">
        <f>INDEX('AEG Inputs'!$E$2:$BC$92,MATCH(Z$1,'AEG Inputs'!$E$2:$E$92,0),MATCH($A2,'AEG Inputs'!$E$2:$AI$2,0))/'AEG Inputs'!$G$1</f>
        <v>0</v>
      </c>
      <c r="AA2" s="39">
        <f>INDEX('AEG Inputs'!$E$2:$BC$92,MATCH(AA$1,'AEG Inputs'!$E$2:$E$92,0),MATCH($A2,'AEG Inputs'!$E$2:$AI$2,0))/'AEG Inputs'!$G$1</f>
        <v>0</v>
      </c>
      <c r="AB2" s="39">
        <f>INDEX('AEG Inputs'!$E$2:$BC$92,MATCH(AB$1,'AEG Inputs'!$E$2:$E$92,0),MATCH($A2,'AEG Inputs'!$E$2:$AI$2,0))/'AEG Inputs'!$G$1</f>
        <v>0</v>
      </c>
      <c r="AC2" s="39">
        <f>INDEX('AEG Inputs'!$E$2:$BC$92,MATCH(AC$1,'AEG Inputs'!$E$2:$E$92,0),MATCH($A2,'AEG Inputs'!$E$2:$AI$2,0))/'AEG Inputs'!$G$1</f>
        <v>0</v>
      </c>
      <c r="AD2" s="39">
        <f>INDEX('AEG Inputs'!$E$2:$BC$92,MATCH(AD$1,'AEG Inputs'!$E$2:$E$92,0),MATCH($A2,'AEG Inputs'!$E$2:$AI$2,0))/'AEG Inputs'!$G$1</f>
        <v>0</v>
      </c>
      <c r="AE2" s="39">
        <f>INDEX('AEG Inputs'!$E$2:$BC$92,MATCH(AE$1,'AEG Inputs'!$E$2:$E$92,0),MATCH($A2,'AEG Inputs'!$E$2:$AI$2,0))/'AEG Inputs'!$G$1</f>
        <v>0</v>
      </c>
      <c r="AF2" s="39">
        <f>INDEX('AEG Inputs'!$E$2:$BC$92,MATCH(AF$1,'AEG Inputs'!$E$2:$E$92,0),MATCH($A2,'AEG Inputs'!$E$2:$AI$2,0))/'AEG Inputs'!$G$1</f>
        <v>0</v>
      </c>
      <c r="AG2" s="39">
        <f>INDEX('AEG Inputs'!$E$2:$BC$92,MATCH(AG$1,'AEG Inputs'!$E$2:$E$92,0),MATCH($A2,'AEG Inputs'!$E$2:$AI$2,0))/'AEG Inputs'!$G$1</f>
        <v>0</v>
      </c>
      <c r="AH2" s="39">
        <f>INDEX('AEG Inputs'!$E$2:$BC$92,MATCH(AH$1,'AEG Inputs'!$E$2:$E$92,0),MATCH($A2,'AEG Inputs'!$E$2:$AI$2,0))/'AEG Inputs'!$G$1</f>
        <v>0</v>
      </c>
      <c r="AI2" s="39">
        <f>INDEX('AEG Inputs'!$E$2:$BC$92,MATCH(AI$1,'AEG Inputs'!$E$2:$E$92,0),MATCH($A2,'AEG Inputs'!$E$2:$AI$2,0))/'AEG Inputs'!$G$1</f>
        <v>0</v>
      </c>
      <c r="AJ2" s="39">
        <f>INDEX('AEG Inputs'!$E$2:$BC$92,MATCH(AJ$1,'AEG Inputs'!$E$2:$E$92,0),MATCH($A2,'AEG Inputs'!$E$2:$AI$2,0))/'AEG Inputs'!$G$1</f>
        <v>0</v>
      </c>
      <c r="AK2" s="39">
        <f>INDEX('AEG Inputs'!$E$2:$BC$92,MATCH(AK$1,'AEG Inputs'!$E$2:$E$92,0),MATCH($A2,'AEG Inputs'!$E$2:$AI$2,0))/'AEG Inputs'!$G$1</f>
        <v>0</v>
      </c>
      <c r="AL2" s="39">
        <f>INDEX('AEG Inputs'!$E$2:$BC$92,MATCH(AL$1,'AEG Inputs'!$E$2:$E$92,0),MATCH($A2,'AEG Inputs'!$E$2:$AI$2,0))/'AEG Inputs'!$G$1</f>
        <v>0</v>
      </c>
      <c r="AM2" s="39">
        <f>INDEX('AEG Inputs'!$E$2:$BC$92,MATCH(AM$1,'AEG Inputs'!$E$2:$E$92,0),MATCH($A2,'AEG Inputs'!$E$2:$AI$2,0))/'AEG Inputs'!$G$1</f>
        <v>0</v>
      </c>
      <c r="AN2" s="39">
        <f>INDEX('AEG Inputs'!$E$2:$BC$92,MATCH(AN$1,'AEG Inputs'!$E$2:$E$92,0),MATCH($A2,'AEG Inputs'!$E$2:$AI$2,0))/'AEG Inputs'!$G$1</f>
        <v>0</v>
      </c>
      <c r="AO2" s="39">
        <f>INDEX('AEG Inputs'!$E$2:$BC$92,MATCH(AO$1,'AEG Inputs'!$E$2:$E$92,0),MATCH($A2,'AEG Inputs'!$E$2:$AI$2,0))/'AEG Inputs'!$G$1</f>
        <v>0</v>
      </c>
      <c r="AP2" s="39">
        <f>INDEX('AEG Inputs'!$E$2:$BC$92,MATCH(AP$1,'AEG Inputs'!$E$2:$E$92,0),MATCH($A2,'AEG Inputs'!$E$2:$AI$2,0))/'AEG Inputs'!$G$1</f>
        <v>0</v>
      </c>
      <c r="AQ2" s="39">
        <f>INDEX('AEG Inputs'!$E$2:$BC$92,MATCH(AQ$1,'AEG Inputs'!$E$2:$E$92,0),MATCH($A2,'AEG Inputs'!$E$2:$AI$2,0))/'AEG Inputs'!$G$1</f>
        <v>0</v>
      </c>
      <c r="AR2" s="39">
        <f>INDEX('AEG Inputs'!$E$2:$BC$92,MATCH(AR$1,'AEG Inputs'!$E$2:$E$92,0),MATCH($A2,'AEG Inputs'!$E$2:$AI$2,0))/'AEG Inputs'!$G$1</f>
        <v>0</v>
      </c>
      <c r="AS2" s="39">
        <f>INDEX('AEG Inputs'!$E$2:$BC$92,MATCH(AS$1,'AEG Inputs'!$E$2:$E$92,0),MATCH($A2,'AEG Inputs'!$E$2:$AI$2,0))/'AEG Inputs'!$G$1</f>
        <v>0</v>
      </c>
      <c r="AT2" s="39">
        <f>INDEX('AEG Inputs'!$E$2:$BC$92,MATCH(AT$1,'AEG Inputs'!$E$2:$E$92,0),MATCH($A2,'AEG Inputs'!$E$2:$AI$2,0))/'AEG Inputs'!$G$1</f>
        <v>0</v>
      </c>
      <c r="AU2" s="39">
        <f>INDEX('AEG Inputs'!$E$2:$BC$92,MATCH(AU$1,'AEG Inputs'!$E$2:$E$92,0),MATCH($A2,'AEG Inputs'!$E$2:$AI$2,0))/'AEG Inputs'!$G$1</f>
        <v>0</v>
      </c>
      <c r="AV2" s="39">
        <f>INDEX('AEG Inputs'!$E$2:$BC$92,MATCH(AV$1,'AEG Inputs'!$E$2:$E$92,0),MATCH($A2,'AEG Inputs'!$E$2:$AI$2,0))/'AEG Inputs'!$G$1</f>
        <v>0</v>
      </c>
      <c r="AW2" s="39">
        <f>INDEX('AEG Inputs'!$E$2:$BC$92,MATCH(AW$1,'AEG Inputs'!$E$2:$E$92,0),MATCH($A2,'AEG Inputs'!$E$2:$AI$2,0))/'AEG Inputs'!$G$1</f>
        <v>0</v>
      </c>
      <c r="AX2" s="39">
        <f>INDEX('AEG Inputs'!$E$2:$BC$92,MATCH(AX$1,'AEG Inputs'!$E$2:$E$92,0),MATCH($A2,'AEG Inputs'!$E$2:$AI$2,0))/'AEG Inputs'!$G$1</f>
        <v>0</v>
      </c>
      <c r="AY2" s="39">
        <f>INDEX('AEG Inputs'!$E$2:$BC$92,MATCH(AY$1,'AEG Inputs'!$E$2:$E$92,0),MATCH($A2,'AEG Inputs'!$E$2:$AI$2,0))/'AEG Inputs'!$G$1</f>
        <v>0</v>
      </c>
      <c r="AZ2" s="39">
        <f>INDEX('AEG Inputs'!$E$2:$BC$92,MATCH(AZ$1,'AEG Inputs'!$E$2:$E$92,0),MATCH($A2,'AEG Inputs'!$E$2:$AI$2,0))/'AEG Inputs'!$G$1</f>
        <v>0</v>
      </c>
      <c r="BA2" s="39">
        <f>INDEX('AEG Inputs'!$E$2:$BC$92,MATCH(BA$1,'AEG Inputs'!$E$2:$E$92,0),MATCH($A2,'AEG Inputs'!$E$2:$AI$2,0))/'AEG Inputs'!$G$1</f>
        <v>0</v>
      </c>
      <c r="BB2" s="39">
        <f>INDEX('AEG Inputs'!$E$2:$BC$92,MATCH(BB$1,'AEG Inputs'!$E$2:$E$92,0),MATCH($A2,'AEG Inputs'!$E$2:$AI$2,0))/'AEG Inputs'!$G$1</f>
        <v>0</v>
      </c>
      <c r="BC2" s="39">
        <f>INDEX('AEG Inputs'!$E$2:$BC$92,MATCH(BC$1,'AEG Inputs'!$E$2:$E$92,0),MATCH($A2,'AEG Inputs'!$E$2:$AI$2,0))/'AEG Inputs'!$G$1</f>
        <v>0</v>
      </c>
      <c r="BD2" s="39">
        <f>INDEX('AEG Inputs'!$E$2:$BC$92,MATCH(BD$1,'AEG Inputs'!$E$2:$E$92,0),MATCH($A2,'AEG Inputs'!$E$2:$AI$2,0))/'AEG Inputs'!$G$1</f>
        <v>0</v>
      </c>
      <c r="BE2" s="39">
        <f>INDEX('AEG Inputs'!$E$2:$BC$92,MATCH(BE$1,'AEG Inputs'!$E$2:$E$92,0),MATCH($A2,'AEG Inputs'!$E$2:$AI$2,0))/'AEG Inputs'!$G$1</f>
        <v>0</v>
      </c>
      <c r="BF2" s="39">
        <f>INDEX('AEG Inputs'!$E$2:$BC$92,MATCH(BF$1,'AEG Inputs'!$E$2:$E$92,0),MATCH($A2,'AEG Inputs'!$E$2:$AI$2,0))/'AEG Inputs'!$G$1</f>
        <v>0</v>
      </c>
      <c r="BG2" s="39">
        <f>INDEX('AEG Inputs'!$E$2:$BC$92,MATCH(BG$1,'AEG Inputs'!$E$2:$E$92,0),MATCH($A2,'AEG Inputs'!$E$2:$AI$2,0))/'AEG Inputs'!$G$1</f>
        <v>0</v>
      </c>
      <c r="BH2" s="39">
        <f>INDEX('AEG Inputs'!$E$2:$BC$92,MATCH(BH$1,'AEG Inputs'!$E$2:$E$92,0),MATCH($A2,'AEG Inputs'!$E$2:$AI$2,0))/'AEG Inputs'!$G$1</f>
        <v>0</v>
      </c>
      <c r="BI2" s="39">
        <f>INDEX('AEG Inputs'!$E$2:$BC$92,MATCH(BI$1,'AEG Inputs'!$E$2:$E$92,0),MATCH($A2,'AEG Inputs'!$E$2:$AI$2,0))/'AEG Inputs'!$G$1</f>
        <v>0</v>
      </c>
      <c r="BJ2" s="39">
        <f>INDEX('AEG Inputs'!$E$2:$BC$92,MATCH(BJ$1,'AEG Inputs'!$E$2:$E$92,0),MATCH($A2,'AEG Inputs'!$E$2:$AI$2,0))/'AEG Inputs'!$G$1</f>
        <v>0</v>
      </c>
      <c r="BK2" s="39">
        <f>INDEX('AEG Inputs'!$E$2:$BC$92,MATCH(BK$1,'AEG Inputs'!$E$2:$E$92,0),MATCH($A2,'AEG Inputs'!$E$2:$AI$2,0))/'AEG Inputs'!$G$1</f>
        <v>0</v>
      </c>
      <c r="BL2" s="39">
        <f>INDEX('AEG Inputs'!$E$2:$BC$92,MATCH(BL$1,'AEG Inputs'!$E$2:$E$92,0),MATCH($A2,'AEG Inputs'!$E$2:$AI$2,0))/'AEG Inputs'!$G$1</f>
        <v>0</v>
      </c>
      <c r="BM2" s="39">
        <f>INDEX('AEG Inputs'!$E$2:$BC$92,MATCH(BM$1,'AEG Inputs'!$E$2:$E$92,0),MATCH($A2,'AEG Inputs'!$E$2:$AI$2,0))/'AEG Inputs'!$G$1</f>
        <v>0</v>
      </c>
      <c r="BN2" s="39">
        <f>INDEX('AEG Inputs'!$E$2:$BC$92,MATCH(BN$1,'AEG Inputs'!$E$2:$E$92,0),MATCH($A2,'AEG Inputs'!$E$2:$AI$2,0))/'AEG Inputs'!$G$1</f>
        <v>0</v>
      </c>
      <c r="BO2" s="39">
        <f>INDEX('AEG Inputs'!$E$2:$BC$92,MATCH(BO$1,'AEG Inputs'!$E$2:$E$92,0),MATCH($A2,'AEG Inputs'!$E$2:$AI$2,0))/'AEG Inputs'!$G$1</f>
        <v>0</v>
      </c>
      <c r="BP2" s="39">
        <f>INDEX('AEG Inputs'!$E$2:$BC$92,MATCH(BP$1,'AEG Inputs'!$E$2:$E$92,0),MATCH($A2,'AEG Inputs'!$E$2:$AI$2,0))/'AEG Inputs'!$G$1</f>
        <v>0</v>
      </c>
      <c r="BQ2" s="39">
        <f>INDEX('AEG Inputs'!$E$2:$BC$92,MATCH(BQ$1,'AEG Inputs'!$E$2:$E$92,0),MATCH($A2,'AEG Inputs'!$E$2:$AI$2,0))/'AEG Inputs'!$G$1</f>
        <v>0</v>
      </c>
      <c r="BR2" s="39">
        <f>INDEX('AEG Inputs'!$E$2:$BC$92,MATCH(BR$1,'AEG Inputs'!$E$2:$E$92,0),MATCH($A2,'AEG Inputs'!$E$2:$AI$2,0))/'AEG Inputs'!$G$1</f>
        <v>0</v>
      </c>
      <c r="BS2" s="39">
        <f>INDEX('AEG Inputs'!$E$2:$BC$92,MATCH(BS$1,'AEG Inputs'!$E$2:$E$92,0),MATCH($A2,'AEG Inputs'!$E$2:$AI$2,0))/'AEG Inputs'!$G$1</f>
        <v>0</v>
      </c>
      <c r="BT2" s="39">
        <f>INDEX('AEG Inputs'!$E$2:$BC$92,MATCH(BT$1,'AEG Inputs'!$E$2:$E$92,0),MATCH($A2,'AEG Inputs'!$E$2:$AI$2,0))/'AEG Inputs'!$G$1</f>
        <v>0</v>
      </c>
      <c r="BU2" s="39">
        <f>INDEX('AEG Inputs'!$E$2:$BC$92,MATCH(BU$1,'AEG Inputs'!$E$2:$E$92,0),MATCH($A2,'AEG Inputs'!$E$2:$AI$2,0))/'AEG Inputs'!$G$1</f>
        <v>0</v>
      </c>
      <c r="BV2" s="39">
        <f>INDEX('AEG Inputs'!$E$2:$BC$92,MATCH(BV$1,'AEG Inputs'!$E$2:$E$92,0),MATCH($A2,'AEG Inputs'!$E$2:$AI$2,0))/'AEG Inputs'!$G$1</f>
        <v>0</v>
      </c>
      <c r="BW2" s="39">
        <f>INDEX('AEG Inputs'!$E$2:$BC$92,MATCH(BW$1,'AEG Inputs'!$E$2:$E$92,0),MATCH($A2,'AEG Inputs'!$E$2:$AI$2,0))/'AEG Inputs'!$G$1</f>
        <v>0</v>
      </c>
      <c r="BX2" s="39">
        <f>INDEX('AEG Inputs'!$E$2:$BC$92,MATCH(BX$1,'AEG Inputs'!$E$2:$E$92,0),MATCH($A2,'AEG Inputs'!$E$2:$AI$2,0))/'AEG Inputs'!$G$1</f>
        <v>0</v>
      </c>
      <c r="BY2" s="39">
        <f>INDEX('AEG Inputs'!$E$2:$BC$92,MATCH(BY$1,'AEG Inputs'!$E$2:$E$92,0),MATCH($A2,'AEG Inputs'!$E$2:$AI$2,0))/'AEG Inputs'!$G$1</f>
        <v>0</v>
      </c>
      <c r="BZ2" s="39">
        <f>INDEX('AEG Inputs'!$E$2:$BC$92,MATCH(BZ$1,'AEG Inputs'!$E$2:$E$92,0),MATCH($A2,'AEG Inputs'!$E$2:$AI$2,0))/'AEG Inputs'!$G$1</f>
        <v>0</v>
      </c>
      <c r="CA2" s="39">
        <f>INDEX('AEG Inputs'!$E$2:$BC$92,MATCH(CA$1,'AEG Inputs'!$E$2:$E$92,0),MATCH($A2,'AEG Inputs'!$E$2:$AI$2,0))/'AEG Inputs'!$G$1</f>
        <v>0</v>
      </c>
      <c r="CB2" s="39">
        <f>INDEX('AEG Inputs'!$E$2:$BC$92,MATCH(CB$1,'AEG Inputs'!$E$2:$E$92,0),MATCH($A2,'AEG Inputs'!$E$2:$AI$2,0))/'AEG Inputs'!$G$1</f>
        <v>0</v>
      </c>
      <c r="CC2" s="39">
        <f>INDEX('AEG Inputs'!$E$2:$BC$92,MATCH(CC$1,'AEG Inputs'!$E$2:$E$92,0),MATCH($A2,'AEG Inputs'!$E$2:$AI$2,0))/'AEG Inputs'!$G$1</f>
        <v>0</v>
      </c>
      <c r="CD2" s="39">
        <f>INDEX('AEG Inputs'!$E$2:$BC$92,MATCH(CD$1,'AEG Inputs'!$E$2:$E$92,0),MATCH($A2,'AEG Inputs'!$E$2:$AI$2,0))/'AEG Inputs'!$G$1</f>
        <v>0</v>
      </c>
      <c r="CE2" s="39">
        <f>INDEX('AEG Inputs'!$E$2:$BC$92,MATCH(CE$1,'AEG Inputs'!$E$2:$E$92,0),MATCH($A2,'AEG Inputs'!$E$2:$AI$2,0))/'AEG Inputs'!$G$1</f>
        <v>0</v>
      </c>
      <c r="CF2" s="39">
        <f>INDEX('AEG Inputs'!$E$2:$BC$92,MATCH(CF$1,'AEG Inputs'!$E$2:$E$92,0),MATCH($A2,'AEG Inputs'!$E$2:$AI$2,0))/'AEG Inputs'!$G$1</f>
        <v>0</v>
      </c>
      <c r="CG2" s="39">
        <f>INDEX('AEG Inputs'!$E$2:$BC$92,MATCH(CG$1,'AEG Inputs'!$E$2:$E$92,0),MATCH($A2,'AEG Inputs'!$E$2:$AI$2,0))/'AEG Inputs'!$G$1</f>
        <v>0</v>
      </c>
      <c r="CH2" s="39">
        <f>INDEX('AEG Inputs'!$E$2:$BC$92,MATCH(CH$1,'AEG Inputs'!$E$2:$E$92,0),MATCH($A2,'AEG Inputs'!$E$2:$AI$2,0))/'AEG Inputs'!$G$1</f>
        <v>0</v>
      </c>
      <c r="CI2" s="39">
        <f>INDEX('AEG Inputs'!$E$2:$BC$92,MATCH(CI$1,'AEG Inputs'!$E$2:$E$92,0),MATCH($A2,'AEG Inputs'!$E$2:$AI$2,0))/'AEG Inputs'!$G$1</f>
        <v>0</v>
      </c>
      <c r="CJ2" s="39">
        <f>INDEX('AEG Inputs'!$E$2:$BC$92,MATCH(CJ$1,'AEG Inputs'!$E$2:$E$92,0),MATCH($A2,'AEG Inputs'!$E$2:$AI$2,0))/'AEG Inputs'!$G$1</f>
        <v>0</v>
      </c>
      <c r="CK2" s="39">
        <f>INDEX('AEG Inputs'!$E$2:$BC$92,MATCH(CK$1,'AEG Inputs'!$E$2:$E$92,0),MATCH($A2,'AEG Inputs'!$E$2:$AI$2,0))/'AEG Inputs'!$G$1</f>
        <v>0</v>
      </c>
      <c r="CL2" s="39">
        <f>INDEX('AEG Inputs'!$E$2:$BC$92,MATCH(CL$1,'AEG Inputs'!$E$2:$E$92,0),MATCH($A2,'AEG Inputs'!$E$2:$AI$2,0))/'AEG Inputs'!$G$1</f>
        <v>0</v>
      </c>
      <c r="CM2" s="39">
        <f>INDEX('AEG Inputs'!$E$2:$BC$92,MATCH(CM$1,'AEG Inputs'!$E$2:$E$92,0),MATCH($A2,'AEG Inputs'!$E$2:$AI$2,0))/'AEG Inputs'!$G$1</f>
        <v>0</v>
      </c>
      <c r="CN2" s="39" cm="1">
        <f t="array" ref="CN2">INDEX('AEG Inputs'!$E$2:$BC$92,MATCH(CN$1,'AEG Inputs'!$F$2:$F$92,0),MATCH($A2,'AEG Inputs'!$E$2:$AI$2,0)+20)/'AEG Inputs'!$G$1</f>
        <v>0</v>
      </c>
      <c r="CO2" s="39" cm="1">
        <f t="array" ref="CO2">INDEX('AEG Inputs'!$E$2:$BC$92,MATCH(CO$1,'AEG Inputs'!$F$2:$F$92,0),MATCH($A2,'AEG Inputs'!$E$2:$AI$2,0)+20)/'AEG Inputs'!$G$1</f>
        <v>0</v>
      </c>
      <c r="CP2" s="39" cm="1">
        <f t="array" ref="CP2">INDEX('AEG Inputs'!$E$2:$BC$92,MATCH(CP$1,'AEG Inputs'!$F$2:$F$92,0),MATCH($A2,'AEG Inputs'!$E$2:$AI$2,0)+20)/'AEG Inputs'!$G$1</f>
        <v>0</v>
      </c>
      <c r="CQ2" s="39" cm="1">
        <f t="array" ref="CQ2">INDEX('AEG Inputs'!$E$2:$BC$92,MATCH(CQ$1,'AEG Inputs'!$F$2:$F$92,0),MATCH($A2,'AEG Inputs'!$E$2:$AI$2,0)+20)/'AEG Inputs'!$G$1</f>
        <v>0</v>
      </c>
      <c r="CR2" s="39" cm="1">
        <f t="array" ref="CR2">INDEX('AEG Inputs'!$E$2:$BC$92,MATCH(CR$1,'AEG Inputs'!$F$2:$F$92,0),MATCH($A2,'AEG Inputs'!$E$2:$AI$2,0)+20)/'AEG Inputs'!$G$1</f>
        <v>0</v>
      </c>
      <c r="CS2" s="39" cm="1">
        <f t="array" ref="CS2">INDEX('AEG Inputs'!$E$2:$BC$92,MATCH(CS$1,'AEG Inputs'!$F$2:$F$92,0),MATCH($A2,'AEG Inputs'!$E$2:$AI$2,0)+20)/'AEG Inputs'!$G$1</f>
        <v>0</v>
      </c>
      <c r="CT2" s="39" cm="1">
        <f t="array" ref="CT2">INDEX('AEG Inputs'!$E$2:$BC$92,MATCH(CT$1,'AEG Inputs'!$F$2:$F$92,0),MATCH($A2,'AEG Inputs'!$E$2:$AI$2,0)+20)/'AEG Inputs'!$G$1</f>
        <v>0</v>
      </c>
      <c r="CU2" s="39" cm="1">
        <f t="array" ref="CU2">INDEX('AEG Inputs'!$E$2:$BC$92,MATCH(CU$1,'AEG Inputs'!$F$2:$F$92,0),MATCH($A2,'AEG Inputs'!$E$2:$AI$2,0)+20)/'AEG Inputs'!$G$1</f>
        <v>0</v>
      </c>
      <c r="CV2" s="39" cm="1">
        <f t="array" ref="CV2">INDEX('AEG Inputs'!$E$2:$BC$92,MATCH(CV$1,'AEG Inputs'!$F$2:$F$92,0),MATCH($A2,'AEG Inputs'!$E$2:$AI$2,0)+20)/'AEG Inputs'!$G$1</f>
        <v>0</v>
      </c>
      <c r="CW2" s="39" cm="1">
        <f t="array" ref="CW2">INDEX('AEG Inputs'!$E$2:$BC$92,MATCH(CW$1,'AEG Inputs'!$F$2:$F$92,0),MATCH($A2,'AEG Inputs'!$E$2:$AI$2,0)+20)/'AEG Inputs'!$G$1</f>
        <v>0</v>
      </c>
      <c r="CX2" s="39" cm="1">
        <f t="array" ref="CX2">INDEX('AEG Inputs'!$E$2:$BC$92,MATCH(CX$1,'AEG Inputs'!$F$2:$F$92,0),MATCH($A2,'AEG Inputs'!$E$2:$AI$2,0)+20)/'AEG Inputs'!$G$1</f>
        <v>0</v>
      </c>
      <c r="CY2" s="39" cm="1">
        <f t="array" ref="CY2">INDEX('AEG Inputs'!$E$2:$BC$92,MATCH(CY$1,'AEG Inputs'!$F$2:$F$92,0),MATCH($A2,'AEG Inputs'!$E$2:$AI$2,0)+20)/'AEG Inputs'!$G$1</f>
        <v>0</v>
      </c>
      <c r="CZ2" s="39" cm="1">
        <f t="array" ref="CZ2">INDEX('AEG Inputs'!$E$2:$BC$92,MATCH(CZ$1,'AEG Inputs'!$F$2:$F$92,0),MATCH($A2,'AEG Inputs'!$E$2:$AI$2,0)+20)/'AEG Inputs'!$G$1</f>
        <v>0</v>
      </c>
      <c r="DA2" s="39" cm="1">
        <f t="array" ref="DA2">INDEX('AEG Inputs'!$E$2:$BC$92,MATCH(DA$1,'AEG Inputs'!$F$2:$F$92,0),MATCH($A2,'AEG Inputs'!$E$2:$AI$2,0)+20)/'AEG Inputs'!$G$1</f>
        <v>0</v>
      </c>
      <c r="DB2" s="39" cm="1">
        <f t="array" ref="DB2">INDEX('AEG Inputs'!$E$2:$BC$92,MATCH(DB$1,'AEG Inputs'!$F$2:$F$92,0),MATCH($A2,'AEG Inputs'!$E$2:$AI$2,0)+20)/'AEG Inputs'!$G$1</f>
        <v>0</v>
      </c>
      <c r="DC2" s="39" cm="1">
        <f t="array" ref="DC2">INDEX('AEG Inputs'!$E$2:$BC$92,MATCH(DC$1,'AEG Inputs'!$F$2:$F$92,0),MATCH($A2,'AEG Inputs'!$E$2:$AI$2,0)+20)/'AEG Inputs'!$G$1</f>
        <v>0</v>
      </c>
      <c r="DD2" s="39" cm="1">
        <f t="array" ref="DD2">INDEX('AEG Inputs'!$E$2:$BC$92,MATCH(DD$1,'AEG Inputs'!$F$2:$F$92,0),MATCH($A2,'AEG Inputs'!$E$2:$AI$2,0)+20)/'AEG Inputs'!$G$1</f>
        <v>0</v>
      </c>
      <c r="DE2" s="39" cm="1">
        <f t="array" ref="DE2">INDEX('AEG Inputs'!$E$2:$BC$92,MATCH(DE$1,'AEG Inputs'!$F$2:$F$92,0),MATCH($A2,'AEG Inputs'!$E$2:$AI$2,0)+20)/'AEG Inputs'!$G$1</f>
        <v>0</v>
      </c>
      <c r="DF2" s="39" cm="1">
        <f t="array" ref="DF2">INDEX('AEG Inputs'!$E$2:$BC$92,MATCH(DF$1,'AEG Inputs'!$F$2:$F$92,0),MATCH($A2,'AEG Inputs'!$E$2:$AI$2,0)+20)/'AEG Inputs'!$G$1</f>
        <v>0</v>
      </c>
      <c r="DG2" s="39" cm="1">
        <f t="array" ref="DG2">INDEX('AEG Inputs'!$E$2:$BC$92,MATCH(DG$1,'AEG Inputs'!$F$2:$F$92,0),MATCH($A2,'AEG Inputs'!$E$2:$AI$2,0)+20)/'AEG Inputs'!$G$1</f>
        <v>0</v>
      </c>
      <c r="DH2" s="39" cm="1">
        <f t="array" ref="DH2">INDEX('AEG Inputs'!$E$2:$BC$92,MATCH(DH$1,'AEG Inputs'!$F$2:$F$92,0),MATCH($A2,'AEG Inputs'!$E$2:$AI$2,0)+20)/'AEG Inputs'!$G$1</f>
        <v>0</v>
      </c>
      <c r="DI2" s="39" cm="1">
        <f t="array" ref="DI2">INDEX('AEG Inputs'!$E$2:$BC$92,MATCH(DI$1,'AEG Inputs'!$F$2:$F$92,0),MATCH($A2,'AEG Inputs'!$E$2:$AI$2,0)+20)/'AEG Inputs'!$G$1</f>
        <v>0</v>
      </c>
      <c r="DJ2" s="39" cm="1">
        <f t="array" ref="DJ2">INDEX('AEG Inputs'!$E$2:$BC$92,MATCH(DJ$1,'AEG Inputs'!$F$2:$F$92,0),MATCH($A2,'AEG Inputs'!$E$2:$AI$2,0)+20)/'AEG Inputs'!$G$1</f>
        <v>0</v>
      </c>
      <c r="DK2" s="39" cm="1">
        <f t="array" ref="DK2">INDEX('AEG Inputs'!$E$2:$BC$92,MATCH(DK$1,'AEG Inputs'!$F$2:$F$92,0),MATCH($A2,'AEG Inputs'!$E$2:$AI$2,0)+20)/'AEG Inputs'!$G$1</f>
        <v>0</v>
      </c>
      <c r="DL2" s="39" cm="1">
        <f t="array" ref="DL2">INDEX('AEG Inputs'!$E$2:$BC$92,MATCH(DL$1,'AEG Inputs'!$F$2:$F$92,0),MATCH($A2,'AEG Inputs'!$E$2:$AI$2,0)+20)/'AEG Inputs'!$G$1</f>
        <v>0</v>
      </c>
      <c r="DM2" s="39" cm="1">
        <f t="array" ref="DM2">INDEX('AEG Inputs'!$E$2:$BC$92,MATCH(DM$1,'AEG Inputs'!$F$2:$F$92,0),MATCH($A2,'AEG Inputs'!$E$2:$AI$2,0)+20)/'AEG Inputs'!$G$1</f>
        <v>0</v>
      </c>
      <c r="DN2" s="39" cm="1">
        <f t="array" ref="DN2">INDEX('AEG Inputs'!$E$2:$BC$92,MATCH(DN$1,'AEG Inputs'!$F$2:$F$92,0),MATCH($A2,'AEG Inputs'!$E$2:$AI$2,0)+20)/'AEG Inputs'!$G$1</f>
        <v>0</v>
      </c>
      <c r="DO2" s="39" cm="1">
        <f t="array" ref="DO2">INDEX('AEG Inputs'!$E$2:$BC$92,MATCH(DO$1,'AEG Inputs'!$F$2:$F$92,0),MATCH($A2,'AEG Inputs'!$E$2:$AI$2,0)+20)/'AEG Inputs'!$G$1</f>
        <v>0</v>
      </c>
      <c r="DP2" s="39" cm="1">
        <f t="array" ref="DP2">INDEX('AEG Inputs'!$E$2:$BC$92,MATCH(DP$1,'AEG Inputs'!$F$2:$F$92,0),MATCH($A2,'AEG Inputs'!$E$2:$AI$2,0)+20)/'AEG Inputs'!$G$1</f>
        <v>0</v>
      </c>
      <c r="DQ2" s="39" cm="1">
        <f t="array" ref="DQ2">INDEX('AEG Inputs'!$E$2:$BC$92,MATCH(DQ$1,'AEG Inputs'!$F$2:$F$92,0),MATCH($A2,'AEG Inputs'!$E$2:$AI$2,0)+20)/'AEG Inputs'!$G$1</f>
        <v>0</v>
      </c>
      <c r="DR2" s="39" cm="1">
        <f t="array" ref="DR2">INDEX('AEG Inputs'!$E$2:$BC$92,MATCH(DR$1,'AEG Inputs'!$F$2:$F$92,0),MATCH($A2,'AEG Inputs'!$E$2:$AI$2,0)+20)/'AEG Inputs'!$G$1</f>
        <v>0</v>
      </c>
      <c r="DS2" s="39" cm="1">
        <f t="array" ref="DS2">INDEX('AEG Inputs'!$E$2:$BC$92,MATCH(DS$1,'AEG Inputs'!$F$2:$F$92,0),MATCH($A2,'AEG Inputs'!$E$2:$AI$2,0)+20)/'AEG Inputs'!$G$1</f>
        <v>0</v>
      </c>
      <c r="DT2" s="39" cm="1">
        <f t="array" ref="DT2">INDEX('AEG Inputs'!$E$2:$BC$92,MATCH(DT$1,'AEG Inputs'!$F$2:$F$92,0),MATCH($A2,'AEG Inputs'!$E$2:$AI$2,0)+20)/'AEG Inputs'!$G$1</f>
        <v>0</v>
      </c>
      <c r="DU2" s="39" cm="1">
        <f t="array" ref="DU2">INDEX('AEG Inputs'!$E$2:$BC$92,MATCH(DU$1,'AEG Inputs'!$F$2:$F$92,0),MATCH($A2,'AEG Inputs'!$E$2:$AI$2,0)+20)/'AEG Inputs'!$G$1</f>
        <v>0</v>
      </c>
      <c r="DV2" s="39" cm="1">
        <f t="array" ref="DV2">INDEX('AEG Inputs'!$E$2:$BC$92,MATCH(DV$1,'AEG Inputs'!$F$2:$F$92,0),MATCH($A2,'AEG Inputs'!$E$2:$AI$2,0)+20)/'AEG Inputs'!$G$1</f>
        <v>0</v>
      </c>
      <c r="DW2" s="39" cm="1">
        <f t="array" ref="DW2">INDEX('AEG Inputs'!$E$2:$BC$92,MATCH(DW$1,'AEG Inputs'!$F$2:$F$92,0),MATCH($A2,'AEG Inputs'!$E$2:$AI$2,0)+20)/'AEG Inputs'!$G$1</f>
        <v>0</v>
      </c>
      <c r="DX2" s="39" cm="1">
        <f t="array" ref="DX2">INDEX('AEG Inputs'!$E$2:$BC$92,MATCH(DX$1,'AEG Inputs'!$F$2:$F$92,0),MATCH($A2,'AEG Inputs'!$E$2:$AI$2,0)+20)/'AEG Inputs'!$G$1</f>
        <v>0</v>
      </c>
      <c r="DY2" s="39" cm="1">
        <f t="array" ref="DY2">INDEX('AEG Inputs'!$E$2:$BC$92,MATCH(DY$1,'AEG Inputs'!$F$2:$F$92,0),MATCH($A2,'AEG Inputs'!$E$2:$AI$2,0)+20)/'AEG Inputs'!$G$1</f>
        <v>0</v>
      </c>
      <c r="DZ2" s="39" cm="1">
        <f t="array" ref="DZ2">INDEX('AEG Inputs'!$E$2:$BC$92,MATCH(DZ$1,'AEG Inputs'!$F$2:$F$92,0),MATCH($A2,'AEG Inputs'!$E$2:$AI$2,0)+20)/'AEG Inputs'!$G$1</f>
        <v>0</v>
      </c>
      <c r="EA2" s="39" cm="1">
        <f t="array" ref="EA2">INDEX('AEG Inputs'!$E$2:$BC$92,MATCH(EA$1,'AEG Inputs'!$F$2:$F$92,0),MATCH($A2,'AEG Inputs'!$E$2:$AI$2,0)+20)/'AEG Inputs'!$G$1</f>
        <v>0</v>
      </c>
      <c r="EB2" s="39" cm="1">
        <f t="array" ref="EB2">INDEX('AEG Inputs'!$E$2:$BC$92,MATCH(EB$1,'AEG Inputs'!$F$2:$F$92,0),MATCH($A2,'AEG Inputs'!$E$2:$AI$2,0)+20)/'AEG Inputs'!$G$1</f>
        <v>0</v>
      </c>
      <c r="EC2" s="39" cm="1">
        <f t="array" ref="EC2">INDEX('AEG Inputs'!$E$2:$BC$92,MATCH(EC$1,'AEG Inputs'!$F$2:$F$92,0),MATCH($A2,'AEG Inputs'!$E$2:$AI$2,0)+20)/'AEG Inputs'!$G$1</f>
        <v>0</v>
      </c>
      <c r="ED2" s="39" cm="1">
        <f t="array" ref="ED2">INDEX('AEG Inputs'!$E$2:$BC$92,MATCH(ED$1,'AEG Inputs'!$F$2:$F$92,0),MATCH($A2,'AEG Inputs'!$E$2:$AI$2,0)+20)/'AEG Inputs'!$G$1</f>
        <v>0</v>
      </c>
      <c r="EE2" s="39" cm="1">
        <f t="array" ref="EE2">INDEX('AEG Inputs'!$E$2:$BC$92,MATCH(EE$1,'AEG Inputs'!$F$2:$F$92,0),MATCH($A2,'AEG Inputs'!$E$2:$AI$2,0)+20)/'AEG Inputs'!$G$1</f>
        <v>0</v>
      </c>
      <c r="EF2" s="39" cm="1">
        <f t="array" ref="EF2">INDEX('AEG Inputs'!$E$2:$BC$92,MATCH(EF$1,'AEG Inputs'!$F$2:$F$92,0),MATCH($A2,'AEG Inputs'!$E$2:$AI$2,0)+20)/'AEG Inputs'!$G$1</f>
        <v>0</v>
      </c>
      <c r="EG2" s="39" cm="1">
        <f t="array" ref="EG2">INDEX('AEG Inputs'!$E$2:$BC$92,MATCH(EG$1,'AEG Inputs'!$F$2:$F$92,0),MATCH($A2,'AEG Inputs'!$E$2:$AI$2,0)+20)/'AEG Inputs'!$G$1</f>
        <v>0</v>
      </c>
      <c r="EH2" s="39" cm="1">
        <f t="array" ref="EH2">INDEX('AEG Inputs'!$E$2:$BC$92,MATCH(EH$1,'AEG Inputs'!$F$2:$F$92,0),MATCH($A2,'AEG Inputs'!$E$2:$AI$2,0)+20)/'AEG Inputs'!$G$1</f>
        <v>0</v>
      </c>
      <c r="EI2" s="39" cm="1">
        <f t="array" ref="EI2">INDEX('AEG Inputs'!$E$2:$BC$92,MATCH(EI$1,'AEG Inputs'!$F$2:$F$92,0),MATCH($A2,'AEG Inputs'!$E$2:$AI$2,0)+20)/'AEG Inputs'!$G$1</f>
        <v>0</v>
      </c>
      <c r="EJ2" s="39" cm="1">
        <f t="array" ref="EJ2">INDEX('AEG Inputs'!$E$2:$BC$92,MATCH(EJ$1,'AEG Inputs'!$F$2:$F$92,0),MATCH($A2,'AEG Inputs'!$E$2:$AI$2,0)+20)/'AEG Inputs'!$G$1</f>
        <v>0</v>
      </c>
      <c r="EK2" s="39" cm="1">
        <f t="array" ref="EK2">INDEX('AEG Inputs'!$E$2:$BC$92,MATCH(EK$1,'AEG Inputs'!$F$2:$F$92,0),MATCH($A2,'AEG Inputs'!$E$2:$AI$2,0)+20)/'AEG Inputs'!$G$1</f>
        <v>0</v>
      </c>
      <c r="EL2" s="39" cm="1">
        <f t="array" ref="EL2">INDEX('AEG Inputs'!$E$2:$BC$92,MATCH(EL$1,'AEG Inputs'!$F$2:$F$92,0),MATCH($A2,'AEG Inputs'!$E$2:$AI$2,0)+20)/'AEG Inputs'!$G$1</f>
        <v>0</v>
      </c>
      <c r="EM2" s="39" cm="1">
        <f t="array" ref="EM2">INDEX('AEG Inputs'!$E$2:$BC$92,MATCH(EM$1,'AEG Inputs'!$F$2:$F$92,0),MATCH($A2,'AEG Inputs'!$E$2:$AI$2,0)+20)/'AEG Inputs'!$G$1</f>
        <v>0</v>
      </c>
      <c r="EN2" s="39" cm="1">
        <f t="array" ref="EN2">INDEX('AEG Inputs'!$E$2:$BC$92,MATCH(EN$1,'AEG Inputs'!$F$2:$F$92,0),MATCH($A2,'AEG Inputs'!$E$2:$AI$2,0)+20)/'AEG Inputs'!$G$1</f>
        <v>0</v>
      </c>
      <c r="EO2" s="39" cm="1">
        <f t="array" ref="EO2">INDEX('AEG Inputs'!$E$2:$BC$92,MATCH(EO$1,'AEG Inputs'!$F$2:$F$92,0),MATCH($A2,'AEG Inputs'!$E$2:$AI$2,0)+20)/'AEG Inputs'!$G$1</f>
        <v>0</v>
      </c>
      <c r="EP2" s="39" cm="1">
        <f t="array" ref="EP2">INDEX('AEG Inputs'!$E$2:$BC$92,MATCH(EP$1,'AEG Inputs'!$F$2:$F$92,0),MATCH($A2,'AEG Inputs'!$E$2:$AI$2,0)+20)/'AEG Inputs'!$G$1</f>
        <v>0</v>
      </c>
      <c r="EQ2" s="39" cm="1">
        <f t="array" ref="EQ2">INDEX('AEG Inputs'!$E$2:$BC$92,MATCH(EQ$1,'AEG Inputs'!$F$2:$F$92,0),MATCH($A2,'AEG Inputs'!$E$2:$AI$2,0)+20)/'AEG Inputs'!$G$1</f>
        <v>0</v>
      </c>
      <c r="ER2" s="39" cm="1">
        <f t="array" ref="ER2">INDEX('AEG Inputs'!$E$2:$BC$92,MATCH(ER$1,'AEG Inputs'!$F$2:$F$92,0),MATCH($A2,'AEG Inputs'!$E$2:$AI$2,0)+20)/'AEG Inputs'!$G$1</f>
        <v>0</v>
      </c>
      <c r="ES2" s="39" cm="1">
        <f t="array" ref="ES2">INDEX('AEG Inputs'!$E$2:$BC$92,MATCH(ES$1,'AEG Inputs'!$F$2:$F$92,0),MATCH($A2,'AEG Inputs'!$E$2:$AI$2,0)+20)/'AEG Inputs'!$G$1</f>
        <v>0</v>
      </c>
      <c r="ET2" s="39" cm="1">
        <f t="array" ref="ET2">INDEX('AEG Inputs'!$E$2:$BC$92,MATCH(ET$1,'AEG Inputs'!$F$2:$F$92,0),MATCH($A2,'AEG Inputs'!$E$2:$AI$2,0)+20)/'AEG Inputs'!$G$1</f>
        <v>0</v>
      </c>
      <c r="EU2" s="39" cm="1">
        <f t="array" ref="EU2">INDEX('AEG Inputs'!$E$2:$BC$92,MATCH(EU$1,'AEG Inputs'!$F$2:$F$92,0),MATCH($A2,'AEG Inputs'!$E$2:$AI$2,0)+20)/'AEG Inputs'!$G$1</f>
        <v>0</v>
      </c>
      <c r="EV2" s="39" cm="1">
        <f t="array" ref="EV2">INDEX('AEG Inputs'!$E$2:$BC$92,MATCH(EV$1,'AEG Inputs'!$F$2:$F$92,0),MATCH($A2,'AEG Inputs'!$E$2:$AI$2,0)+20)/'AEG Inputs'!$G$1</f>
        <v>0</v>
      </c>
      <c r="EW2" s="39" cm="1">
        <f t="array" ref="EW2">INDEX('AEG Inputs'!$E$2:$BC$92,MATCH(EW$1,'AEG Inputs'!$F$2:$F$92,0),MATCH($A2,'AEG Inputs'!$E$2:$AI$2,0)+20)/'AEG Inputs'!$G$1</f>
        <v>0</v>
      </c>
      <c r="EX2" s="39" cm="1">
        <f t="array" ref="EX2">INDEX('AEG Inputs'!$E$2:$BC$92,MATCH(EX$1,'AEG Inputs'!$F$2:$F$92,0),MATCH($A2,'AEG Inputs'!$E$2:$AI$2,0)+20)/'AEG Inputs'!$G$1</f>
        <v>0</v>
      </c>
      <c r="EY2" s="39" cm="1">
        <f t="array" ref="EY2">INDEX('AEG Inputs'!$E$2:$BC$92,MATCH(EY$1,'AEG Inputs'!$F$2:$F$92,0),MATCH($A2,'AEG Inputs'!$E$2:$AI$2,0)+20)/'AEG Inputs'!$G$1</f>
        <v>0</v>
      </c>
      <c r="EZ2" s="39" cm="1">
        <f t="array" ref="EZ2">INDEX('AEG Inputs'!$E$2:$BC$92,MATCH(EZ$1,'AEG Inputs'!$F$2:$F$92,0),MATCH($A2,'AEG Inputs'!$E$2:$AI$2,0)+20)/'AEG Inputs'!$G$1</f>
        <v>0</v>
      </c>
      <c r="FA2" s="39" cm="1">
        <f t="array" ref="FA2">INDEX('AEG Inputs'!$E$2:$BC$92,MATCH(FA$1,'AEG Inputs'!$F$2:$F$92,0),MATCH($A2,'AEG Inputs'!$E$2:$AI$2,0)+20)/'AEG Inputs'!$G$1</f>
        <v>0</v>
      </c>
      <c r="FB2" s="39" cm="1">
        <f t="array" ref="FB2">INDEX('AEG Inputs'!$E$2:$BC$92,MATCH(FB$1,'AEG Inputs'!$F$2:$F$92,0),MATCH($A2,'AEG Inputs'!$E$2:$AI$2,0)+20)/'AEG Inputs'!$G$1</f>
        <v>0</v>
      </c>
      <c r="FC2" s="39" cm="1">
        <f t="array" ref="FC2">INDEX('AEG Inputs'!$E$2:$BC$92,MATCH(FC$1,'AEG Inputs'!$F$2:$F$92,0),MATCH($A2,'AEG Inputs'!$E$2:$AI$2,0)+20)/'AEG Inputs'!$G$1</f>
        <v>0</v>
      </c>
      <c r="FD2" s="39" cm="1">
        <f t="array" ref="FD2">INDEX('AEG Inputs'!$E$2:$BC$92,MATCH(FD$1,'AEG Inputs'!$F$2:$F$92,0),MATCH($A2,'AEG Inputs'!$E$2:$AI$2,0)+20)/'AEG Inputs'!$G$1</f>
        <v>0</v>
      </c>
      <c r="FE2" s="39" cm="1">
        <f t="array" ref="FE2">INDEX('AEG Inputs'!$E$2:$BC$92,MATCH(FE$1,'AEG Inputs'!$F$2:$F$92,0),MATCH($A2,'AEG Inputs'!$E$2:$AI$2,0)+20)/'AEG Inputs'!$G$1</f>
        <v>0</v>
      </c>
      <c r="FF2" s="39" cm="1">
        <f t="array" ref="FF2">INDEX('AEG Inputs'!$E$2:$BC$92,MATCH(FF$1,'AEG Inputs'!$F$2:$F$92,0),MATCH($A2,'AEG Inputs'!$E$2:$AI$2,0)+20)/'AEG Inputs'!$G$1</f>
        <v>0</v>
      </c>
      <c r="FG2" s="39" cm="1">
        <f t="array" ref="FG2">INDEX('AEG Inputs'!$E$2:$BC$92,MATCH(FG$1,'AEG Inputs'!$F$2:$F$92,0),MATCH($A2,'AEG Inputs'!$E$2:$AI$2,0)+20)/'AEG Inputs'!$G$1</f>
        <v>0</v>
      </c>
      <c r="FH2" s="39" cm="1">
        <f t="array" ref="FH2">INDEX('AEG Inputs'!$E$2:$BC$92,MATCH(FH$1,'AEG Inputs'!$F$2:$F$92,0),MATCH($A2,'AEG Inputs'!$E$2:$AI$2,0)+20)/'AEG Inputs'!$G$1</f>
        <v>0</v>
      </c>
      <c r="FI2" s="39" cm="1">
        <f t="array" ref="FI2">INDEX('AEG Inputs'!$E$2:$BC$92,MATCH(FI$1,'AEG Inputs'!$F$2:$F$92,0),MATCH($A2,'AEG Inputs'!$E$2:$AI$2,0)+20)/'AEG Inputs'!$G$1</f>
        <v>0</v>
      </c>
      <c r="FJ2" s="39" cm="1">
        <f t="array" ref="FJ2">INDEX('AEG Inputs'!$E$2:$BC$92,MATCH(FJ$1,'AEG Inputs'!$F$2:$F$92,0),MATCH($A2,'AEG Inputs'!$E$2:$AI$2,0)+20)/'AEG Inputs'!$G$1</f>
        <v>0</v>
      </c>
      <c r="FK2" s="39" cm="1">
        <f t="array" ref="FK2">INDEX('AEG Inputs'!$E$2:$BC$92,MATCH(FK$1,'AEG Inputs'!$F$2:$F$92,0),MATCH($A2,'AEG Inputs'!$E$2:$AI$2,0)+20)/'AEG Inputs'!$G$1</f>
        <v>0</v>
      </c>
      <c r="FL2" s="39" cm="1">
        <f t="array" ref="FL2">INDEX('AEG Inputs'!$E$2:$BC$92,MATCH(FL$1,'AEG Inputs'!$F$2:$F$92,0),MATCH($A2,'AEG Inputs'!$E$2:$AI$2,0)+20)/'AEG Inputs'!$G$1</f>
        <v>0</v>
      </c>
      <c r="FM2" s="39" cm="1">
        <f t="array" ref="FM2">INDEX('AEG Inputs'!$E$2:$BC$92,MATCH(FM$1,'AEG Inputs'!$F$2:$F$92,0),MATCH($A2,'AEG Inputs'!$E$2:$AI$2,0)+20)/'AEG Inputs'!$G$1</f>
        <v>0</v>
      </c>
      <c r="FN2" s="39" cm="1">
        <f t="array" ref="FN2">INDEX('AEG Inputs'!$E$2:$BC$92,MATCH(FN$1,'AEG Inputs'!$F$2:$F$92,0),MATCH($A2,'AEG Inputs'!$E$2:$AI$2,0)+20)/'AEG Inputs'!$G$1</f>
        <v>0</v>
      </c>
      <c r="FO2" s="39" cm="1">
        <f t="array" ref="FO2">INDEX('AEG Inputs'!$E$2:$BC$92,MATCH(FO$1,'AEG Inputs'!$F$2:$F$92,0),MATCH($A2,'AEG Inputs'!$E$2:$AI$2,0)+20)/'AEG Inputs'!$G$1</f>
        <v>0</v>
      </c>
      <c r="FP2" s="39" cm="1">
        <f t="array" ref="FP2">INDEX('AEG Inputs'!$E$2:$BC$92,MATCH(FP$1,'AEG Inputs'!$F$2:$F$92,0),MATCH($A2,'AEG Inputs'!$E$2:$AI$2,0)+20)/'AEG Inputs'!$G$1</f>
        <v>0</v>
      </c>
      <c r="FQ2" s="39" cm="1">
        <f t="array" ref="FQ2">INDEX('AEG Inputs'!$E$2:$BC$92,MATCH(FQ$1,'AEG Inputs'!$F$2:$F$92,0),MATCH($A2,'AEG Inputs'!$E$2:$AI$2,0)+20)/'AEG Inputs'!$G$1</f>
        <v>0</v>
      </c>
      <c r="FR2" s="39" cm="1">
        <f t="array" ref="FR2">INDEX('AEG Inputs'!$E$2:$BC$92,MATCH(FR$1,'AEG Inputs'!$F$2:$F$92,0),MATCH($A2,'AEG Inputs'!$E$2:$AI$2,0)+20)/'AEG Inputs'!$G$1</f>
        <v>0</v>
      </c>
      <c r="FS2" s="39" cm="1">
        <f t="array" ref="FS2">INDEX('AEG Inputs'!$E$2:$BC$92,MATCH(FS$1,'AEG Inputs'!$F$2:$F$92,0),MATCH($A2,'AEG Inputs'!$E$2:$AI$2,0)+20)/'AEG Inputs'!$G$1</f>
        <v>0</v>
      </c>
    </row>
    <row r="3" spans="1:175" x14ac:dyDescent="0.25">
      <c r="A3" s="38">
        <f>A2+1</f>
        <v>2024</v>
      </c>
      <c r="B3" s="39">
        <f>INDEX('AEG Inputs'!$E$2:$BC$92,MATCH(B$1,'AEG Inputs'!$E$2:$E$92,0),MATCH($A3,'AEG Inputs'!$E$2:$AI$2,0))/'AEG Inputs'!$G$1+B2</f>
        <v>0</v>
      </c>
      <c r="C3" s="39">
        <f>INDEX('AEG Inputs'!$E$2:$BC$92,MATCH(C$1,'AEG Inputs'!$E$2:$E$92,0),MATCH($A3,'AEG Inputs'!$E$2:$AI$2,0))/'AEG Inputs'!$G$1+C2</f>
        <v>0</v>
      </c>
      <c r="D3" s="39">
        <f>INDEX('AEG Inputs'!$E$2:$BC$92,MATCH(D$1,'AEG Inputs'!$E$2:$E$92,0),MATCH($A3,'AEG Inputs'!$E$2:$AI$2,0))/'AEG Inputs'!$G$1+D2</f>
        <v>1.1751943745403395</v>
      </c>
      <c r="E3" s="39">
        <f>INDEX('AEG Inputs'!$E$2:$BC$92,MATCH(E$1,'AEG Inputs'!$E$2:$E$92,0),MATCH($A3,'AEG Inputs'!$E$2:$AI$2,0))/'AEG Inputs'!$G$1+E2</f>
        <v>45</v>
      </c>
      <c r="F3" s="39">
        <f>INDEX('AEG Inputs'!$E$2:$BC$92,MATCH(F$1,'AEG Inputs'!$E$2:$E$92,0),MATCH($A3,'AEG Inputs'!$E$2:$AI$2,0))/'AEG Inputs'!$G$1+F2</f>
        <v>2.682054351759529</v>
      </c>
      <c r="G3" s="39">
        <f>INDEX('AEG Inputs'!$E$2:$BC$92,MATCH(G$1,'AEG Inputs'!$E$2:$E$92,0),MATCH($A3,'AEG Inputs'!$E$2:$AI$2,0))/'AEG Inputs'!$G$1+G2</f>
        <v>12</v>
      </c>
      <c r="H3" s="39">
        <f>INDEX('AEG Inputs'!$E$2:$BC$92,MATCH(H$1,'AEG Inputs'!$E$2:$E$92,0),MATCH($A3,'AEG Inputs'!$E$2:$AI$2,0))/'AEG Inputs'!$G$1+H2</f>
        <v>0</v>
      </c>
      <c r="I3" s="39">
        <f>INDEX('AEG Inputs'!$E$2:$BC$92,MATCH(I$1,'AEG Inputs'!$E$2:$E$92,0),MATCH($A3,'AEG Inputs'!$E$2:$AI$2,0))/'AEG Inputs'!$G$1+I2</f>
        <v>0</v>
      </c>
      <c r="J3" s="39">
        <f>INDEX('AEG Inputs'!$E$2:$BC$92,MATCH(J$1,'AEG Inputs'!$E$2:$E$92,0),MATCH($A3,'AEG Inputs'!$E$2:$AI$2,0))/'AEG Inputs'!$G$1+J2</f>
        <v>0.5</v>
      </c>
      <c r="K3" s="39">
        <f>INDEX('AEG Inputs'!$E$2:$BC$92,MATCH(K$1,'AEG Inputs'!$E$2:$E$92,0),MATCH($A3,'AEG Inputs'!$E$2:$AI$2,0))/'AEG Inputs'!$G$1+K2</f>
        <v>2</v>
      </c>
      <c r="L3" s="39">
        <f>INDEX('AEG Inputs'!$E$2:$BC$92,MATCH(L$1,'AEG Inputs'!$E$2:$E$92,0),MATCH($A3,'AEG Inputs'!$E$2:$AI$2,0))/'AEG Inputs'!$G$1+L2</f>
        <v>0.5</v>
      </c>
      <c r="M3" s="39">
        <f>INDEX('AEG Inputs'!$E$2:$BC$92,MATCH(M$1,'AEG Inputs'!$E$2:$E$92,0),MATCH($A3,'AEG Inputs'!$E$2:$AI$2,0))/'AEG Inputs'!$G$1+M2</f>
        <v>0</v>
      </c>
      <c r="N3" s="39">
        <f>INDEX('AEG Inputs'!$E$2:$BC$92,MATCH(N$1,'AEG Inputs'!$E$2:$E$92,0),MATCH($A3,'AEG Inputs'!$E$2:$AI$2,0))/'AEG Inputs'!$G$1+N2</f>
        <v>0</v>
      </c>
      <c r="O3" s="39">
        <f>INDEX('AEG Inputs'!$E$2:$BC$92,MATCH(O$1,'AEG Inputs'!$E$2:$E$92,0),MATCH($A3,'AEG Inputs'!$E$2:$AI$2,0))/'AEG Inputs'!$G$1+O2</f>
        <v>0</v>
      </c>
      <c r="P3" s="39">
        <f>INDEX('AEG Inputs'!$E$2:$BC$92,MATCH(P$1,'AEG Inputs'!$E$2:$E$92,0),MATCH($A3,'AEG Inputs'!$E$2:$AI$2,0))/'AEG Inputs'!$G$1+P2</f>
        <v>0</v>
      </c>
      <c r="Q3" s="39">
        <f>INDEX('AEG Inputs'!$E$2:$BC$92,MATCH(Q$1,'AEG Inputs'!$E$2:$E$92,0),MATCH($A3,'AEG Inputs'!$E$2:$AI$2,0))/'AEG Inputs'!$G$1+Q2</f>
        <v>6.2629139089792183</v>
      </c>
      <c r="R3" s="39">
        <f>INDEX('AEG Inputs'!$E$2:$BC$92,MATCH(R$1,'AEG Inputs'!$E$2:$E$92,0),MATCH($A3,'AEG Inputs'!$E$2:$AI$2,0))/'AEG Inputs'!$G$1+R2</f>
        <v>0</v>
      </c>
      <c r="S3" s="39">
        <f>INDEX('AEG Inputs'!$E$2:$BC$92,MATCH(S$1,'AEG Inputs'!$E$2:$E$92,0),MATCH($A3,'AEG Inputs'!$E$2:$AI$2,0))/'AEG Inputs'!$G$1+S2</f>
        <v>0</v>
      </c>
      <c r="T3" s="39">
        <f>INDEX('AEG Inputs'!$E$2:$BC$92,MATCH(T$1,'AEG Inputs'!$E$2:$E$92,0),MATCH($A3,'AEG Inputs'!$E$2:$AI$2,0))/'AEG Inputs'!$G$1+T2</f>
        <v>0</v>
      </c>
      <c r="U3" s="39">
        <f>INDEX('AEG Inputs'!$E$2:$BC$92,MATCH(U$1,'AEG Inputs'!$E$2:$E$92,0),MATCH($A3,'AEG Inputs'!$E$2:$AI$2,0))/'AEG Inputs'!$G$1+U2</f>
        <v>0</v>
      </c>
      <c r="V3" s="39">
        <f>INDEX('AEG Inputs'!$E$2:$BC$92,MATCH(V$1,'AEG Inputs'!$E$2:$E$92,0),MATCH($A3,'AEG Inputs'!$E$2:$AI$2,0))/'AEG Inputs'!$G$1+V2</f>
        <v>0</v>
      </c>
      <c r="W3" s="39">
        <f>INDEX('AEG Inputs'!$E$2:$BC$92,MATCH(W$1,'AEG Inputs'!$E$2:$E$92,0),MATCH($A3,'AEG Inputs'!$E$2:$AI$2,0))/'AEG Inputs'!$G$1+W2</f>
        <v>12</v>
      </c>
      <c r="X3" s="39">
        <f>INDEX('AEG Inputs'!$E$2:$BC$92,MATCH(X$1,'AEG Inputs'!$E$2:$E$92,0),MATCH($A3,'AEG Inputs'!$E$2:$AI$2,0))/'AEG Inputs'!$G$1+X2</f>
        <v>0</v>
      </c>
      <c r="Y3" s="39">
        <f>INDEX('AEG Inputs'!$E$2:$BC$92,MATCH(Y$1,'AEG Inputs'!$E$2:$E$92,0),MATCH($A3,'AEG Inputs'!$E$2:$AI$2,0))/'AEG Inputs'!$G$1+Y2</f>
        <v>0</v>
      </c>
      <c r="Z3" s="39">
        <f>INDEX('AEG Inputs'!$E$2:$BC$92,MATCH(Z$1,'AEG Inputs'!$E$2:$E$92,0),MATCH($A3,'AEG Inputs'!$E$2:$AI$2,0))/'AEG Inputs'!$G$1+Z2</f>
        <v>0</v>
      </c>
      <c r="AA3" s="39">
        <f>INDEX('AEG Inputs'!$E$2:$BC$92,MATCH(AA$1,'AEG Inputs'!$E$2:$E$92,0),MATCH($A3,'AEG Inputs'!$E$2:$AI$2,0))/'AEG Inputs'!$G$1+AA2</f>
        <v>0</v>
      </c>
      <c r="AB3" s="39">
        <f>INDEX('AEG Inputs'!$E$2:$BC$92,MATCH(AB$1,'AEG Inputs'!$E$2:$E$92,0),MATCH($A3,'AEG Inputs'!$E$2:$AI$2,0))/'AEG Inputs'!$G$1+AB2</f>
        <v>0</v>
      </c>
      <c r="AC3" s="39">
        <f>INDEX('AEG Inputs'!$E$2:$BC$92,MATCH(AC$1,'AEG Inputs'!$E$2:$E$92,0),MATCH($A3,'AEG Inputs'!$E$2:$AI$2,0))/'AEG Inputs'!$G$1+AC2</f>
        <v>5</v>
      </c>
      <c r="AD3" s="39">
        <f>INDEX('AEG Inputs'!$E$2:$BC$92,MATCH(AD$1,'AEG Inputs'!$E$2:$E$92,0),MATCH($A3,'AEG Inputs'!$E$2:$AI$2,0))/'AEG Inputs'!$G$1+AD2</f>
        <v>0</v>
      </c>
      <c r="AE3" s="39">
        <f>INDEX('AEG Inputs'!$E$2:$BC$92,MATCH(AE$1,'AEG Inputs'!$E$2:$E$92,0),MATCH($A3,'AEG Inputs'!$E$2:$AI$2,0))/'AEG Inputs'!$G$1+AE2</f>
        <v>0</v>
      </c>
      <c r="AF3" s="39">
        <f>INDEX('AEG Inputs'!$E$2:$BC$92,MATCH(AF$1,'AEG Inputs'!$E$2:$E$92,0),MATCH($A3,'AEG Inputs'!$E$2:$AI$2,0))/'AEG Inputs'!$G$1+AF2</f>
        <v>0</v>
      </c>
      <c r="AG3" s="39">
        <f>INDEX('AEG Inputs'!$E$2:$BC$92,MATCH(AG$1,'AEG Inputs'!$E$2:$E$92,0),MATCH($A3,'AEG Inputs'!$E$2:$AI$2,0))/'AEG Inputs'!$G$1+AG2</f>
        <v>0</v>
      </c>
      <c r="AH3" s="39">
        <f>INDEX('AEG Inputs'!$E$2:$BC$92,MATCH(AH$1,'AEG Inputs'!$E$2:$E$92,0),MATCH($A3,'AEG Inputs'!$E$2:$AI$2,0))/'AEG Inputs'!$G$1+AH2</f>
        <v>0</v>
      </c>
      <c r="AI3" s="39">
        <f>INDEX('AEG Inputs'!$E$2:$BC$92,MATCH(AI$1,'AEG Inputs'!$E$2:$E$92,0),MATCH($A3,'AEG Inputs'!$E$2:$AI$2,0))/'AEG Inputs'!$G$1+AI2</f>
        <v>0</v>
      </c>
      <c r="AJ3" s="39">
        <f>INDEX('AEG Inputs'!$E$2:$BC$92,MATCH(AJ$1,'AEG Inputs'!$E$2:$E$92,0),MATCH($A3,'AEG Inputs'!$E$2:$AI$2,0))/'AEG Inputs'!$G$1+AJ2</f>
        <v>0</v>
      </c>
      <c r="AK3" s="39">
        <f>INDEX('AEG Inputs'!$E$2:$BC$92,MATCH(AK$1,'AEG Inputs'!$E$2:$E$92,0),MATCH($A3,'AEG Inputs'!$E$2:$AI$2,0))/'AEG Inputs'!$G$1+AK2</f>
        <v>0</v>
      </c>
      <c r="AL3" s="39">
        <f>INDEX('AEG Inputs'!$E$2:$BC$92,MATCH(AL$1,'AEG Inputs'!$E$2:$E$92,0),MATCH($A3,'AEG Inputs'!$E$2:$AI$2,0))/'AEG Inputs'!$G$1+AL2</f>
        <v>0</v>
      </c>
      <c r="AM3" s="39">
        <f>INDEX('AEG Inputs'!$E$2:$BC$92,MATCH(AM$1,'AEG Inputs'!$E$2:$E$92,0),MATCH($A3,'AEG Inputs'!$E$2:$AI$2,0))/'AEG Inputs'!$G$1+AM2</f>
        <v>0</v>
      </c>
      <c r="AN3" s="39">
        <f>INDEX('AEG Inputs'!$E$2:$BC$92,MATCH(AN$1,'AEG Inputs'!$E$2:$E$92,0),MATCH($A3,'AEG Inputs'!$E$2:$AI$2,0))/'AEG Inputs'!$G$1+AN2</f>
        <v>0</v>
      </c>
      <c r="AO3" s="39">
        <f>INDEX('AEG Inputs'!$E$2:$BC$92,MATCH(AO$1,'AEG Inputs'!$E$2:$E$92,0),MATCH($A3,'AEG Inputs'!$E$2:$AI$2,0))/'AEG Inputs'!$G$1+AO2</f>
        <v>0</v>
      </c>
      <c r="AP3" s="39">
        <f>INDEX('AEG Inputs'!$E$2:$BC$92,MATCH(AP$1,'AEG Inputs'!$E$2:$E$92,0),MATCH($A3,'AEG Inputs'!$E$2:$AI$2,0))/'AEG Inputs'!$G$1+AP2</f>
        <v>0</v>
      </c>
      <c r="AQ3" s="39">
        <f>INDEX('AEG Inputs'!$E$2:$BC$92,MATCH(AQ$1,'AEG Inputs'!$E$2:$E$92,0),MATCH($A3,'AEG Inputs'!$E$2:$AI$2,0))/'AEG Inputs'!$G$1+AQ2</f>
        <v>0</v>
      </c>
      <c r="AR3" s="39">
        <f>INDEX('AEG Inputs'!$E$2:$BC$92,MATCH(AR$1,'AEG Inputs'!$E$2:$E$92,0),MATCH($A3,'AEG Inputs'!$E$2:$AI$2,0))/'AEG Inputs'!$G$1+AR2</f>
        <v>0</v>
      </c>
      <c r="AS3" s="39">
        <f>INDEX('AEG Inputs'!$E$2:$BC$92,MATCH(AS$1,'AEG Inputs'!$E$2:$E$92,0),MATCH($A3,'AEG Inputs'!$E$2:$AI$2,0))/'AEG Inputs'!$G$1+AS2</f>
        <v>0</v>
      </c>
      <c r="AT3" s="39">
        <f>INDEX('AEG Inputs'!$E$2:$BC$92,MATCH(AT$1,'AEG Inputs'!$E$2:$E$92,0),MATCH($A3,'AEG Inputs'!$E$2:$AI$2,0))/'AEG Inputs'!$G$1+AT2</f>
        <v>2.9537277139151108E-3</v>
      </c>
      <c r="AU3" s="39">
        <f>INDEX('AEG Inputs'!$E$2:$BC$92,MATCH(AU$1,'AEG Inputs'!$E$2:$E$92,0),MATCH($A3,'AEG Inputs'!$E$2:$AI$2,0))/'AEG Inputs'!$G$1+AU2</f>
        <v>0</v>
      </c>
      <c r="AV3" s="39">
        <f>INDEX('AEG Inputs'!$E$2:$BC$92,MATCH(AV$1,'AEG Inputs'!$E$2:$E$92,0),MATCH($A3,'AEG Inputs'!$E$2:$AI$2,0))/'AEG Inputs'!$G$1+AV2</f>
        <v>2.4502029157441152E-2</v>
      </c>
      <c r="AW3" s="39">
        <f>INDEX('AEG Inputs'!$E$2:$BC$92,MATCH(AW$1,'AEG Inputs'!$E$2:$E$92,0),MATCH($A3,'AEG Inputs'!$E$2:$AI$2,0))/'AEG Inputs'!$G$1+AW2</f>
        <v>0</v>
      </c>
      <c r="AX3" s="39">
        <f>INDEX('AEG Inputs'!$E$2:$BC$92,MATCH(AX$1,'AEG Inputs'!$E$2:$E$92,0),MATCH($A3,'AEG Inputs'!$E$2:$AI$2,0))/'AEG Inputs'!$G$1+AX2</f>
        <v>0</v>
      </c>
      <c r="AY3" s="39">
        <f>INDEX('AEG Inputs'!$E$2:$BC$92,MATCH(AY$1,'AEG Inputs'!$E$2:$E$92,0),MATCH($A3,'AEG Inputs'!$E$2:$AI$2,0))/'AEG Inputs'!$G$1+AY2</f>
        <v>0</v>
      </c>
      <c r="AZ3" s="39">
        <f>INDEX('AEG Inputs'!$E$2:$BC$92,MATCH(AZ$1,'AEG Inputs'!$E$2:$E$92,0),MATCH($A3,'AEG Inputs'!$E$2:$AI$2,0))/'AEG Inputs'!$G$1+AZ2</f>
        <v>0</v>
      </c>
      <c r="BA3" s="39">
        <f>INDEX('AEG Inputs'!$E$2:$BC$92,MATCH(BA$1,'AEG Inputs'!$E$2:$E$92,0),MATCH($A3,'AEG Inputs'!$E$2:$AI$2,0))/'AEG Inputs'!$G$1+BA2</f>
        <v>0</v>
      </c>
      <c r="BB3" s="39">
        <f>INDEX('AEG Inputs'!$E$2:$BC$92,MATCH(BB$1,'AEG Inputs'!$E$2:$E$92,0),MATCH($A3,'AEG Inputs'!$E$2:$AI$2,0))/'AEG Inputs'!$G$1+BB2</f>
        <v>0</v>
      </c>
      <c r="BC3" s="39">
        <f>INDEX('AEG Inputs'!$E$2:$BC$92,MATCH(BC$1,'AEG Inputs'!$E$2:$E$92,0),MATCH($A3,'AEG Inputs'!$E$2:$AI$2,0))/'AEG Inputs'!$G$1+BC2</f>
        <v>0</v>
      </c>
      <c r="BD3" s="39">
        <f>INDEX('AEG Inputs'!$E$2:$BC$92,MATCH(BD$1,'AEG Inputs'!$E$2:$E$92,0),MATCH($A3,'AEG Inputs'!$E$2:$AI$2,0))/'AEG Inputs'!$G$1+BD2</f>
        <v>0</v>
      </c>
      <c r="BE3" s="39">
        <f>INDEX('AEG Inputs'!$E$2:$BC$92,MATCH(BE$1,'AEG Inputs'!$E$2:$E$92,0),MATCH($A3,'AEG Inputs'!$E$2:$AI$2,0))/'AEG Inputs'!$G$1+BE2</f>
        <v>0</v>
      </c>
      <c r="BF3" s="39">
        <f>INDEX('AEG Inputs'!$E$2:$BC$92,MATCH(BF$1,'AEG Inputs'!$E$2:$E$92,0),MATCH($A3,'AEG Inputs'!$E$2:$AI$2,0))/'AEG Inputs'!$G$1+BF2</f>
        <v>0</v>
      </c>
      <c r="BG3" s="39">
        <f>INDEX('AEG Inputs'!$E$2:$BC$92,MATCH(BG$1,'AEG Inputs'!$E$2:$E$92,0),MATCH($A3,'AEG Inputs'!$E$2:$AI$2,0))/'AEG Inputs'!$G$1+BG2</f>
        <v>0</v>
      </c>
      <c r="BH3" s="39">
        <f>INDEX('AEG Inputs'!$E$2:$BC$92,MATCH(BH$1,'AEG Inputs'!$E$2:$E$92,0),MATCH($A3,'AEG Inputs'!$E$2:$AI$2,0))/'AEG Inputs'!$G$1+BH2</f>
        <v>0</v>
      </c>
      <c r="BI3" s="39">
        <f>INDEX('AEG Inputs'!$E$2:$BC$92,MATCH(BI$1,'AEG Inputs'!$E$2:$E$92,0),MATCH($A3,'AEG Inputs'!$E$2:$AI$2,0))/'AEG Inputs'!$G$1+BI2</f>
        <v>0</v>
      </c>
      <c r="BJ3" s="39">
        <f>INDEX('AEG Inputs'!$E$2:$BC$92,MATCH(BJ$1,'AEG Inputs'!$E$2:$E$92,0),MATCH($A3,'AEG Inputs'!$E$2:$AI$2,0))/'AEG Inputs'!$G$1+BJ2</f>
        <v>0</v>
      </c>
      <c r="BK3" s="39">
        <f>INDEX('AEG Inputs'!$E$2:$BC$92,MATCH(BK$1,'AEG Inputs'!$E$2:$E$92,0),MATCH($A3,'AEG Inputs'!$E$2:$AI$2,0))/'AEG Inputs'!$G$1+BK2</f>
        <v>0</v>
      </c>
      <c r="BL3" s="39">
        <f>INDEX('AEG Inputs'!$E$2:$BC$92,MATCH(BL$1,'AEG Inputs'!$E$2:$E$92,0),MATCH($A3,'AEG Inputs'!$E$2:$AI$2,0))/'AEG Inputs'!$G$1+BL2</f>
        <v>0.57471299740707738</v>
      </c>
      <c r="BM3" s="39">
        <f>INDEX('AEG Inputs'!$E$2:$BC$92,MATCH(BM$1,'AEG Inputs'!$E$2:$E$92,0),MATCH($A3,'AEG Inputs'!$E$2:$AI$2,0))/'AEG Inputs'!$G$1+BM2</f>
        <v>0</v>
      </c>
      <c r="BN3" s="39">
        <f>INDEX('AEG Inputs'!$E$2:$BC$92,MATCH(BN$1,'AEG Inputs'!$E$2:$E$92,0),MATCH($A3,'AEG Inputs'!$E$2:$AI$2,0))/'AEG Inputs'!$G$1+BN2</f>
        <v>0.1513916915933381</v>
      </c>
      <c r="BO3" s="39">
        <f>INDEX('AEG Inputs'!$E$2:$BC$92,MATCH(BO$1,'AEG Inputs'!$E$2:$E$92,0),MATCH($A3,'AEG Inputs'!$E$2:$AI$2,0))/'AEG Inputs'!$G$1+BO2</f>
        <v>0</v>
      </c>
      <c r="BP3" s="39">
        <f>INDEX('AEG Inputs'!$E$2:$BC$92,MATCH(BP$1,'AEG Inputs'!$E$2:$E$92,0),MATCH($A3,'AEG Inputs'!$E$2:$AI$2,0))/'AEG Inputs'!$G$1+BP2</f>
        <v>0</v>
      </c>
      <c r="BQ3" s="39">
        <f>INDEX('AEG Inputs'!$E$2:$BC$92,MATCH(BQ$1,'AEG Inputs'!$E$2:$E$92,0),MATCH($A3,'AEG Inputs'!$E$2:$AI$2,0))/'AEG Inputs'!$G$1+BQ2</f>
        <v>0</v>
      </c>
      <c r="BR3" s="39">
        <f>INDEX('AEG Inputs'!$E$2:$BC$92,MATCH(BR$1,'AEG Inputs'!$E$2:$E$92,0),MATCH($A3,'AEG Inputs'!$E$2:$AI$2,0))/'AEG Inputs'!$G$1+BR2</f>
        <v>0</v>
      </c>
      <c r="BS3" s="39">
        <f>INDEX('AEG Inputs'!$E$2:$BC$92,MATCH(BS$1,'AEG Inputs'!$E$2:$E$92,0),MATCH($A3,'AEG Inputs'!$E$2:$AI$2,0))/'AEG Inputs'!$G$1+BS2</f>
        <v>0</v>
      </c>
      <c r="BT3" s="39">
        <f>INDEX('AEG Inputs'!$E$2:$BC$92,MATCH(BT$1,'AEG Inputs'!$E$2:$E$92,0),MATCH($A3,'AEG Inputs'!$E$2:$AI$2,0))/'AEG Inputs'!$G$1+BT2</f>
        <v>0</v>
      </c>
      <c r="BU3" s="39">
        <f>INDEX('AEG Inputs'!$E$2:$BC$92,MATCH(BU$1,'AEG Inputs'!$E$2:$E$92,0),MATCH($A3,'AEG Inputs'!$E$2:$AI$2,0))/'AEG Inputs'!$G$1+BU2</f>
        <v>0</v>
      </c>
      <c r="BV3" s="39">
        <f>INDEX('AEG Inputs'!$E$2:$BC$92,MATCH(BV$1,'AEG Inputs'!$E$2:$E$92,0),MATCH($A3,'AEG Inputs'!$E$2:$AI$2,0))/'AEG Inputs'!$G$1+BV2</f>
        <v>0</v>
      </c>
      <c r="BW3" s="39">
        <f>INDEX('AEG Inputs'!$E$2:$BC$92,MATCH(BW$1,'AEG Inputs'!$E$2:$E$92,0),MATCH($A3,'AEG Inputs'!$E$2:$AI$2,0))/'AEG Inputs'!$G$1+BW2</f>
        <v>0</v>
      </c>
      <c r="BX3" s="39">
        <f>INDEX('AEG Inputs'!$E$2:$BC$92,MATCH(BX$1,'AEG Inputs'!$E$2:$E$92,0),MATCH($A3,'AEG Inputs'!$E$2:$AI$2,0))/'AEG Inputs'!$G$1+BX2</f>
        <v>0.12006433154146001</v>
      </c>
      <c r="BY3" s="39">
        <f>INDEX('AEG Inputs'!$E$2:$BC$92,MATCH(BY$1,'AEG Inputs'!$E$2:$E$92,0),MATCH($A3,'AEG Inputs'!$E$2:$AI$2,0))/'AEG Inputs'!$G$1+BY2</f>
        <v>0</v>
      </c>
      <c r="BZ3" s="39">
        <f>INDEX('AEG Inputs'!$E$2:$BC$92,MATCH(BZ$1,'AEG Inputs'!$E$2:$E$92,0),MATCH($A3,'AEG Inputs'!$E$2:$AI$2,0))/'AEG Inputs'!$G$1+BZ2</f>
        <v>2.3624758152489989E-2</v>
      </c>
      <c r="CA3" s="39">
        <f>INDEX('AEG Inputs'!$E$2:$BC$92,MATCH(CA$1,'AEG Inputs'!$E$2:$E$92,0),MATCH($A3,'AEG Inputs'!$E$2:$AI$2,0))/'AEG Inputs'!$G$1+CA2</f>
        <v>0</v>
      </c>
      <c r="CB3" s="39">
        <f>INDEX('AEG Inputs'!$E$2:$BC$92,MATCH(CB$1,'AEG Inputs'!$E$2:$E$92,0),MATCH($A3,'AEG Inputs'!$E$2:$AI$2,0))/'AEG Inputs'!$G$1+CB2</f>
        <v>0</v>
      </c>
      <c r="CC3" s="39">
        <f>INDEX('AEG Inputs'!$E$2:$BC$92,MATCH(CC$1,'AEG Inputs'!$E$2:$E$92,0),MATCH($A3,'AEG Inputs'!$E$2:$AI$2,0))/'AEG Inputs'!$G$1+CC2</f>
        <v>0</v>
      </c>
      <c r="CD3" s="39">
        <f>INDEX('AEG Inputs'!$E$2:$BC$92,MATCH(CD$1,'AEG Inputs'!$E$2:$E$92,0),MATCH($A3,'AEG Inputs'!$E$2:$AI$2,0))/'AEG Inputs'!$G$1+CD2</f>
        <v>0</v>
      </c>
      <c r="CE3" s="39">
        <f>INDEX('AEG Inputs'!$E$2:$BC$92,MATCH(CE$1,'AEG Inputs'!$E$2:$E$92,0),MATCH($A3,'AEG Inputs'!$E$2:$AI$2,0))/'AEG Inputs'!$G$1+CE2</f>
        <v>5</v>
      </c>
      <c r="CF3" s="39">
        <f>INDEX('AEG Inputs'!$E$2:$BC$92,MATCH(CF$1,'AEG Inputs'!$E$2:$E$92,0),MATCH($A3,'AEG Inputs'!$E$2:$AI$2,0))/'AEG Inputs'!$G$1+CF2</f>
        <v>0</v>
      </c>
      <c r="CG3" s="39">
        <f>INDEX('AEG Inputs'!$E$2:$BC$92,MATCH(CG$1,'AEG Inputs'!$E$2:$E$92,0),MATCH($A3,'AEG Inputs'!$E$2:$AI$2,0))/'AEG Inputs'!$G$1+CG2</f>
        <v>0</v>
      </c>
      <c r="CH3" s="39">
        <f>INDEX('AEG Inputs'!$E$2:$BC$92,MATCH(CH$1,'AEG Inputs'!$E$2:$E$92,0),MATCH($A3,'AEG Inputs'!$E$2:$AI$2,0))/'AEG Inputs'!$G$1+CH2</f>
        <v>0</v>
      </c>
      <c r="CI3" s="39">
        <f>INDEX('AEG Inputs'!$E$2:$BC$92,MATCH(CI$1,'AEG Inputs'!$E$2:$E$92,0),MATCH($A3,'AEG Inputs'!$E$2:$AI$2,0))/'AEG Inputs'!$G$1+CI2</f>
        <v>2</v>
      </c>
      <c r="CJ3" s="39">
        <f>INDEX('AEG Inputs'!$E$2:$BC$92,MATCH(CJ$1,'AEG Inputs'!$E$2:$E$92,0),MATCH($A3,'AEG Inputs'!$E$2:$AI$2,0))/'AEG Inputs'!$G$1+CJ2</f>
        <v>0</v>
      </c>
      <c r="CK3" s="39">
        <f>INDEX('AEG Inputs'!$E$2:$BC$92,MATCH(CK$1,'AEG Inputs'!$E$2:$E$92,0),MATCH($A3,'AEG Inputs'!$E$2:$AI$2,0))/'AEG Inputs'!$G$1+CK2</f>
        <v>7</v>
      </c>
      <c r="CL3" s="39">
        <f>INDEX('AEG Inputs'!$E$2:$BC$92,MATCH(CL$1,'AEG Inputs'!$E$2:$E$92,0),MATCH($A3,'AEG Inputs'!$E$2:$AI$2,0))/'AEG Inputs'!$G$1+CL2</f>
        <v>0</v>
      </c>
      <c r="CM3" s="39">
        <f>INDEX('AEG Inputs'!$E$2:$BC$92,MATCH(CM$1,'AEG Inputs'!$E$2:$E$92,0),MATCH($A3,'AEG Inputs'!$E$2:$AI$2,0))/'AEG Inputs'!$G$1+CM2</f>
        <v>1</v>
      </c>
      <c r="CN3" s="39" cm="1">
        <f t="array" ref="CN3">INDEX('AEG Inputs'!$E$2:$BC$92,MATCH(CN$1,'AEG Inputs'!$F$2:$F$92,0),MATCH($A3,'AEG Inputs'!$E$2:$AI$2,0)+20)/'AEG Inputs'!$G$1+CN2</f>
        <v>0</v>
      </c>
      <c r="CO3" s="39" cm="1">
        <f t="array" ref="CO3">INDEX('AEG Inputs'!$E$2:$BC$92,MATCH(CO$1,'AEG Inputs'!$F$2:$F$92,0),MATCH($A3,'AEG Inputs'!$E$2:$AI$2,0)+20)/'AEG Inputs'!$G$1+CO2</f>
        <v>0</v>
      </c>
      <c r="CP3" s="39" cm="1">
        <f t="array" ref="CP3">INDEX('AEG Inputs'!$E$2:$BC$92,MATCH(CP$1,'AEG Inputs'!$F$2:$F$92,0),MATCH($A3,'AEG Inputs'!$E$2:$AI$2,0)+20)/'AEG Inputs'!$G$1+CP2</f>
        <v>0</v>
      </c>
      <c r="CQ3" s="39" cm="1">
        <f t="array" ref="CQ3">INDEX('AEG Inputs'!$E$2:$BC$92,MATCH(CQ$1,'AEG Inputs'!$F$2:$F$92,0),MATCH($A3,'AEG Inputs'!$E$2:$AI$2,0)+20)/'AEG Inputs'!$G$1+CQ2</f>
        <v>0</v>
      </c>
      <c r="CR3" s="39" cm="1">
        <f t="array" ref="CR3">INDEX('AEG Inputs'!$E$2:$BC$92,MATCH(CR$1,'AEG Inputs'!$F$2:$F$92,0),MATCH($A3,'AEG Inputs'!$E$2:$AI$2,0)+20)/'AEG Inputs'!$G$1+CR2</f>
        <v>0</v>
      </c>
      <c r="CS3" s="39" cm="1">
        <f t="array" ref="CS3">INDEX('AEG Inputs'!$E$2:$BC$92,MATCH(CS$1,'AEG Inputs'!$F$2:$F$92,0),MATCH($A3,'AEG Inputs'!$E$2:$AI$2,0)+20)/'AEG Inputs'!$G$1+CS2</f>
        <v>0</v>
      </c>
      <c r="CT3" s="39" cm="1">
        <f t="array" ref="CT3">INDEX('AEG Inputs'!$E$2:$BC$92,MATCH(CT$1,'AEG Inputs'!$F$2:$F$92,0),MATCH($A3,'AEG Inputs'!$E$2:$AI$2,0)+20)/'AEG Inputs'!$G$1+CT2</f>
        <v>0.40732898383336991</v>
      </c>
      <c r="CU3" s="39" cm="1">
        <f t="array" ref="CU3">INDEX('AEG Inputs'!$E$2:$BC$92,MATCH(CU$1,'AEG Inputs'!$F$2:$F$92,0),MATCH($A3,'AEG Inputs'!$E$2:$AI$2,0)+20)/'AEG Inputs'!$G$1+CU2</f>
        <v>0</v>
      </c>
      <c r="CV3" s="39" cm="1">
        <f t="array" ref="CV3">INDEX('AEG Inputs'!$E$2:$BC$92,MATCH(CV$1,'AEG Inputs'!$F$2:$F$92,0),MATCH($A3,'AEG Inputs'!$E$2:$AI$2,0)+20)/'AEG Inputs'!$G$1+CV2</f>
        <v>0</v>
      </c>
      <c r="CW3" s="39" cm="1">
        <f t="array" ref="CW3">INDEX('AEG Inputs'!$E$2:$BC$92,MATCH(CW$1,'AEG Inputs'!$F$2:$F$92,0),MATCH($A3,'AEG Inputs'!$E$2:$AI$2,0)+20)/'AEG Inputs'!$G$1+CW2</f>
        <v>0</v>
      </c>
      <c r="CX3" s="39" cm="1">
        <f t="array" ref="CX3">INDEX('AEG Inputs'!$E$2:$BC$92,MATCH(CX$1,'AEG Inputs'!$F$2:$F$92,0),MATCH($A3,'AEG Inputs'!$E$2:$AI$2,0)+20)/'AEG Inputs'!$G$1+CX2</f>
        <v>0</v>
      </c>
      <c r="CY3" s="39" cm="1">
        <f t="array" ref="CY3">INDEX('AEG Inputs'!$E$2:$BC$92,MATCH(CY$1,'AEG Inputs'!$F$2:$F$92,0),MATCH($A3,'AEG Inputs'!$E$2:$AI$2,0)+20)/'AEG Inputs'!$G$1+CY2</f>
        <v>0</v>
      </c>
      <c r="CZ3" s="39" cm="1">
        <f t="array" ref="CZ3">INDEX('AEG Inputs'!$E$2:$BC$92,MATCH(CZ$1,'AEG Inputs'!$F$2:$F$92,0),MATCH($A3,'AEG Inputs'!$E$2:$AI$2,0)+20)/'AEG Inputs'!$G$1+CZ2</f>
        <v>0</v>
      </c>
      <c r="DA3" s="39" cm="1">
        <f t="array" ref="DA3">INDEX('AEG Inputs'!$E$2:$BC$92,MATCH(DA$1,'AEG Inputs'!$F$2:$F$92,0),MATCH($A3,'AEG Inputs'!$E$2:$AI$2,0)+20)/'AEG Inputs'!$G$1+DA2</f>
        <v>0</v>
      </c>
      <c r="DB3" s="39" cm="1">
        <f t="array" ref="DB3">INDEX('AEG Inputs'!$E$2:$BC$92,MATCH(DB$1,'AEG Inputs'!$F$2:$F$92,0),MATCH($A3,'AEG Inputs'!$E$2:$AI$2,0)+20)/'AEG Inputs'!$G$1+DB2</f>
        <v>0</v>
      </c>
      <c r="DC3" s="39" cm="1">
        <f t="array" ref="DC3">INDEX('AEG Inputs'!$E$2:$BC$92,MATCH(DC$1,'AEG Inputs'!$F$2:$F$92,0),MATCH($A3,'AEG Inputs'!$E$2:$AI$2,0)+20)/'AEG Inputs'!$G$1+DC2</f>
        <v>0</v>
      </c>
      <c r="DD3" s="39" cm="1">
        <f t="array" ref="DD3">INDEX('AEG Inputs'!$E$2:$BC$92,MATCH(DD$1,'AEG Inputs'!$F$2:$F$92,0),MATCH($A3,'AEG Inputs'!$E$2:$AI$2,0)+20)/'AEG Inputs'!$G$1+DD2</f>
        <v>0</v>
      </c>
      <c r="DE3" s="39" cm="1">
        <f t="array" ref="DE3">INDEX('AEG Inputs'!$E$2:$BC$92,MATCH(DE$1,'AEG Inputs'!$F$2:$F$92,0),MATCH($A3,'AEG Inputs'!$E$2:$AI$2,0)+20)/'AEG Inputs'!$G$1+DE2</f>
        <v>0</v>
      </c>
      <c r="DF3" s="39" cm="1">
        <f t="array" ref="DF3">INDEX('AEG Inputs'!$E$2:$BC$92,MATCH(DF$1,'AEG Inputs'!$F$2:$F$92,0),MATCH($A3,'AEG Inputs'!$E$2:$AI$2,0)+20)/'AEG Inputs'!$G$1+DF2</f>
        <v>0</v>
      </c>
      <c r="DG3" s="39" cm="1">
        <f t="array" ref="DG3">INDEX('AEG Inputs'!$E$2:$BC$92,MATCH(DG$1,'AEG Inputs'!$F$2:$F$92,0),MATCH($A3,'AEG Inputs'!$E$2:$AI$2,0)+20)/'AEG Inputs'!$G$1+DG2</f>
        <v>0</v>
      </c>
      <c r="DH3" s="39" cm="1">
        <f t="array" ref="DH3">INDEX('AEG Inputs'!$E$2:$BC$92,MATCH(DH$1,'AEG Inputs'!$F$2:$F$92,0),MATCH($A3,'AEG Inputs'!$E$2:$AI$2,0)+20)/'AEG Inputs'!$G$1+DH2</f>
        <v>0</v>
      </c>
      <c r="DI3" s="39" cm="1">
        <f t="array" ref="DI3">INDEX('AEG Inputs'!$E$2:$BC$92,MATCH(DI$1,'AEG Inputs'!$F$2:$F$92,0),MATCH($A3,'AEG Inputs'!$E$2:$AI$2,0)+20)/'AEG Inputs'!$G$1+DI2</f>
        <v>0</v>
      </c>
      <c r="DJ3" s="39" cm="1">
        <f t="array" ref="DJ3">INDEX('AEG Inputs'!$E$2:$BC$92,MATCH(DJ$1,'AEG Inputs'!$F$2:$F$92,0),MATCH($A3,'AEG Inputs'!$E$2:$AI$2,0)+20)/'AEG Inputs'!$G$1+DJ2</f>
        <v>0</v>
      </c>
      <c r="DK3" s="39" cm="1">
        <f t="array" ref="DK3">INDEX('AEG Inputs'!$E$2:$BC$92,MATCH(DK$1,'AEG Inputs'!$F$2:$F$92,0),MATCH($A3,'AEG Inputs'!$E$2:$AI$2,0)+20)/'AEG Inputs'!$G$1+DK2</f>
        <v>0</v>
      </c>
      <c r="DL3" s="39" cm="1">
        <f t="array" ref="DL3">INDEX('AEG Inputs'!$E$2:$BC$92,MATCH(DL$1,'AEG Inputs'!$F$2:$F$92,0),MATCH($A3,'AEG Inputs'!$E$2:$AI$2,0)+20)/'AEG Inputs'!$G$1+DL2</f>
        <v>0</v>
      </c>
      <c r="DM3" s="39" cm="1">
        <f t="array" ref="DM3">INDEX('AEG Inputs'!$E$2:$BC$92,MATCH(DM$1,'AEG Inputs'!$F$2:$F$92,0),MATCH($A3,'AEG Inputs'!$E$2:$AI$2,0)+20)/'AEG Inputs'!$G$1+DM2</f>
        <v>0</v>
      </c>
      <c r="DN3" s="39" cm="1">
        <f t="array" ref="DN3">INDEX('AEG Inputs'!$E$2:$BC$92,MATCH(DN$1,'AEG Inputs'!$F$2:$F$92,0),MATCH($A3,'AEG Inputs'!$E$2:$AI$2,0)+20)/'AEG Inputs'!$G$1+DN2</f>
        <v>0</v>
      </c>
      <c r="DO3" s="39" cm="1">
        <f t="array" ref="DO3">INDEX('AEG Inputs'!$E$2:$BC$92,MATCH(DO$1,'AEG Inputs'!$F$2:$F$92,0),MATCH($A3,'AEG Inputs'!$E$2:$AI$2,0)+20)/'AEG Inputs'!$G$1+DO2</f>
        <v>0</v>
      </c>
      <c r="DP3" s="39" cm="1">
        <f t="array" ref="DP3">INDEX('AEG Inputs'!$E$2:$BC$92,MATCH(DP$1,'AEG Inputs'!$F$2:$F$92,0),MATCH($A3,'AEG Inputs'!$E$2:$AI$2,0)+20)/'AEG Inputs'!$G$1+DP2</f>
        <v>13.243884069976126</v>
      </c>
      <c r="DQ3" s="39" cm="1">
        <f t="array" ref="DQ3">INDEX('AEG Inputs'!$E$2:$BC$92,MATCH(DQ$1,'AEG Inputs'!$F$2:$F$92,0),MATCH($A3,'AEG Inputs'!$E$2:$AI$2,0)+20)/'AEG Inputs'!$G$1+DQ2</f>
        <v>0</v>
      </c>
      <c r="DR3" s="39" cm="1">
        <f t="array" ref="DR3">INDEX('AEG Inputs'!$E$2:$BC$92,MATCH(DR$1,'AEG Inputs'!$F$2:$F$92,0),MATCH($A3,'AEG Inputs'!$E$2:$AI$2,0)+20)/'AEG Inputs'!$G$1+DR2</f>
        <v>0</v>
      </c>
      <c r="DS3" s="39" cm="1">
        <f t="array" ref="DS3">INDEX('AEG Inputs'!$E$2:$BC$92,MATCH(DS$1,'AEG Inputs'!$F$2:$F$92,0),MATCH($A3,'AEG Inputs'!$E$2:$AI$2,0)+20)/'AEG Inputs'!$G$1+DS2</f>
        <v>0</v>
      </c>
      <c r="DT3" s="39" cm="1">
        <f t="array" ref="DT3">INDEX('AEG Inputs'!$E$2:$BC$92,MATCH(DT$1,'AEG Inputs'!$F$2:$F$92,0),MATCH($A3,'AEG Inputs'!$E$2:$AI$2,0)+20)/'AEG Inputs'!$G$1+DT2</f>
        <v>0</v>
      </c>
      <c r="DU3" s="39" cm="1">
        <f t="array" ref="DU3">INDEX('AEG Inputs'!$E$2:$BC$92,MATCH(DU$1,'AEG Inputs'!$F$2:$F$92,0),MATCH($A3,'AEG Inputs'!$E$2:$AI$2,0)+20)/'AEG Inputs'!$G$1+DU2</f>
        <v>0</v>
      </c>
      <c r="DV3" s="39" cm="1">
        <f t="array" ref="DV3">INDEX('AEG Inputs'!$E$2:$BC$92,MATCH(DV$1,'AEG Inputs'!$F$2:$F$92,0),MATCH($A3,'AEG Inputs'!$E$2:$AI$2,0)+20)/'AEG Inputs'!$G$1+DV2</f>
        <v>0</v>
      </c>
      <c r="DW3" s="39" cm="1">
        <f t="array" ref="DW3">INDEX('AEG Inputs'!$E$2:$BC$92,MATCH(DW$1,'AEG Inputs'!$F$2:$F$92,0),MATCH($A3,'AEG Inputs'!$E$2:$AI$2,0)+20)/'AEG Inputs'!$G$1+DW2</f>
        <v>0</v>
      </c>
      <c r="DX3" s="39" cm="1">
        <f t="array" ref="DX3">INDEX('AEG Inputs'!$E$2:$BC$92,MATCH(DX$1,'AEG Inputs'!$F$2:$F$92,0),MATCH($A3,'AEG Inputs'!$E$2:$AI$2,0)+20)/'AEG Inputs'!$G$1+DX2</f>
        <v>0.47216600274466258</v>
      </c>
      <c r="DY3" s="39" cm="1">
        <f t="array" ref="DY3">INDEX('AEG Inputs'!$E$2:$BC$92,MATCH(DY$1,'AEG Inputs'!$F$2:$F$92,0),MATCH($A3,'AEG Inputs'!$E$2:$AI$2,0)+20)/'AEG Inputs'!$G$1+DY2</f>
        <v>0</v>
      </c>
      <c r="DZ3" s="39" cm="1">
        <f t="array" ref="DZ3">INDEX('AEG Inputs'!$E$2:$BC$92,MATCH(DZ$1,'AEG Inputs'!$F$2:$F$92,0),MATCH($A3,'AEG Inputs'!$E$2:$AI$2,0)+20)/'AEG Inputs'!$G$1+DZ2</f>
        <v>0</v>
      </c>
      <c r="EA3" s="39" cm="1">
        <f t="array" ref="EA3">INDEX('AEG Inputs'!$E$2:$BC$92,MATCH(EA$1,'AEG Inputs'!$F$2:$F$92,0),MATCH($A3,'AEG Inputs'!$E$2:$AI$2,0)+20)/'AEG Inputs'!$G$1+EA2</f>
        <v>0</v>
      </c>
      <c r="EB3" s="39" cm="1">
        <f t="array" ref="EB3">INDEX('AEG Inputs'!$E$2:$BC$92,MATCH(EB$1,'AEG Inputs'!$F$2:$F$92,0),MATCH($A3,'AEG Inputs'!$E$2:$AI$2,0)+20)/'AEG Inputs'!$G$1+EB2</f>
        <v>0.95645942918146998</v>
      </c>
      <c r="EC3" s="39" cm="1">
        <f t="array" ref="EC3">INDEX('AEG Inputs'!$E$2:$BC$92,MATCH(EC$1,'AEG Inputs'!$F$2:$F$92,0),MATCH($A3,'AEG Inputs'!$E$2:$AI$2,0)+20)/'AEG Inputs'!$G$1+EC2</f>
        <v>3.8119452779379337E-2</v>
      </c>
      <c r="ED3" s="39" cm="1">
        <f t="array" ref="ED3">INDEX('AEG Inputs'!$E$2:$BC$92,MATCH(ED$1,'AEG Inputs'!$F$2:$F$92,0),MATCH($A3,'AEG Inputs'!$E$2:$AI$2,0)+20)/'AEG Inputs'!$G$1+ED2</f>
        <v>0</v>
      </c>
      <c r="EE3" s="39" cm="1">
        <f t="array" ref="EE3">INDEX('AEG Inputs'!$E$2:$BC$92,MATCH(EE$1,'AEG Inputs'!$F$2:$F$92,0),MATCH($A3,'AEG Inputs'!$E$2:$AI$2,0)+20)/'AEG Inputs'!$G$1+EE2</f>
        <v>0</v>
      </c>
      <c r="EF3" s="39" cm="1">
        <f t="array" ref="EF3">INDEX('AEG Inputs'!$E$2:$BC$92,MATCH(EF$1,'AEG Inputs'!$F$2:$F$92,0),MATCH($A3,'AEG Inputs'!$E$2:$AI$2,0)+20)/'AEG Inputs'!$G$1+EF2</f>
        <v>0</v>
      </c>
      <c r="EG3" s="39" cm="1">
        <f t="array" ref="EG3">INDEX('AEG Inputs'!$E$2:$BC$92,MATCH(EG$1,'AEG Inputs'!$F$2:$F$92,0),MATCH($A3,'AEG Inputs'!$E$2:$AI$2,0)+20)/'AEG Inputs'!$G$1+EG2</f>
        <v>0.53859391754907304</v>
      </c>
      <c r="EH3" s="39" cm="1">
        <f t="array" ref="EH3">INDEX('AEG Inputs'!$E$2:$BC$92,MATCH(EH$1,'AEG Inputs'!$F$2:$F$92,0),MATCH($A3,'AEG Inputs'!$E$2:$AI$2,0)+20)/'AEG Inputs'!$G$1+EH2</f>
        <v>0</v>
      </c>
      <c r="EI3" s="39" cm="1">
        <f t="array" ref="EI3">INDEX('AEG Inputs'!$E$2:$BC$92,MATCH(EI$1,'AEG Inputs'!$F$2:$F$92,0),MATCH($A3,'AEG Inputs'!$E$2:$AI$2,0)+20)/'AEG Inputs'!$G$1+EI2</f>
        <v>0</v>
      </c>
      <c r="EJ3" s="39" cm="1">
        <f t="array" ref="EJ3">INDEX('AEG Inputs'!$E$2:$BC$92,MATCH(EJ$1,'AEG Inputs'!$F$2:$F$92,0),MATCH($A3,'AEG Inputs'!$E$2:$AI$2,0)+20)/'AEG Inputs'!$G$1+EJ2</f>
        <v>0</v>
      </c>
      <c r="EK3" s="39" cm="1">
        <f t="array" ref="EK3">INDEX('AEG Inputs'!$E$2:$BC$92,MATCH(EK$1,'AEG Inputs'!$F$2:$F$92,0),MATCH($A3,'AEG Inputs'!$E$2:$AI$2,0)+20)/'AEG Inputs'!$G$1+EK2</f>
        <v>0</v>
      </c>
      <c r="EL3" s="39" cm="1">
        <f t="array" ref="EL3">INDEX('AEG Inputs'!$E$2:$BC$92,MATCH(EL$1,'AEG Inputs'!$F$2:$F$92,0),MATCH($A3,'AEG Inputs'!$E$2:$AI$2,0)+20)/'AEG Inputs'!$G$1+EL2</f>
        <v>0</v>
      </c>
      <c r="EM3" s="39" cm="1">
        <f t="array" ref="EM3">INDEX('AEG Inputs'!$E$2:$BC$92,MATCH(EM$1,'AEG Inputs'!$F$2:$F$92,0),MATCH($A3,'AEG Inputs'!$E$2:$AI$2,0)+20)/'AEG Inputs'!$G$1+EM2</f>
        <v>0</v>
      </c>
      <c r="EN3" s="39" cm="1">
        <f t="array" ref="EN3">INDEX('AEG Inputs'!$E$2:$BC$92,MATCH(EN$1,'AEG Inputs'!$F$2:$F$92,0),MATCH($A3,'AEG Inputs'!$E$2:$AI$2,0)+20)/'AEG Inputs'!$G$1+EN2</f>
        <v>2.6894269610735448</v>
      </c>
      <c r="EO3" s="39" cm="1">
        <f t="array" ref="EO3">INDEX('AEG Inputs'!$E$2:$BC$92,MATCH(EO$1,'AEG Inputs'!$F$2:$F$92,0),MATCH($A3,'AEG Inputs'!$E$2:$AI$2,0)+20)/'AEG Inputs'!$G$1+EO2</f>
        <v>0</v>
      </c>
      <c r="EP3" s="39" cm="1">
        <f t="array" ref="EP3">INDEX('AEG Inputs'!$E$2:$BC$92,MATCH(EP$1,'AEG Inputs'!$F$2:$F$92,0),MATCH($A3,'AEG Inputs'!$E$2:$AI$2,0)+20)/'AEG Inputs'!$G$1+EP2</f>
        <v>0</v>
      </c>
      <c r="EQ3" s="39" cm="1">
        <f t="array" ref="EQ3">INDEX('AEG Inputs'!$E$2:$BC$92,MATCH(EQ$1,'AEG Inputs'!$F$2:$F$92,0),MATCH($A3,'AEG Inputs'!$E$2:$AI$2,0)+20)/'AEG Inputs'!$G$1+EQ2</f>
        <v>0</v>
      </c>
      <c r="ER3" s="39" cm="1">
        <f t="array" ref="ER3">INDEX('AEG Inputs'!$E$2:$BC$92,MATCH(ER$1,'AEG Inputs'!$F$2:$F$92,0),MATCH($A3,'AEG Inputs'!$E$2:$AI$2,0)+20)/'AEG Inputs'!$G$1+ER2</f>
        <v>0</v>
      </c>
      <c r="ES3" s="39" cm="1">
        <f t="array" ref="ES3">INDEX('AEG Inputs'!$E$2:$BC$92,MATCH(ES$1,'AEG Inputs'!$F$2:$F$92,0),MATCH($A3,'AEG Inputs'!$E$2:$AI$2,0)+20)/'AEG Inputs'!$G$1+ES2</f>
        <v>0</v>
      </c>
      <c r="ET3" s="39" cm="1">
        <f t="array" ref="ET3">INDEX('AEG Inputs'!$E$2:$BC$92,MATCH(ET$1,'AEG Inputs'!$F$2:$F$92,0),MATCH($A3,'AEG Inputs'!$E$2:$AI$2,0)+20)/'AEG Inputs'!$G$1+ET2</f>
        <v>0</v>
      </c>
      <c r="EU3" s="39" cm="1">
        <f t="array" ref="EU3">INDEX('AEG Inputs'!$E$2:$BC$92,MATCH(EU$1,'AEG Inputs'!$F$2:$F$92,0),MATCH($A3,'AEG Inputs'!$E$2:$AI$2,0)+20)/'AEG Inputs'!$G$1+EU2</f>
        <v>0</v>
      </c>
      <c r="EV3" s="39" cm="1">
        <f t="array" ref="EV3">INDEX('AEG Inputs'!$E$2:$BC$92,MATCH(EV$1,'AEG Inputs'!$F$2:$F$92,0),MATCH($A3,'AEG Inputs'!$E$2:$AI$2,0)+20)/'AEG Inputs'!$G$1+EV2</f>
        <v>0</v>
      </c>
      <c r="EW3" s="39" cm="1">
        <f t="array" ref="EW3">INDEX('AEG Inputs'!$E$2:$BC$92,MATCH(EW$1,'AEG Inputs'!$F$2:$F$92,0),MATCH($A3,'AEG Inputs'!$E$2:$AI$2,0)+20)/'AEG Inputs'!$G$1+EW2</f>
        <v>0</v>
      </c>
      <c r="EX3" s="39" cm="1">
        <f t="array" ref="EX3">INDEX('AEG Inputs'!$E$2:$BC$92,MATCH(EX$1,'AEG Inputs'!$F$2:$F$92,0),MATCH($A3,'AEG Inputs'!$E$2:$AI$2,0)+20)/'AEG Inputs'!$G$1+EX2</f>
        <v>0</v>
      </c>
      <c r="EY3" s="39" cm="1">
        <f t="array" ref="EY3">INDEX('AEG Inputs'!$E$2:$BC$92,MATCH(EY$1,'AEG Inputs'!$F$2:$F$92,0),MATCH($A3,'AEG Inputs'!$E$2:$AI$2,0)+20)/'AEG Inputs'!$G$1+EY2</f>
        <v>0</v>
      </c>
      <c r="EZ3" s="39" cm="1">
        <f t="array" ref="EZ3">INDEX('AEG Inputs'!$E$2:$BC$92,MATCH(EZ$1,'AEG Inputs'!$F$2:$F$92,0),MATCH($A3,'AEG Inputs'!$E$2:$AI$2,0)+20)/'AEG Inputs'!$G$1+EZ2</f>
        <v>0</v>
      </c>
      <c r="FA3" s="39" cm="1">
        <f t="array" ref="FA3">INDEX('AEG Inputs'!$E$2:$BC$92,MATCH(FA$1,'AEG Inputs'!$F$2:$F$92,0),MATCH($A3,'AEG Inputs'!$E$2:$AI$2,0)+20)/'AEG Inputs'!$G$1+FA2</f>
        <v>0</v>
      </c>
      <c r="FB3" s="39" cm="1">
        <f t="array" ref="FB3">INDEX('AEG Inputs'!$E$2:$BC$92,MATCH(FB$1,'AEG Inputs'!$F$2:$F$92,0),MATCH($A3,'AEG Inputs'!$E$2:$AI$2,0)+20)/'AEG Inputs'!$G$1+FB2</f>
        <v>0</v>
      </c>
      <c r="FC3" s="39" cm="1">
        <f t="array" ref="FC3">INDEX('AEG Inputs'!$E$2:$BC$92,MATCH(FC$1,'AEG Inputs'!$F$2:$F$92,0),MATCH($A3,'AEG Inputs'!$E$2:$AI$2,0)+20)/'AEG Inputs'!$G$1+FC2</f>
        <v>0</v>
      </c>
      <c r="FD3" s="39" cm="1">
        <f t="array" ref="FD3">INDEX('AEG Inputs'!$E$2:$BC$92,MATCH(FD$1,'AEG Inputs'!$F$2:$F$92,0),MATCH($A3,'AEG Inputs'!$E$2:$AI$2,0)+20)/'AEG Inputs'!$G$1+FD2</f>
        <v>0</v>
      </c>
      <c r="FE3" s="39" cm="1">
        <f t="array" ref="FE3">INDEX('AEG Inputs'!$E$2:$BC$92,MATCH(FE$1,'AEG Inputs'!$F$2:$F$92,0),MATCH($A3,'AEG Inputs'!$E$2:$AI$2,0)+20)/'AEG Inputs'!$G$1+FE2</f>
        <v>0</v>
      </c>
      <c r="FF3" s="39" cm="1">
        <f t="array" ref="FF3">INDEX('AEG Inputs'!$E$2:$BC$92,MATCH(FF$1,'AEG Inputs'!$F$2:$F$92,0),MATCH($A3,'AEG Inputs'!$E$2:$AI$2,0)+20)/'AEG Inputs'!$G$1+FF2</f>
        <v>9.242986899600993</v>
      </c>
      <c r="FG3" s="39" cm="1">
        <f t="array" ref="FG3">INDEX('AEG Inputs'!$E$2:$BC$92,MATCH(FG$1,'AEG Inputs'!$F$2:$F$92,0),MATCH($A3,'AEG Inputs'!$E$2:$AI$2,0)+20)/'AEG Inputs'!$G$1+FG2</f>
        <v>0</v>
      </c>
      <c r="FH3" s="39" cm="1">
        <f t="array" ref="FH3">INDEX('AEG Inputs'!$E$2:$BC$92,MATCH(FH$1,'AEG Inputs'!$F$2:$F$92,0),MATCH($A3,'AEG Inputs'!$E$2:$AI$2,0)+20)/'AEG Inputs'!$G$1+FH2</f>
        <v>0</v>
      </c>
      <c r="FI3" s="39" cm="1">
        <f t="array" ref="FI3">INDEX('AEG Inputs'!$E$2:$BC$92,MATCH(FI$1,'AEG Inputs'!$F$2:$F$92,0),MATCH($A3,'AEG Inputs'!$E$2:$AI$2,0)+20)/'AEG Inputs'!$G$1+FI2</f>
        <v>0</v>
      </c>
      <c r="FJ3" s="39" cm="1">
        <f t="array" ref="FJ3">INDEX('AEG Inputs'!$E$2:$BC$92,MATCH(FJ$1,'AEG Inputs'!$F$2:$F$92,0),MATCH($A3,'AEG Inputs'!$E$2:$AI$2,0)+20)/'AEG Inputs'!$G$1+FJ2</f>
        <v>0</v>
      </c>
      <c r="FK3" s="39" cm="1">
        <f t="array" ref="FK3">INDEX('AEG Inputs'!$E$2:$BC$92,MATCH(FK$1,'AEG Inputs'!$F$2:$F$92,0),MATCH($A3,'AEG Inputs'!$E$2:$AI$2,0)+20)/'AEG Inputs'!$G$1+FK2</f>
        <v>0</v>
      </c>
      <c r="FL3" s="39" cm="1">
        <f t="array" ref="FL3">INDEX('AEG Inputs'!$E$2:$BC$92,MATCH(FL$1,'AEG Inputs'!$F$2:$F$92,0),MATCH($A3,'AEG Inputs'!$E$2:$AI$2,0)+20)/'AEG Inputs'!$G$1+FL2</f>
        <v>0</v>
      </c>
      <c r="FM3" s="39" cm="1">
        <f t="array" ref="FM3">INDEX('AEG Inputs'!$E$2:$BC$92,MATCH(FM$1,'AEG Inputs'!$F$2:$F$92,0),MATCH($A3,'AEG Inputs'!$E$2:$AI$2,0)+20)/'AEG Inputs'!$G$1+FM2</f>
        <v>0</v>
      </c>
      <c r="FN3" s="39" cm="1">
        <f t="array" ref="FN3">INDEX('AEG Inputs'!$E$2:$BC$92,MATCH(FN$1,'AEG Inputs'!$F$2:$F$92,0),MATCH($A3,'AEG Inputs'!$E$2:$AI$2,0)+20)/'AEG Inputs'!$G$1+FN2</f>
        <v>0</v>
      </c>
      <c r="FO3" s="39" cm="1">
        <f t="array" ref="FO3">INDEX('AEG Inputs'!$E$2:$BC$92,MATCH(FO$1,'AEG Inputs'!$F$2:$F$92,0),MATCH($A3,'AEG Inputs'!$E$2:$AI$2,0)+20)/'AEG Inputs'!$G$1+FO2</f>
        <v>0</v>
      </c>
      <c r="FP3" s="39" cm="1">
        <f t="array" ref="FP3">INDEX('AEG Inputs'!$E$2:$BC$92,MATCH(FP$1,'AEG Inputs'!$F$2:$F$92,0),MATCH($A3,'AEG Inputs'!$E$2:$AI$2,0)+20)/'AEG Inputs'!$G$1+FP2</f>
        <v>0</v>
      </c>
      <c r="FQ3" s="39" cm="1">
        <f t="array" ref="FQ3">INDEX('AEG Inputs'!$E$2:$BC$92,MATCH(FQ$1,'AEG Inputs'!$F$2:$F$92,0),MATCH($A3,'AEG Inputs'!$E$2:$AI$2,0)+20)/'AEG Inputs'!$G$1+FQ2</f>
        <v>0</v>
      </c>
      <c r="FR3" s="39" cm="1">
        <f t="array" ref="FR3">INDEX('AEG Inputs'!$E$2:$BC$92,MATCH(FR$1,'AEG Inputs'!$F$2:$F$92,0),MATCH($A3,'AEG Inputs'!$E$2:$AI$2,0)+20)/'AEG Inputs'!$G$1+FR2</f>
        <v>0.44714024291673099</v>
      </c>
      <c r="FS3" s="39" cm="1">
        <f t="array" ref="FS3">INDEX('AEG Inputs'!$E$2:$BC$92,MATCH(FS$1,'AEG Inputs'!$F$2:$F$92,0),MATCH($A3,'AEG Inputs'!$E$2:$AI$2,0)+20)/'AEG Inputs'!$G$1+FS2</f>
        <v>0</v>
      </c>
    </row>
    <row r="4" spans="1:175" x14ac:dyDescent="0.25">
      <c r="A4" s="38">
        <f t="shared" ref="A4:A20" si="0">A3+1</f>
        <v>2025</v>
      </c>
      <c r="B4" s="39">
        <f>INDEX('AEG Inputs'!$E$2:$BC$92,MATCH(B$1,'AEG Inputs'!$E$2:$E$92,0),MATCH($A4,'AEG Inputs'!$E$2:$AI$2,0))/'AEG Inputs'!$G$1+B3</f>
        <v>0.30459788934228615</v>
      </c>
      <c r="C4" s="39">
        <f>INDEX('AEG Inputs'!$E$2:$BC$92,MATCH(C$1,'AEG Inputs'!$E$2:$E$92,0),MATCH($A4,'AEG Inputs'!$E$2:$AI$2,0))/'AEG Inputs'!$G$1+C3</f>
        <v>0.55715773891984566</v>
      </c>
      <c r="D4" s="39">
        <f>INDEX('AEG Inputs'!$E$2:$BC$92,MATCH(D$1,'AEG Inputs'!$E$2:$E$92,0),MATCH($A4,'AEG Inputs'!$E$2:$AI$2,0))/'AEG Inputs'!$G$1+D3</f>
        <v>6.8245116074786409</v>
      </c>
      <c r="E4" s="39">
        <f>INDEX('AEG Inputs'!$E$2:$BC$92,MATCH(E$1,'AEG Inputs'!$E$2:$E$92,0),MATCH($A4,'AEG Inputs'!$E$2:$AI$2,0))/'AEG Inputs'!$G$1+E3</f>
        <v>50.287623717133926</v>
      </c>
      <c r="F4" s="39">
        <f>INDEX('AEG Inputs'!$E$2:$BC$92,MATCH(F$1,'AEG Inputs'!$E$2:$E$92,0),MATCH($A4,'AEG Inputs'!$E$2:$AI$2,0))/'AEG Inputs'!$G$1+F3</f>
        <v>2.682054351759529</v>
      </c>
      <c r="G4" s="39">
        <f>INDEX('AEG Inputs'!$E$2:$BC$92,MATCH(G$1,'AEG Inputs'!$E$2:$E$92,0),MATCH($A4,'AEG Inputs'!$E$2:$AI$2,0))/'AEG Inputs'!$G$1+G3</f>
        <v>21.082404663636787</v>
      </c>
      <c r="H4" s="39">
        <f>INDEX('AEG Inputs'!$E$2:$BC$92,MATCH(H$1,'AEG Inputs'!$E$2:$E$92,0),MATCH($A4,'AEG Inputs'!$E$2:$AI$2,0))/'AEG Inputs'!$G$1+H3</f>
        <v>3.5813929926032404E-4</v>
      </c>
      <c r="I4" s="39">
        <f>INDEX('AEG Inputs'!$E$2:$BC$92,MATCH(I$1,'AEG Inputs'!$E$2:$E$92,0),MATCH($A4,'AEG Inputs'!$E$2:$AI$2,0))/'AEG Inputs'!$G$1+I3</f>
        <v>1.4989744575617499E-3</v>
      </c>
      <c r="J4" s="39">
        <f>INDEX('AEG Inputs'!$E$2:$BC$92,MATCH(J$1,'AEG Inputs'!$E$2:$E$92,0),MATCH($A4,'AEG Inputs'!$E$2:$AI$2,0))/'AEG Inputs'!$G$1+J3</f>
        <v>0.54730753731234105</v>
      </c>
      <c r="K4" s="39">
        <f>INDEX('AEG Inputs'!$E$2:$BC$92,MATCH(K$1,'AEG Inputs'!$E$2:$E$92,0),MATCH($A4,'AEG Inputs'!$E$2:$AI$2,0))/'AEG Inputs'!$G$1+K3</f>
        <v>2.111845035927348</v>
      </c>
      <c r="L4" s="39">
        <f>INDEX('AEG Inputs'!$E$2:$BC$92,MATCH(L$1,'AEG Inputs'!$E$2:$E$92,0),MATCH($A4,'AEG Inputs'!$E$2:$AI$2,0))/'AEG Inputs'!$G$1+L3</f>
        <v>0.50248289493368758</v>
      </c>
      <c r="M4" s="39">
        <f>INDEX('AEG Inputs'!$E$2:$BC$92,MATCH(M$1,'AEG Inputs'!$E$2:$E$92,0),MATCH($A4,'AEG Inputs'!$E$2:$AI$2,0))/'AEG Inputs'!$G$1+M3</f>
        <v>2.2815101177752302E-3</v>
      </c>
      <c r="N4" s="39">
        <f>INDEX('AEG Inputs'!$E$2:$BC$92,MATCH(N$1,'AEG Inputs'!$E$2:$E$92,0),MATCH($A4,'AEG Inputs'!$E$2:$AI$2,0))/'AEG Inputs'!$G$1+N3</f>
        <v>0.53334526982686215</v>
      </c>
      <c r="O4" s="39">
        <f>INDEX('AEG Inputs'!$E$2:$BC$92,MATCH(O$1,'AEG Inputs'!$E$2:$E$92,0),MATCH($A4,'AEG Inputs'!$E$2:$AI$2,0))/'AEG Inputs'!$G$1+O3</f>
        <v>0.67879276628392504</v>
      </c>
      <c r="P4" s="39">
        <f>INDEX('AEG Inputs'!$E$2:$BC$92,MATCH(P$1,'AEG Inputs'!$E$2:$E$92,0),MATCH($A4,'AEG Inputs'!$E$2:$AI$2,0))/'AEG Inputs'!$G$1+P3</f>
        <v>5.4869766854728237</v>
      </c>
      <c r="Q4" s="39">
        <f>INDEX('AEG Inputs'!$E$2:$BC$92,MATCH(Q$1,'AEG Inputs'!$E$2:$E$92,0),MATCH($A4,'AEG Inputs'!$E$2:$AI$2,0))/'AEG Inputs'!$G$1+Q3</f>
        <v>6.5070429293622851</v>
      </c>
      <c r="R4" s="39">
        <f>INDEX('AEG Inputs'!$E$2:$BC$92,MATCH(R$1,'AEG Inputs'!$E$2:$E$92,0),MATCH($A4,'AEG Inputs'!$E$2:$AI$2,0))/'AEG Inputs'!$G$1+R3</f>
        <v>1.5992500861443544</v>
      </c>
      <c r="S4" s="39">
        <f>INDEX('AEG Inputs'!$E$2:$BC$92,MATCH(S$1,'AEG Inputs'!$E$2:$E$92,0),MATCH($A4,'AEG Inputs'!$E$2:$AI$2,0))/'AEG Inputs'!$G$1+S3</f>
        <v>1.3579143892845003</v>
      </c>
      <c r="T4" s="39">
        <f>INDEX('AEG Inputs'!$E$2:$BC$92,MATCH(T$1,'AEG Inputs'!$E$2:$E$92,0),MATCH($A4,'AEG Inputs'!$E$2:$AI$2,0))/'AEG Inputs'!$G$1+T3</f>
        <v>0.16682243578368239</v>
      </c>
      <c r="U4" s="39">
        <f>INDEX('AEG Inputs'!$E$2:$BC$92,MATCH(U$1,'AEG Inputs'!$E$2:$E$92,0),MATCH($A4,'AEG Inputs'!$E$2:$AI$2,0))/'AEG Inputs'!$G$1+U3</f>
        <v>0.99927012313450403</v>
      </c>
      <c r="V4" s="39">
        <f>INDEX('AEG Inputs'!$E$2:$BC$92,MATCH(V$1,'AEG Inputs'!$E$2:$E$92,0),MATCH($A4,'AEG Inputs'!$E$2:$AI$2,0))/'AEG Inputs'!$G$1+V3</f>
        <v>4.6001599229362</v>
      </c>
      <c r="W4" s="39">
        <f>INDEX('AEG Inputs'!$E$2:$BC$92,MATCH(W$1,'AEG Inputs'!$E$2:$E$92,0),MATCH($A4,'AEG Inputs'!$E$2:$AI$2,0))/'AEG Inputs'!$G$1+W3</f>
        <v>12.951651909642791</v>
      </c>
      <c r="X4" s="39">
        <f>INDEX('AEG Inputs'!$E$2:$BC$92,MATCH(X$1,'AEG Inputs'!$E$2:$E$92,0),MATCH($A4,'AEG Inputs'!$E$2:$AI$2,0))/'AEG Inputs'!$G$1+X3</f>
        <v>1.294823855787365</v>
      </c>
      <c r="Y4" s="39">
        <f>INDEX('AEG Inputs'!$E$2:$BC$92,MATCH(Y$1,'AEG Inputs'!$E$2:$E$92,0),MATCH($A4,'AEG Inputs'!$E$2:$AI$2,0))/'AEG Inputs'!$G$1+Y3</f>
        <v>1.2057148859708335</v>
      </c>
      <c r="Z4" s="39">
        <f>INDEX('AEG Inputs'!$E$2:$BC$92,MATCH(Z$1,'AEG Inputs'!$E$2:$E$92,0),MATCH($A4,'AEG Inputs'!$E$2:$AI$2,0))/'AEG Inputs'!$G$1+Z3</f>
        <v>0.39981453937700606</v>
      </c>
      <c r="AA4" s="39">
        <f>INDEX('AEG Inputs'!$E$2:$BC$92,MATCH(AA$1,'AEG Inputs'!$E$2:$E$92,0),MATCH($A4,'AEG Inputs'!$E$2:$AI$2,0))/'AEG Inputs'!$G$1+AA3</f>
        <v>0</v>
      </c>
      <c r="AB4" s="39">
        <f>INDEX('AEG Inputs'!$E$2:$BC$92,MATCH(AB$1,'AEG Inputs'!$E$2:$E$92,0),MATCH($A4,'AEG Inputs'!$E$2:$AI$2,0))/'AEG Inputs'!$G$1+AB3</f>
        <v>5.6234296320446333</v>
      </c>
      <c r="AC4" s="39">
        <f>INDEX('AEG Inputs'!$E$2:$BC$92,MATCH(AC$1,'AEG Inputs'!$E$2:$E$92,0),MATCH($A4,'AEG Inputs'!$E$2:$AI$2,0))/'AEG Inputs'!$G$1+AC3</f>
        <v>8.6129403001867502</v>
      </c>
      <c r="AD4" s="39">
        <f>INDEX('AEG Inputs'!$E$2:$BC$92,MATCH(AD$1,'AEG Inputs'!$E$2:$E$92,0),MATCH($A4,'AEG Inputs'!$E$2:$AI$2,0))/'AEG Inputs'!$G$1+AD3</f>
        <v>2.6826648294085791</v>
      </c>
      <c r="AE4" s="39">
        <f>INDEX('AEG Inputs'!$E$2:$BC$92,MATCH(AE$1,'AEG Inputs'!$E$2:$E$92,0),MATCH($A4,'AEG Inputs'!$E$2:$AI$2,0))/'AEG Inputs'!$G$1+AE3</f>
        <v>0.70712187945354099</v>
      </c>
      <c r="AF4" s="39">
        <f>INDEX('AEG Inputs'!$E$2:$BC$92,MATCH(AF$1,'AEG Inputs'!$E$2:$E$92,0),MATCH($A4,'AEG Inputs'!$E$2:$AI$2,0))/'AEG Inputs'!$G$1+AF3</f>
        <v>5.1638588170589E-3</v>
      </c>
      <c r="AG4" s="39">
        <f>INDEX('AEG Inputs'!$E$2:$BC$92,MATCH(AG$1,'AEG Inputs'!$E$2:$E$92,0),MATCH($A4,'AEG Inputs'!$E$2:$AI$2,0))/'AEG Inputs'!$G$1+AG3</f>
        <v>7.6142043720495104E-3</v>
      </c>
      <c r="AH4" s="39">
        <f>INDEX('AEG Inputs'!$E$2:$BC$92,MATCH(AH$1,'AEG Inputs'!$E$2:$E$92,0),MATCH($A4,'AEG Inputs'!$E$2:$AI$2,0))/'AEG Inputs'!$G$1+AH3</f>
        <v>7.3083357804559795E-2</v>
      </c>
      <c r="AI4" s="39">
        <f>INDEX('AEG Inputs'!$E$2:$BC$92,MATCH(AI$1,'AEG Inputs'!$E$2:$E$92,0),MATCH($A4,'AEG Inputs'!$E$2:$AI$2,0))/'AEG Inputs'!$G$1+AI3</f>
        <v>8.8248042212898198E-2</v>
      </c>
      <c r="AJ4" s="39">
        <f>INDEX('AEG Inputs'!$E$2:$BC$92,MATCH(AJ$1,'AEG Inputs'!$E$2:$E$92,0),MATCH($A4,'AEG Inputs'!$E$2:$AI$2,0))/'AEG Inputs'!$G$1+AJ3</f>
        <v>2.3217662457118898E-2</v>
      </c>
      <c r="AK4" s="39">
        <f>INDEX('AEG Inputs'!$E$2:$BC$92,MATCH(AK$1,'AEG Inputs'!$E$2:$E$92,0),MATCH($A4,'AEG Inputs'!$E$2:$AI$2,0))/'AEG Inputs'!$G$1+AK3</f>
        <v>2.6650897343337698E-3</v>
      </c>
      <c r="AL4" s="39">
        <f>INDEX('AEG Inputs'!$E$2:$BC$92,MATCH(AL$1,'AEG Inputs'!$E$2:$E$92,0),MATCH($A4,'AEG Inputs'!$E$2:$AI$2,0))/'AEG Inputs'!$G$1+AL3</f>
        <v>0.11577323840700908</v>
      </c>
      <c r="AM4" s="39">
        <f>INDEX('AEG Inputs'!$E$2:$BC$92,MATCH(AM$1,'AEG Inputs'!$E$2:$E$92,0),MATCH($A4,'AEG Inputs'!$E$2:$AI$2,0))/'AEG Inputs'!$G$1+AM3</f>
        <v>0.10553445984260687</v>
      </c>
      <c r="AN4" s="39">
        <f>INDEX('AEG Inputs'!$E$2:$BC$92,MATCH(AN$1,'AEG Inputs'!$E$2:$E$92,0),MATCH($A4,'AEG Inputs'!$E$2:$AI$2,0))/'AEG Inputs'!$G$1+AN3</f>
        <v>0.92195406159979576</v>
      </c>
      <c r="AO4" s="39">
        <f>INDEX('AEG Inputs'!$E$2:$BC$92,MATCH(AO$1,'AEG Inputs'!$E$2:$E$92,0),MATCH($A4,'AEG Inputs'!$E$2:$AI$2,0))/'AEG Inputs'!$G$1+AO3</f>
        <v>0.99434493480648967</v>
      </c>
      <c r="AP4" s="39">
        <f>INDEX('AEG Inputs'!$E$2:$BC$92,MATCH(AP$1,'AEG Inputs'!$E$2:$E$92,0),MATCH($A4,'AEG Inputs'!$E$2:$AI$2,0))/'AEG Inputs'!$G$1+AP3</f>
        <v>0.21125688618460348</v>
      </c>
      <c r="AQ4" s="39">
        <f>INDEX('AEG Inputs'!$E$2:$BC$92,MATCH(AQ$1,'AEG Inputs'!$E$2:$E$92,0),MATCH($A4,'AEG Inputs'!$E$2:$AI$2,0))/'AEG Inputs'!$G$1+AQ3</f>
        <v>0.24328033256961296</v>
      </c>
      <c r="AR4" s="39">
        <f>INDEX('AEG Inputs'!$E$2:$BC$92,MATCH(AR$1,'AEG Inputs'!$E$2:$E$92,0),MATCH($A4,'AEG Inputs'!$E$2:$AI$2,0))/'AEG Inputs'!$G$1+AR3</f>
        <v>1.0213506151119658</v>
      </c>
      <c r="AS4" s="39">
        <f>INDEX('AEG Inputs'!$E$2:$BC$92,MATCH(AS$1,'AEG Inputs'!$E$2:$E$92,0),MATCH($A4,'AEG Inputs'!$E$2:$AI$2,0))/'AEG Inputs'!$G$1+AS3</f>
        <v>1.0699453266137282</v>
      </c>
      <c r="AT4" s="39">
        <f>INDEX('AEG Inputs'!$E$2:$BC$92,MATCH(AT$1,'AEG Inputs'!$E$2:$E$92,0),MATCH($A4,'AEG Inputs'!$E$2:$AI$2,0))/'AEG Inputs'!$G$1+AT3</f>
        <v>6.0403168335271591</v>
      </c>
      <c r="AU4" s="39">
        <f>INDEX('AEG Inputs'!$E$2:$BC$92,MATCH(AU$1,'AEG Inputs'!$E$2:$E$92,0),MATCH($A4,'AEG Inputs'!$E$2:$AI$2,0))/'AEG Inputs'!$G$1+AU3</f>
        <v>4.6200925925847196</v>
      </c>
      <c r="AV4" s="39">
        <f>INDEX('AEG Inputs'!$E$2:$BC$92,MATCH(AV$1,'AEG Inputs'!$E$2:$E$92,0),MATCH($A4,'AEG Inputs'!$E$2:$AI$2,0))/'AEG Inputs'!$G$1+AV3</f>
        <v>0.76232378202392703</v>
      </c>
      <c r="AW4" s="39">
        <f>INDEX('AEG Inputs'!$E$2:$BC$92,MATCH(AW$1,'AEG Inputs'!$E$2:$E$92,0),MATCH($A4,'AEG Inputs'!$E$2:$AI$2,0))/'AEG Inputs'!$G$1+AW3</f>
        <v>1.3744204794839192</v>
      </c>
      <c r="AX4" s="39">
        <f>INDEX('AEG Inputs'!$E$2:$BC$92,MATCH(AX$1,'AEG Inputs'!$E$2:$E$92,0),MATCH($A4,'AEG Inputs'!$E$2:$AI$2,0))/'AEG Inputs'!$G$1+AX3</f>
        <v>1.5070314023159701E-3</v>
      </c>
      <c r="AY4" s="39">
        <f>INDEX('AEG Inputs'!$E$2:$BC$92,MATCH(AY$1,'AEG Inputs'!$E$2:$E$92,0),MATCH($A4,'AEG Inputs'!$E$2:$AI$2,0))/'AEG Inputs'!$G$1+AY3</f>
        <v>3.1010265310639305E-3</v>
      </c>
      <c r="AZ4" s="39">
        <f>INDEX('AEG Inputs'!$E$2:$BC$92,MATCH(AZ$1,'AEG Inputs'!$E$2:$E$92,0),MATCH($A4,'AEG Inputs'!$E$2:$AI$2,0))/'AEG Inputs'!$G$1+AZ3</f>
        <v>2.16337430230624E-2</v>
      </c>
      <c r="BA4" s="39">
        <f>INDEX('AEG Inputs'!$E$2:$BC$92,MATCH(BA$1,'AEG Inputs'!$E$2:$E$92,0),MATCH($A4,'AEG Inputs'!$E$2:$AI$2,0))/'AEG Inputs'!$G$1+BA3</f>
        <v>3.43068110071231E-2</v>
      </c>
      <c r="BB4" s="39">
        <f>INDEX('AEG Inputs'!$E$2:$BC$92,MATCH(BB$1,'AEG Inputs'!$E$2:$E$92,0),MATCH($A4,'AEG Inputs'!$E$2:$AI$2,0))/'AEG Inputs'!$G$1+BB3</f>
        <v>4.4469155636864804E-3</v>
      </c>
      <c r="BC4" s="39">
        <f>INDEX('AEG Inputs'!$E$2:$BC$92,MATCH(BC$1,'AEG Inputs'!$E$2:$E$92,0),MATCH($A4,'AEG Inputs'!$E$2:$AI$2,0))/'AEG Inputs'!$G$1+BC3</f>
        <v>5.0896231045180797E-3</v>
      </c>
      <c r="BD4" s="39">
        <f>INDEX('AEG Inputs'!$E$2:$BC$92,MATCH(BD$1,'AEG Inputs'!$E$2:$E$92,0),MATCH($A4,'AEG Inputs'!$E$2:$AI$2,0))/'AEG Inputs'!$G$1+BD3</f>
        <v>1.174751919436986E-4</v>
      </c>
      <c r="BE4" s="39">
        <f>INDEX('AEG Inputs'!$E$2:$BC$92,MATCH(BE$1,'AEG Inputs'!$E$2:$E$92,0),MATCH($A4,'AEG Inputs'!$E$2:$AI$2,0))/'AEG Inputs'!$G$1+BE3</f>
        <v>7.9327192077655777E-5</v>
      </c>
      <c r="BF4" s="39">
        <f>INDEX('AEG Inputs'!$E$2:$BC$92,MATCH(BF$1,'AEG Inputs'!$E$2:$E$92,0),MATCH($A4,'AEG Inputs'!$E$2:$AI$2,0))/'AEG Inputs'!$G$1+BF3</f>
        <v>0.29026381822213476</v>
      </c>
      <c r="BG4" s="39">
        <f>INDEX('AEG Inputs'!$E$2:$BC$92,MATCH(BG$1,'AEG Inputs'!$E$2:$E$92,0),MATCH($A4,'AEG Inputs'!$E$2:$AI$2,0))/'AEG Inputs'!$G$1+BG3</f>
        <v>7.300858346621481E-4</v>
      </c>
      <c r="BH4" s="39">
        <f>INDEX('AEG Inputs'!$E$2:$BC$92,MATCH(BH$1,'AEG Inputs'!$E$2:$E$92,0),MATCH($A4,'AEG Inputs'!$E$2:$AI$2,0))/'AEG Inputs'!$G$1+BH3</f>
        <v>6.6726437837488231E-2</v>
      </c>
      <c r="BI4" s="39">
        <f>INDEX('AEG Inputs'!$E$2:$BC$92,MATCH(BI$1,'AEG Inputs'!$E$2:$E$92,0),MATCH($A4,'AEG Inputs'!$E$2:$AI$2,0))/'AEG Inputs'!$G$1+BI3</f>
        <v>1.5506135478427849E-4</v>
      </c>
      <c r="BJ4" s="39">
        <f>INDEX('AEG Inputs'!$E$2:$BC$92,MATCH(BJ$1,'AEG Inputs'!$E$2:$E$92,0),MATCH($A4,'AEG Inputs'!$E$2:$AI$2,0))/'AEG Inputs'!$G$1+BJ3</f>
        <v>5.7970579855767682E-4</v>
      </c>
      <c r="BK4" s="39">
        <f>INDEX('AEG Inputs'!$E$2:$BC$92,MATCH(BK$1,'AEG Inputs'!$E$2:$E$92,0),MATCH($A4,'AEG Inputs'!$E$2:$AI$2,0))/'AEG Inputs'!$G$1+BK3</f>
        <v>8.5896262886994213E-4</v>
      </c>
      <c r="BL4" s="39">
        <f>INDEX('AEG Inputs'!$E$2:$BC$92,MATCH(BL$1,'AEG Inputs'!$E$2:$E$92,0),MATCH($A4,'AEG Inputs'!$E$2:$AI$2,0))/'AEG Inputs'!$G$1+BL3</f>
        <v>2.4821779458883877</v>
      </c>
      <c r="BM4" s="39">
        <f>INDEX('AEG Inputs'!$E$2:$BC$92,MATCH(BM$1,'AEG Inputs'!$E$2:$E$92,0),MATCH($A4,'AEG Inputs'!$E$2:$AI$2,0))/'AEG Inputs'!$G$1+BM3</f>
        <v>5.2424885361723244E-3</v>
      </c>
      <c r="BN4" s="39">
        <f>INDEX('AEG Inputs'!$E$2:$BC$92,MATCH(BN$1,'AEG Inputs'!$E$2:$E$92,0),MATCH($A4,'AEG Inputs'!$E$2:$AI$2,0))/'AEG Inputs'!$G$1+BN3</f>
        <v>0.50628334043160039</v>
      </c>
      <c r="BO4" s="39">
        <f>INDEX('AEG Inputs'!$E$2:$BC$92,MATCH(BO$1,'AEG Inputs'!$E$2:$E$92,0),MATCH($A4,'AEG Inputs'!$E$2:$AI$2,0))/'AEG Inputs'!$G$1+BO3</f>
        <v>7.3192690513506058E-4</v>
      </c>
      <c r="BP4" s="39">
        <f>INDEX('AEG Inputs'!$E$2:$BC$92,MATCH(BP$1,'AEG Inputs'!$E$2:$E$92,0),MATCH($A4,'AEG Inputs'!$E$2:$AI$2,0))/'AEG Inputs'!$G$1+BP3</f>
        <v>0.10481001615644181</v>
      </c>
      <c r="BQ4" s="39">
        <f>INDEX('AEG Inputs'!$E$2:$BC$92,MATCH(BQ$1,'AEG Inputs'!$E$2:$E$92,0),MATCH($A4,'AEG Inputs'!$E$2:$AI$2,0))/'AEG Inputs'!$G$1+BQ3</f>
        <v>0.1070191330028655</v>
      </c>
      <c r="BR4" s="39">
        <f>INDEX('AEG Inputs'!$E$2:$BC$92,MATCH(BR$1,'AEG Inputs'!$E$2:$E$92,0),MATCH($A4,'AEG Inputs'!$E$2:$AI$2,0))/'AEG Inputs'!$G$1+BR3</f>
        <v>0.86315878068989005</v>
      </c>
      <c r="BS4" s="39">
        <f>INDEX('AEG Inputs'!$E$2:$BC$92,MATCH(BS$1,'AEG Inputs'!$E$2:$E$92,0),MATCH($A4,'AEG Inputs'!$E$2:$AI$2,0))/'AEG Inputs'!$G$1+BS3</f>
        <v>0.9673900041897241</v>
      </c>
      <c r="BT4" s="39">
        <f>INDEX('AEG Inputs'!$E$2:$BC$92,MATCH(BT$1,'AEG Inputs'!$E$2:$E$92,0),MATCH($A4,'AEG Inputs'!$E$2:$AI$2,0))/'AEG Inputs'!$G$1+BT3</f>
        <v>0.19279500118663379</v>
      </c>
      <c r="BU4" s="39">
        <f>INDEX('AEG Inputs'!$E$2:$BC$92,MATCH(BU$1,'AEG Inputs'!$E$2:$E$92,0),MATCH($A4,'AEG Inputs'!$E$2:$AI$2,0))/'AEG Inputs'!$G$1+BU3</f>
        <v>0.2505369530338965</v>
      </c>
      <c r="BV4" s="39">
        <f>INDEX('AEG Inputs'!$E$2:$BC$92,MATCH(BV$1,'AEG Inputs'!$E$2:$E$92,0),MATCH($A4,'AEG Inputs'!$E$2:$AI$2,0))/'AEG Inputs'!$G$1+BV3</f>
        <v>6.7897656147467497E-2</v>
      </c>
      <c r="BW4" s="39">
        <f>INDEX('AEG Inputs'!$E$2:$BC$92,MATCH(BW$1,'AEG Inputs'!$E$2:$E$92,0),MATCH($A4,'AEG Inputs'!$E$2:$AI$2,0))/'AEG Inputs'!$G$1+BW3</f>
        <v>0.27181618181026101</v>
      </c>
      <c r="BX4" s="39">
        <f>INDEX('AEG Inputs'!$E$2:$BC$92,MATCH(BX$1,'AEG Inputs'!$E$2:$E$92,0),MATCH($A4,'AEG Inputs'!$E$2:$AI$2,0))/'AEG Inputs'!$G$1+BX3</f>
        <v>1.9176784004257299</v>
      </c>
      <c r="BY4" s="39">
        <f>INDEX('AEG Inputs'!$E$2:$BC$92,MATCH(BY$1,'AEG Inputs'!$E$2:$E$92,0),MATCH($A4,'AEG Inputs'!$E$2:$AI$2,0))/'AEG Inputs'!$G$1+BY3</f>
        <v>5.4851492632869796</v>
      </c>
      <c r="BZ4" s="39">
        <f>INDEX('AEG Inputs'!$E$2:$BC$92,MATCH(BZ$1,'AEG Inputs'!$E$2:$E$92,0),MATCH($A4,'AEG Inputs'!$E$2:$AI$2,0))/'AEG Inputs'!$G$1+BZ3</f>
        <v>0.13370542150018705</v>
      </c>
      <c r="CA4" s="39">
        <f>INDEX('AEG Inputs'!$E$2:$BC$92,MATCH(CA$1,'AEG Inputs'!$E$2:$E$92,0),MATCH($A4,'AEG Inputs'!$E$2:$AI$2,0))/'AEG Inputs'!$G$1+CA3</f>
        <v>0.38190929301590099</v>
      </c>
      <c r="CB4" s="39">
        <f>INDEX('AEG Inputs'!$E$2:$BC$92,MATCH(CB$1,'AEG Inputs'!$E$2:$E$92,0),MATCH($A4,'AEG Inputs'!$E$2:$AI$2,0))/'AEG Inputs'!$G$1+CB3</f>
        <v>3.3108148461417192E-3</v>
      </c>
      <c r="CC4" s="39">
        <f>INDEX('AEG Inputs'!$E$2:$BC$92,MATCH(CC$1,'AEG Inputs'!$E$2:$E$92,0),MATCH($A4,'AEG Inputs'!$E$2:$AI$2,0))/'AEG Inputs'!$G$1+CC3</f>
        <v>2.9569485973309214E-2</v>
      </c>
      <c r="CD4" s="39">
        <f>INDEX('AEG Inputs'!$E$2:$BC$92,MATCH(CD$1,'AEG Inputs'!$E$2:$E$92,0),MATCH($A4,'AEG Inputs'!$E$2:$AI$2,0))/'AEG Inputs'!$G$1+CD3</f>
        <v>3.9932939771964604E-2</v>
      </c>
      <c r="CE4" s="39">
        <f>INDEX('AEG Inputs'!$E$2:$BC$92,MATCH(CE$1,'AEG Inputs'!$E$2:$E$92,0),MATCH($A4,'AEG Inputs'!$E$2:$AI$2,0))/'AEG Inputs'!$G$1+CE3</f>
        <v>5.0172651518267424</v>
      </c>
      <c r="CF4" s="39">
        <f>INDEX('AEG Inputs'!$E$2:$BC$92,MATCH(CF$1,'AEG Inputs'!$E$2:$E$92,0),MATCH($A4,'AEG Inputs'!$E$2:$AI$2,0))/'AEG Inputs'!$G$1+CF3</f>
        <v>2.6500120359171202E-3</v>
      </c>
      <c r="CG4" s="39">
        <f>INDEX('AEG Inputs'!$E$2:$BC$92,MATCH(CG$1,'AEG Inputs'!$E$2:$E$92,0),MATCH($A4,'AEG Inputs'!$E$2:$AI$2,0))/'AEG Inputs'!$G$1+CG3</f>
        <v>5.5236592827528799E-4</v>
      </c>
      <c r="CH4" s="39">
        <f>INDEX('AEG Inputs'!$E$2:$BC$92,MATCH(CH$1,'AEG Inputs'!$E$2:$E$92,0),MATCH($A4,'AEG Inputs'!$E$2:$AI$2,0))/'AEG Inputs'!$G$1+CH3</f>
        <v>1.08450100562424E-2</v>
      </c>
      <c r="CI4" s="39">
        <f>INDEX('AEG Inputs'!$E$2:$BC$92,MATCH(CI$1,'AEG Inputs'!$E$2:$E$92,0),MATCH($A4,'AEG Inputs'!$E$2:$AI$2,0))/'AEG Inputs'!$G$1+CI3</f>
        <v>2</v>
      </c>
      <c r="CJ4" s="39">
        <f>INDEX('AEG Inputs'!$E$2:$BC$92,MATCH(CJ$1,'AEG Inputs'!$E$2:$E$92,0),MATCH($A4,'AEG Inputs'!$E$2:$AI$2,0))/'AEG Inputs'!$G$1+CJ3</f>
        <v>0.152256855615338</v>
      </c>
      <c r="CK4" s="39">
        <f>INDEX('AEG Inputs'!$E$2:$BC$92,MATCH(CK$1,'AEG Inputs'!$E$2:$E$92,0),MATCH($A4,'AEG Inputs'!$E$2:$AI$2,0))/'AEG Inputs'!$G$1+CK3</f>
        <v>7.50380544008061</v>
      </c>
      <c r="CL4" s="39">
        <f>INDEX('AEG Inputs'!$E$2:$BC$92,MATCH(CL$1,'AEG Inputs'!$E$2:$E$92,0),MATCH($A4,'AEG Inputs'!$E$2:$AI$2,0))/'AEG Inputs'!$G$1+CL3</f>
        <v>2.3235235887834604E-2</v>
      </c>
      <c r="CM4" s="39">
        <f>INDEX('AEG Inputs'!$E$2:$BC$92,MATCH(CM$1,'AEG Inputs'!$E$2:$E$92,0),MATCH($A4,'AEG Inputs'!$E$2:$AI$2,0))/'AEG Inputs'!$G$1+CM3</f>
        <v>1.0281137726360652</v>
      </c>
      <c r="CN4" s="39" cm="1">
        <f t="array" ref="CN4">INDEX('AEG Inputs'!$E$2:$BC$92,MATCH(CN$1,'AEG Inputs'!$F$2:$F$92,0),MATCH($A4,'AEG Inputs'!$E$2:$AI$2,0)+20)/'AEG Inputs'!$G$1+CN3</f>
        <v>0.74691215461660343</v>
      </c>
      <c r="CO4" s="39" cm="1">
        <f t="array" ref="CO4">INDEX('AEG Inputs'!$E$2:$BC$92,MATCH(CO$1,'AEG Inputs'!$F$2:$F$92,0),MATCH($A4,'AEG Inputs'!$E$2:$AI$2,0)+20)/'AEG Inputs'!$G$1+CO3</f>
        <v>3.2845903257274219E-2</v>
      </c>
      <c r="CP4" s="39" cm="1">
        <f t="array" ref="CP4">INDEX('AEG Inputs'!$E$2:$BC$92,MATCH(CP$1,'AEG Inputs'!$F$2:$F$92,0),MATCH($A4,'AEG Inputs'!$E$2:$AI$2,0)+20)/'AEG Inputs'!$G$1+CP3</f>
        <v>1.1744868744814426E-4</v>
      </c>
      <c r="CQ4" s="39" cm="1">
        <f t="array" ref="CQ4">INDEX('AEG Inputs'!$E$2:$BC$92,MATCH(CQ$1,'AEG Inputs'!$F$2:$F$92,0),MATCH($A4,'AEG Inputs'!$E$2:$AI$2,0)+20)/'AEG Inputs'!$G$1+CQ3</f>
        <v>0.16284800850174447</v>
      </c>
      <c r="CR4" s="39" cm="1">
        <f t="array" ref="CR4">INDEX('AEG Inputs'!$E$2:$BC$92,MATCH(CR$1,'AEG Inputs'!$F$2:$F$92,0),MATCH($A4,'AEG Inputs'!$E$2:$AI$2,0)+20)/'AEG Inputs'!$G$1+CR3</f>
        <v>0.10938954501290352</v>
      </c>
      <c r="CS4" s="39" cm="1">
        <f t="array" ref="CS4">INDEX('AEG Inputs'!$E$2:$BC$92,MATCH(CS$1,'AEG Inputs'!$F$2:$F$92,0),MATCH($A4,'AEG Inputs'!$E$2:$AI$2,0)+20)/'AEG Inputs'!$G$1+CS3</f>
        <v>0.156326641279393</v>
      </c>
      <c r="CT4" s="39" cm="1">
        <f t="array" ref="CT4">INDEX('AEG Inputs'!$E$2:$BC$92,MATCH(CT$1,'AEG Inputs'!$F$2:$F$92,0),MATCH($A4,'AEG Inputs'!$E$2:$AI$2,0)+20)/'AEG Inputs'!$G$1+CT3</f>
        <v>0.40732898383336991</v>
      </c>
      <c r="CU4" s="39" cm="1">
        <f t="array" ref="CU4">INDEX('AEG Inputs'!$E$2:$BC$92,MATCH(CU$1,'AEG Inputs'!$F$2:$F$92,0),MATCH($A4,'AEG Inputs'!$E$2:$AI$2,0)+20)/'AEG Inputs'!$G$1+CU3</f>
        <v>1.4989744575617399E-3</v>
      </c>
      <c r="CV4" s="39" cm="1">
        <f t="array" ref="CV4">INDEX('AEG Inputs'!$E$2:$BC$92,MATCH(CV$1,'AEG Inputs'!$F$2:$F$92,0),MATCH($A4,'AEG Inputs'!$E$2:$AI$2,0)+20)/'AEG Inputs'!$G$1+CV3</f>
        <v>1.2482895202371887E-3</v>
      </c>
      <c r="CW4" s="39" cm="1">
        <f t="array" ref="CW4">INDEX('AEG Inputs'!$E$2:$BC$92,MATCH(CW$1,'AEG Inputs'!$F$2:$F$92,0),MATCH($A4,'AEG Inputs'!$E$2:$AI$2,0)+20)/'AEG Inputs'!$G$1+CW3</f>
        <v>6.1242818037852299E-3</v>
      </c>
      <c r="CX4" s="39" cm="1">
        <f t="array" ref="CX4">INDEX('AEG Inputs'!$E$2:$BC$92,MATCH(CX$1,'AEG Inputs'!$F$2:$F$92,0),MATCH($A4,'AEG Inputs'!$E$2:$AI$2,0)+20)/'AEG Inputs'!$G$1+CX3</f>
        <v>1.208045129559733</v>
      </c>
      <c r="CY4" s="39" cm="1">
        <f t="array" ref="CY4">INDEX('AEG Inputs'!$E$2:$BC$92,MATCH(CY$1,'AEG Inputs'!$F$2:$F$92,0),MATCH($A4,'AEG Inputs'!$E$2:$AI$2,0)+20)/'AEG Inputs'!$G$1+CY3</f>
        <v>2.8881464859498102E-3</v>
      </c>
      <c r="CZ4" s="39" cm="1">
        <f t="array" ref="CZ4">INDEX('AEG Inputs'!$E$2:$BC$92,MATCH(CZ$1,'AEG Inputs'!$F$2:$F$92,0),MATCH($A4,'AEG Inputs'!$E$2:$AI$2,0)+20)/'AEG Inputs'!$G$1+CZ3</f>
        <v>0.232112694579547</v>
      </c>
      <c r="DA4" s="39" cm="1">
        <f t="array" ref="DA4">INDEX('AEG Inputs'!$E$2:$BC$92,MATCH(DA$1,'AEG Inputs'!$F$2:$F$92,0),MATCH($A4,'AEG Inputs'!$E$2:$AI$2,0)+20)/'AEG Inputs'!$G$1+DA3</f>
        <v>1.6005231631273675</v>
      </c>
      <c r="DB4" s="39" cm="1">
        <f t="array" ref="DB4">INDEX('AEG Inputs'!$E$2:$BC$92,MATCH(DB$1,'AEG Inputs'!$F$2:$F$92,0),MATCH($A4,'AEG Inputs'!$E$2:$AI$2,0)+20)/'AEG Inputs'!$G$1+DB3</f>
        <v>0.22439384092811351</v>
      </c>
      <c r="DC4" s="39" cm="1">
        <f t="array" ref="DC4">INDEX('AEG Inputs'!$E$2:$BC$92,MATCH(DC$1,'AEG Inputs'!$F$2:$F$92,0),MATCH($A4,'AEG Inputs'!$E$2:$AI$2,0)+20)/'AEG Inputs'!$G$1+DC3</f>
        <v>2.8573503756723602E-3</v>
      </c>
      <c r="DD4" s="39" cm="1">
        <f t="array" ref="DD4">INDEX('AEG Inputs'!$E$2:$BC$92,MATCH(DD$1,'AEG Inputs'!$F$2:$F$92,0),MATCH($A4,'AEG Inputs'!$E$2:$AI$2,0)+20)/'AEG Inputs'!$G$1+DD3</f>
        <v>1.7347674172449429E-4</v>
      </c>
      <c r="DE4" s="39" cm="1">
        <f t="array" ref="DE4">INDEX('AEG Inputs'!$E$2:$BC$92,MATCH(DE$1,'AEG Inputs'!$F$2:$F$92,0),MATCH($A4,'AEG Inputs'!$E$2:$AI$2,0)+20)/'AEG Inputs'!$G$1+DE3</f>
        <v>0.10186172226456686</v>
      </c>
      <c r="DF4" s="39" cm="1">
        <f t="array" ref="DF4">INDEX('AEG Inputs'!$E$2:$BC$92,MATCH(DF$1,'AEG Inputs'!$F$2:$F$92,0),MATCH($A4,'AEG Inputs'!$E$2:$AI$2,0)+20)/'AEG Inputs'!$G$1+DF3</f>
        <v>0.10473605233933361</v>
      </c>
      <c r="DG4" s="39" cm="1">
        <f t="array" ref="DG4">INDEX('AEG Inputs'!$E$2:$BC$92,MATCH(DG$1,'AEG Inputs'!$F$2:$F$92,0),MATCH($A4,'AEG Inputs'!$E$2:$AI$2,0)+20)/'AEG Inputs'!$G$1+DG3</f>
        <v>0.17158990077209837</v>
      </c>
      <c r="DH4" s="39" cm="1">
        <f t="array" ref="DH4">INDEX('AEG Inputs'!$E$2:$BC$92,MATCH(DH$1,'AEG Inputs'!$F$2:$F$92,0),MATCH($A4,'AEG Inputs'!$E$2:$AI$2,0)+20)/'AEG Inputs'!$G$1+DH3</f>
        <v>1.21401645114497E-2</v>
      </c>
      <c r="DI4" s="39" cm="1">
        <f t="array" ref="DI4">INDEX('AEG Inputs'!$E$2:$BC$92,MATCH(DI$1,'AEG Inputs'!$F$2:$F$92,0),MATCH($A4,'AEG Inputs'!$E$2:$AI$2,0)+20)/'AEG Inputs'!$G$1+DI3</f>
        <v>3.5813929926032398E-4</v>
      </c>
      <c r="DJ4" s="39" cm="1">
        <f t="array" ref="DJ4">INDEX('AEG Inputs'!$E$2:$BC$92,MATCH(DJ$1,'AEG Inputs'!$F$2:$F$92,0),MATCH($A4,'AEG Inputs'!$E$2:$AI$2,0)+20)/'AEG Inputs'!$G$1+DJ3</f>
        <v>8.4476382740148977E-4</v>
      </c>
      <c r="DK4" s="39" cm="1">
        <f t="array" ref="DK4">INDEX('AEG Inputs'!$E$2:$BC$92,MATCH(DK$1,'AEG Inputs'!$F$2:$F$92,0),MATCH($A4,'AEG Inputs'!$E$2:$AI$2,0)+20)/'AEG Inputs'!$G$1+DK3</f>
        <v>2.9762676657171402E-3</v>
      </c>
      <c r="DL4" s="39" cm="1">
        <f t="array" ref="DL4">INDEX('AEG Inputs'!$E$2:$BC$92,MATCH(DL$1,'AEG Inputs'!$F$2:$F$92,0),MATCH($A4,'AEG Inputs'!$E$2:$AI$2,0)+20)/'AEG Inputs'!$G$1+DL3</f>
        <v>0.81154225545538994</v>
      </c>
      <c r="DM4" s="39" cm="1">
        <f t="array" ref="DM4">INDEX('AEG Inputs'!$E$2:$BC$92,MATCH(DM$1,'AEG Inputs'!$F$2:$F$92,0),MATCH($A4,'AEG Inputs'!$E$2:$AI$2,0)+20)/'AEG Inputs'!$G$1+DM3</f>
        <v>1.9587050685395801E-3</v>
      </c>
      <c r="DN4" s="39" cm="1">
        <f t="array" ref="DN4">INDEX('AEG Inputs'!$E$2:$BC$92,MATCH(DN$1,'AEG Inputs'!$F$2:$F$92,0),MATCH($A4,'AEG Inputs'!$E$2:$AI$2,0)+20)/'AEG Inputs'!$G$1+DN3</f>
        <v>5.7980020979859902E-2</v>
      </c>
      <c r="DO4" s="39" cm="1">
        <f t="array" ref="DO4">INDEX('AEG Inputs'!$E$2:$BC$92,MATCH(DO$1,'AEG Inputs'!$F$2:$F$92,0),MATCH($A4,'AEG Inputs'!$E$2:$AI$2,0)+20)/'AEG Inputs'!$G$1+DO3</f>
        <v>1.5246604307166085</v>
      </c>
      <c r="DP4" s="39" cm="1">
        <f t="array" ref="DP4">INDEX('AEG Inputs'!$E$2:$BC$92,MATCH(DP$1,'AEG Inputs'!$F$2:$F$92,0),MATCH($A4,'AEG Inputs'!$E$2:$AI$2,0)+20)/'AEG Inputs'!$G$1+DP3</f>
        <v>19.270148048888387</v>
      </c>
      <c r="DQ4" s="39" cm="1">
        <f t="array" ref="DQ4">INDEX('AEG Inputs'!$E$2:$BC$92,MATCH(DQ$1,'AEG Inputs'!$F$2:$F$92,0),MATCH($A4,'AEG Inputs'!$E$2:$AI$2,0)+20)/'AEG Inputs'!$G$1+DQ3</f>
        <v>3.8275558742426025E-2</v>
      </c>
      <c r="DR4" s="39" cm="1">
        <f t="array" ref="DR4">INDEX('AEG Inputs'!$E$2:$BC$92,MATCH(DR$1,'AEG Inputs'!$F$2:$F$92,0),MATCH($A4,'AEG Inputs'!$E$2:$AI$2,0)+20)/'AEG Inputs'!$G$1+DR3</f>
        <v>0.42956236068831899</v>
      </c>
      <c r="DS4" s="39" cm="1">
        <f t="array" ref="DS4">INDEX('AEG Inputs'!$E$2:$BC$92,MATCH(DS$1,'AEG Inputs'!$F$2:$F$92,0),MATCH($A4,'AEG Inputs'!$E$2:$AI$2,0)+20)/'AEG Inputs'!$G$1+DS3</f>
        <v>1.016794265056012</v>
      </c>
      <c r="DT4" s="39" cm="1">
        <f t="array" ref="DT4">INDEX('AEG Inputs'!$E$2:$BC$92,MATCH(DT$1,'AEG Inputs'!$F$2:$F$92,0),MATCH($A4,'AEG Inputs'!$E$2:$AI$2,0)+20)/'AEG Inputs'!$G$1+DT3</f>
        <v>0.86315878068989005</v>
      </c>
      <c r="DU4" s="39" cm="1">
        <f t="array" ref="DU4">INDEX('AEG Inputs'!$E$2:$BC$92,MATCH(DU$1,'AEG Inputs'!$F$2:$F$92,0),MATCH($A4,'AEG Inputs'!$E$2:$AI$2,0)+20)/'AEG Inputs'!$G$1+DU3</f>
        <v>1.3671636304811488</v>
      </c>
      <c r="DV4" s="39" cm="1">
        <f t="array" ref="DV4">INDEX('AEG Inputs'!$E$2:$BC$92,MATCH(DV$1,'AEG Inputs'!$F$2:$F$92,0),MATCH($A4,'AEG Inputs'!$E$2:$AI$2,0)+20)/'AEG Inputs'!$G$1+DV3</f>
        <v>0.189255471121616</v>
      </c>
      <c r="DW4" s="39" cm="1">
        <f t="array" ref="DW4">INDEX('AEG Inputs'!$E$2:$BC$92,MATCH(DW$1,'AEG Inputs'!$F$2:$F$92,0),MATCH($A4,'AEG Inputs'!$E$2:$AI$2,0)+20)/'AEG Inputs'!$G$1+DW3</f>
        <v>4.7307537312341094E-2</v>
      </c>
      <c r="DX4" s="39" cm="1">
        <f t="array" ref="DX4">INDEX('AEG Inputs'!$E$2:$BC$92,MATCH(DX$1,'AEG Inputs'!$F$2:$F$92,0),MATCH($A4,'AEG Inputs'!$E$2:$AI$2,0)+20)/'AEG Inputs'!$G$1+DX3</f>
        <v>3.2463468667289437</v>
      </c>
      <c r="DY4" s="39" cm="1">
        <f t="array" ref="DY4">INDEX('AEG Inputs'!$E$2:$BC$92,MATCH(DY$1,'AEG Inputs'!$F$2:$F$92,0),MATCH($A4,'AEG Inputs'!$E$2:$AI$2,0)+20)/'AEG Inputs'!$G$1+DY3</f>
        <v>4.2724929121599697E-2</v>
      </c>
      <c r="DZ4" s="39" cm="1">
        <f t="array" ref="DZ4">INDEX('AEG Inputs'!$E$2:$BC$92,MATCH(DZ$1,'AEG Inputs'!$F$2:$F$92,0),MATCH($A4,'AEG Inputs'!$E$2:$AI$2,0)+20)/'AEG Inputs'!$G$1+DZ3</f>
        <v>16.088408919138271</v>
      </c>
      <c r="EA4" s="39" cm="1">
        <f t="array" ref="EA4">INDEX('AEG Inputs'!$E$2:$BC$92,MATCH(EA$1,'AEG Inputs'!$F$2:$F$92,0),MATCH($A4,'AEG Inputs'!$E$2:$AI$2,0)+20)/'AEG Inputs'!$G$1+EA3</f>
        <v>2.7721273650005599E-2</v>
      </c>
      <c r="EB4" s="39" cm="1">
        <f t="array" ref="EB4">INDEX('AEG Inputs'!$E$2:$BC$92,MATCH(EB$1,'AEG Inputs'!$F$2:$F$92,0),MATCH($A4,'AEG Inputs'!$E$2:$AI$2,0)+20)/'AEG Inputs'!$G$1+EB3</f>
        <v>2.4915006565433102</v>
      </c>
      <c r="EC4" s="39" cm="1">
        <f t="array" ref="EC4">INDEX('AEG Inputs'!$E$2:$BC$92,MATCH(EC$1,'AEG Inputs'!$F$2:$F$92,0),MATCH($A4,'AEG Inputs'!$E$2:$AI$2,0)+20)/'AEG Inputs'!$G$1+EC3</f>
        <v>9.0638956530746775</v>
      </c>
      <c r="ED4" s="39" cm="1">
        <f t="array" ref="ED4">INDEX('AEG Inputs'!$E$2:$BC$92,MATCH(ED$1,'AEG Inputs'!$F$2:$F$92,0),MATCH($A4,'AEG Inputs'!$E$2:$AI$2,0)+20)/'AEG Inputs'!$G$1+ED3</f>
        <v>5.3023479044101975</v>
      </c>
      <c r="EE4" s="39" cm="1">
        <f t="array" ref="EE4">INDEX('AEG Inputs'!$E$2:$BC$92,MATCH(EE$1,'AEG Inputs'!$F$2:$F$92,0),MATCH($A4,'AEG Inputs'!$E$2:$AI$2,0)+20)/'AEG Inputs'!$G$1+EE3</f>
        <v>1.4405302545163395E-2</v>
      </c>
      <c r="EF4" s="39" cm="1">
        <f t="array" ref="EF4">INDEX('AEG Inputs'!$E$2:$BC$92,MATCH(EF$1,'AEG Inputs'!$F$2:$F$92,0),MATCH($A4,'AEG Inputs'!$E$2:$AI$2,0)+20)/'AEG Inputs'!$G$1+EF3</f>
        <v>1.0809087427243616E-3</v>
      </c>
      <c r="EG4" s="39" cm="1">
        <f t="array" ref="EG4">INDEX('AEG Inputs'!$E$2:$BC$92,MATCH(EG$1,'AEG Inputs'!$F$2:$F$92,0),MATCH($A4,'AEG Inputs'!$E$2:$AI$2,0)+20)/'AEG Inputs'!$G$1+EG3</f>
        <v>1.6222284477014075</v>
      </c>
      <c r="EH4" s="39" cm="1">
        <f t="array" ref="EH4">INDEX('AEG Inputs'!$E$2:$BC$92,MATCH(EH$1,'AEG Inputs'!$F$2:$F$92,0),MATCH($A4,'AEG Inputs'!$E$2:$AI$2,0)+20)/'AEG Inputs'!$G$1+EH3</f>
        <v>0.96739000418972299</v>
      </c>
      <c r="EI4" s="39" cm="1">
        <f t="array" ref="EI4">INDEX('AEG Inputs'!$E$2:$BC$92,MATCH(EI$1,'AEG Inputs'!$F$2:$F$92,0),MATCH($A4,'AEG Inputs'!$E$2:$AI$2,0)+20)/'AEG Inputs'!$G$1+EI3</f>
        <v>1.4731316575774787</v>
      </c>
      <c r="EJ4" s="39" cm="1">
        <f t="array" ref="EJ4">INDEX('AEG Inputs'!$E$2:$BC$92,MATCH(EJ$1,'AEG Inputs'!$F$2:$F$92,0),MATCH($A4,'AEG Inputs'!$E$2:$AI$2,0)+20)/'AEG Inputs'!$G$1+EJ3</f>
        <v>0.33016070911537998</v>
      </c>
      <c r="EK4" s="39" cm="1">
        <f t="array" ref="EK4">INDEX('AEG Inputs'!$E$2:$BC$92,MATCH(EK$1,'AEG Inputs'!$F$2:$F$92,0),MATCH($A4,'AEG Inputs'!$E$2:$AI$2,0)+20)/'AEG Inputs'!$G$1+EK3</f>
        <v>0.111845035927348</v>
      </c>
      <c r="EL4" s="39" cm="1">
        <f t="array" ref="EL4">INDEX('AEG Inputs'!$E$2:$BC$92,MATCH(EL$1,'AEG Inputs'!$F$2:$F$92,0),MATCH($A4,'AEG Inputs'!$E$2:$AI$2,0)+20)/'AEG Inputs'!$G$1+EL3</f>
        <v>7.6156852421749941E-3</v>
      </c>
      <c r="EM4" s="39" cm="1">
        <f t="array" ref="EM4">INDEX('AEG Inputs'!$E$2:$BC$92,MATCH(EM$1,'AEG Inputs'!$F$2:$F$92,0),MATCH($A4,'AEG Inputs'!$E$2:$AI$2,0)+20)/'AEG Inputs'!$G$1+EM3</f>
        <v>6.7753234708616203E-2</v>
      </c>
      <c r="EN4" s="39" cm="1">
        <f t="array" ref="EN4">INDEX('AEG Inputs'!$E$2:$BC$92,MATCH(EN$1,'AEG Inputs'!$F$2:$F$92,0),MATCH($A4,'AEG Inputs'!$E$2:$AI$2,0)+20)/'AEG Inputs'!$G$1+EN3</f>
        <v>8.4960484015678688</v>
      </c>
      <c r="EO4" s="39" cm="1">
        <f t="array" ref="EO4">INDEX('AEG Inputs'!$E$2:$BC$92,MATCH(EO$1,'AEG Inputs'!$F$2:$F$92,0),MATCH($A4,'AEG Inputs'!$E$2:$AI$2,0)+20)/'AEG Inputs'!$G$1+EO3</f>
        <v>3.3473395322133802E-2</v>
      </c>
      <c r="EP4" s="39" cm="1">
        <f t="array" ref="EP4">INDEX('AEG Inputs'!$E$2:$BC$92,MATCH(EP$1,'AEG Inputs'!$F$2:$F$92,0),MATCH($A4,'AEG Inputs'!$E$2:$AI$2,0)+20)/'AEG Inputs'!$G$1+EP3</f>
        <v>4.6839476855034601</v>
      </c>
      <c r="EQ4" s="39" cm="1">
        <f t="array" ref="EQ4">INDEX('AEG Inputs'!$E$2:$BC$92,MATCH(EQ$1,'AEG Inputs'!$F$2:$F$92,0),MATCH($A4,'AEG Inputs'!$E$2:$AI$2,0)+20)/'AEG Inputs'!$G$1+EQ3</f>
        <v>6.9129633643235362</v>
      </c>
      <c r="ER4" s="39" cm="1">
        <f t="array" ref="ER4">INDEX('AEG Inputs'!$E$2:$BC$92,MATCH(ER$1,'AEG Inputs'!$F$2:$F$92,0),MATCH($A4,'AEG Inputs'!$E$2:$AI$2,0)+20)/'AEG Inputs'!$G$1+ER3</f>
        <v>8.7305261761832096</v>
      </c>
      <c r="ES4" s="39" cm="1">
        <f t="array" ref="ES4">INDEX('AEG Inputs'!$E$2:$BC$92,MATCH(ES$1,'AEG Inputs'!$F$2:$F$92,0),MATCH($A4,'AEG Inputs'!$E$2:$AI$2,0)+20)/'AEG Inputs'!$G$1+ES3</f>
        <v>5.70769110247083E-4</v>
      </c>
      <c r="ET4" s="39" cm="1">
        <f t="array" ref="ET4">INDEX('AEG Inputs'!$E$2:$BC$92,MATCH(ET$1,'AEG Inputs'!$F$2:$F$92,0),MATCH($A4,'AEG Inputs'!$E$2:$AI$2,0)+20)/'AEG Inputs'!$G$1+ET3</f>
        <v>2.2942069960635579E-4</v>
      </c>
      <c r="EU4" s="39" cm="1">
        <f t="array" ref="EU4">INDEX('AEG Inputs'!$E$2:$BC$92,MATCH(EU$1,'AEG Inputs'!$F$2:$F$92,0),MATCH($A4,'AEG Inputs'!$E$2:$AI$2,0)+20)/'AEG Inputs'!$G$1+EU3</f>
        <v>0.31588058994371276</v>
      </c>
      <c r="EV4" s="39" cm="1">
        <f t="array" ref="EV4">INDEX('AEG Inputs'!$E$2:$BC$92,MATCH(EV$1,'AEG Inputs'!$F$2:$F$92,0),MATCH($A4,'AEG Inputs'!$E$2:$AI$2,0)+20)/'AEG Inputs'!$G$1+EV3</f>
        <v>0.26196454216716358</v>
      </c>
      <c r="EW4" s="39" cm="1">
        <f t="array" ref="EW4">INDEX('AEG Inputs'!$E$2:$BC$92,MATCH(EW$1,'AEG Inputs'!$F$2:$F$92,0),MATCH($A4,'AEG Inputs'!$E$2:$AI$2,0)+20)/'AEG Inputs'!$G$1+EW3</f>
        <v>0.36043747658611891</v>
      </c>
      <c r="EX4" s="39" cm="1">
        <f t="array" ref="EX4">INDEX('AEG Inputs'!$E$2:$BC$92,MATCH(EX$1,'AEG Inputs'!$F$2:$F$92,0),MATCH($A4,'AEG Inputs'!$E$2:$AI$2,0)+20)/'AEG Inputs'!$G$1+EX3</f>
        <v>3.03472100140624E-2</v>
      </c>
      <c r="EY4" s="39" cm="1">
        <f t="array" ref="EY4">INDEX('AEG Inputs'!$E$2:$BC$92,MATCH(EY$1,'AEG Inputs'!$F$2:$F$92,0),MATCH($A4,'AEG Inputs'!$E$2:$AI$2,0)+20)/'AEG Inputs'!$G$1+EY3</f>
        <v>2.2815101177752202E-3</v>
      </c>
      <c r="EZ4" s="39" cm="1">
        <f t="array" ref="EZ4">INDEX('AEG Inputs'!$E$2:$BC$92,MATCH(EZ$1,'AEG Inputs'!$F$2:$F$92,0),MATCH($A4,'AEG Inputs'!$E$2:$AI$2,0)+20)/'AEG Inputs'!$G$1+EZ3</f>
        <v>1.0632837262769743E-3</v>
      </c>
      <c r="FA4" s="39" cm="1">
        <f t="array" ref="FA4">INDEX('AEG Inputs'!$E$2:$BC$92,MATCH(FA$1,'AEG Inputs'!$F$2:$F$92,0),MATCH($A4,'AEG Inputs'!$E$2:$AI$2,0)+20)/'AEG Inputs'!$G$1+FA3</f>
        <v>1.0051602543507E-2</v>
      </c>
      <c r="FB4" s="39" cm="1">
        <f t="array" ref="FB4">INDEX('AEG Inputs'!$E$2:$BC$92,MATCH(FB$1,'AEG Inputs'!$F$2:$F$92,0),MATCH($A4,'AEG Inputs'!$E$2:$AI$2,0)+20)/'AEG Inputs'!$G$1+FB3</f>
        <v>0.67135462008707392</v>
      </c>
      <c r="FC4" s="39" cm="1">
        <f t="array" ref="FC4">INDEX('AEG Inputs'!$E$2:$BC$92,MATCH(FC$1,'AEG Inputs'!$F$2:$F$92,0),MATCH($A4,'AEG Inputs'!$E$2:$AI$2,0)+20)/'AEG Inputs'!$G$1+FC3</f>
        <v>1.01089610612659E-3</v>
      </c>
      <c r="FD4" s="39" cm="1">
        <f t="array" ref="FD4">INDEX('AEG Inputs'!$E$2:$BC$92,MATCH(FD$1,'AEG Inputs'!$F$2:$F$92,0),MATCH($A4,'AEG Inputs'!$E$2:$AI$2,0)+20)/'AEG Inputs'!$G$1+FD3</f>
        <v>0.32612478954166602</v>
      </c>
      <c r="FE4" s="39" cm="1">
        <f t="array" ref="FE4">INDEX('AEG Inputs'!$E$2:$BC$92,MATCH(FE$1,'AEG Inputs'!$F$2:$F$92,0),MATCH($A4,'AEG Inputs'!$E$2:$AI$2,0)+20)/'AEG Inputs'!$G$1+FE3</f>
        <v>2.0564374503808684</v>
      </c>
      <c r="FF4" s="39" cm="1">
        <f t="array" ref="FF4">INDEX('AEG Inputs'!$E$2:$BC$92,MATCH(FF$1,'AEG Inputs'!$F$2:$F$92,0),MATCH($A4,'AEG Inputs'!$E$2:$AI$2,0)+20)/'AEG Inputs'!$G$1+FF3</f>
        <v>9.242986899600993</v>
      </c>
      <c r="FG4" s="39" cm="1">
        <f t="array" ref="FG4">INDEX('AEG Inputs'!$E$2:$BC$92,MATCH(FG$1,'AEG Inputs'!$F$2:$F$92,0),MATCH($A4,'AEG Inputs'!$E$2:$AI$2,0)+20)/'AEG Inputs'!$G$1+FG3</f>
        <v>2.7422188692212404E-3</v>
      </c>
      <c r="FH4" s="39" cm="1">
        <f t="array" ref="FH4">INDEX('AEG Inputs'!$E$2:$BC$92,MATCH(FH$1,'AEG Inputs'!$F$2:$F$92,0),MATCH($A4,'AEG Inputs'!$E$2:$AI$2,0)+20)/'AEG Inputs'!$G$1+FH3</f>
        <v>9.8735225378754038E-2</v>
      </c>
      <c r="FI4" s="39" cm="1">
        <f t="array" ref="FI4">INDEX('AEG Inputs'!$E$2:$BC$92,MATCH(FI$1,'AEG Inputs'!$F$2:$F$92,0),MATCH($A4,'AEG Inputs'!$E$2:$AI$2,0)+20)/'AEG Inputs'!$G$1+FI3</f>
        <v>0.2585737747875711</v>
      </c>
      <c r="FJ4" s="39" cm="1">
        <f t="array" ref="FJ4">INDEX('AEG Inputs'!$E$2:$BC$92,MATCH(FJ$1,'AEG Inputs'!$F$2:$F$92,0),MATCH($A4,'AEG Inputs'!$E$2:$AI$2,0)+20)/'AEG Inputs'!$G$1+FJ3</f>
        <v>0.19279500118663478</v>
      </c>
      <c r="FK4" s="39" cm="1">
        <f t="array" ref="FK4">INDEX('AEG Inputs'!$E$2:$BC$92,MATCH(FK$1,'AEG Inputs'!$F$2:$F$92,0),MATCH($A4,'AEG Inputs'!$E$2:$AI$2,0)+20)/'AEG Inputs'!$G$1+FK3</f>
        <v>0.3132568207294199</v>
      </c>
      <c r="FL4" s="39" cm="1">
        <f t="array" ref="FL4">INDEX('AEG Inputs'!$E$2:$BC$92,MATCH(FL$1,'AEG Inputs'!$F$2:$F$92,0),MATCH($A4,'AEG Inputs'!$E$2:$AI$2,0)+20)/'AEG Inputs'!$G$1+FL3</f>
        <v>2.4407022845839201E-2</v>
      </c>
      <c r="FM4" s="39" cm="1">
        <f t="array" ref="FM4">INDEX('AEG Inputs'!$E$2:$BC$92,MATCH(FM$1,'AEG Inputs'!$F$2:$F$92,0),MATCH($A4,'AEG Inputs'!$E$2:$AI$2,0)+20)/'AEG Inputs'!$G$1+FM3</f>
        <v>2.4828949336876001E-3</v>
      </c>
      <c r="FN4" s="39" cm="1">
        <f t="array" ref="FN4">INDEX('AEG Inputs'!$E$2:$BC$92,MATCH(FN$1,'AEG Inputs'!$F$2:$F$92,0),MATCH($A4,'AEG Inputs'!$E$2:$AI$2,0)+20)/'AEG Inputs'!$G$1+FN3</f>
        <v>0.52925026772371664</v>
      </c>
      <c r="FO4" s="39" cm="1">
        <f t="array" ref="FO4">INDEX('AEG Inputs'!$E$2:$BC$92,MATCH(FO$1,'AEG Inputs'!$F$2:$F$92,0),MATCH($A4,'AEG Inputs'!$E$2:$AI$2,0)+20)/'AEG Inputs'!$G$1+FO3</f>
        <v>8.7823060515095502E-3</v>
      </c>
      <c r="FP4" s="39" cm="1">
        <f t="array" ref="FP4">INDEX('AEG Inputs'!$E$2:$BC$92,MATCH(FP$1,'AEG Inputs'!$F$2:$F$92,0),MATCH($A4,'AEG Inputs'!$E$2:$AI$2,0)+20)/'AEG Inputs'!$G$1+FP3</f>
        <v>4.7108660365353003</v>
      </c>
      <c r="FQ4" s="39" cm="1">
        <f t="array" ref="FQ4">INDEX('AEG Inputs'!$E$2:$BC$92,MATCH(FQ$1,'AEG Inputs'!$F$2:$F$92,0),MATCH($A4,'AEG Inputs'!$E$2:$AI$2,0)+20)/'AEG Inputs'!$G$1+FQ3</f>
        <v>8.8066995527002704E-3</v>
      </c>
      <c r="FR4" s="39" cm="1">
        <f t="array" ref="FR4">INDEX('AEG Inputs'!$E$2:$BC$92,MATCH(FR$1,'AEG Inputs'!$F$2:$F$92,0),MATCH($A4,'AEG Inputs'!$E$2:$AI$2,0)+20)/'AEG Inputs'!$G$1+FR3</f>
        <v>0.54114170824734997</v>
      </c>
      <c r="FS4" s="39" cm="1">
        <f t="array" ref="FS4">INDEX('AEG Inputs'!$E$2:$BC$92,MATCH(FS$1,'AEG Inputs'!$F$2:$F$92,0),MATCH($A4,'AEG Inputs'!$E$2:$AI$2,0)+20)/'AEG Inputs'!$G$1+FS3</f>
        <v>1.1029959511834213</v>
      </c>
    </row>
    <row r="5" spans="1:175" x14ac:dyDescent="0.25">
      <c r="A5" s="38">
        <f t="shared" si="0"/>
        <v>2026</v>
      </c>
      <c r="B5" s="39">
        <f>INDEX('AEG Inputs'!$E$2:$BC$92,MATCH(B$1,'AEG Inputs'!$E$2:$E$92,0),MATCH($A5,'AEG Inputs'!$E$2:$AI$2,0))/'AEG Inputs'!$G$1+B4</f>
        <v>0.69184660633417783</v>
      </c>
      <c r="C5" s="39">
        <f>INDEX('AEG Inputs'!$E$2:$BC$92,MATCH(C$1,'AEG Inputs'!$E$2:$E$92,0),MATCH($A5,'AEG Inputs'!$E$2:$AI$2,0))/'AEG Inputs'!$G$1+C4</f>
        <v>1.3242538237380779</v>
      </c>
      <c r="D5" s="39">
        <f>INDEX('AEG Inputs'!$E$2:$BC$92,MATCH(D$1,'AEG Inputs'!$E$2:$E$92,0),MATCH($A5,'AEG Inputs'!$E$2:$AI$2,0))/'AEG Inputs'!$G$1+D4</f>
        <v>11.382971638262568</v>
      </c>
      <c r="E5" s="39">
        <f>INDEX('AEG Inputs'!$E$2:$BC$92,MATCH(E$1,'AEG Inputs'!$E$2:$E$92,0),MATCH($A5,'AEG Inputs'!$E$2:$AI$2,0))/'AEG Inputs'!$G$1+E4</f>
        <v>54.410159865274458</v>
      </c>
      <c r="F5" s="39">
        <f>INDEX('AEG Inputs'!$E$2:$BC$92,MATCH(F$1,'AEG Inputs'!$E$2:$E$92,0),MATCH($A5,'AEG Inputs'!$E$2:$AI$2,0))/'AEG Inputs'!$G$1+F4</f>
        <v>2.682054351759529</v>
      </c>
      <c r="G5" s="39">
        <f>INDEX('AEG Inputs'!$E$2:$BC$92,MATCH(G$1,'AEG Inputs'!$E$2:$E$92,0),MATCH($A5,'AEG Inputs'!$E$2:$AI$2,0))/'AEG Inputs'!$G$1+G4</f>
        <v>33.369581681208203</v>
      </c>
      <c r="H5" s="39">
        <f>INDEX('AEG Inputs'!$E$2:$BC$92,MATCH(H$1,'AEG Inputs'!$E$2:$E$92,0),MATCH($A5,'AEG Inputs'!$E$2:$AI$2,0))/'AEG Inputs'!$G$1+H4</f>
        <v>7.5535337731766198E-4</v>
      </c>
      <c r="I5" s="39">
        <f>INDEX('AEG Inputs'!$E$2:$BC$92,MATCH(I$1,'AEG Inputs'!$E$2:$E$92,0),MATCH($A5,'AEG Inputs'!$E$2:$AI$2,0))/'AEG Inputs'!$G$1+I4</f>
        <v>2.9236704209101702E-3</v>
      </c>
      <c r="J5" s="39">
        <f>INDEX('AEG Inputs'!$E$2:$BC$92,MATCH(J$1,'AEG Inputs'!$E$2:$E$92,0),MATCH($A5,'AEG Inputs'!$E$2:$AI$2,0))/'AEG Inputs'!$G$1+J4</f>
        <v>0.602124165642827</v>
      </c>
      <c r="K5" s="39">
        <f>INDEX('AEG Inputs'!$E$2:$BC$92,MATCH(K$1,'AEG Inputs'!$E$2:$E$92,0),MATCH($A5,'AEG Inputs'!$E$2:$AI$2,0))/'AEG Inputs'!$G$1+K4</f>
        <v>2.2549608602735938</v>
      </c>
      <c r="L5" s="39">
        <f>INDEX('AEG Inputs'!$E$2:$BC$92,MATCH(L$1,'AEG Inputs'!$E$2:$E$92,0),MATCH($A5,'AEG Inputs'!$E$2:$AI$2,0))/'AEG Inputs'!$G$1+L4</f>
        <v>0.50520788704732134</v>
      </c>
      <c r="M5" s="39">
        <f>INDEX('AEG Inputs'!$E$2:$BC$92,MATCH(M$1,'AEG Inputs'!$E$2:$E$92,0),MATCH($A5,'AEG Inputs'!$E$2:$AI$2,0))/'AEG Inputs'!$G$1+M4</f>
        <v>4.58718505428596E-3</v>
      </c>
      <c r="N5" s="39">
        <f>INDEX('AEG Inputs'!$E$2:$BC$92,MATCH(N$1,'AEG Inputs'!$E$2:$E$92,0),MATCH($A5,'AEG Inputs'!$E$2:$AI$2,0))/'AEG Inputs'!$G$1+N4</f>
        <v>1.1978939853259607</v>
      </c>
      <c r="O5" s="39">
        <f>INDEX('AEG Inputs'!$E$2:$BC$92,MATCH(O$1,'AEG Inputs'!$E$2:$E$92,0),MATCH($A5,'AEG Inputs'!$E$2:$AI$2,0))/'AEG Inputs'!$G$1+O4</f>
        <v>1.5989613911961975</v>
      </c>
      <c r="P5" s="39">
        <f>INDEX('AEG Inputs'!$E$2:$BC$92,MATCH(P$1,'AEG Inputs'!$E$2:$E$92,0),MATCH($A5,'AEG Inputs'!$E$2:$AI$2,0))/'AEG Inputs'!$G$1+P4</f>
        <v>12.698776683340901</v>
      </c>
      <c r="Q5" s="39">
        <f>INDEX('AEG Inputs'!$E$2:$BC$92,MATCH(Q$1,'AEG Inputs'!$E$2:$E$92,0),MATCH($A5,'AEG Inputs'!$E$2:$AI$2,0))/'AEG Inputs'!$G$1+Q4</f>
        <v>6.8105594200425372</v>
      </c>
      <c r="R5" s="39">
        <f>INDEX('AEG Inputs'!$E$2:$BC$92,MATCH(R$1,'AEG Inputs'!$E$2:$E$92,0),MATCH($A5,'AEG Inputs'!$E$2:$AI$2,0))/'AEG Inputs'!$G$1+R4</f>
        <v>3.6949663344507737</v>
      </c>
      <c r="S5" s="39">
        <f>INDEX('AEG Inputs'!$E$2:$BC$92,MATCH(S$1,'AEG Inputs'!$E$2:$E$92,0),MATCH($A5,'AEG Inputs'!$E$2:$AI$2,0))/'AEG Inputs'!$G$1+S4</f>
        <v>3.0141677446304644</v>
      </c>
      <c r="T5" s="39">
        <f>INDEX('AEG Inputs'!$E$2:$BC$92,MATCH(T$1,'AEG Inputs'!$E$2:$E$92,0),MATCH($A5,'AEG Inputs'!$E$2:$AI$2,0))/'AEG Inputs'!$G$1+T4</f>
        <v>0.39349262288681897</v>
      </c>
      <c r="U5" s="39">
        <f>INDEX('AEG Inputs'!$E$2:$BC$92,MATCH(U$1,'AEG Inputs'!$E$2:$E$92,0),MATCH($A5,'AEG Inputs'!$E$2:$AI$2,0))/'AEG Inputs'!$G$1+U4</f>
        <v>2.4974290770448668</v>
      </c>
      <c r="V5" s="39">
        <f>INDEX('AEG Inputs'!$E$2:$BC$92,MATCH(V$1,'AEG Inputs'!$E$2:$E$92,0),MATCH($A5,'AEG Inputs'!$E$2:$AI$2,0))/'AEG Inputs'!$G$1+V4</f>
        <v>10.864813839865191</v>
      </c>
      <c r="W5" s="39">
        <f>INDEX('AEG Inputs'!$E$2:$BC$92,MATCH(W$1,'AEG Inputs'!$E$2:$E$92,0),MATCH($A5,'AEG Inputs'!$E$2:$AI$2,0))/'AEG Inputs'!$G$1+W4</f>
        <v>15.44622946499986</v>
      </c>
      <c r="X5" s="39">
        <f>INDEX('AEG Inputs'!$E$2:$BC$92,MATCH(X$1,'AEG Inputs'!$E$2:$E$92,0),MATCH($A5,'AEG Inputs'!$E$2:$AI$2,0))/'AEG Inputs'!$G$1+X4</f>
        <v>3.052012231045786</v>
      </c>
      <c r="Y5" s="39">
        <f>INDEX('AEG Inputs'!$E$2:$BC$92,MATCH(Y$1,'AEG Inputs'!$E$2:$E$92,0),MATCH($A5,'AEG Inputs'!$E$2:$AI$2,0))/'AEG Inputs'!$G$1+Y4</f>
        <v>2.7448184699063649</v>
      </c>
      <c r="Z5" s="39">
        <f>INDEX('AEG Inputs'!$E$2:$BC$92,MATCH(Z$1,'AEG Inputs'!$E$2:$E$92,0),MATCH($A5,'AEG Inputs'!$E$2:$AI$2,0))/'AEG Inputs'!$G$1+Z4</f>
        <v>0.93400987535524416</v>
      </c>
      <c r="AA5" s="39">
        <f>INDEX('AEG Inputs'!$E$2:$BC$92,MATCH(AA$1,'AEG Inputs'!$E$2:$E$92,0),MATCH($A5,'AEG Inputs'!$E$2:$AI$2,0))/'AEG Inputs'!$G$1+AA4</f>
        <v>8.0018699371576076</v>
      </c>
      <c r="AB5" s="39">
        <f>INDEX('AEG Inputs'!$E$2:$BC$92,MATCH(AB$1,'AEG Inputs'!$E$2:$E$92,0),MATCH($A5,'AEG Inputs'!$E$2:$AI$2,0))/'AEG Inputs'!$G$1+AB4</f>
        <v>12.341526707011418</v>
      </c>
      <c r="AC5" s="39">
        <f>INDEX('AEG Inputs'!$E$2:$BC$92,MATCH(AC$1,'AEG Inputs'!$E$2:$E$92,0),MATCH($A5,'AEG Inputs'!$E$2:$AI$2,0))/'AEG Inputs'!$G$1+AC4</f>
        <v>11.438058324234952</v>
      </c>
      <c r="AD5" s="39">
        <f>INDEX('AEG Inputs'!$E$2:$BC$92,MATCH(AD$1,'AEG Inputs'!$E$2:$E$92,0),MATCH($A5,'AEG Inputs'!$E$2:$AI$2,0))/'AEG Inputs'!$G$1+AD4</f>
        <v>6.6850956494211493</v>
      </c>
      <c r="AE5" s="39">
        <f>INDEX('AEG Inputs'!$E$2:$BC$92,MATCH(AE$1,'AEG Inputs'!$E$2:$E$92,0),MATCH($A5,'AEG Inputs'!$E$2:$AI$2,0))/'AEG Inputs'!$G$1+AE4</f>
        <v>1.5979934728854022</v>
      </c>
      <c r="AF5" s="39">
        <f>INDEX('AEG Inputs'!$E$2:$BC$92,MATCH(AF$1,'AEG Inputs'!$E$2:$E$92,0),MATCH($A5,'AEG Inputs'!$E$2:$AI$2,0))/'AEG Inputs'!$G$1+AF4</f>
        <v>1.2075722821279699E-2</v>
      </c>
      <c r="AG5" s="39">
        <f>INDEX('AEG Inputs'!$E$2:$BC$92,MATCH(AG$1,'AEG Inputs'!$E$2:$E$92,0),MATCH($A5,'AEG Inputs'!$E$2:$AI$2,0))/'AEG Inputs'!$G$1+AG4</f>
        <v>1.80838391306796E-2</v>
      </c>
      <c r="AH5" s="39">
        <f>INDEX('AEG Inputs'!$E$2:$BC$92,MATCH(AH$1,'AEG Inputs'!$E$2:$E$92,0),MATCH($A5,'AEG Inputs'!$E$2:$AI$2,0))/'AEG Inputs'!$G$1+AH4</f>
        <v>0.172203380551818</v>
      </c>
      <c r="AI5" s="39">
        <f>INDEX('AEG Inputs'!$E$2:$BC$92,MATCH(AI$1,'AEG Inputs'!$E$2:$E$92,0),MATCH($A5,'AEG Inputs'!$E$2:$AI$2,0))/'AEG Inputs'!$G$1+AI4</f>
        <v>0.21022136214738699</v>
      </c>
      <c r="AJ5" s="39">
        <f>INDEX('AEG Inputs'!$E$2:$BC$92,MATCH(AJ$1,'AEG Inputs'!$E$2:$E$92,0),MATCH($A5,'AEG Inputs'!$E$2:$AI$2,0))/'AEG Inputs'!$G$1+AJ4</f>
        <v>5.4731570847109903E-2</v>
      </c>
      <c r="AK5" s="39">
        <f>INDEX('AEG Inputs'!$E$2:$BC$92,MATCH(AK$1,'AEG Inputs'!$E$2:$E$92,0),MATCH($A5,'AEG Inputs'!$E$2:$AI$2,0))/'AEG Inputs'!$G$1+AK4</f>
        <v>6.2511884729070299E-3</v>
      </c>
      <c r="AL5" s="39">
        <f>INDEX('AEG Inputs'!$E$2:$BC$92,MATCH(AL$1,'AEG Inputs'!$E$2:$E$92,0),MATCH($A5,'AEG Inputs'!$E$2:$AI$2,0))/'AEG Inputs'!$G$1+AL4</f>
        <v>0.26818681771298564</v>
      </c>
      <c r="AM5" s="39">
        <f>INDEX('AEG Inputs'!$E$2:$BC$92,MATCH(AM$1,'AEG Inputs'!$E$2:$E$92,0),MATCH($A5,'AEG Inputs'!$E$2:$AI$2,0))/'AEG Inputs'!$G$1+AM4</f>
        <v>0.24313427611272179</v>
      </c>
      <c r="AN5" s="39">
        <f>INDEX('AEG Inputs'!$E$2:$BC$92,MATCH(AN$1,'AEG Inputs'!$E$2:$E$92,0),MATCH($A5,'AEG Inputs'!$E$2:$AI$2,0))/'AEG Inputs'!$G$1+AN4</f>
        <v>1.9927946965758614</v>
      </c>
      <c r="AO5" s="39">
        <f>INDEX('AEG Inputs'!$E$2:$BC$92,MATCH(AO$1,'AEG Inputs'!$E$2:$E$92,0),MATCH($A5,'AEG Inputs'!$E$2:$AI$2,0))/'AEG Inputs'!$G$1+AO4</f>
        <v>2.3340215967664819</v>
      </c>
      <c r="AP5" s="39">
        <f>INDEX('AEG Inputs'!$E$2:$BC$92,MATCH(AP$1,'AEG Inputs'!$E$2:$E$92,0),MATCH($A5,'AEG Inputs'!$E$2:$AI$2,0))/'AEG Inputs'!$G$1+AP4</f>
        <v>0.45706249269254173</v>
      </c>
      <c r="AQ5" s="39">
        <f>INDEX('AEG Inputs'!$E$2:$BC$92,MATCH(AQ$1,'AEG Inputs'!$E$2:$E$92,0),MATCH($A5,'AEG Inputs'!$E$2:$AI$2,0))/'AEG Inputs'!$G$1+AQ4</f>
        <v>0.55480563230662527</v>
      </c>
      <c r="AR5" s="39">
        <f>INDEX('AEG Inputs'!$E$2:$BC$92,MATCH(AR$1,'AEG Inputs'!$E$2:$E$92,0),MATCH($A5,'AEG Inputs'!$E$2:$AI$2,0))/'AEG Inputs'!$G$1+AR4</f>
        <v>2.4015752875471743</v>
      </c>
      <c r="AS5" s="39">
        <f>INDEX('AEG Inputs'!$E$2:$BC$92,MATCH(AS$1,'AEG Inputs'!$E$2:$E$92,0),MATCH($A5,'AEG Inputs'!$E$2:$AI$2,0))/'AEG Inputs'!$G$1+AS4</f>
        <v>2.5834408948017558</v>
      </c>
      <c r="AT5" s="39">
        <f>INDEX('AEG Inputs'!$E$2:$BC$92,MATCH(AT$1,'AEG Inputs'!$E$2:$E$92,0),MATCH($A5,'AEG Inputs'!$E$2:$AI$2,0))/'AEG Inputs'!$G$1+AT4</f>
        <v>17.519545188748886</v>
      </c>
      <c r="AU5" s="39">
        <f>INDEX('AEG Inputs'!$E$2:$BC$92,MATCH(AU$1,'AEG Inputs'!$E$2:$E$92,0),MATCH($A5,'AEG Inputs'!$E$2:$AI$2,0))/'AEG Inputs'!$G$1+AU4</f>
        <v>11.565682999413822</v>
      </c>
      <c r="AV5" s="39">
        <f>INDEX('AEG Inputs'!$E$2:$BC$92,MATCH(AV$1,'AEG Inputs'!$E$2:$E$92,0),MATCH($A5,'AEG Inputs'!$E$2:$AI$2,0))/'AEG Inputs'!$G$1+AV4</f>
        <v>3.7250741258084448</v>
      </c>
      <c r="AW5" s="39">
        <f>INDEX('AEG Inputs'!$E$2:$BC$92,MATCH(AW$1,'AEG Inputs'!$E$2:$E$92,0),MATCH($A5,'AEG Inputs'!$E$2:$AI$2,0))/'AEG Inputs'!$G$1+AW4</f>
        <v>3.2095277242408455</v>
      </c>
      <c r="AX5" s="39">
        <f>INDEX('AEG Inputs'!$E$2:$BC$92,MATCH(AX$1,'AEG Inputs'!$E$2:$E$92,0),MATCH($A5,'AEG Inputs'!$E$2:$AI$2,0))/'AEG Inputs'!$G$1+AX4</f>
        <v>4.0468239411802697E-3</v>
      </c>
      <c r="AY5" s="39">
        <f>INDEX('AEG Inputs'!$E$2:$BC$92,MATCH(AY$1,'AEG Inputs'!$E$2:$E$92,0),MATCH($A5,'AEG Inputs'!$E$2:$AI$2,0))/'AEG Inputs'!$G$1+AY4</f>
        <v>8.4552320443712203E-3</v>
      </c>
      <c r="AZ5" s="39">
        <f>INDEX('AEG Inputs'!$E$2:$BC$92,MATCH(AZ$1,'AEG Inputs'!$E$2:$E$92,0),MATCH($A5,'AEG Inputs'!$E$2:$AI$2,0))/'AEG Inputs'!$G$1+AZ4</f>
        <v>5.8006786457417803E-2</v>
      </c>
      <c r="BA5" s="39">
        <f>INDEX('AEG Inputs'!$E$2:$BC$92,MATCH(BA$1,'AEG Inputs'!$E$2:$E$92,0),MATCH($A5,'AEG Inputs'!$E$2:$AI$2,0))/'AEG Inputs'!$G$1+BA4</f>
        <v>9.9061605476898504E-2</v>
      </c>
      <c r="BB5" s="39">
        <f>INDEX('AEG Inputs'!$E$2:$BC$92,MATCH(BB$1,'AEG Inputs'!$E$2:$E$92,0),MATCH($A5,'AEG Inputs'!$E$2:$AI$2,0))/'AEG Inputs'!$G$1+BB4</f>
        <v>1.13621750796596E-2</v>
      </c>
      <c r="BC5" s="39">
        <f>INDEX('AEG Inputs'!$E$2:$BC$92,MATCH(BC$1,'AEG Inputs'!$E$2:$E$92,0),MATCH($A5,'AEG Inputs'!$E$2:$AI$2,0))/'AEG Inputs'!$G$1+BC4</f>
        <v>1.42689081250265E-2</v>
      </c>
      <c r="BD5" s="39">
        <f>INDEX('AEG Inputs'!$E$2:$BC$92,MATCH(BD$1,'AEG Inputs'!$E$2:$E$92,0),MATCH($A5,'AEG Inputs'!$E$2:$AI$2,0))/'AEG Inputs'!$G$1+BD4</f>
        <v>3.6596823672514398E-4</v>
      </c>
      <c r="BE5" s="39">
        <f>INDEX('AEG Inputs'!$E$2:$BC$92,MATCH(BE$1,'AEG Inputs'!$E$2:$E$92,0),MATCH($A5,'AEG Inputs'!$E$2:$AI$2,0))/'AEG Inputs'!$G$1+BE4</f>
        <v>2.5071265712079403E-4</v>
      </c>
      <c r="BF5" s="39">
        <f>INDEX('AEG Inputs'!$E$2:$BC$92,MATCH(BF$1,'AEG Inputs'!$E$2:$E$92,0),MATCH($A5,'AEG Inputs'!$E$2:$AI$2,0))/'AEG Inputs'!$G$1+BF4</f>
        <v>0.91966838572590293</v>
      </c>
      <c r="BG5" s="39">
        <f>INDEX('AEG Inputs'!$E$2:$BC$92,MATCH(BG$1,'AEG Inputs'!$E$2:$E$92,0),MATCH($A5,'AEG Inputs'!$E$2:$AI$2,0))/'AEG Inputs'!$G$1+BG4</f>
        <v>2.3471384671880321E-3</v>
      </c>
      <c r="BH5" s="39">
        <f>INDEX('AEG Inputs'!$E$2:$BC$92,MATCH(BH$1,'AEG Inputs'!$E$2:$E$92,0),MATCH($A5,'AEG Inputs'!$E$2:$AI$2,0))/'AEG Inputs'!$G$1+BH4</f>
        <v>0.21152845207551518</v>
      </c>
      <c r="BI5" s="39">
        <f>INDEX('AEG Inputs'!$E$2:$BC$92,MATCH(BI$1,'AEG Inputs'!$E$2:$E$92,0),MATCH($A5,'AEG Inputs'!$E$2:$AI$2,0))/'AEG Inputs'!$G$1+BI4</f>
        <v>4.9298907695142537E-4</v>
      </c>
      <c r="BJ5" s="39">
        <f>INDEX('AEG Inputs'!$E$2:$BC$92,MATCH(BJ$1,'AEG Inputs'!$E$2:$E$92,0),MATCH($A5,'AEG Inputs'!$E$2:$AI$2,0))/'AEG Inputs'!$G$1+BJ4</f>
        <v>1.9244687630060764E-3</v>
      </c>
      <c r="BK5" s="39">
        <f>INDEX('AEG Inputs'!$E$2:$BC$92,MATCH(BK$1,'AEG Inputs'!$E$2:$E$92,0),MATCH($A5,'AEG Inputs'!$E$2:$AI$2,0))/'AEG Inputs'!$G$1+BK4</f>
        <v>2.8603152876013459E-3</v>
      </c>
      <c r="BL5" s="39">
        <f>INDEX('AEG Inputs'!$E$2:$BC$92,MATCH(BL$1,'AEG Inputs'!$E$2:$E$92,0),MATCH($A5,'AEG Inputs'!$E$2:$AI$2,0))/'AEG Inputs'!$G$1+BL4</f>
        <v>8.7803563692954505</v>
      </c>
      <c r="BM5" s="39">
        <f>INDEX('AEG Inputs'!$E$2:$BC$92,MATCH(BM$1,'AEG Inputs'!$E$2:$E$92,0),MATCH($A5,'AEG Inputs'!$E$2:$AI$2,0))/'AEG Inputs'!$G$1+BM4</f>
        <v>1.749895469446771E-2</v>
      </c>
      <c r="BN5" s="39">
        <f>INDEX('AEG Inputs'!$E$2:$BC$92,MATCH(BN$1,'AEG Inputs'!$E$2:$E$92,0),MATCH($A5,'AEG Inputs'!$E$2:$AI$2,0))/'AEG Inputs'!$G$1+BN4</f>
        <v>1.8960861044983348</v>
      </c>
      <c r="BO5" s="39">
        <f>INDEX('AEG Inputs'!$E$2:$BC$92,MATCH(BO$1,'AEG Inputs'!$E$2:$E$92,0),MATCH($A5,'AEG Inputs'!$E$2:$AI$2,0))/'AEG Inputs'!$G$1+BO4</f>
        <v>2.4599067491704926E-3</v>
      </c>
      <c r="BP5" s="39">
        <f>INDEX('AEG Inputs'!$E$2:$BC$92,MATCH(BP$1,'AEG Inputs'!$E$2:$E$92,0),MATCH($A5,'AEG Inputs'!$E$2:$AI$2,0))/'AEG Inputs'!$G$1+BP4</f>
        <v>0.25526243508255497</v>
      </c>
      <c r="BQ5" s="39">
        <f>INDEX('AEG Inputs'!$E$2:$BC$92,MATCH(BQ$1,'AEG Inputs'!$E$2:$E$92,0),MATCH($A5,'AEG Inputs'!$E$2:$AI$2,0))/'AEG Inputs'!$G$1+BQ4</f>
        <v>0.2555158466218147</v>
      </c>
      <c r="BR5" s="39">
        <f>INDEX('AEG Inputs'!$E$2:$BC$92,MATCH(BR$1,'AEG Inputs'!$E$2:$E$92,0),MATCH($A5,'AEG Inputs'!$E$2:$AI$2,0))/'AEG Inputs'!$G$1+BR4</f>
        <v>2.1274558857494359</v>
      </c>
      <c r="BS5" s="39">
        <f>INDEX('AEG Inputs'!$E$2:$BC$92,MATCH(BS$1,'AEG Inputs'!$E$2:$E$92,0),MATCH($A5,'AEG Inputs'!$E$2:$AI$2,0))/'AEG Inputs'!$G$1+BS4</f>
        <v>2.3839772396261631</v>
      </c>
      <c r="BT5" s="39">
        <f>INDEX('AEG Inputs'!$E$2:$BC$92,MATCH(BT$1,'AEG Inputs'!$E$2:$E$92,0),MATCH($A5,'AEG Inputs'!$E$2:$AI$2,0))/'AEG Inputs'!$G$1+BT4</f>
        <v>0.47632484566691502</v>
      </c>
      <c r="BU5" s="39">
        <f>INDEX('AEG Inputs'!$E$2:$BC$92,MATCH(BU$1,'AEG Inputs'!$E$2:$E$92,0),MATCH($A5,'AEG Inputs'!$E$2:$AI$2,0))/'AEG Inputs'!$G$1+BU4</f>
        <v>0.58305032500215792</v>
      </c>
      <c r="BV5" s="39">
        <f>INDEX('AEG Inputs'!$E$2:$BC$92,MATCH(BV$1,'AEG Inputs'!$E$2:$E$92,0),MATCH($A5,'AEG Inputs'!$E$2:$AI$2,0))/'AEG Inputs'!$G$1+BV4</f>
        <v>0.192022945204536</v>
      </c>
      <c r="BW5" s="39">
        <f>INDEX('AEG Inputs'!$E$2:$BC$92,MATCH(BW$1,'AEG Inputs'!$E$2:$E$92,0),MATCH($A5,'AEG Inputs'!$E$2:$AI$2,0))/'AEG Inputs'!$G$1+BW4</f>
        <v>0.748132184587469</v>
      </c>
      <c r="BX5" s="39">
        <f>INDEX('AEG Inputs'!$E$2:$BC$92,MATCH(BX$1,'AEG Inputs'!$E$2:$E$92,0),MATCH($A5,'AEG Inputs'!$E$2:$AI$2,0))/'AEG Inputs'!$G$1+BX4</f>
        <v>7.2774842026751205</v>
      </c>
      <c r="BY5" s="39">
        <f>INDEX('AEG Inputs'!$E$2:$BC$92,MATCH(BY$1,'AEG Inputs'!$E$2:$E$92,0),MATCH($A5,'AEG Inputs'!$E$2:$AI$2,0))/'AEG Inputs'!$G$1+BY4</f>
        <v>15.621548694406901</v>
      </c>
      <c r="BZ5" s="39">
        <f>INDEX('AEG Inputs'!$E$2:$BC$92,MATCH(BZ$1,'AEG Inputs'!$E$2:$E$92,0),MATCH($A5,'AEG Inputs'!$E$2:$AI$2,0))/'AEG Inputs'!$G$1+BZ4</f>
        <v>1.2482205438131202</v>
      </c>
      <c r="CA5" s="39">
        <f>INDEX('AEG Inputs'!$E$2:$BC$92,MATCH(CA$1,'AEG Inputs'!$E$2:$E$92,0),MATCH($A5,'AEG Inputs'!$E$2:$AI$2,0))/'AEG Inputs'!$G$1+CA4</f>
        <v>1.05452377935527</v>
      </c>
      <c r="CB5" s="39">
        <f>INDEX('AEG Inputs'!$E$2:$BC$92,MATCH(CB$1,'AEG Inputs'!$E$2:$E$92,0),MATCH($A5,'AEG Inputs'!$E$2:$AI$2,0))/'AEG Inputs'!$G$1+CB4</f>
        <v>8.8423602460712299E-3</v>
      </c>
      <c r="CC5" s="39">
        <f>INDEX('AEG Inputs'!$E$2:$BC$92,MATCH(CC$1,'AEG Inputs'!$E$2:$E$92,0),MATCH($A5,'AEG Inputs'!$E$2:$AI$2,0))/'AEG Inputs'!$G$1+CC4</f>
        <v>9.00310988669593E-2</v>
      </c>
      <c r="CD5" s="39">
        <f>INDEX('AEG Inputs'!$E$2:$BC$92,MATCH(CD$1,'AEG Inputs'!$E$2:$E$92,0),MATCH($A5,'AEG Inputs'!$E$2:$AI$2,0))/'AEG Inputs'!$G$1+CD4</f>
        <v>0.1008371995355388</v>
      </c>
      <c r="CE5" s="39">
        <f>INDEX('AEG Inputs'!$E$2:$BC$92,MATCH(CE$1,'AEG Inputs'!$E$2:$E$92,0),MATCH($A5,'AEG Inputs'!$E$2:$AI$2,0))/'AEG Inputs'!$G$1+CE4</f>
        <v>5.0386894578392321</v>
      </c>
      <c r="CF5" s="39">
        <f>INDEX('AEG Inputs'!$E$2:$BC$92,MATCH(CF$1,'AEG Inputs'!$E$2:$E$92,0),MATCH($A5,'AEG Inputs'!$E$2:$AI$2,0))/'AEG Inputs'!$G$1+CF4</f>
        <v>6.4625099454603905E-3</v>
      </c>
      <c r="CG5" s="39">
        <f>INDEX('AEG Inputs'!$E$2:$BC$92,MATCH(CG$1,'AEG Inputs'!$E$2:$E$92,0),MATCH($A5,'AEG Inputs'!$E$2:$AI$2,0))/'AEG Inputs'!$G$1+CG4</f>
        <v>1.826816657473476E-3</v>
      </c>
      <c r="CH5" s="39">
        <f>INDEX('AEG Inputs'!$E$2:$BC$92,MATCH(CH$1,'AEG Inputs'!$E$2:$E$92,0),MATCH($A5,'AEG Inputs'!$E$2:$AI$2,0))/'AEG Inputs'!$G$1+CH4</f>
        <v>3.0794557885181303E-2</v>
      </c>
      <c r="CI5" s="39">
        <f>INDEX('AEG Inputs'!$E$2:$BC$92,MATCH(CI$1,'AEG Inputs'!$E$2:$E$92,0),MATCH($A5,'AEG Inputs'!$E$2:$AI$2,0))/'AEG Inputs'!$G$1+CI4</f>
        <v>2.0391067258822151</v>
      </c>
      <c r="CJ5" s="39">
        <f>INDEX('AEG Inputs'!$E$2:$BC$92,MATCH(CJ$1,'AEG Inputs'!$E$2:$E$92,0),MATCH($A5,'AEG Inputs'!$E$2:$AI$2,0))/'AEG Inputs'!$G$1+CJ4</f>
        <v>0.35657823515236298</v>
      </c>
      <c r="CK5" s="39">
        <f>INDEX('AEG Inputs'!$E$2:$BC$92,MATCH(CK$1,'AEG Inputs'!$E$2:$E$92,0),MATCH($A5,'AEG Inputs'!$E$2:$AI$2,0))/'AEG Inputs'!$G$1+CK4</f>
        <v>8.1608230935794097</v>
      </c>
      <c r="CL5" s="39">
        <f>INDEX('AEG Inputs'!$E$2:$BC$92,MATCH(CL$1,'AEG Inputs'!$E$2:$E$92,0),MATCH($A5,'AEG Inputs'!$E$2:$AI$2,0))/'AEG Inputs'!$G$1+CL4</f>
        <v>5.6119941627635297E-2</v>
      </c>
      <c r="CM5" s="39">
        <f>INDEX('AEG Inputs'!$E$2:$BC$92,MATCH(CM$1,'AEG Inputs'!$E$2:$E$92,0),MATCH($A5,'AEG Inputs'!$E$2:$AI$2,0))/'AEG Inputs'!$G$1+CM4</f>
        <v>1.0716411065813585</v>
      </c>
      <c r="CN5" s="39" cm="1">
        <f t="array" ref="CN5">INDEX('AEG Inputs'!$E$2:$BC$92,MATCH(CN$1,'AEG Inputs'!$F$2:$F$92,0),MATCH($A5,'AEG Inputs'!$E$2:$AI$2,0)+20)/'AEG Inputs'!$G$1+CN4</f>
        <v>1.6708961604337469</v>
      </c>
      <c r="CO5" s="39" cm="1">
        <f t="array" ref="CO5">INDEX('AEG Inputs'!$E$2:$BC$92,MATCH(CO$1,'AEG Inputs'!$F$2:$F$92,0),MATCH($A5,'AEG Inputs'!$E$2:$AI$2,0)+20)/'AEG Inputs'!$G$1+CO4</f>
        <v>9.1794090181361726E-2</v>
      </c>
      <c r="CP5" s="39" cm="1">
        <f t="array" ref="CP5">INDEX('AEG Inputs'!$E$2:$BC$92,MATCH(CP$1,'AEG Inputs'!$F$2:$F$92,0),MATCH($A5,'AEG Inputs'!$E$2:$AI$2,0)+20)/'AEG Inputs'!$G$1+CP4</f>
        <v>3.7152464823725178E-4</v>
      </c>
      <c r="CQ5" s="39" cm="1">
        <f t="array" ref="CQ5">INDEX('AEG Inputs'!$E$2:$BC$92,MATCH(CQ$1,'AEG Inputs'!$F$2:$F$92,0),MATCH($A5,'AEG Inputs'!$E$2:$AI$2,0)+20)/'AEG Inputs'!$G$1+CQ4</f>
        <v>0.36535576034926076</v>
      </c>
      <c r="CR5" s="39" cm="1">
        <f t="array" ref="CR5">INDEX('AEG Inputs'!$E$2:$BC$92,MATCH(CR$1,'AEG Inputs'!$F$2:$F$92,0),MATCH($A5,'AEG Inputs'!$E$2:$AI$2,0)+20)/'AEG Inputs'!$G$1+CR4</f>
        <v>0.26066133608706055</v>
      </c>
      <c r="CS5" s="39" cm="1">
        <f t="array" ref="CS5">INDEX('AEG Inputs'!$E$2:$BC$92,MATCH(CS$1,'AEG Inputs'!$F$2:$F$92,0),MATCH($A5,'AEG Inputs'!$E$2:$AI$2,0)+20)/'AEG Inputs'!$G$1+CS4</f>
        <v>0.3600191458964267</v>
      </c>
      <c r="CT5" s="39" cm="1">
        <f t="array" ref="CT5">INDEX('AEG Inputs'!$E$2:$BC$92,MATCH(CT$1,'AEG Inputs'!$F$2:$F$92,0),MATCH($A5,'AEG Inputs'!$E$2:$AI$2,0)+20)/'AEG Inputs'!$G$1+CT4</f>
        <v>0.40732898383336991</v>
      </c>
      <c r="CU5" s="39" cm="1">
        <f t="array" ref="CU5">INDEX('AEG Inputs'!$E$2:$BC$92,MATCH(CU$1,'AEG Inputs'!$F$2:$F$92,0),MATCH($A5,'AEG Inputs'!$E$2:$AI$2,0)+20)/'AEG Inputs'!$G$1+CU4</f>
        <v>2.9236704209101602E-3</v>
      </c>
      <c r="CV5" s="39" cm="1">
        <f t="array" ref="CV5">INDEX('AEG Inputs'!$E$2:$BC$92,MATCH(CV$1,'AEG Inputs'!$F$2:$F$92,0),MATCH($A5,'AEG Inputs'!$E$2:$AI$2,0)+20)/'AEG Inputs'!$G$1+CV4</f>
        <v>4.1567601174737441E-3</v>
      </c>
      <c r="CW5" s="39" cm="1">
        <f t="array" ref="CW5">INDEX('AEG Inputs'!$E$2:$BC$92,MATCH(CW$1,'AEG Inputs'!$F$2:$F$92,0),MATCH($A5,'AEG Inputs'!$E$2:$AI$2,0)+20)/'AEG Inputs'!$G$1+CW4</f>
        <v>1.6698413650256101E-2</v>
      </c>
      <c r="CX5" s="39" cm="1">
        <f t="array" ref="CX5">INDEX('AEG Inputs'!$E$2:$BC$92,MATCH(CX$1,'AEG Inputs'!$F$2:$F$92,0),MATCH($A5,'AEG Inputs'!$E$2:$AI$2,0)+20)/'AEG Inputs'!$G$1+CX4</f>
        <v>2.8719137109146051</v>
      </c>
      <c r="CY5" s="39" cm="1">
        <f t="array" ref="CY5">INDEX('AEG Inputs'!$E$2:$BC$92,MATCH(CY$1,'AEG Inputs'!$F$2:$F$92,0),MATCH($A5,'AEG Inputs'!$E$2:$AI$2,0)+20)/'AEG Inputs'!$G$1+CY4</f>
        <v>6.8593872564646696E-3</v>
      </c>
      <c r="CZ5" s="39" cm="1">
        <f t="array" ref="CZ5">INDEX('AEG Inputs'!$E$2:$BC$92,MATCH(CZ$1,'AEG Inputs'!$F$2:$F$92,0),MATCH($A5,'AEG Inputs'!$E$2:$AI$2,0)+20)/'AEG Inputs'!$G$1+CZ4</f>
        <v>0.63885444976008199</v>
      </c>
      <c r="DA5" s="39" cm="1">
        <f t="array" ref="DA5">INDEX('AEG Inputs'!$E$2:$BC$92,MATCH(DA$1,'AEG Inputs'!$F$2:$F$92,0),MATCH($A5,'AEG Inputs'!$E$2:$AI$2,0)+20)/'AEG Inputs'!$G$1+DA4</f>
        <v>3.8645497950695544</v>
      </c>
      <c r="DB5" s="39" cm="1">
        <f t="array" ref="DB5">INDEX('AEG Inputs'!$E$2:$BC$92,MATCH(DB$1,'AEG Inputs'!$F$2:$F$92,0),MATCH($A5,'AEG Inputs'!$E$2:$AI$2,0)+20)/'AEG Inputs'!$G$1+DB4</f>
        <v>0.51563832188179415</v>
      </c>
      <c r="DC5" s="39" cm="1">
        <f t="array" ref="DC5">INDEX('AEG Inputs'!$E$2:$BC$92,MATCH(DC$1,'AEG Inputs'!$F$2:$F$92,0),MATCH($A5,'AEG Inputs'!$E$2:$AI$2,0)+20)/'AEG Inputs'!$G$1+DC4</f>
        <v>7.6904046177111995E-3</v>
      </c>
      <c r="DD5" s="39" cm="1">
        <f t="array" ref="DD5">INDEX('AEG Inputs'!$E$2:$BC$92,MATCH(DD$1,'AEG Inputs'!$F$2:$F$92,0),MATCH($A5,'AEG Inputs'!$E$2:$AI$2,0)+20)/'AEG Inputs'!$G$1+DD4</f>
        <v>5.4073951824208915E-4</v>
      </c>
      <c r="DE5" s="39" cm="1">
        <f t="array" ref="DE5">INDEX('AEG Inputs'!$E$2:$BC$92,MATCH(DE$1,'AEG Inputs'!$F$2:$F$92,0),MATCH($A5,'AEG Inputs'!$E$2:$AI$2,0)+20)/'AEG Inputs'!$G$1+DE4</f>
        <v>0.22846102729694262</v>
      </c>
      <c r="DF5" s="39" cm="1">
        <f t="array" ref="DF5">INDEX('AEG Inputs'!$E$2:$BC$92,MATCH(DF$1,'AEG Inputs'!$F$2:$F$92,0),MATCH($A5,'AEG Inputs'!$E$2:$AI$2,0)+20)/'AEG Inputs'!$G$1+DF4</f>
        <v>0.25507441979168788</v>
      </c>
      <c r="DG5" s="39" cm="1">
        <f t="array" ref="DG5">INDEX('AEG Inputs'!$E$2:$BC$92,MATCH(DG$1,'AEG Inputs'!$F$2:$F$92,0),MATCH($A5,'AEG Inputs'!$E$2:$AI$2,0)+20)/'AEG Inputs'!$G$1+DG4</f>
        <v>0.39736993020220684</v>
      </c>
      <c r="DH5" s="39" cm="1">
        <f t="array" ref="DH5">INDEX('AEG Inputs'!$E$2:$BC$92,MATCH(DH$1,'AEG Inputs'!$F$2:$F$92,0),MATCH($A5,'AEG Inputs'!$E$2:$AI$2,0)+20)/'AEG Inputs'!$G$1+DH4</f>
        <v>3.5059802385224902E-2</v>
      </c>
      <c r="DI5" s="39" cm="1">
        <f t="array" ref="DI5">INDEX('AEG Inputs'!$E$2:$BC$92,MATCH(DI$1,'AEG Inputs'!$F$2:$F$92,0),MATCH($A5,'AEG Inputs'!$E$2:$AI$2,0)+20)/'AEG Inputs'!$G$1+DI4</f>
        <v>7.5535337731766404E-4</v>
      </c>
      <c r="DJ5" s="39" cm="1">
        <f t="array" ref="DJ5">INDEX('AEG Inputs'!$E$2:$BC$92,MATCH(DJ$1,'AEG Inputs'!$F$2:$F$92,0),MATCH($A5,'AEG Inputs'!$E$2:$AI$2,0)+20)/'AEG Inputs'!$G$1+DJ4</f>
        <v>2.8044315804110868E-3</v>
      </c>
      <c r="DK5" s="39" cm="1">
        <f t="array" ref="DK5">INDEX('AEG Inputs'!$E$2:$BC$92,MATCH(DK$1,'AEG Inputs'!$F$2:$F$92,0),MATCH($A5,'AEG Inputs'!$E$2:$AI$2,0)+20)/'AEG Inputs'!$G$1+DK4</f>
        <v>7.9921567835118095E-3</v>
      </c>
      <c r="DL5" s="39" cm="1">
        <f t="array" ref="DL5">INDEX('AEG Inputs'!$E$2:$BC$92,MATCH(DL$1,'AEG Inputs'!$F$2:$F$92,0),MATCH($A5,'AEG Inputs'!$E$2:$AI$2,0)+20)/'AEG Inputs'!$G$1+DL4</f>
        <v>1.9114221074443529</v>
      </c>
      <c r="DM5" s="39" cm="1">
        <f t="array" ref="DM5">INDEX('AEG Inputs'!$E$2:$BC$92,MATCH(DM$1,'AEG Inputs'!$F$2:$F$92,0),MATCH($A5,'AEG Inputs'!$E$2:$AI$2,0)+20)/'AEG Inputs'!$G$1+DM4</f>
        <v>4.5804465873819896E-3</v>
      </c>
      <c r="DN5" s="39" cm="1">
        <f t="array" ref="DN5">INDEX('AEG Inputs'!$E$2:$BC$92,MATCH(DN$1,'AEG Inputs'!$F$2:$F$92,0),MATCH($A5,'AEG Inputs'!$E$2:$AI$2,0)+20)/'AEG Inputs'!$G$1+DN4</f>
        <v>0.163974649837581</v>
      </c>
      <c r="DO5" s="39" cm="1">
        <f t="array" ref="DO5">INDEX('AEG Inputs'!$E$2:$BC$92,MATCH(DO$1,'AEG Inputs'!$F$2:$F$92,0),MATCH($A5,'AEG Inputs'!$E$2:$AI$2,0)+20)/'AEG Inputs'!$G$1+DO4</f>
        <v>3.5850431557092048</v>
      </c>
      <c r="DP5" s="39" cm="1">
        <f t="array" ref="DP5">INDEX('AEG Inputs'!$E$2:$BC$92,MATCH(DP$1,'AEG Inputs'!$F$2:$F$92,0),MATCH($A5,'AEG Inputs'!$E$2:$AI$2,0)+20)/'AEG Inputs'!$G$1+DP4</f>
        <v>23.219365662990313</v>
      </c>
      <c r="DQ5" s="39" cm="1">
        <f t="array" ref="DQ5">INDEX('AEG Inputs'!$E$2:$BC$92,MATCH(DQ$1,'AEG Inputs'!$F$2:$F$92,0),MATCH($A5,'AEG Inputs'!$E$2:$AI$2,0)+20)/'AEG Inputs'!$G$1+DQ4</f>
        <v>9.6689074874134001E-2</v>
      </c>
      <c r="DR5" s="39" cm="1">
        <f t="array" ref="DR5">INDEX('AEG Inputs'!$E$2:$BC$92,MATCH(DR$1,'AEG Inputs'!$F$2:$F$92,0),MATCH($A5,'AEG Inputs'!$E$2:$AI$2,0)+20)/'AEG Inputs'!$G$1+DR4</f>
        <v>1.361997829428957</v>
      </c>
      <c r="DS5" s="39" cm="1">
        <f t="array" ref="DS5">INDEX('AEG Inputs'!$E$2:$BC$92,MATCH(DS$1,'AEG Inputs'!$F$2:$F$92,0),MATCH($A5,'AEG Inputs'!$E$2:$AI$2,0)+20)/'AEG Inputs'!$G$1+DS4</f>
        <v>2.3407558090946985</v>
      </c>
      <c r="DT5" s="39" cm="1">
        <f t="array" ref="DT5">INDEX('AEG Inputs'!$E$2:$BC$92,MATCH(DT$1,'AEG Inputs'!$F$2:$F$92,0),MATCH($A5,'AEG Inputs'!$E$2:$AI$2,0)+20)/'AEG Inputs'!$G$1+DT4</f>
        <v>2.1274558857494359</v>
      </c>
      <c r="DU5" s="39" cm="1">
        <f t="array" ref="DU5">INDEX('AEG Inputs'!$E$2:$BC$92,MATCH(DU$1,'AEG Inputs'!$F$2:$F$92,0),MATCH($A5,'AEG Inputs'!$E$2:$AI$2,0)+20)/'AEG Inputs'!$G$1+DU4</f>
        <v>2.955110481884061</v>
      </c>
      <c r="DV5" s="39" cm="1">
        <f t="array" ref="DV5">INDEX('AEG Inputs'!$E$2:$BC$92,MATCH(DV$1,'AEG Inputs'!$F$2:$F$92,0),MATCH($A5,'AEG Inputs'!$E$2:$AI$2,0)+20)/'AEG Inputs'!$G$1+DV4</f>
        <v>0.44051869807750499</v>
      </c>
      <c r="DW5" s="39" cm="1">
        <f t="array" ref="DW5">INDEX('AEG Inputs'!$E$2:$BC$92,MATCH(DW$1,'AEG Inputs'!$F$2:$F$92,0),MATCH($A5,'AEG Inputs'!$E$2:$AI$2,0)+20)/'AEG Inputs'!$G$1+DW4</f>
        <v>0.102124165642827</v>
      </c>
      <c r="DX5" s="39" cm="1">
        <f t="array" ref="DX5">INDEX('AEG Inputs'!$E$2:$BC$92,MATCH(DX$1,'AEG Inputs'!$F$2:$F$92,0),MATCH($A5,'AEG Inputs'!$E$2:$AI$2,0)+20)/'AEG Inputs'!$G$1+DX4</f>
        <v>12.406298180164852</v>
      </c>
      <c r="DY5" s="39" cm="1">
        <f t="array" ref="DY5">INDEX('AEG Inputs'!$E$2:$BC$92,MATCH(DY$1,'AEG Inputs'!$F$2:$F$92,0),MATCH($A5,'AEG Inputs'!$E$2:$AI$2,0)+20)/'AEG Inputs'!$G$1+DY4</f>
        <v>0.11455880923254599</v>
      </c>
      <c r="DZ5" s="39" cm="1">
        <f t="array" ref="DZ5">INDEX('AEG Inputs'!$E$2:$BC$92,MATCH(DZ$1,'AEG Inputs'!$F$2:$F$92,0),MATCH($A5,'AEG Inputs'!$E$2:$AI$2,0)+20)/'AEG Inputs'!$G$1+DZ4</f>
        <v>37.836284630388704</v>
      </c>
      <c r="EA5" s="39" cm="1">
        <f t="array" ref="EA5">INDEX('AEG Inputs'!$E$2:$BC$92,MATCH(EA$1,'AEG Inputs'!$F$2:$F$92,0),MATCH($A5,'AEG Inputs'!$E$2:$AI$2,0)+20)/'AEG Inputs'!$G$1+EA4</f>
        <v>6.5318523657585795E-2</v>
      </c>
      <c r="EB5" s="39" cm="1">
        <f t="array" ref="EB5">INDEX('AEG Inputs'!$E$2:$BC$92,MATCH(EB$1,'AEG Inputs'!$F$2:$F$92,0),MATCH($A5,'AEG Inputs'!$E$2:$AI$2,0)+20)/'AEG Inputs'!$G$1+EB4</f>
        <v>7.0684134764416413</v>
      </c>
      <c r="EC5" s="39" cm="1">
        <f t="array" ref="EC5">INDEX('AEG Inputs'!$E$2:$BC$92,MATCH(EC$1,'AEG Inputs'!$F$2:$F$92,0),MATCH($A5,'AEG Inputs'!$E$2:$AI$2,0)+20)/'AEG Inputs'!$G$1+EC4</f>
        <v>26.226692056363778</v>
      </c>
      <c r="ED5" s="39" cm="1">
        <f t="array" ref="ED5">INDEX('AEG Inputs'!$E$2:$BC$92,MATCH(ED$1,'AEG Inputs'!$F$2:$F$92,0),MATCH($A5,'AEG Inputs'!$E$2:$AI$2,0)+20)/'AEG Inputs'!$G$1+ED4</f>
        <v>8.9556749410691978</v>
      </c>
      <c r="EE5" s="39" cm="1">
        <f t="array" ref="EE5">INDEX('AEG Inputs'!$E$2:$BC$92,MATCH(EE$1,'AEG Inputs'!$F$2:$F$92,0),MATCH($A5,'AEG Inputs'!$E$2:$AI$2,0)+20)/'AEG Inputs'!$G$1+EE4</f>
        <v>3.2956704874510884E-2</v>
      </c>
      <c r="EF5" s="39" cm="1">
        <f t="array" ref="EF5">INDEX('AEG Inputs'!$E$2:$BC$92,MATCH(EF$1,'AEG Inputs'!$F$2:$F$92,0),MATCH($A5,'AEG Inputs'!$E$2:$AI$2,0)+20)/'AEG Inputs'!$G$1+EF4</f>
        <v>3.4778602377177181E-3</v>
      </c>
      <c r="EG5" s="39" cm="1">
        <f t="array" ref="EG5">INDEX('AEG Inputs'!$E$2:$BC$92,MATCH(EG$1,'AEG Inputs'!$F$2:$F$92,0),MATCH($A5,'AEG Inputs'!$E$2:$AI$2,0)+20)/'AEG Inputs'!$G$1+EG4</f>
        <v>3.7795239946630437</v>
      </c>
      <c r="EH5" s="39" cm="1">
        <f t="array" ref="EH5">INDEX('AEG Inputs'!$E$2:$BC$92,MATCH(EH$1,'AEG Inputs'!$F$2:$F$92,0),MATCH($A5,'AEG Inputs'!$E$2:$AI$2,0)+20)/'AEG Inputs'!$G$1+EH4</f>
        <v>2.3839772396261618</v>
      </c>
      <c r="EI5" s="39" cm="1">
        <f t="array" ref="EI5">INDEX('AEG Inputs'!$E$2:$BC$92,MATCH(EI$1,'AEG Inputs'!$F$2:$F$92,0),MATCH($A5,'AEG Inputs'!$E$2:$AI$2,0)+20)/'AEG Inputs'!$G$1+EI4</f>
        <v>3.4566560354732063</v>
      </c>
      <c r="EJ5" s="39" cm="1">
        <f t="array" ref="EJ5">INDEX('AEG Inputs'!$E$2:$BC$92,MATCH(EJ$1,'AEG Inputs'!$F$2:$F$92,0),MATCH($A5,'AEG Inputs'!$E$2:$AI$2,0)+20)/'AEG Inputs'!$G$1+EJ4</f>
        <v>0.79447887375304038</v>
      </c>
      <c r="EK5" s="39" cm="1">
        <f t="array" ref="EK5">INDEX('AEG Inputs'!$E$2:$BC$92,MATCH(EK$1,'AEG Inputs'!$F$2:$F$92,0),MATCH($A5,'AEG Inputs'!$E$2:$AI$2,0)+20)/'AEG Inputs'!$G$1+EK4</f>
        <v>0.25496086027359399</v>
      </c>
      <c r="EL5" s="39" cm="1">
        <f t="array" ref="EL5">INDEX('AEG Inputs'!$E$2:$BC$92,MATCH(EL$1,'AEG Inputs'!$F$2:$F$92,0),MATCH($A5,'AEG Inputs'!$E$2:$AI$2,0)+20)/'AEG Inputs'!$G$1+EL4</f>
        <v>2.5420471613934764E-2</v>
      </c>
      <c r="EM5" s="39" cm="1">
        <f t="array" ref="EM5">INDEX('AEG Inputs'!$E$2:$BC$92,MATCH(EM$1,'AEG Inputs'!$F$2:$F$92,0),MATCH($A5,'AEG Inputs'!$E$2:$AI$2,0)+20)/'AEG Inputs'!$G$1+EM4</f>
        <v>0.19563882533690302</v>
      </c>
      <c r="EN5" s="39" cm="1">
        <f t="array" ref="EN5">INDEX('AEG Inputs'!$E$2:$BC$92,MATCH(EN$1,'AEG Inputs'!$F$2:$F$92,0),MATCH($A5,'AEG Inputs'!$E$2:$AI$2,0)+20)/'AEG Inputs'!$G$1+EN4</f>
        <v>20.946082425385409</v>
      </c>
      <c r="EO5" s="39" cm="1">
        <f t="array" ref="EO5">INDEX('AEG Inputs'!$E$2:$BC$92,MATCH(EO$1,'AEG Inputs'!$F$2:$F$92,0),MATCH($A5,'AEG Inputs'!$E$2:$AI$2,0)+20)/'AEG Inputs'!$G$1+EO4</f>
        <v>7.9739137366250504E-2</v>
      </c>
      <c r="EP5" s="39" cm="1">
        <f t="array" ref="EP5">INDEX('AEG Inputs'!$E$2:$BC$92,MATCH(EP$1,'AEG Inputs'!$F$2:$F$92,0),MATCH($A5,'AEG Inputs'!$E$2:$AI$2,0)+20)/'AEG Inputs'!$G$1+EP4</f>
        <v>13.339749446909201</v>
      </c>
      <c r="EQ5" s="39" cm="1">
        <f t="array" ref="EQ5">INDEX('AEG Inputs'!$E$2:$BC$92,MATCH(EQ$1,'AEG Inputs'!$F$2:$F$92,0),MATCH($A5,'AEG Inputs'!$E$2:$AI$2,0)+20)/'AEG Inputs'!$G$1+EQ4</f>
        <v>17.305528245614131</v>
      </c>
      <c r="ER5" s="39" cm="1">
        <f t="array" ref="ER5">INDEX('AEG Inputs'!$E$2:$BC$92,MATCH(ER$1,'AEG Inputs'!$F$2:$F$92,0),MATCH($A5,'AEG Inputs'!$E$2:$AI$2,0)+20)/'AEG Inputs'!$G$1+ER4</f>
        <v>21.34613920573485</v>
      </c>
      <c r="ES5" s="39" cm="1">
        <f t="array" ref="ES5">INDEX('AEG Inputs'!$E$2:$BC$92,MATCH(ES$1,'AEG Inputs'!$F$2:$F$92,0),MATCH($A5,'AEG Inputs'!$E$2:$AI$2,0)+20)/'AEG Inputs'!$G$1+ES4</f>
        <v>1.91920927393841E-3</v>
      </c>
      <c r="ET5" s="39" cm="1">
        <f t="array" ref="ET5">INDEX('AEG Inputs'!$E$2:$BC$92,MATCH(ET$1,'AEG Inputs'!$F$2:$F$92,0),MATCH($A5,'AEG Inputs'!$E$2:$AI$2,0)+20)/'AEG Inputs'!$G$1+ET4</f>
        <v>7.299590921051903E-4</v>
      </c>
      <c r="EU5" s="39" cm="1">
        <f t="array" ref="EU5">INDEX('AEG Inputs'!$E$2:$BC$92,MATCH(EU$1,'AEG Inputs'!$F$2:$F$92,0),MATCH($A5,'AEG Inputs'!$E$2:$AI$2,0)+20)/'AEG Inputs'!$G$1+EU4</f>
        <v>0.71173194003293405</v>
      </c>
      <c r="EV5" s="39" cm="1">
        <f t="array" ref="EV5">INDEX('AEG Inputs'!$E$2:$BC$92,MATCH(EV$1,'AEG Inputs'!$F$2:$F$92,0),MATCH($A5,'AEG Inputs'!$E$2:$AI$2,0)+20)/'AEG Inputs'!$G$1+EV4</f>
        <v>0.62102195273467498</v>
      </c>
      <c r="EW5" s="39" cm="1">
        <f t="array" ref="EW5">INDEX('AEG Inputs'!$E$2:$BC$92,MATCH(EW$1,'AEG Inputs'!$F$2:$F$92,0),MATCH($A5,'AEG Inputs'!$E$2:$AI$2,0)+20)/'AEG Inputs'!$G$1+EW4</f>
        <v>0.82175569537921911</v>
      </c>
      <c r="EX5" s="39" cm="1">
        <f t="array" ref="EX5">INDEX('AEG Inputs'!$E$2:$BC$92,MATCH(EX$1,'AEG Inputs'!$F$2:$F$92,0),MATCH($A5,'AEG Inputs'!$E$2:$AI$2,0)+20)/'AEG Inputs'!$G$1+EX4</f>
        <v>8.0277860735989401E-2</v>
      </c>
      <c r="EY5" s="39" cm="1">
        <f t="array" ref="EY5">INDEX('AEG Inputs'!$E$2:$BC$92,MATCH(EY$1,'AEG Inputs'!$F$2:$F$92,0),MATCH($A5,'AEG Inputs'!$E$2:$AI$2,0)+20)/'AEG Inputs'!$G$1+EY4</f>
        <v>4.5871850542859799E-3</v>
      </c>
      <c r="EZ5" s="39" cm="1">
        <f t="array" ref="EZ5">INDEX('AEG Inputs'!$E$2:$BC$92,MATCH(EZ$1,'AEG Inputs'!$F$2:$F$92,0),MATCH($A5,'AEG Inputs'!$E$2:$AI$2,0)+20)/'AEG Inputs'!$G$1+EZ4</f>
        <v>3.5735664772681554E-3</v>
      </c>
      <c r="FA5" s="39" cm="1">
        <f t="array" ref="FA5">INDEX('AEG Inputs'!$E$2:$BC$92,MATCH(FA$1,'AEG Inputs'!$F$2:$F$92,0),MATCH($A5,'AEG Inputs'!$E$2:$AI$2,0)+20)/'AEG Inputs'!$G$1+FA4</f>
        <v>2.8179963478094299E-2</v>
      </c>
      <c r="FB5" s="39" cm="1">
        <f t="array" ref="FB5">INDEX('AEG Inputs'!$E$2:$BC$92,MATCH(FB$1,'AEG Inputs'!$F$2:$F$92,0),MATCH($A5,'AEG Inputs'!$E$2:$AI$2,0)+20)/'AEG Inputs'!$G$1+FB4</f>
        <v>1.56881836386028</v>
      </c>
      <c r="FC5" s="39" cm="1">
        <f t="array" ref="FC5">INDEX('AEG Inputs'!$E$2:$BC$92,MATCH(FC$1,'AEG Inputs'!$F$2:$F$92,0),MATCH($A5,'AEG Inputs'!$E$2:$AI$2,0)+20)/'AEG Inputs'!$G$1+FC4</f>
        <v>2.3711404552406098E-3</v>
      </c>
      <c r="FD5" s="39" cm="1">
        <f t="array" ref="FD5">INDEX('AEG Inputs'!$E$2:$BC$92,MATCH(FD$1,'AEG Inputs'!$F$2:$F$92,0),MATCH($A5,'AEG Inputs'!$E$2:$AI$2,0)+20)/'AEG Inputs'!$G$1+FD4</f>
        <v>0.90049221607865504</v>
      </c>
      <c r="FE5" s="39" cm="1">
        <f t="array" ref="FE5">INDEX('AEG Inputs'!$E$2:$BC$92,MATCH(FE$1,'AEG Inputs'!$F$2:$F$92,0),MATCH($A5,'AEG Inputs'!$E$2:$AI$2,0)+20)/'AEG Inputs'!$G$1+FE4</f>
        <v>4.8021642529185575</v>
      </c>
      <c r="FF5" s="39" cm="1">
        <f t="array" ref="FF5">INDEX('AEG Inputs'!$E$2:$BC$92,MATCH(FF$1,'AEG Inputs'!$F$2:$F$92,0),MATCH($A5,'AEG Inputs'!$E$2:$AI$2,0)+20)/'AEG Inputs'!$G$1+FF4</f>
        <v>9.242986899600993</v>
      </c>
      <c r="FG5" s="39" cm="1">
        <f t="array" ref="FG5">INDEX('AEG Inputs'!$E$2:$BC$92,MATCH(FG$1,'AEG Inputs'!$F$2:$F$92,0),MATCH($A5,'AEG Inputs'!$E$2:$AI$2,0)+20)/'AEG Inputs'!$G$1+FG4</f>
        <v>6.6329849391755999E-3</v>
      </c>
      <c r="FH5" s="39" cm="1">
        <f t="array" ref="FH5">INDEX('AEG Inputs'!$E$2:$BC$92,MATCH(FH$1,'AEG Inputs'!$F$2:$F$92,0),MATCH($A5,'AEG Inputs'!$E$2:$AI$2,0)+20)/'AEG Inputs'!$G$1+FH4</f>
        <v>0.31323435331845362</v>
      </c>
      <c r="FI5" s="39" cm="1">
        <f t="array" ref="FI5">INDEX('AEG Inputs'!$E$2:$BC$92,MATCH(FI$1,'AEG Inputs'!$F$2:$F$92,0),MATCH($A5,'AEG Inputs'!$E$2:$AI$2,0)+20)/'AEG Inputs'!$G$1+FI4</f>
        <v>0.59491453927211735</v>
      </c>
      <c r="FJ5" s="39" cm="1">
        <f t="array" ref="FJ5">INDEX('AEG Inputs'!$E$2:$BC$92,MATCH(FJ$1,'AEG Inputs'!$F$2:$F$92,0),MATCH($A5,'AEG Inputs'!$E$2:$AI$2,0)+20)/'AEG Inputs'!$G$1+FJ4</f>
        <v>0.47632484566691502</v>
      </c>
      <c r="FK5" s="39" cm="1">
        <f t="array" ref="FK5">INDEX('AEG Inputs'!$E$2:$BC$92,MATCH(FK$1,'AEG Inputs'!$F$2:$F$92,0),MATCH($A5,'AEG Inputs'!$E$2:$AI$2,0)+20)/'AEG Inputs'!$G$1+FK4</f>
        <v>0.67774316350703967</v>
      </c>
      <c r="FL5" s="39" cm="1">
        <f t="array" ref="FL5">INDEX('AEG Inputs'!$E$2:$BC$92,MATCH(FL$1,'AEG Inputs'!$F$2:$F$92,0),MATCH($A5,'AEG Inputs'!$E$2:$AI$2,0)+20)/'AEG Inputs'!$G$1+FL4</f>
        <v>5.8019790001405308E-2</v>
      </c>
      <c r="FM5" s="39" cm="1">
        <f t="array" ref="FM5">INDEX('AEG Inputs'!$E$2:$BC$92,MATCH(FM$1,'AEG Inputs'!$F$2:$F$92,0),MATCH($A5,'AEG Inputs'!$E$2:$AI$2,0)+20)/'AEG Inputs'!$G$1+FM4</f>
        <v>5.2078870473213504E-3</v>
      </c>
      <c r="FN5" s="39" cm="1">
        <f t="array" ref="FN5">INDEX('AEG Inputs'!$E$2:$BC$92,MATCH(FN$1,'AEG Inputs'!$F$2:$F$92,0),MATCH($A5,'AEG Inputs'!$E$2:$AI$2,0)+20)/'AEG Inputs'!$G$1+FN4</f>
        <v>2.6002476095771638</v>
      </c>
      <c r="FO5" s="39" cm="1">
        <f t="array" ref="FO5">INDEX('AEG Inputs'!$E$2:$BC$92,MATCH(FO$1,'AEG Inputs'!$F$2:$F$92,0),MATCH($A5,'AEG Inputs'!$E$2:$AI$2,0)+20)/'AEG Inputs'!$G$1+FO4</f>
        <v>2.2439395920907199E-2</v>
      </c>
      <c r="FP5" s="39" cm="1">
        <f t="array" ref="FP5">INDEX('AEG Inputs'!$E$2:$BC$92,MATCH(FP$1,'AEG Inputs'!$F$2:$F$92,0),MATCH($A5,'AEG Inputs'!$E$2:$AI$2,0)+20)/'AEG Inputs'!$G$1+FP4</f>
        <v>11.060936171330681</v>
      </c>
      <c r="FQ5" s="39" cm="1">
        <f t="array" ref="FQ5">INDEX('AEG Inputs'!$E$2:$BC$92,MATCH(FQ$1,'AEG Inputs'!$F$2:$F$92,0),MATCH($A5,'AEG Inputs'!$E$2:$AI$2,0)+20)/'AEG Inputs'!$G$1+FQ4</f>
        <v>2.0760251010972799E-2</v>
      </c>
      <c r="FR5" s="39" cm="1">
        <f t="array" ref="FR5">INDEX('AEG Inputs'!$E$2:$BC$92,MATCH(FR$1,'AEG Inputs'!$F$2:$F$92,0),MATCH($A5,'AEG Inputs'!$E$2:$AI$2,0)+20)/'AEG Inputs'!$G$1+FR4</f>
        <v>1.49286248685165</v>
      </c>
      <c r="FS5" s="39" cm="1">
        <f t="array" ref="FS5">INDEX('AEG Inputs'!$E$2:$BC$92,MATCH(FS$1,'AEG Inputs'!$F$2:$F$92,0),MATCH($A5,'AEG Inputs'!$E$2:$AI$2,0)+20)/'AEG Inputs'!$G$1+FS4</f>
        <v>5.5321166986615307</v>
      </c>
    </row>
    <row r="6" spans="1:175" x14ac:dyDescent="0.25">
      <c r="A6" s="38">
        <f t="shared" si="0"/>
        <v>2027</v>
      </c>
      <c r="B6" s="39">
        <f>INDEX('AEG Inputs'!$E$2:$BC$92,MATCH(B$1,'AEG Inputs'!$E$2:$E$92,0),MATCH($A6,'AEG Inputs'!$E$2:$AI$2,0))/'AEG Inputs'!$G$1+B5</f>
        <v>0.86505313436390074</v>
      </c>
      <c r="C6" s="39">
        <f>INDEX('AEG Inputs'!$E$2:$BC$92,MATCH(C$1,'AEG Inputs'!$E$2:$E$92,0),MATCH($A6,'AEG Inputs'!$E$2:$AI$2,0))/'AEG Inputs'!$G$1+C5</f>
        <v>1.638379330265419</v>
      </c>
      <c r="D6" s="39">
        <f>INDEX('AEG Inputs'!$E$2:$BC$92,MATCH(D$1,'AEG Inputs'!$E$2:$E$92,0),MATCH($A6,'AEG Inputs'!$E$2:$AI$2,0))/'AEG Inputs'!$G$1+D5</f>
        <v>12.079155245434819</v>
      </c>
      <c r="E6" s="39">
        <f>INDEX('AEG Inputs'!$E$2:$BC$92,MATCH(E$1,'AEG Inputs'!$E$2:$E$92,0),MATCH($A6,'AEG Inputs'!$E$2:$AI$2,0))/'AEG Inputs'!$G$1+E5</f>
        <v>54.631200491456077</v>
      </c>
      <c r="F6" s="39">
        <f>INDEX('AEG Inputs'!$E$2:$BC$92,MATCH(F$1,'AEG Inputs'!$E$2:$E$92,0),MATCH($A6,'AEG Inputs'!$E$2:$AI$2,0))/'AEG Inputs'!$G$1+F5</f>
        <v>2.682054351759529</v>
      </c>
      <c r="G6" s="39">
        <f>INDEX('AEG Inputs'!$E$2:$BC$92,MATCH(G$1,'AEG Inputs'!$E$2:$E$92,0),MATCH($A6,'AEG Inputs'!$E$2:$AI$2,0))/'AEG Inputs'!$G$1+G5</f>
        <v>39.374095018655112</v>
      </c>
      <c r="H6" s="39">
        <f>INDEX('AEG Inputs'!$E$2:$BC$92,MATCH(H$1,'AEG Inputs'!$E$2:$E$92,0),MATCH($A6,'AEG Inputs'!$E$2:$AI$2,0))/'AEG Inputs'!$G$1+H5</f>
        <v>1.3520612370871001E-3</v>
      </c>
      <c r="I6" s="39">
        <f>INDEX('AEG Inputs'!$E$2:$BC$92,MATCH(I$1,'AEG Inputs'!$E$2:$E$92,0),MATCH($A6,'AEG Inputs'!$E$2:$AI$2,0))/'AEG Inputs'!$G$1+I5</f>
        <v>4.7065418929324102E-3</v>
      </c>
      <c r="J6" s="39">
        <f>INDEX('AEG Inputs'!$E$2:$BC$92,MATCH(J$1,'AEG Inputs'!$E$2:$E$92,0),MATCH($A6,'AEG Inputs'!$E$2:$AI$2,0))/'AEG Inputs'!$G$1+J5</f>
        <v>0.68255749387882803</v>
      </c>
      <c r="K6" s="39">
        <f>INDEX('AEG Inputs'!$E$2:$BC$92,MATCH(K$1,'AEG Inputs'!$E$2:$E$92,0),MATCH($A6,'AEG Inputs'!$E$2:$AI$2,0))/'AEG Inputs'!$G$1+K5</f>
        <v>2.4750774876693518</v>
      </c>
      <c r="L6" s="39">
        <f>INDEX('AEG Inputs'!$E$2:$BC$92,MATCH(L$1,'AEG Inputs'!$E$2:$E$92,0),MATCH($A6,'AEG Inputs'!$E$2:$AI$2,0))/'AEG Inputs'!$G$1+L5</f>
        <v>0.50934846981319204</v>
      </c>
      <c r="M6" s="39">
        <f>INDEX('AEG Inputs'!$E$2:$BC$92,MATCH(M$1,'AEG Inputs'!$E$2:$E$92,0),MATCH($A6,'AEG Inputs'!$E$2:$AI$2,0))/'AEG Inputs'!$G$1+M5</f>
        <v>7.7544345205875402E-3</v>
      </c>
      <c r="N6" s="39">
        <f>INDEX('AEG Inputs'!$E$2:$BC$92,MATCH(N$1,'AEG Inputs'!$E$2:$E$92,0),MATCH($A6,'AEG Inputs'!$E$2:$AI$2,0))/'AEG Inputs'!$G$1+N5</f>
        <v>1.5062448906818178</v>
      </c>
      <c r="O6" s="39">
        <f>INDEX('AEG Inputs'!$E$2:$BC$92,MATCH(O$1,'AEG Inputs'!$E$2:$E$92,0),MATCH($A6,'AEG Inputs'!$E$2:$AI$2,0))/'AEG Inputs'!$G$1+O5</f>
        <v>2.0171538700271516</v>
      </c>
      <c r="P6" s="39">
        <f>INDEX('AEG Inputs'!$E$2:$BC$92,MATCH(P$1,'AEG Inputs'!$E$2:$E$92,0),MATCH($A6,'AEG Inputs'!$E$2:$AI$2,0))/'AEG Inputs'!$G$1+P5</f>
        <v>16.276911749459824</v>
      </c>
      <c r="Q6" s="39">
        <f>INDEX('AEG Inputs'!$E$2:$BC$92,MATCH(Q$1,'AEG Inputs'!$E$2:$E$92,0),MATCH($A6,'AEG Inputs'!$E$2:$AI$2,0))/'AEG Inputs'!$G$1+Q5</f>
        <v>7.2395884019066585</v>
      </c>
      <c r="R6" s="39">
        <f>INDEX('AEG Inputs'!$E$2:$BC$92,MATCH(R$1,'AEG Inputs'!$E$2:$E$92,0),MATCH($A6,'AEG Inputs'!$E$2:$AI$2,0))/'AEG Inputs'!$G$1+R5</f>
        <v>4.7367103563800583</v>
      </c>
      <c r="S6" s="39">
        <f>INDEX('AEG Inputs'!$E$2:$BC$92,MATCH(S$1,'AEG Inputs'!$E$2:$E$92,0),MATCH($A6,'AEG Inputs'!$E$2:$AI$2,0))/'AEG Inputs'!$G$1+S5</f>
        <v>3.7879011741046797</v>
      </c>
      <c r="T6" s="39">
        <f>INDEX('AEG Inputs'!$E$2:$BC$92,MATCH(T$1,'AEG Inputs'!$E$2:$E$92,0),MATCH($A6,'AEG Inputs'!$E$2:$AI$2,0))/'AEG Inputs'!$G$1+T5</f>
        <v>0.51109986305745103</v>
      </c>
      <c r="U6" s="39">
        <f>INDEX('AEG Inputs'!$E$2:$BC$92,MATCH(U$1,'AEG Inputs'!$E$2:$E$92,0),MATCH($A6,'AEG Inputs'!$E$2:$AI$2,0))/'AEG Inputs'!$G$1+U5</f>
        <v>3.2956600877452789</v>
      </c>
      <c r="V6" s="39">
        <f>INDEX('AEG Inputs'!$E$2:$BC$92,MATCH(V$1,'AEG Inputs'!$E$2:$E$92,0),MATCH($A6,'AEG Inputs'!$E$2:$AI$2,0))/'AEG Inputs'!$G$1+V5</f>
        <v>14.150522651664561</v>
      </c>
      <c r="W6" s="39">
        <f>INDEX('AEG Inputs'!$E$2:$BC$92,MATCH(W$1,'AEG Inputs'!$E$2:$E$92,0),MATCH($A6,'AEG Inputs'!$E$2:$AI$2,0))/'AEG Inputs'!$G$1+W5</f>
        <v>17.923325115322299</v>
      </c>
      <c r="X6" s="39">
        <f>INDEX('AEG Inputs'!$E$2:$BC$92,MATCH(X$1,'AEG Inputs'!$E$2:$E$92,0),MATCH($A6,'AEG Inputs'!$E$2:$AI$2,0))/'AEG Inputs'!$G$1+X5</f>
        <v>3.9669564514653199</v>
      </c>
      <c r="Y6" s="39">
        <f>INDEX('AEG Inputs'!$E$2:$BC$92,MATCH(Y$1,'AEG Inputs'!$E$2:$E$92,0),MATCH($A6,'AEG Inputs'!$E$2:$AI$2,0))/'AEG Inputs'!$G$1+Y5</f>
        <v>3.5535830018182359</v>
      </c>
      <c r="Z6" s="39">
        <f>INDEX('AEG Inputs'!$E$2:$BC$92,MATCH(Z$1,'AEG Inputs'!$E$2:$E$92,0),MATCH($A6,'AEG Inputs'!$E$2:$AI$2,0))/'AEG Inputs'!$G$1+Z5</f>
        <v>1.1955858682473961</v>
      </c>
      <c r="AA6" s="39">
        <f>INDEX('AEG Inputs'!$E$2:$BC$92,MATCH(AA$1,'AEG Inputs'!$E$2:$E$92,0),MATCH($A6,'AEG Inputs'!$E$2:$AI$2,0))/'AEG Inputs'!$G$1+AA5</f>
        <v>8.0018699371576076</v>
      </c>
      <c r="AB6" s="39">
        <f>INDEX('AEG Inputs'!$E$2:$BC$92,MATCH(AB$1,'AEG Inputs'!$E$2:$E$92,0),MATCH($A6,'AEG Inputs'!$E$2:$AI$2,0))/'AEG Inputs'!$G$1+AB5</f>
        <v>12.955225062528168</v>
      </c>
      <c r="AC6" s="39">
        <f>INDEX('AEG Inputs'!$E$2:$BC$92,MATCH(AC$1,'AEG Inputs'!$E$2:$E$92,0),MATCH($A6,'AEG Inputs'!$E$2:$AI$2,0))/'AEG Inputs'!$G$1+AC5</f>
        <v>11.640296913554046</v>
      </c>
      <c r="AD6" s="39">
        <f>INDEX('AEG Inputs'!$E$2:$BC$92,MATCH(AD$1,'AEG Inputs'!$E$2:$E$92,0),MATCH($A6,'AEG Inputs'!$E$2:$AI$2,0))/'AEG Inputs'!$G$1+AD5</f>
        <v>8.0040501260692203</v>
      </c>
      <c r="AE6" s="39">
        <f>INDEX('AEG Inputs'!$E$2:$BC$92,MATCH(AE$1,'AEG Inputs'!$E$2:$E$92,0),MATCH($A6,'AEG Inputs'!$E$2:$AI$2,0))/'AEG Inputs'!$G$1+AE5</f>
        <v>2.0379942062027059</v>
      </c>
      <c r="AF6" s="39">
        <f>INDEX('AEG Inputs'!$E$2:$BC$92,MATCH(AF$1,'AEG Inputs'!$E$2:$E$92,0),MATCH($A6,'AEG Inputs'!$E$2:$AI$2,0))/'AEG Inputs'!$G$1+AF5</f>
        <v>1.5563290860843799E-2</v>
      </c>
      <c r="AG6" s="39">
        <f>INDEX('AEG Inputs'!$E$2:$BC$92,MATCH(AG$1,'AEG Inputs'!$E$2:$E$92,0),MATCH($A6,'AEG Inputs'!$E$2:$AI$2,0))/'AEG Inputs'!$G$1+AG5</f>
        <v>2.3644059169861099E-2</v>
      </c>
      <c r="AH6" s="39">
        <f>INDEX('AEG Inputs'!$E$2:$BC$92,MATCH(AH$1,'AEG Inputs'!$E$2:$E$92,0),MATCH($A6,'AEG Inputs'!$E$2:$AI$2,0))/'AEG Inputs'!$G$1+AH5</f>
        <v>0.223522638780494</v>
      </c>
      <c r="AI6" s="39">
        <f>INDEX('AEG Inputs'!$E$2:$BC$92,MATCH(AI$1,'AEG Inputs'!$E$2:$E$92,0),MATCH($A6,'AEG Inputs'!$E$2:$AI$2,0))/'AEG Inputs'!$G$1+AI5</f>
        <v>0.27579347326195702</v>
      </c>
      <c r="AJ6" s="39">
        <f>INDEX('AEG Inputs'!$E$2:$BC$92,MATCH(AJ$1,'AEG Inputs'!$E$2:$E$92,0),MATCH($A6,'AEG Inputs'!$E$2:$AI$2,0))/'AEG Inputs'!$G$1+AJ5</f>
        <v>7.1079752490301407E-2</v>
      </c>
      <c r="AK6" s="39">
        <f>INDEX('AEG Inputs'!$E$2:$BC$92,MATCH(AK$1,'AEG Inputs'!$E$2:$E$92,0),MATCH($A6,'AEG Inputs'!$E$2:$AI$2,0))/'AEG Inputs'!$G$1+AK5</f>
        <v>8.0794844262172694E-3</v>
      </c>
      <c r="AL6" s="39">
        <f>INDEX('AEG Inputs'!$E$2:$BC$92,MATCH(AL$1,'AEG Inputs'!$E$2:$E$92,0),MATCH($A6,'AEG Inputs'!$E$2:$AI$2,0))/'AEG Inputs'!$G$1+AL5</f>
        <v>0.34188360033571158</v>
      </c>
      <c r="AM6" s="39">
        <f>INDEX('AEG Inputs'!$E$2:$BC$92,MATCH(AM$1,'AEG Inputs'!$E$2:$E$92,0),MATCH($A6,'AEG Inputs'!$E$2:$AI$2,0))/'AEG Inputs'!$G$1+AM5</f>
        <v>0.31162601994455252</v>
      </c>
      <c r="AN6" s="39">
        <f>INDEX('AEG Inputs'!$E$2:$BC$92,MATCH(AN$1,'AEG Inputs'!$E$2:$E$92,0),MATCH($A6,'AEG Inputs'!$E$2:$AI$2,0))/'AEG Inputs'!$G$1+AN5</f>
        <v>2.3540584151477244</v>
      </c>
      <c r="AO6" s="39">
        <f>INDEX('AEG Inputs'!$E$2:$BC$92,MATCH(AO$1,'AEG Inputs'!$E$2:$E$92,0),MATCH($A6,'AEG Inputs'!$E$2:$AI$2,0))/'AEG Inputs'!$G$1+AO5</f>
        <v>3.0165835469088265</v>
      </c>
      <c r="AP6" s="39">
        <f>INDEX('AEG Inputs'!$E$2:$BC$92,MATCH(AP$1,'AEG Inputs'!$E$2:$E$92,0),MATCH($A6,'AEG Inputs'!$E$2:$AI$2,0))/'AEG Inputs'!$G$1+AP5</f>
        <v>0.54025937859798323</v>
      </c>
      <c r="AQ6" s="39">
        <f>INDEX('AEG Inputs'!$E$2:$BC$92,MATCH(AQ$1,'AEG Inputs'!$E$2:$E$92,0),MATCH($A6,'AEG Inputs'!$E$2:$AI$2,0))/'AEG Inputs'!$G$1+AQ5</f>
        <v>0.70374122879074064</v>
      </c>
      <c r="AR6" s="39">
        <f>INDEX('AEG Inputs'!$E$2:$BC$92,MATCH(AR$1,'AEG Inputs'!$E$2:$E$92,0),MATCH($A6,'AEG Inputs'!$E$2:$AI$2,0))/'AEG Inputs'!$G$1+AR5</f>
        <v>3.1110852577530901</v>
      </c>
      <c r="AS6" s="39">
        <f>INDEX('AEG Inputs'!$E$2:$BC$92,MATCH(AS$1,'AEG Inputs'!$E$2:$E$92,0),MATCH($A6,'AEG Inputs'!$E$2:$AI$2,0))/'AEG Inputs'!$G$1+AS5</f>
        <v>3.4328405827603747</v>
      </c>
      <c r="AT6" s="39">
        <f>INDEX('AEG Inputs'!$E$2:$BC$92,MATCH(AT$1,'AEG Inputs'!$E$2:$E$92,0),MATCH($A6,'AEG Inputs'!$E$2:$AI$2,0))/'AEG Inputs'!$G$1+AT5</f>
        <v>21.801156374774145</v>
      </c>
      <c r="AU6" s="39">
        <f>INDEX('AEG Inputs'!$E$2:$BC$92,MATCH(AU$1,'AEG Inputs'!$E$2:$E$92,0),MATCH($A6,'AEG Inputs'!$E$2:$AI$2,0))/'AEG Inputs'!$G$1+AU5</f>
        <v>15.93938139609763</v>
      </c>
      <c r="AV6" s="39">
        <f>INDEX('AEG Inputs'!$E$2:$BC$92,MATCH(AV$1,'AEG Inputs'!$E$2:$E$92,0),MATCH($A6,'AEG Inputs'!$E$2:$AI$2,0))/'AEG Inputs'!$G$1+AV5</f>
        <v>4.8301436148719796</v>
      </c>
      <c r="AW6" s="39">
        <f>INDEX('AEG Inputs'!$E$2:$BC$92,MATCH(AW$1,'AEG Inputs'!$E$2:$E$92,0),MATCH($A6,'AEG Inputs'!$E$2:$AI$2,0))/'AEG Inputs'!$G$1+AW5</f>
        <v>4.1285009978076248</v>
      </c>
      <c r="AX6" s="39">
        <f>INDEX('AEG Inputs'!$E$2:$BC$92,MATCH(AX$1,'AEG Inputs'!$E$2:$E$92,0),MATCH($A6,'AEG Inputs'!$E$2:$AI$2,0))/'AEG Inputs'!$G$1+AX5</f>
        <v>6.1483331556348797E-3</v>
      </c>
      <c r="AY6" s="39">
        <f>INDEX('AEG Inputs'!$E$2:$BC$92,MATCH(AY$1,'AEG Inputs'!$E$2:$E$92,0),MATCH($A6,'AEG Inputs'!$E$2:$AI$2,0))/'AEG Inputs'!$G$1+AY5</f>
        <v>1.29678200579381E-2</v>
      </c>
      <c r="AZ6" s="39">
        <f>INDEX('AEG Inputs'!$E$2:$BC$92,MATCH(AZ$1,'AEG Inputs'!$E$2:$E$92,0),MATCH($A6,'AEG Inputs'!$E$2:$AI$2,0))/'AEG Inputs'!$G$1+AZ5</f>
        <v>8.7348326330311005E-2</v>
      </c>
      <c r="BA6" s="39">
        <f>INDEX('AEG Inputs'!$E$2:$BC$92,MATCH(BA$1,'AEG Inputs'!$E$2:$E$92,0),MATCH($A6,'AEG Inputs'!$E$2:$AI$2,0))/'AEG Inputs'!$G$1+BA5</f>
        <v>0.15676016980583299</v>
      </c>
      <c r="BB6" s="39">
        <f>INDEX('AEG Inputs'!$E$2:$BC$92,MATCH(BB$1,'AEG Inputs'!$E$2:$E$92,0),MATCH($A6,'AEG Inputs'!$E$2:$AI$2,0))/'AEG Inputs'!$G$1+BB5</f>
        <v>1.65079019665995E-2</v>
      </c>
      <c r="BC6" s="39">
        <f>INDEX('AEG Inputs'!$E$2:$BC$92,MATCH(BC$1,'AEG Inputs'!$E$2:$E$92,0),MATCH($A6,'AEG Inputs'!$E$2:$AI$2,0))/'AEG Inputs'!$G$1+BC5</f>
        <v>2.2247135506181001E-2</v>
      </c>
      <c r="BD6" s="39">
        <f>INDEX('AEG Inputs'!$E$2:$BC$92,MATCH(BD$1,'AEG Inputs'!$E$2:$E$92,0),MATCH($A6,'AEG Inputs'!$E$2:$AI$2,0))/'AEG Inputs'!$G$1+BD5</f>
        <v>8.051416141495719E-4</v>
      </c>
      <c r="BE6" s="39">
        <f>INDEX('AEG Inputs'!$E$2:$BC$92,MATCH(BE$1,'AEG Inputs'!$E$2:$E$92,0),MATCH($A6,'AEG Inputs'!$E$2:$AI$2,0))/'AEG Inputs'!$G$1+BE5</f>
        <v>5.6426655418290053E-4</v>
      </c>
      <c r="BF6" s="39">
        <f>INDEX('AEG Inputs'!$E$2:$BC$92,MATCH(BF$1,'AEG Inputs'!$E$2:$E$92,0),MATCH($A6,'AEG Inputs'!$E$2:$AI$2,0))/'AEG Inputs'!$G$1+BF5</f>
        <v>1.4974634307581036</v>
      </c>
      <c r="BG6" s="39">
        <f>INDEX('AEG Inputs'!$E$2:$BC$92,MATCH(BG$1,'AEG Inputs'!$E$2:$E$92,0),MATCH($A6,'AEG Inputs'!$E$2:$AI$2,0))/'AEG Inputs'!$G$1+BG5</f>
        <v>5.33182047675489E-3</v>
      </c>
      <c r="BH6" s="39">
        <f>INDEX('AEG Inputs'!$E$2:$BC$92,MATCH(BH$1,'AEG Inputs'!$E$2:$E$92,0),MATCH($A6,'AEG Inputs'!$E$2:$AI$2,0))/'AEG Inputs'!$G$1+BH5</f>
        <v>0.34441798531124934</v>
      </c>
      <c r="BI6" s="39">
        <f>INDEX('AEG Inputs'!$E$2:$BC$92,MATCH(BI$1,'AEG Inputs'!$E$2:$E$92,0),MATCH($A6,'AEG Inputs'!$E$2:$AI$2,0))/'AEG Inputs'!$G$1+BI5</f>
        <v>1.1146936049398254E-3</v>
      </c>
      <c r="BJ6" s="39">
        <f>INDEX('AEG Inputs'!$E$2:$BC$92,MATCH(BJ$1,'AEG Inputs'!$E$2:$E$92,0),MATCH($A6,'AEG Inputs'!$E$2:$AI$2,0))/'AEG Inputs'!$G$1+BJ5</f>
        <v>4.4877971979772084E-3</v>
      </c>
      <c r="BK6" s="39">
        <f>INDEX('AEG Inputs'!$E$2:$BC$92,MATCH(BK$1,'AEG Inputs'!$E$2:$E$92,0),MATCH($A6,'AEG Inputs'!$E$2:$AI$2,0))/'AEG Inputs'!$G$1+BK5</f>
        <v>6.6764658209556346E-3</v>
      </c>
      <c r="BL6" s="39">
        <f>INDEX('AEG Inputs'!$E$2:$BC$92,MATCH(BL$1,'AEG Inputs'!$E$2:$E$92,0),MATCH($A6,'AEG Inputs'!$E$2:$AI$2,0))/'AEG Inputs'!$G$1+BL5</f>
        <v>14.897001110091166</v>
      </c>
      <c r="BM6" s="39">
        <f>INDEX('AEG Inputs'!$E$2:$BC$92,MATCH(BM$1,'AEG Inputs'!$E$2:$E$92,0),MATCH($A6,'AEG Inputs'!$E$2:$AI$2,0))/'AEG Inputs'!$G$1+BM5</f>
        <v>4.1105040655726593E-2</v>
      </c>
      <c r="BN6" s="39">
        <f>INDEX('AEG Inputs'!$E$2:$BC$92,MATCH(BN$1,'AEG Inputs'!$E$2:$E$92,0),MATCH($A6,'AEG Inputs'!$E$2:$AI$2,0))/'AEG Inputs'!$G$1+BN5</f>
        <v>3.2645948868733052</v>
      </c>
      <c r="BO6" s="39">
        <f>INDEX('AEG Inputs'!$E$2:$BC$92,MATCH(BO$1,'AEG Inputs'!$E$2:$E$92,0),MATCH($A6,'AEG Inputs'!$E$2:$AI$2,0))/'AEG Inputs'!$G$1+BO5</f>
        <v>5.7844558950382674E-3</v>
      </c>
      <c r="BP6" s="39">
        <f>INDEX('AEG Inputs'!$E$2:$BC$92,MATCH(BP$1,'AEG Inputs'!$E$2:$E$92,0),MATCH($A6,'AEG Inputs'!$E$2:$AI$2,0))/'AEG Inputs'!$G$1+BP5</f>
        <v>0.34445370217187909</v>
      </c>
      <c r="BQ6" s="39">
        <f>INDEX('AEG Inputs'!$E$2:$BC$92,MATCH(BQ$1,'AEG Inputs'!$E$2:$E$92,0),MATCH($A6,'AEG Inputs'!$E$2:$AI$2,0))/'AEG Inputs'!$G$1+BQ5</f>
        <v>0.34069503622291697</v>
      </c>
      <c r="BR6" s="39">
        <f>INDEX('AEG Inputs'!$E$2:$BC$92,MATCH(BR$1,'AEG Inputs'!$E$2:$E$92,0),MATCH($A6,'AEG Inputs'!$E$2:$AI$2,0))/'AEG Inputs'!$G$1+BR5</f>
        <v>2.9003989654249089</v>
      </c>
      <c r="BS6" s="39">
        <f>INDEX('AEG Inputs'!$E$2:$BC$92,MATCH(BS$1,'AEG Inputs'!$E$2:$E$92,0),MATCH($A6,'AEG Inputs'!$E$2:$AI$2,0))/'AEG Inputs'!$G$1+BS5</f>
        <v>3.2595948362482199</v>
      </c>
      <c r="BT6" s="39">
        <f>INDEX('AEG Inputs'!$E$2:$BC$92,MATCH(BT$1,'AEG Inputs'!$E$2:$E$92,0),MATCH($A6,'AEG Inputs'!$E$2:$AI$2,0))/'AEG Inputs'!$G$1+BT5</f>
        <v>0.64993175669904901</v>
      </c>
      <c r="BU6" s="39">
        <f>INDEX('AEG Inputs'!$E$2:$BC$92,MATCH(BU$1,'AEG Inputs'!$E$2:$E$92,0),MATCH($A6,'AEG Inputs'!$E$2:$AI$2,0))/'AEG Inputs'!$G$1+BU5</f>
        <v>0.76912454929610696</v>
      </c>
      <c r="BV6" s="39">
        <f>INDEX('AEG Inputs'!$E$2:$BC$92,MATCH(BV$1,'AEG Inputs'!$E$2:$E$92,0),MATCH($A6,'AEG Inputs'!$E$2:$AI$2,0))/'AEG Inputs'!$G$1+BV5</f>
        <v>0.29734063196462701</v>
      </c>
      <c r="BW6" s="39">
        <f>INDEX('AEG Inputs'!$E$2:$BC$92,MATCH(BW$1,'AEG Inputs'!$E$2:$E$92,0),MATCH($A6,'AEG Inputs'!$E$2:$AI$2,0))/'AEG Inputs'!$G$1+BW5</f>
        <v>1.14534330932029</v>
      </c>
      <c r="BX6" s="39">
        <f>INDEX('AEG Inputs'!$E$2:$BC$92,MATCH(BX$1,'AEG Inputs'!$E$2:$E$92,0),MATCH($A6,'AEG Inputs'!$E$2:$AI$2,0))/'AEG Inputs'!$G$1+BX5</f>
        <v>11.8708903942719</v>
      </c>
      <c r="BY6" s="39">
        <f>INDEX('AEG Inputs'!$E$2:$BC$92,MATCH(BY$1,'AEG Inputs'!$E$2:$E$92,0),MATCH($A6,'AEG Inputs'!$E$2:$AI$2,0))/'AEG Inputs'!$G$1+BY5</f>
        <v>24.4193045879436</v>
      </c>
      <c r="BZ6" s="39">
        <f>INDEX('AEG Inputs'!$E$2:$BC$92,MATCH(BZ$1,'AEG Inputs'!$E$2:$E$92,0),MATCH($A6,'AEG Inputs'!$E$2:$AI$2,0))/'AEG Inputs'!$G$1+BZ5</f>
        <v>2.2195492921248601</v>
      </c>
      <c r="CA6" s="39">
        <f>INDEX('AEG Inputs'!$E$2:$BC$92,MATCH(CA$1,'AEG Inputs'!$E$2:$E$92,0),MATCH($A6,'AEG Inputs'!$E$2:$AI$2,0))/'AEG Inputs'!$G$1+CA5</f>
        <v>1.6138776658390801</v>
      </c>
      <c r="CB6" s="39">
        <f>INDEX('AEG Inputs'!$E$2:$BC$92,MATCH(CB$1,'AEG Inputs'!$E$2:$E$92,0),MATCH($A6,'AEG Inputs'!$E$2:$AI$2,0))/'AEG Inputs'!$G$1+CB5</f>
        <v>1.259954423647981E-2</v>
      </c>
      <c r="CC6" s="39">
        <f>INDEX('AEG Inputs'!$E$2:$BC$92,MATCH(CC$1,'AEG Inputs'!$E$2:$E$92,0),MATCH($A6,'AEG Inputs'!$E$2:$AI$2,0))/'AEG Inputs'!$G$1+CC5</f>
        <v>0.1146966248407586</v>
      </c>
      <c r="CD6" s="39">
        <f>INDEX('AEG Inputs'!$E$2:$BC$92,MATCH(CD$1,'AEG Inputs'!$E$2:$E$92,0),MATCH($A6,'AEG Inputs'!$E$2:$AI$2,0))/'AEG Inputs'!$G$1+CD5</f>
        <v>0.13723644912818531</v>
      </c>
      <c r="CE6" s="39">
        <f>INDEX('AEG Inputs'!$E$2:$BC$92,MATCH(CE$1,'AEG Inputs'!$E$2:$E$92,0),MATCH($A6,'AEG Inputs'!$E$2:$AI$2,0))/'AEG Inputs'!$G$1+CE5</f>
        <v>5.062387242891349</v>
      </c>
      <c r="CF6" s="39">
        <f>INDEX('AEG Inputs'!$E$2:$BC$92,MATCH(CF$1,'AEG Inputs'!$E$2:$E$92,0),MATCH($A6,'AEG Inputs'!$E$2:$AI$2,0))/'AEG Inputs'!$G$1+CF5</f>
        <v>8.9091505138765292E-3</v>
      </c>
      <c r="CG6" s="39">
        <f>INDEX('AEG Inputs'!$E$2:$BC$92,MATCH(CG$1,'AEG Inputs'!$E$2:$E$92,0),MATCH($A6,'AEG Inputs'!$E$2:$AI$2,0))/'AEG Inputs'!$G$1+CG5</f>
        <v>3.0368703625121901E-3</v>
      </c>
      <c r="CH6" s="39">
        <f>INDEX('AEG Inputs'!$E$2:$BC$92,MATCH(CH$1,'AEG Inputs'!$E$2:$E$92,0),MATCH($A6,'AEG Inputs'!$E$2:$AI$2,0))/'AEG Inputs'!$G$1+CH5</f>
        <v>4.6462035251719408E-2</v>
      </c>
      <c r="CI6" s="39">
        <f>INDEX('AEG Inputs'!$E$2:$BC$92,MATCH(CI$1,'AEG Inputs'!$E$2:$E$92,0),MATCH($A6,'AEG Inputs'!$E$2:$AI$2,0))/'AEG Inputs'!$G$1+CI5</f>
        <v>2.0391067258822151</v>
      </c>
      <c r="CJ6" s="39">
        <f>INDEX('AEG Inputs'!$E$2:$BC$92,MATCH(CJ$1,'AEG Inputs'!$E$2:$E$92,0),MATCH($A6,'AEG Inputs'!$E$2:$AI$2,0))/'AEG Inputs'!$G$1+CJ5</f>
        <v>0.46993505693972998</v>
      </c>
      <c r="CK6" s="39">
        <f>INDEX('AEG Inputs'!$E$2:$BC$92,MATCH(CK$1,'AEG Inputs'!$E$2:$E$92,0),MATCH($A6,'AEG Inputs'!$E$2:$AI$2,0))/'AEG Inputs'!$G$1+CK5</f>
        <v>8.9529091044880094</v>
      </c>
      <c r="CL6" s="39">
        <f>INDEX('AEG Inputs'!$E$2:$BC$92,MATCH(CL$1,'AEG Inputs'!$E$2:$E$92,0),MATCH($A6,'AEG Inputs'!$E$2:$AI$2,0))/'AEG Inputs'!$G$1+CL5</f>
        <v>7.6676468128830097E-2</v>
      </c>
      <c r="CM6" s="39">
        <f>INDEX('AEG Inputs'!$E$2:$BC$92,MATCH(CM$1,'AEG Inputs'!$E$2:$E$92,0),MATCH($A6,'AEG Inputs'!$E$2:$AI$2,0))/'AEG Inputs'!$G$1+CM5</f>
        <v>1.1115644017782162</v>
      </c>
      <c r="CN6" s="39" cm="1">
        <f t="array" ref="CN6">INDEX('AEG Inputs'!$E$2:$BC$92,MATCH(CN$1,'AEG Inputs'!$F$2:$F$92,0),MATCH($A6,'AEG Inputs'!$E$2:$AI$2,0)+20)/'AEG Inputs'!$G$1+CN5</f>
        <v>2.1067826168892472</v>
      </c>
      <c r="CO6" s="39" cm="1">
        <f t="array" ref="CO6">INDEX('AEG Inputs'!$E$2:$BC$92,MATCH(CO$1,'AEG Inputs'!$F$2:$F$92,0),MATCH($A6,'AEG Inputs'!$E$2:$AI$2,0)+20)/'AEG Inputs'!$G$1+CO5</f>
        <v>0.11752662217116053</v>
      </c>
      <c r="CP6" s="39" cm="1">
        <f t="array" ref="CP6">INDEX('AEG Inputs'!$E$2:$BC$92,MATCH(CP$1,'AEG Inputs'!$F$2:$F$92,0),MATCH($A6,'AEG Inputs'!$E$2:$AI$2,0)+20)/'AEG Inputs'!$G$1+CP5</f>
        <v>8.3672487059588136E-4</v>
      </c>
      <c r="CQ6" s="39" cm="1">
        <f t="array" ref="CQ6">INDEX('AEG Inputs'!$E$2:$BC$92,MATCH(CQ$1,'AEG Inputs'!$F$2:$F$92,0),MATCH($A6,'AEG Inputs'!$E$2:$AI$2,0)+20)/'AEG Inputs'!$G$1+CQ5</f>
        <v>0.46086425346905402</v>
      </c>
      <c r="CR6" s="39" cm="1">
        <f t="array" ref="CR6">INDEX('AEG Inputs'!$E$2:$BC$92,MATCH(CR$1,'AEG Inputs'!$F$2:$F$92,0),MATCH($A6,'AEG Inputs'!$E$2:$AI$2,0)+20)/'AEG Inputs'!$G$1+CR5</f>
        <v>0.34860684246536705</v>
      </c>
      <c r="CS6" s="39" cm="1">
        <f t="array" ref="CS6">INDEX('AEG Inputs'!$E$2:$BC$92,MATCH(CS$1,'AEG Inputs'!$F$2:$F$92,0),MATCH($A6,'AEG Inputs'!$E$2:$AI$2,0)+20)/'AEG Inputs'!$G$1+CS5</f>
        <v>0.46125679250450852</v>
      </c>
      <c r="CT6" s="39" cm="1">
        <f t="array" ref="CT6">INDEX('AEG Inputs'!$E$2:$BC$92,MATCH(CT$1,'AEG Inputs'!$F$2:$F$92,0),MATCH($A6,'AEG Inputs'!$E$2:$AI$2,0)+20)/'AEG Inputs'!$G$1+CT5</f>
        <v>0.41602499436495977</v>
      </c>
      <c r="CU6" s="39" cm="1">
        <f t="array" ref="CU6">INDEX('AEG Inputs'!$E$2:$BC$92,MATCH(CU$1,'AEG Inputs'!$F$2:$F$92,0),MATCH($A6,'AEG Inputs'!$E$2:$AI$2,0)+20)/'AEG Inputs'!$G$1+CU5</f>
        <v>4.7065418929324396E-3</v>
      </c>
      <c r="CV6" s="39" cm="1">
        <f t="array" ref="CV6">INDEX('AEG Inputs'!$E$2:$BC$92,MATCH(CV$1,'AEG Inputs'!$F$2:$F$92,0),MATCH($A6,'AEG Inputs'!$E$2:$AI$2,0)+20)/'AEG Inputs'!$G$1+CV5</f>
        <v>9.7025901202305326E-3</v>
      </c>
      <c r="CW6" s="39" cm="1">
        <f t="array" ref="CW6">INDEX('AEG Inputs'!$E$2:$BC$92,MATCH(CW$1,'AEG Inputs'!$F$2:$F$92,0),MATCH($A6,'AEG Inputs'!$E$2:$AI$2,0)+20)/'AEG Inputs'!$G$1+CW5</f>
        <v>2.5610417589153601E-2</v>
      </c>
      <c r="CX6" s="39" cm="1">
        <f t="array" ref="CX6">INDEX('AEG Inputs'!$E$2:$BC$92,MATCH(CX$1,'AEG Inputs'!$F$2:$F$92,0),MATCH($A6,'AEG Inputs'!$E$2:$AI$2,0)+20)/'AEG Inputs'!$G$1+CX5</f>
        <v>3.8567334640232658</v>
      </c>
      <c r="CY6" s="39" cm="1">
        <f t="array" ref="CY6">INDEX('AEG Inputs'!$E$2:$BC$92,MATCH(CY$1,'AEG Inputs'!$F$2:$F$92,0),MATCH($A6,'AEG Inputs'!$E$2:$AI$2,0)+20)/'AEG Inputs'!$G$1+CY5</f>
        <v>8.9684362368439192E-3</v>
      </c>
      <c r="CZ6" s="39" cm="1">
        <f t="array" ref="CZ6">INDEX('AEG Inputs'!$E$2:$BC$92,MATCH(CZ$1,'AEG Inputs'!$F$2:$F$92,0),MATCH($A6,'AEG Inputs'!$E$2:$AI$2,0)+20)/'AEG Inputs'!$G$1+CZ5</f>
        <v>0.97804597200384702</v>
      </c>
      <c r="DA6" s="39" cm="1">
        <f t="array" ref="DA6">INDEX('AEG Inputs'!$E$2:$BC$92,MATCH(DA$1,'AEG Inputs'!$F$2:$F$92,0),MATCH($A6,'AEG Inputs'!$E$2:$AI$2,0)+20)/'AEG Inputs'!$G$1+DA5</f>
        <v>5.1351603968594546</v>
      </c>
      <c r="DB6" s="39" cm="1">
        <f t="array" ref="DB6">INDEX('AEG Inputs'!$E$2:$BC$92,MATCH(DB$1,'AEG Inputs'!$F$2:$F$92,0),MATCH($A6,'AEG Inputs'!$E$2:$AI$2,0)+20)/'AEG Inputs'!$G$1+DB5</f>
        <v>0.63312001598207157</v>
      </c>
      <c r="DC6" s="39" cm="1">
        <f t="array" ref="DC6">INDEX('AEG Inputs'!$E$2:$BC$92,MATCH(DC$1,'AEG Inputs'!$F$2:$F$92,0),MATCH($A6,'AEG Inputs'!$E$2:$AI$2,0)+20)/'AEG Inputs'!$G$1+DC5</f>
        <v>1.083011803049881E-2</v>
      </c>
      <c r="DD6" s="39" cm="1">
        <f t="array" ref="DD6">INDEX('AEG Inputs'!$E$2:$BC$92,MATCH(DD$1,'AEG Inputs'!$F$2:$F$92,0),MATCH($A6,'AEG Inputs'!$E$2:$AI$2,0)+20)/'AEG Inputs'!$G$1+DD5</f>
        <v>1.1903350977635291E-3</v>
      </c>
      <c r="DE6" s="39" cm="1">
        <f t="array" ref="DE6">INDEX('AEG Inputs'!$E$2:$BC$92,MATCH(DE$1,'AEG Inputs'!$F$2:$F$92,0),MATCH($A6,'AEG Inputs'!$E$2:$AI$2,0)+20)/'AEG Inputs'!$G$1+DE5</f>
        <v>0.283618392097714</v>
      </c>
      <c r="DF6" s="39" cm="1">
        <f t="array" ref="DF6">INDEX('AEG Inputs'!$E$2:$BC$92,MATCH(DF$1,'AEG Inputs'!$F$2:$F$92,0),MATCH($A6,'AEG Inputs'!$E$2:$AI$2,0)+20)/'AEG Inputs'!$G$1+DF5</f>
        <v>0.34392864959529712</v>
      </c>
      <c r="DG6" s="39" cm="1">
        <f t="array" ref="DG6">INDEX('AEG Inputs'!$E$2:$BC$92,MATCH(DG$1,'AEG Inputs'!$F$2:$F$92,0),MATCH($A6,'AEG Inputs'!$E$2:$AI$2,0)+20)/'AEG Inputs'!$G$1+DG5</f>
        <v>0.50639088988349723</v>
      </c>
      <c r="DH6" s="39" cm="1">
        <f t="array" ref="DH6">INDEX('AEG Inputs'!$E$2:$BC$92,MATCH(DH$1,'AEG Inputs'!$F$2:$F$92,0),MATCH($A6,'AEG Inputs'!$E$2:$AI$2,0)+20)/'AEG Inputs'!$G$1+DH5</f>
        <v>5.23353560739701E-2</v>
      </c>
      <c r="DI6" s="39" cm="1">
        <f t="array" ref="DI6">INDEX('AEG Inputs'!$E$2:$BC$92,MATCH(DI$1,'AEG Inputs'!$F$2:$F$92,0),MATCH($A6,'AEG Inputs'!$E$2:$AI$2,0)+20)/'AEG Inputs'!$G$1+DI5</f>
        <v>1.3520612370871001E-3</v>
      </c>
      <c r="DJ6" s="39" cm="1">
        <f t="array" ref="DJ6">INDEX('AEG Inputs'!$E$2:$BC$92,MATCH(DJ$1,'AEG Inputs'!$F$2:$F$92,0),MATCH($A6,'AEG Inputs'!$E$2:$AI$2,0)+20)/'AEG Inputs'!$G$1+DJ5</f>
        <v>6.5399296242275922E-3</v>
      </c>
      <c r="DK6" s="39" cm="1">
        <f t="array" ref="DK6">INDEX('AEG Inputs'!$E$2:$BC$92,MATCH(DK$1,'AEG Inputs'!$F$2:$F$92,0),MATCH($A6,'AEG Inputs'!$E$2:$AI$2,0)+20)/'AEG Inputs'!$G$1+DK5</f>
        <v>1.21424710467554E-2</v>
      </c>
      <c r="DL6" s="39" cm="1">
        <f t="array" ref="DL6">INDEX('AEG Inputs'!$E$2:$BC$92,MATCH(DL$1,'AEG Inputs'!$F$2:$F$92,0),MATCH($A6,'AEG Inputs'!$E$2:$AI$2,0)+20)/'AEG Inputs'!$G$1+DL5</f>
        <v>2.4819391838848004</v>
      </c>
      <c r="DM6" s="39" cm="1">
        <f t="array" ref="DM6">INDEX('AEG Inputs'!$E$2:$BC$92,MATCH(DM$1,'AEG Inputs'!$F$2:$F$92,0),MATCH($A6,'AEG Inputs'!$E$2:$AI$2,0)+20)/'AEG Inputs'!$G$1+DM5</f>
        <v>5.9033172230786796E-3</v>
      </c>
      <c r="DN6" s="39" cm="1">
        <f t="array" ref="DN6">INDEX('AEG Inputs'!$E$2:$BC$92,MATCH(DN$1,'AEG Inputs'!$F$2:$F$92,0),MATCH($A6,'AEG Inputs'!$E$2:$AI$2,0)+20)/'AEG Inputs'!$G$1+DN5</f>
        <v>0.253908854261928</v>
      </c>
      <c r="DO6" s="39" cm="1">
        <f t="array" ref="DO6">INDEX('AEG Inputs'!$E$2:$BC$92,MATCH(DO$1,'AEG Inputs'!$F$2:$F$92,0),MATCH($A6,'AEG Inputs'!$E$2:$AI$2,0)+20)/'AEG Inputs'!$G$1+DO5</f>
        <v>4.6441899945419696</v>
      </c>
      <c r="DP6" s="39" cm="1">
        <f t="array" ref="DP6">INDEX('AEG Inputs'!$E$2:$BC$92,MATCH(DP$1,'AEG Inputs'!$F$2:$F$92,0),MATCH($A6,'AEG Inputs'!$E$2:$AI$2,0)+20)/'AEG Inputs'!$G$1+DP5</f>
        <v>24.328384219291245</v>
      </c>
      <c r="DQ6" s="39" cm="1">
        <f t="array" ref="DQ6">INDEX('AEG Inputs'!$E$2:$BC$92,MATCH(DQ$1,'AEG Inputs'!$F$2:$F$92,0),MATCH($A6,'AEG Inputs'!$E$2:$AI$2,0)+20)/'AEG Inputs'!$G$1+DQ5</f>
        <v>0.1327867299090503</v>
      </c>
      <c r="DR6" s="39" cm="1">
        <f t="array" ref="DR6">INDEX('AEG Inputs'!$E$2:$BC$92,MATCH(DR$1,'AEG Inputs'!$F$2:$F$92,0),MATCH($A6,'AEG Inputs'!$E$2:$AI$2,0)+20)/'AEG Inputs'!$G$1+DR5</f>
        <v>2.2190105624368761</v>
      </c>
      <c r="DS6" s="39" cm="1">
        <f t="array" ref="DS6">INDEX('AEG Inputs'!$E$2:$BC$92,MATCH(DS$1,'AEG Inputs'!$F$2:$F$92,0),MATCH($A6,'AEG Inputs'!$E$2:$AI$2,0)+20)/'AEG Inputs'!$G$1+DS5</f>
        <v>2.9985908002305299</v>
      </c>
      <c r="DT6" s="39" cm="1">
        <f t="array" ref="DT6">INDEX('AEG Inputs'!$E$2:$BC$92,MATCH(DT$1,'AEG Inputs'!$F$2:$F$92,0),MATCH($A6,'AEG Inputs'!$E$2:$AI$2,0)+20)/'AEG Inputs'!$G$1+DT5</f>
        <v>2.900398965424908</v>
      </c>
      <c r="DU6" s="39" cm="1">
        <f t="array" ref="DU6">INDEX('AEG Inputs'!$E$2:$BC$92,MATCH(DU$1,'AEG Inputs'!$F$2:$F$92,0),MATCH($A6,'AEG Inputs'!$E$2:$AI$2,0)+20)/'AEG Inputs'!$G$1+DU5</f>
        <v>3.4908271766782102</v>
      </c>
      <c r="DV6" s="39" cm="1">
        <f t="array" ref="DV6">INDEX('AEG Inputs'!$E$2:$BC$92,MATCH(DV$1,'AEG Inputs'!$F$2:$F$92,0),MATCH($A6,'AEG Inputs'!$E$2:$AI$2,0)+20)/'AEG Inputs'!$G$1+DV5</f>
        <v>0.58198597425977605</v>
      </c>
      <c r="DW6" s="39" cm="1">
        <f t="array" ref="DW6">INDEX('AEG Inputs'!$E$2:$BC$92,MATCH(DW$1,'AEG Inputs'!$F$2:$F$92,0),MATCH($A6,'AEG Inputs'!$E$2:$AI$2,0)+20)/'AEG Inputs'!$G$1+DW5</f>
        <v>0.182557493878827</v>
      </c>
      <c r="DX6" s="39" cm="1">
        <f t="array" ref="DX6">INDEX('AEG Inputs'!$E$2:$BC$92,MATCH(DX$1,'AEG Inputs'!$F$2:$F$92,0),MATCH($A6,'AEG Inputs'!$E$2:$AI$2,0)+20)/'AEG Inputs'!$G$1+DX5</f>
        <v>21.302230346685537</v>
      </c>
      <c r="DY6" s="39" cm="1">
        <f t="array" ref="DY6">INDEX('AEG Inputs'!$E$2:$BC$92,MATCH(DY$1,'AEG Inputs'!$F$2:$F$92,0),MATCH($A6,'AEG Inputs'!$E$2:$AI$2,0)+20)/'AEG Inputs'!$G$1+DY5</f>
        <v>0.17250602669055001</v>
      </c>
      <c r="DZ6" s="39" cm="1">
        <f t="array" ref="DZ6">INDEX('AEG Inputs'!$E$2:$BC$92,MATCH(DZ$1,'AEG Inputs'!$F$2:$F$92,0),MATCH($A6,'AEG Inputs'!$E$2:$AI$2,0)+20)/'AEG Inputs'!$G$1+DZ5</f>
        <v>49.068870455289996</v>
      </c>
      <c r="EA6" s="39" cm="1">
        <f t="array" ref="EA6">INDEX('AEG Inputs'!$E$2:$BC$92,MATCH(EA$1,'AEG Inputs'!$F$2:$F$92,0),MATCH($A6,'AEG Inputs'!$E$2:$AI$2,0)+20)/'AEG Inputs'!$G$1+EA5</f>
        <v>8.4784449192601502E-2</v>
      </c>
      <c r="EB6" s="39" cm="1">
        <f t="array" ref="EB6">INDEX('AEG Inputs'!$E$2:$BC$92,MATCH(EB$1,'AEG Inputs'!$F$2:$F$92,0),MATCH($A6,'AEG Inputs'!$E$2:$AI$2,0)+20)/'AEG Inputs'!$G$1+EB5</f>
        <v>10.990872696232103</v>
      </c>
      <c r="EC6" s="39" cm="1">
        <f t="array" ref="EC6">INDEX('AEG Inputs'!$E$2:$BC$92,MATCH(EC$1,'AEG Inputs'!$F$2:$F$92,0),MATCH($A6,'AEG Inputs'!$E$2:$AI$2,0)+20)/'AEG Inputs'!$G$1+EC5</f>
        <v>32.628204317453395</v>
      </c>
      <c r="ED6" s="39" cm="1">
        <f t="array" ref="ED6">INDEX('AEG Inputs'!$E$2:$BC$92,MATCH(ED$1,'AEG Inputs'!$F$2:$F$92,0),MATCH($A6,'AEG Inputs'!$E$2:$AI$2,0)+20)/'AEG Inputs'!$G$1+ED5</f>
        <v>9.8042152583118067</v>
      </c>
      <c r="EE6" s="39" cm="1">
        <f t="array" ref="EE6">INDEX('AEG Inputs'!$E$2:$BC$92,MATCH(EE$1,'AEG Inputs'!$F$2:$F$92,0),MATCH($A6,'AEG Inputs'!$E$2:$AI$2,0)+20)/'AEG Inputs'!$G$1+EE5</f>
        <v>5.4950552177950696E-2</v>
      </c>
      <c r="EF6" s="39" cm="1">
        <f t="array" ref="EF6">INDEX('AEG Inputs'!$E$2:$BC$92,MATCH(EF$1,'AEG Inputs'!$F$2:$F$92,0),MATCH($A6,'AEG Inputs'!$E$2:$AI$2,0)+20)/'AEG Inputs'!$G$1+EF5</f>
        <v>7.9054027275762984E-3</v>
      </c>
      <c r="EG6" s="39" cm="1">
        <f t="array" ref="EG6">INDEX('AEG Inputs'!$E$2:$BC$92,MATCH(EG$1,'AEG Inputs'!$F$2:$F$92,0),MATCH($A6,'AEG Inputs'!$E$2:$AI$2,0)+20)/'AEG Inputs'!$G$1+EG5</f>
        <v>4.9153595324026451</v>
      </c>
      <c r="EH6" s="39" cm="1">
        <f t="array" ref="EH6">INDEX('AEG Inputs'!$E$2:$BC$92,MATCH(EH$1,'AEG Inputs'!$F$2:$F$92,0),MATCH($A6,'AEG Inputs'!$E$2:$AI$2,0)+20)/'AEG Inputs'!$G$1+EH5</f>
        <v>3.2595948362482199</v>
      </c>
      <c r="EI6" s="39" cm="1">
        <f t="array" ref="EI6">INDEX('AEG Inputs'!$E$2:$BC$92,MATCH(EI$1,'AEG Inputs'!$F$2:$F$92,0),MATCH($A6,'AEG Inputs'!$E$2:$AI$2,0)+20)/'AEG Inputs'!$G$1+EI5</f>
        <v>4.4658147081397024</v>
      </c>
      <c r="EJ6" s="39" cm="1">
        <f t="array" ref="EJ6">INDEX('AEG Inputs'!$E$2:$BC$92,MATCH(EJ$1,'AEG Inputs'!$F$2:$F$92,0),MATCH($A6,'AEG Inputs'!$E$2:$AI$2,0)+20)/'AEG Inputs'!$G$1+EJ5</f>
        <v>1.3988291399019506</v>
      </c>
      <c r="EK6" s="39" cm="1">
        <f t="array" ref="EK6">INDEX('AEG Inputs'!$E$2:$BC$92,MATCH(EK$1,'AEG Inputs'!$F$2:$F$92,0),MATCH($A6,'AEG Inputs'!$E$2:$AI$2,0)+20)/'AEG Inputs'!$G$1+EK5</f>
        <v>0.47507748766935298</v>
      </c>
      <c r="EL6" s="39" cm="1">
        <f t="array" ref="EL6">INDEX('AEG Inputs'!$E$2:$BC$92,MATCH(EL$1,'AEG Inputs'!$F$2:$F$92,0),MATCH($A6,'AEG Inputs'!$E$2:$AI$2,0)+20)/'AEG Inputs'!$G$1+EL5</f>
        <v>5.9712682124314811E-2</v>
      </c>
      <c r="EM6" s="39" cm="1">
        <f t="array" ref="EM6">INDEX('AEG Inputs'!$E$2:$BC$92,MATCH(EM$1,'AEG Inputs'!$F$2:$F$92,0),MATCH($A6,'AEG Inputs'!$E$2:$AI$2,0)+20)/'AEG Inputs'!$G$1+EM5</f>
        <v>0.30958892027626905</v>
      </c>
      <c r="EN6" s="39" cm="1">
        <f t="array" ref="EN6">INDEX('AEG Inputs'!$E$2:$BC$92,MATCH(EN$1,'AEG Inputs'!$F$2:$F$92,0),MATCH($A6,'AEG Inputs'!$E$2:$AI$2,0)+20)/'AEG Inputs'!$G$1+EN5</f>
        <v>28.639870046770803</v>
      </c>
      <c r="EO6" s="39" cm="1">
        <f t="array" ref="EO6">INDEX('AEG Inputs'!$E$2:$BC$92,MATCH(EO$1,'AEG Inputs'!$F$2:$F$92,0),MATCH($A6,'AEG Inputs'!$E$2:$AI$2,0)+20)/'AEG Inputs'!$G$1+EO5</f>
        <v>0.10461131744419</v>
      </c>
      <c r="EP6" s="39" cm="1">
        <f t="array" ref="EP6">INDEX('AEG Inputs'!$E$2:$BC$92,MATCH(EP$1,'AEG Inputs'!$F$2:$F$92,0),MATCH($A6,'AEG Inputs'!$E$2:$AI$2,0)+20)/'AEG Inputs'!$G$1+EP5</f>
        <v>20.852439872850699</v>
      </c>
      <c r="EQ6" s="39" cm="1">
        <f t="array" ref="EQ6">INDEX('AEG Inputs'!$E$2:$BC$92,MATCH(EQ$1,'AEG Inputs'!$F$2:$F$92,0),MATCH($A6,'AEG Inputs'!$E$2:$AI$2,0)+20)/'AEG Inputs'!$G$1+EQ5</f>
        <v>23.849816304127042</v>
      </c>
      <c r="ER6" s="39" cm="1">
        <f t="array" ref="ER6">INDEX('AEG Inputs'!$E$2:$BC$92,MATCH(ER$1,'AEG Inputs'!$F$2:$F$92,0),MATCH($A6,'AEG Inputs'!$E$2:$AI$2,0)+20)/'AEG Inputs'!$G$1+ER5</f>
        <v>27.403650060596526</v>
      </c>
      <c r="ES6" s="39" cm="1">
        <f t="array" ref="ES6">INDEX('AEG Inputs'!$E$2:$BC$92,MATCH(ES$1,'AEG Inputs'!$F$2:$F$92,0),MATCH($A6,'AEG Inputs'!$E$2:$AI$2,0)+20)/'AEG Inputs'!$G$1+ES5</f>
        <v>3.1848586786879401E-3</v>
      </c>
      <c r="ET6" s="39" cm="1">
        <f t="array" ref="ET6">INDEX('AEG Inputs'!$E$2:$BC$92,MATCH(ET$1,'AEG Inputs'!$F$2:$F$92,0),MATCH($A6,'AEG Inputs'!$E$2:$AI$2,0)+20)/'AEG Inputs'!$G$1+ET5</f>
        <v>1.6515274882697314E-3</v>
      </c>
      <c r="EU6" s="39" cm="1">
        <f t="array" ref="EU6">INDEX('AEG Inputs'!$E$2:$BC$92,MATCH(EU$1,'AEG Inputs'!$F$2:$F$92,0),MATCH($A6,'AEG Inputs'!$E$2:$AI$2,0)+20)/'AEG Inputs'!$G$1+EU5</f>
        <v>0.88943089928358066</v>
      </c>
      <c r="EV6" s="39" cm="1">
        <f t="array" ref="EV6">INDEX('AEG Inputs'!$E$2:$BC$92,MATCH(EV$1,'AEG Inputs'!$F$2:$F$92,0),MATCH($A6,'AEG Inputs'!$E$2:$AI$2,0)+20)/'AEG Inputs'!$G$1+EV5</f>
        <v>0.81966037155550198</v>
      </c>
      <c r="EW6" s="39" cm="1">
        <f t="array" ref="EW6">INDEX('AEG Inputs'!$E$2:$BC$92,MATCH(EW$1,'AEG Inputs'!$F$2:$F$92,0),MATCH($A6,'AEG Inputs'!$E$2:$AI$2,0)+20)/'AEG Inputs'!$G$1+EW5</f>
        <v>1.0420245946281561</v>
      </c>
      <c r="EX6" s="39" cm="1">
        <f t="array" ref="EX6">INDEX('AEG Inputs'!$E$2:$BC$92,MATCH(EX$1,'AEG Inputs'!$F$2:$F$92,0),MATCH($A6,'AEG Inputs'!$E$2:$AI$2,0)+20)/'AEG Inputs'!$G$1+EX5</f>
        <v>0.12519111900486601</v>
      </c>
      <c r="EY6" s="39" cm="1">
        <f t="array" ref="EY6">INDEX('AEG Inputs'!$E$2:$BC$92,MATCH(EY$1,'AEG Inputs'!$F$2:$F$92,0),MATCH($A6,'AEG Inputs'!$E$2:$AI$2,0)+20)/'AEG Inputs'!$G$1+EY5</f>
        <v>7.7544345205875697E-3</v>
      </c>
      <c r="EZ6" s="39" cm="1">
        <f t="array" ref="EZ6">INDEX('AEG Inputs'!$E$2:$BC$92,MATCH(EZ$1,'AEG Inputs'!$F$2:$F$92,0),MATCH($A6,'AEG Inputs'!$E$2:$AI$2,0)+20)/'AEG Inputs'!$G$1+EZ5</f>
        <v>8.4032506918281791E-3</v>
      </c>
      <c r="FA6" s="39" cm="1">
        <f t="array" ref="FA6">INDEX('AEG Inputs'!$E$2:$BC$92,MATCH(FA$1,'AEG Inputs'!$F$2:$F$92,0),MATCH($A6,'AEG Inputs'!$E$2:$AI$2,0)+20)/'AEG Inputs'!$G$1+FA5</f>
        <v>4.39363306963075E-2</v>
      </c>
      <c r="FB6" s="39" cm="1">
        <f t="array" ref="FB6">INDEX('AEG Inputs'!$E$2:$BC$92,MATCH(FB$1,'AEG Inputs'!$F$2:$F$92,0),MATCH($A6,'AEG Inputs'!$E$2:$AI$2,0)+20)/'AEG Inputs'!$G$1+FB5</f>
        <v>2.01466142709782</v>
      </c>
      <c r="FC6" s="39" cm="1">
        <f t="array" ref="FC6">INDEX('AEG Inputs'!$E$2:$BC$92,MATCH(FC$1,'AEG Inputs'!$F$2:$F$92,0),MATCH($A6,'AEG Inputs'!$E$2:$AI$2,0)+20)/'AEG Inputs'!$G$1+FC5</f>
        <v>3.0646320237375799E-3</v>
      </c>
      <c r="FD6" s="39" cm="1">
        <f t="array" ref="FD6">INDEX('AEG Inputs'!$E$2:$BC$92,MATCH(FD$1,'AEG Inputs'!$F$2:$F$92,0),MATCH($A6,'AEG Inputs'!$E$2:$AI$2,0)+20)/'AEG Inputs'!$G$1+FD5</f>
        <v>1.37814272588505</v>
      </c>
      <c r="FE6" s="39" cm="1">
        <f t="array" ref="FE6">INDEX('AEG Inputs'!$E$2:$BC$92,MATCH(FE$1,'AEG Inputs'!$F$2:$F$92,0),MATCH($A6,'AEG Inputs'!$E$2:$AI$2,0)+20)/'AEG Inputs'!$G$1+FE5</f>
        <v>6.1771516627895835</v>
      </c>
      <c r="FF6" s="39" cm="1">
        <f t="array" ref="FF6">INDEX('AEG Inputs'!$E$2:$BC$92,MATCH(FF$1,'AEG Inputs'!$F$2:$F$92,0),MATCH($A6,'AEG Inputs'!$E$2:$AI$2,0)+20)/'AEG Inputs'!$G$1+FF5</f>
        <v>9.242986899600993</v>
      </c>
      <c r="FG6" s="39" cm="1">
        <f t="array" ref="FG6">INDEX('AEG Inputs'!$E$2:$BC$92,MATCH(FG$1,'AEG Inputs'!$F$2:$F$92,0),MATCH($A6,'AEG Inputs'!$E$2:$AI$2,0)+20)/'AEG Inputs'!$G$1+FG5</f>
        <v>9.0725526128824802E-3</v>
      </c>
      <c r="FH6" s="39" cm="1">
        <f t="array" ref="FH6">INDEX('AEG Inputs'!$E$2:$BC$92,MATCH(FH$1,'AEG Inputs'!$F$2:$F$92,0),MATCH($A6,'AEG Inputs'!$E$2:$AI$2,0)+20)/'AEG Inputs'!$G$1+FH5</f>
        <v>0.51035026301290387</v>
      </c>
      <c r="FI6" s="39" cm="1">
        <f t="array" ref="FI6">INDEX('AEG Inputs'!$E$2:$BC$92,MATCH(FI$1,'AEG Inputs'!$F$2:$F$92,0),MATCH($A6,'AEG Inputs'!$E$2:$AI$2,0)+20)/'AEG Inputs'!$G$1+FI5</f>
        <v>0.76034194342210348</v>
      </c>
      <c r="FJ6" s="39" cm="1">
        <f t="array" ref="FJ6">INDEX('AEG Inputs'!$E$2:$BC$92,MATCH(FJ$1,'AEG Inputs'!$F$2:$F$92,0),MATCH($A6,'AEG Inputs'!$E$2:$AI$2,0)+20)/'AEG Inputs'!$G$1+FJ5</f>
        <v>0.64993175669904901</v>
      </c>
      <c r="FK6" s="39" cm="1">
        <f t="array" ref="FK6">INDEX('AEG Inputs'!$E$2:$BC$92,MATCH(FK$1,'AEG Inputs'!$F$2:$F$92,0),MATCH($A6,'AEG Inputs'!$E$2:$AI$2,0)+20)/'AEG Inputs'!$G$1+FK5</f>
        <v>0.8011093061609198</v>
      </c>
      <c r="FL6" s="39" cm="1">
        <f t="array" ref="FL6">INDEX('AEG Inputs'!$E$2:$BC$92,MATCH(FL$1,'AEG Inputs'!$F$2:$F$92,0),MATCH($A6,'AEG Inputs'!$E$2:$AI$2,0)+20)/'AEG Inputs'!$G$1+FL5</f>
        <v>7.8020429109934702E-2</v>
      </c>
      <c r="FM6" s="39" cm="1">
        <f t="array" ref="FM6">INDEX('AEG Inputs'!$E$2:$BC$92,MATCH(FM$1,'AEG Inputs'!$F$2:$F$92,0),MATCH($A6,'AEG Inputs'!$E$2:$AI$2,0)+20)/'AEG Inputs'!$G$1+FM5</f>
        <v>9.3484698131919598E-3</v>
      </c>
      <c r="FN6" s="39" cm="1">
        <f t="array" ref="FN6">INDEX('AEG Inputs'!$E$2:$BC$92,MATCH(FN$1,'AEG Inputs'!$F$2:$F$92,0),MATCH($A6,'AEG Inputs'!$E$2:$AI$2,0)+20)/'AEG Inputs'!$G$1+FN5</f>
        <v>4.6360888181471571</v>
      </c>
      <c r="FO6" s="39" cm="1">
        <f t="array" ref="FO6">INDEX('AEG Inputs'!$E$2:$BC$92,MATCH(FO$1,'AEG Inputs'!$F$2:$F$92,0),MATCH($A6,'AEG Inputs'!$E$2:$AI$2,0)+20)/'AEG Inputs'!$G$1+FO5</f>
        <v>3.2601798991390499E-2</v>
      </c>
      <c r="FP6" s="39" cm="1">
        <f t="array" ref="FP6">INDEX('AEG Inputs'!$E$2:$BC$92,MATCH(FP$1,'AEG Inputs'!$F$2:$F$92,0),MATCH($A6,'AEG Inputs'!$E$2:$AI$2,0)+20)/'AEG Inputs'!$G$1+FP5</f>
        <v>14.321509360533049</v>
      </c>
      <c r="FQ6" s="39" cm="1">
        <f t="array" ref="FQ6">INDEX('AEG Inputs'!$E$2:$BC$92,MATCH(FQ$1,'AEG Inputs'!$F$2:$F$92,0),MATCH($A6,'AEG Inputs'!$E$2:$AI$2,0)+20)/'AEG Inputs'!$G$1+FQ5</f>
        <v>2.69612854273556E-2</v>
      </c>
      <c r="FR6" s="39" cm="1">
        <f t="array" ref="FR6">INDEX('AEG Inputs'!$E$2:$BC$92,MATCH(FR$1,'AEG Inputs'!$F$2:$F$92,0),MATCH($A6,'AEG Inputs'!$E$2:$AI$2,0)+20)/'AEG Inputs'!$G$1+FR5</f>
        <v>2.3223117550729002</v>
      </c>
      <c r="FS6" s="39" cm="1">
        <f t="array" ref="FS6">INDEX('AEG Inputs'!$E$2:$BC$92,MATCH(FS$1,'AEG Inputs'!$F$2:$F$92,0),MATCH($A6,'AEG Inputs'!$E$2:$AI$2,0)+20)/'AEG Inputs'!$G$1+FS5</f>
        <v>7.1841243380106992</v>
      </c>
    </row>
    <row r="7" spans="1:175" x14ac:dyDescent="0.25">
      <c r="A7" s="38">
        <f t="shared" si="0"/>
        <v>2028</v>
      </c>
      <c r="B7" s="39">
        <f>INDEX('AEG Inputs'!$E$2:$BC$92,MATCH(B$1,'AEG Inputs'!$E$2:$E$92,0),MATCH($A7,'AEG Inputs'!$E$2:$AI$2,0))/'AEG Inputs'!$G$1+B6</f>
        <v>0.93536938082213972</v>
      </c>
      <c r="C7" s="39">
        <f>INDEX('AEG Inputs'!$E$2:$BC$92,MATCH(C$1,'AEG Inputs'!$E$2:$E$92,0),MATCH($A7,'AEG Inputs'!$E$2:$AI$2,0))/'AEG Inputs'!$G$1+C6</f>
        <v>1.7363827145958293</v>
      </c>
      <c r="D7" s="39">
        <f>INDEX('AEG Inputs'!$E$2:$BC$92,MATCH(D$1,'AEG Inputs'!$E$2:$E$92,0),MATCH($A7,'AEG Inputs'!$E$2:$AI$2,0))/'AEG Inputs'!$G$1+D6</f>
        <v>14.987756887145842</v>
      </c>
      <c r="E7" s="39">
        <f>INDEX('AEG Inputs'!$E$2:$BC$92,MATCH(E$1,'AEG Inputs'!$E$2:$E$92,0),MATCH($A7,'AEG Inputs'!$E$2:$AI$2,0))/'AEG Inputs'!$G$1+E6</f>
        <v>54.631200491456077</v>
      </c>
      <c r="F7" s="39">
        <f>INDEX('AEG Inputs'!$E$2:$BC$92,MATCH(F$1,'AEG Inputs'!$E$2:$E$92,0),MATCH($A7,'AEG Inputs'!$E$2:$AI$2,0))/'AEG Inputs'!$G$1+F6</f>
        <v>2.682054351759529</v>
      </c>
      <c r="G7" s="39">
        <f>INDEX('AEG Inputs'!$E$2:$BC$92,MATCH(G$1,'AEG Inputs'!$E$2:$E$92,0),MATCH($A7,'AEG Inputs'!$E$2:$AI$2,0))/'AEG Inputs'!$G$1+G6</f>
        <v>42.170013085126683</v>
      </c>
      <c r="H7" s="39">
        <f>INDEX('AEG Inputs'!$E$2:$BC$92,MATCH(H$1,'AEG Inputs'!$E$2:$E$92,0),MATCH($A7,'AEG Inputs'!$E$2:$AI$2,0))/'AEG Inputs'!$G$1+H6</f>
        <v>2.7645769687383798E-3</v>
      </c>
      <c r="I7" s="39">
        <f>INDEX('AEG Inputs'!$E$2:$BC$92,MATCH(I$1,'AEG Inputs'!$E$2:$E$92,0),MATCH($A7,'AEG Inputs'!$E$2:$AI$2,0))/'AEG Inputs'!$G$1+I6</f>
        <v>8.3747654480243808E-3</v>
      </c>
      <c r="J7" s="39">
        <f>INDEX('AEG Inputs'!$E$2:$BC$92,MATCH(J$1,'AEG Inputs'!$E$2:$E$92,0),MATCH($A7,'AEG Inputs'!$E$2:$AI$2,0))/'AEG Inputs'!$G$1+J6</f>
        <v>0.88878438072341204</v>
      </c>
      <c r="K7" s="39">
        <f>INDEX('AEG Inputs'!$E$2:$BC$92,MATCH(K$1,'AEG Inputs'!$E$2:$E$92,0),MATCH($A7,'AEG Inputs'!$E$2:$AI$2,0))/'AEG Inputs'!$G$1+K6</f>
        <v>2.9893883519446236</v>
      </c>
      <c r="L7" s="39">
        <f>INDEX('AEG Inputs'!$E$2:$BC$92,MATCH(L$1,'AEG Inputs'!$E$2:$E$92,0),MATCH($A7,'AEG Inputs'!$E$2:$AI$2,0))/'AEG Inputs'!$G$1+L6</f>
        <v>0.51910777223375815</v>
      </c>
      <c r="M7" s="39">
        <f>INDEX('AEG Inputs'!$E$2:$BC$92,MATCH(M$1,'AEG Inputs'!$E$2:$E$92,0),MATCH($A7,'AEG Inputs'!$E$2:$AI$2,0))/'AEG Inputs'!$G$1+M6</f>
        <v>1.47447185063042E-2</v>
      </c>
      <c r="N7" s="39">
        <f>INDEX('AEG Inputs'!$E$2:$BC$92,MATCH(N$1,'AEG Inputs'!$E$2:$E$92,0),MATCH($A7,'AEG Inputs'!$E$2:$AI$2,0))/'AEG Inputs'!$G$1+N6</f>
        <v>1.6507728664993973</v>
      </c>
      <c r="O7" s="39">
        <f>INDEX('AEG Inputs'!$E$2:$BC$92,MATCH(O$1,'AEG Inputs'!$E$2:$E$92,0),MATCH($A7,'AEG Inputs'!$E$2:$AI$2,0))/'AEG Inputs'!$G$1+O6</f>
        <v>2.2023800100083295</v>
      </c>
      <c r="P7" s="39">
        <f>INDEX('AEG Inputs'!$E$2:$BC$92,MATCH(P$1,'AEG Inputs'!$E$2:$E$92,0),MATCH($A7,'AEG Inputs'!$E$2:$AI$2,0))/'AEG Inputs'!$G$1+P6</f>
        <v>18.127641956398151</v>
      </c>
      <c r="Q7" s="39">
        <f>INDEX('AEG Inputs'!$E$2:$BC$92,MATCH(Q$1,'AEG Inputs'!$E$2:$E$92,0),MATCH($A7,'AEG Inputs'!$E$2:$AI$2,0))/'AEG Inputs'!$G$1+Q6</f>
        <v>7.6074367622686268</v>
      </c>
      <c r="R7" s="39">
        <f>INDEX('AEG Inputs'!$E$2:$BC$92,MATCH(R$1,'AEG Inputs'!$E$2:$E$92,0),MATCH($A7,'AEG Inputs'!$E$2:$AI$2,0))/'AEG Inputs'!$G$1+R6</f>
        <v>5.2643916294411266</v>
      </c>
      <c r="S7" s="39">
        <f>INDEX('AEG Inputs'!$E$2:$BC$92,MATCH(S$1,'AEG Inputs'!$E$2:$E$92,0),MATCH($A7,'AEG Inputs'!$E$2:$AI$2,0))/'AEG Inputs'!$G$1+S6</f>
        <v>4.1305441363423929</v>
      </c>
      <c r="T7" s="39">
        <f>INDEX('AEG Inputs'!$E$2:$BC$92,MATCH(T$1,'AEG Inputs'!$E$2:$E$92,0),MATCH($A7,'AEG Inputs'!$E$2:$AI$2,0))/'AEG Inputs'!$G$1+T6</f>
        <v>0.57388628673952002</v>
      </c>
      <c r="U7" s="39">
        <f>INDEX('AEG Inputs'!$E$2:$BC$92,MATCH(U$1,'AEG Inputs'!$E$2:$E$92,0),MATCH($A7,'AEG Inputs'!$E$2:$AI$2,0))/'AEG Inputs'!$G$1+U6</f>
        <v>3.756025886889776</v>
      </c>
      <c r="V7" s="39">
        <f>INDEX('AEG Inputs'!$E$2:$BC$92,MATCH(V$1,'AEG Inputs'!$E$2:$E$92,0),MATCH($A7,'AEG Inputs'!$E$2:$AI$2,0))/'AEG Inputs'!$G$1+V6</f>
        <v>15.931977141305609</v>
      </c>
      <c r="W7" s="39">
        <f>INDEX('AEG Inputs'!$E$2:$BC$92,MATCH(W$1,'AEG Inputs'!$E$2:$E$92,0),MATCH($A7,'AEG Inputs'!$E$2:$AI$2,0))/'AEG Inputs'!$G$1+W6</f>
        <v>20.970066852030712</v>
      </c>
      <c r="X7" s="39">
        <f>INDEX('AEG Inputs'!$E$2:$BC$92,MATCH(X$1,'AEG Inputs'!$E$2:$E$92,0),MATCH($A7,'AEG Inputs'!$E$2:$AI$2,0))/'AEG Inputs'!$G$1+X6</f>
        <v>4.4572372991328804</v>
      </c>
      <c r="Y7" s="39">
        <f>INDEX('AEG Inputs'!$E$2:$BC$92,MATCH(Y$1,'AEG Inputs'!$E$2:$E$92,0),MATCH($A7,'AEG Inputs'!$E$2:$AI$2,0))/'AEG Inputs'!$G$1+Y6</f>
        <v>3.983095601438754</v>
      </c>
      <c r="Z7" s="39">
        <f>INDEX('AEG Inputs'!$E$2:$BC$92,MATCH(Z$1,'AEG Inputs'!$E$2:$E$92,0),MATCH($A7,'AEG Inputs'!$E$2:$AI$2,0))/'AEG Inputs'!$G$1+Z6</f>
        <v>1.321232569935558</v>
      </c>
      <c r="AA7" s="39">
        <f>INDEX('AEG Inputs'!$E$2:$BC$92,MATCH(AA$1,'AEG Inputs'!$E$2:$E$92,0),MATCH($A7,'AEG Inputs'!$E$2:$AI$2,0))/'AEG Inputs'!$G$1+AA6</f>
        <v>8.0018699371576076</v>
      </c>
      <c r="AB7" s="39">
        <f>INDEX('AEG Inputs'!$E$2:$BC$92,MATCH(AB$1,'AEG Inputs'!$E$2:$E$92,0),MATCH($A7,'AEG Inputs'!$E$2:$AI$2,0))/'AEG Inputs'!$G$1+AB6</f>
        <v>12.955225062528168</v>
      </c>
      <c r="AC7" s="39">
        <f>INDEX('AEG Inputs'!$E$2:$BC$92,MATCH(AC$1,'AEG Inputs'!$E$2:$E$92,0),MATCH($A7,'AEG Inputs'!$E$2:$AI$2,0))/'AEG Inputs'!$G$1+AC6</f>
        <v>11.640296913554046</v>
      </c>
      <c r="AD7" s="39">
        <f>INDEX('AEG Inputs'!$E$2:$BC$92,MATCH(AD$1,'AEG Inputs'!$E$2:$E$92,0),MATCH($A7,'AEG Inputs'!$E$2:$AI$2,0))/'AEG Inputs'!$G$1+AD6</f>
        <v>8.6742923831082486</v>
      </c>
      <c r="AE7" s="39">
        <f>INDEX('AEG Inputs'!$E$2:$BC$92,MATCH(AE$1,'AEG Inputs'!$E$2:$E$92,0),MATCH($A7,'AEG Inputs'!$E$2:$AI$2,0))/'AEG Inputs'!$G$1+AE6</f>
        <v>2.24798202227471</v>
      </c>
      <c r="AF7" s="39">
        <f>INDEX('AEG Inputs'!$E$2:$BC$92,MATCH(AF$1,'AEG Inputs'!$E$2:$E$92,0),MATCH($A7,'AEG Inputs'!$E$2:$AI$2,0))/'AEG Inputs'!$G$1+AF6</f>
        <v>1.7336494298334702E-2</v>
      </c>
      <c r="AG7" s="39">
        <f>INDEX('AEG Inputs'!$E$2:$BC$92,MATCH(AG$1,'AEG Inputs'!$E$2:$E$92,0),MATCH($A7,'AEG Inputs'!$E$2:$AI$2,0))/'AEG Inputs'!$G$1+AG6</f>
        <v>2.6695848162395699E-2</v>
      </c>
      <c r="AH7" s="39">
        <f>INDEX('AEG Inputs'!$E$2:$BC$92,MATCH(AH$1,'AEG Inputs'!$E$2:$E$92,0),MATCH($A7,'AEG Inputs'!$E$2:$AI$2,0))/'AEG Inputs'!$G$1+AH6</f>
        <v>0.25070763659942602</v>
      </c>
      <c r="AI7" s="39">
        <f>INDEX('AEG Inputs'!$E$2:$BC$92,MATCH(AI$1,'AEG Inputs'!$E$2:$E$92,0),MATCH($A7,'AEG Inputs'!$E$2:$AI$2,0))/'AEG Inputs'!$G$1+AI6</f>
        <v>0.31252180132585899</v>
      </c>
      <c r="AJ7" s="39">
        <f>INDEX('AEG Inputs'!$E$2:$BC$92,MATCH(AJ$1,'AEG Inputs'!$E$2:$E$92,0),MATCH($A7,'AEG Inputs'!$E$2:$AI$2,0))/'AEG Inputs'!$G$1+AJ6</f>
        <v>7.97632978270916E-2</v>
      </c>
      <c r="AK7" s="39">
        <f>INDEX('AEG Inputs'!$E$2:$BC$92,MATCH(AK$1,'AEG Inputs'!$E$2:$E$92,0),MATCH($A7,'AEG Inputs'!$E$2:$AI$2,0))/'AEG Inputs'!$G$1+AK6</f>
        <v>9.0252222807519905E-3</v>
      </c>
      <c r="AL7" s="39">
        <f>INDEX('AEG Inputs'!$E$2:$BC$92,MATCH(AL$1,'AEG Inputs'!$E$2:$E$92,0),MATCH($A7,'AEG Inputs'!$E$2:$AI$2,0))/'AEG Inputs'!$G$1+AL6</f>
        <v>0.37550930218844564</v>
      </c>
      <c r="AM7" s="39">
        <f>INDEX('AEG Inputs'!$E$2:$BC$92,MATCH(AM$1,'AEG Inputs'!$E$2:$E$92,0),MATCH($A7,'AEG Inputs'!$E$2:$AI$2,0))/'AEG Inputs'!$G$1+AM6</f>
        <v>0.34622150856124384</v>
      </c>
      <c r="AN7" s="39">
        <f>INDEX('AEG Inputs'!$E$2:$BC$92,MATCH(AN$1,'AEG Inputs'!$E$2:$E$92,0),MATCH($A7,'AEG Inputs'!$E$2:$AI$2,0))/'AEG Inputs'!$G$1+AN6</f>
        <v>2.3810032415022402</v>
      </c>
      <c r="AO7" s="39">
        <f>INDEX('AEG Inputs'!$E$2:$BC$92,MATCH(AO$1,'AEG Inputs'!$E$2:$E$92,0),MATCH($A7,'AEG Inputs'!$E$2:$AI$2,0))/'AEG Inputs'!$G$1+AO6</f>
        <v>3.3625677285954354</v>
      </c>
      <c r="AP7" s="39">
        <f>INDEX('AEG Inputs'!$E$2:$BC$92,MATCH(AP$1,'AEG Inputs'!$E$2:$E$92,0),MATCH($A7,'AEG Inputs'!$E$2:$AI$2,0))/'AEG Inputs'!$G$1+AP6</f>
        <v>0.54676110756496099</v>
      </c>
      <c r="AQ7" s="39">
        <f>INDEX('AEG Inputs'!$E$2:$BC$92,MATCH(AQ$1,'AEG Inputs'!$E$2:$E$92,0),MATCH($A7,'AEG Inputs'!$E$2:$AI$2,0))/'AEG Inputs'!$G$1+AQ6</f>
        <v>0.77395608775044056</v>
      </c>
      <c r="AR7" s="39">
        <f>INDEX('AEG Inputs'!$E$2:$BC$92,MATCH(AR$1,'AEG Inputs'!$E$2:$E$92,0),MATCH($A7,'AEG Inputs'!$E$2:$AI$2,0))/'AEG Inputs'!$G$1+AR6</f>
        <v>3.4822694951355548</v>
      </c>
      <c r="AS7" s="39">
        <f>INDEX('AEG Inputs'!$E$2:$BC$92,MATCH(AS$1,'AEG Inputs'!$E$2:$E$92,0),MATCH($A7,'AEG Inputs'!$E$2:$AI$2,0))/'AEG Inputs'!$G$1+AS6</f>
        <v>3.9378326461156679</v>
      </c>
      <c r="AT7" s="39">
        <f>INDEX('AEG Inputs'!$E$2:$BC$92,MATCH(AT$1,'AEG Inputs'!$E$2:$E$92,0),MATCH($A7,'AEG Inputs'!$E$2:$AI$2,0))/'AEG Inputs'!$G$1+AT6</f>
        <v>22.574820549133051</v>
      </c>
      <c r="AU7" s="39">
        <f>INDEX('AEG Inputs'!$E$2:$BC$92,MATCH(AU$1,'AEG Inputs'!$E$2:$E$92,0),MATCH($A7,'AEG Inputs'!$E$2:$AI$2,0))/'AEG Inputs'!$G$1+AU6</f>
        <v>18.968120180090995</v>
      </c>
      <c r="AV7" s="39">
        <f>INDEX('AEG Inputs'!$E$2:$BC$92,MATCH(AV$1,'AEG Inputs'!$E$2:$E$92,0),MATCH($A7,'AEG Inputs'!$E$2:$AI$2,0))/'AEG Inputs'!$G$1+AV6</f>
        <v>5.0298237438514821</v>
      </c>
      <c r="AW7" s="39">
        <f>INDEX('AEG Inputs'!$E$2:$BC$92,MATCH(AW$1,'AEG Inputs'!$E$2:$E$92,0),MATCH($A7,'AEG Inputs'!$E$2:$AI$2,0))/'AEG Inputs'!$G$1+AW6</f>
        <v>4.5880737787671784</v>
      </c>
      <c r="AX7" s="39">
        <f>INDEX('AEG Inputs'!$E$2:$BC$92,MATCH(AX$1,'AEG Inputs'!$E$2:$E$92,0),MATCH($A7,'AEG Inputs'!$E$2:$AI$2,0))/'AEG Inputs'!$G$1+AX6</f>
        <v>8.1395786916604006E-3</v>
      </c>
      <c r="AY7" s="39">
        <f>INDEX('AEG Inputs'!$E$2:$BC$92,MATCH(AY$1,'AEG Inputs'!$E$2:$E$92,0),MATCH($A7,'AEG Inputs'!$E$2:$AI$2,0))/'AEG Inputs'!$G$1+AY6</f>
        <v>1.7270413939640301E-2</v>
      </c>
      <c r="AZ7" s="39">
        <f>INDEX('AEG Inputs'!$E$2:$BC$92,MATCH(AZ$1,'AEG Inputs'!$E$2:$E$92,0),MATCH($A7,'AEG Inputs'!$E$2:$AI$2,0))/'AEG Inputs'!$G$1+AZ6</f>
        <v>0.11420676193908599</v>
      </c>
      <c r="BA7" s="39">
        <f>INDEX('AEG Inputs'!$E$2:$BC$92,MATCH(BA$1,'AEG Inputs'!$E$2:$E$92,0),MATCH($A7,'AEG Inputs'!$E$2:$AI$2,0))/'AEG Inputs'!$G$1+BA6</f>
        <v>0.21211504413822199</v>
      </c>
      <c r="BB7" s="39">
        <f>INDEX('AEG Inputs'!$E$2:$BC$92,MATCH(BB$1,'AEG Inputs'!$E$2:$E$92,0),MATCH($A7,'AEG Inputs'!$E$2:$AI$2,0))/'AEG Inputs'!$G$1+BB6</f>
        <v>2.1021480149334901E-2</v>
      </c>
      <c r="BC7" s="39">
        <f>INDEX('AEG Inputs'!$E$2:$BC$92,MATCH(BC$1,'AEG Inputs'!$E$2:$E$92,0),MATCH($A7,'AEG Inputs'!$E$2:$AI$2,0))/'AEG Inputs'!$G$1+BC6</f>
        <v>2.9904277193067499E-2</v>
      </c>
      <c r="BD7" s="39">
        <f>INDEX('AEG Inputs'!$E$2:$BC$92,MATCH(BD$1,'AEG Inputs'!$E$2:$E$92,0),MATCH($A7,'AEG Inputs'!$E$2:$AI$2,0))/'AEG Inputs'!$G$1+BD6</f>
        <v>1.5600026561940544E-3</v>
      </c>
      <c r="BE7" s="39">
        <f>INDEX('AEG Inputs'!$E$2:$BC$92,MATCH(BE$1,'AEG Inputs'!$E$2:$E$92,0),MATCH($A7,'AEG Inputs'!$E$2:$AI$2,0))/'AEG Inputs'!$G$1+BE6</f>
        <v>1.121511826428237E-3</v>
      </c>
      <c r="BF7" s="39">
        <f>INDEX('AEG Inputs'!$E$2:$BC$92,MATCH(BF$1,'AEG Inputs'!$E$2:$E$92,0),MATCH($A7,'AEG Inputs'!$E$2:$AI$2,0))/'AEG Inputs'!$G$1+BF6</f>
        <v>2.006719765509664</v>
      </c>
      <c r="BG7" s="39">
        <f>INDEX('AEG Inputs'!$E$2:$BC$92,MATCH(BG$1,'AEG Inputs'!$E$2:$E$92,0),MATCH($A7,'AEG Inputs'!$E$2:$AI$2,0))/'AEG Inputs'!$G$1+BG6</f>
        <v>1.0653583888622069E-2</v>
      </c>
      <c r="BH7" s="39">
        <f>INDEX('AEG Inputs'!$E$2:$BC$92,MATCH(BH$1,'AEG Inputs'!$E$2:$E$92,0),MATCH($A7,'AEG Inputs'!$E$2:$AI$2,0))/'AEG Inputs'!$G$1+BH6</f>
        <v>0.46173126666128117</v>
      </c>
      <c r="BI7" s="39">
        <f>INDEX('AEG Inputs'!$E$2:$BC$92,MATCH(BI$1,'AEG Inputs'!$E$2:$E$92,0),MATCH($A7,'AEG Inputs'!$E$2:$AI$2,0))/'AEG Inputs'!$G$1+BI6</f>
        <v>2.2240724990682942E-3</v>
      </c>
      <c r="BJ7" s="39">
        <f>INDEX('AEG Inputs'!$E$2:$BC$92,MATCH(BJ$1,'AEG Inputs'!$E$2:$E$92,0),MATCH($A7,'AEG Inputs'!$E$2:$AI$2,0))/'AEG Inputs'!$G$1+BJ6</f>
        <v>9.215927344243504E-3</v>
      </c>
      <c r="BK7" s="39">
        <f>INDEX('AEG Inputs'!$E$2:$BC$92,MATCH(BK$1,'AEG Inputs'!$E$2:$E$92,0),MATCH($A7,'AEG Inputs'!$E$2:$AI$2,0))/'AEG Inputs'!$G$1+BK6</f>
        <v>1.3710464384783955E-2</v>
      </c>
      <c r="BL7" s="39">
        <f>INDEX('AEG Inputs'!$E$2:$BC$92,MATCH(BL$1,'AEG Inputs'!$E$2:$E$92,0),MATCH($A7,'AEG Inputs'!$E$2:$AI$2,0))/'AEG Inputs'!$G$1+BL6</f>
        <v>20.693697871488133</v>
      </c>
      <c r="BM7" s="39">
        <f>INDEX('AEG Inputs'!$E$2:$BC$92,MATCH(BM$1,'AEG Inputs'!$E$2:$E$92,0),MATCH($A7,'AEG Inputs'!$E$2:$AI$2,0))/'AEG Inputs'!$G$1+BM6</f>
        <v>8.512868562894392E-2</v>
      </c>
      <c r="BN7" s="39">
        <f>INDEX('AEG Inputs'!$E$2:$BC$92,MATCH(BN$1,'AEG Inputs'!$E$2:$E$92,0),MATCH($A7,'AEG Inputs'!$E$2:$AI$2,0))/'AEG Inputs'!$G$1+BN6</f>
        <v>4.5738783222374799</v>
      </c>
      <c r="BO7" s="39">
        <f>INDEX('AEG Inputs'!$E$2:$BC$92,MATCH(BO$1,'AEG Inputs'!$E$2:$E$92,0),MATCH($A7,'AEG Inputs'!$E$2:$AI$2,0))/'AEG Inputs'!$G$1+BO6</f>
        <v>1.194226774136075E-2</v>
      </c>
      <c r="BP7" s="39">
        <f>INDEX('AEG Inputs'!$E$2:$BC$92,MATCH(BP$1,'AEG Inputs'!$E$2:$E$92,0),MATCH($A7,'AEG Inputs'!$E$2:$AI$2,0))/'AEG Inputs'!$G$1+BP6</f>
        <v>0.40226627030962703</v>
      </c>
      <c r="BQ7" s="39">
        <f>INDEX('AEG Inputs'!$E$2:$BC$92,MATCH(BQ$1,'AEG Inputs'!$E$2:$E$92,0),MATCH($A7,'AEG Inputs'!$E$2:$AI$2,0))/'AEG Inputs'!$G$1+BQ6</f>
        <v>0.39436955539855201</v>
      </c>
      <c r="BR7" s="39">
        <f>INDEX('AEG Inputs'!$E$2:$BC$92,MATCH(BR$1,'AEG Inputs'!$E$2:$E$92,0),MATCH($A7,'AEG Inputs'!$E$2:$AI$2,0))/'AEG Inputs'!$G$1+BR6</f>
        <v>3.407177937724148</v>
      </c>
      <c r="BS7" s="39">
        <f>INDEX('AEG Inputs'!$E$2:$BC$92,MATCH(BS$1,'AEG Inputs'!$E$2:$E$92,0),MATCH($A7,'AEG Inputs'!$E$2:$AI$2,0))/'AEG Inputs'!$G$1+BS6</f>
        <v>3.8407909051244702</v>
      </c>
      <c r="BT7" s="39">
        <f>INDEX('AEG Inputs'!$E$2:$BC$92,MATCH(BT$1,'AEG Inputs'!$E$2:$E$92,0),MATCH($A7,'AEG Inputs'!$E$2:$AI$2,0))/'AEG Inputs'!$G$1+BT6</f>
        <v>0.76410083045404298</v>
      </c>
      <c r="BU7" s="39">
        <f>INDEX('AEG Inputs'!$E$2:$BC$92,MATCH(BU$1,'AEG Inputs'!$E$2:$E$92,0),MATCH($A7,'AEG Inputs'!$E$2:$AI$2,0))/'AEG Inputs'!$G$1+BU6</f>
        <v>0.88320506832678403</v>
      </c>
      <c r="BV7" s="39">
        <f>INDEX('AEG Inputs'!$E$2:$BC$92,MATCH(BV$1,'AEG Inputs'!$E$2:$E$92,0),MATCH($A7,'AEG Inputs'!$E$2:$AI$2,0))/'AEG Inputs'!$G$1+BV6</f>
        <v>0.394729336213961</v>
      </c>
      <c r="BW7" s="39">
        <f>INDEX('AEG Inputs'!$E$2:$BC$92,MATCH(BW$1,'AEG Inputs'!$E$2:$E$92,0),MATCH($A7,'AEG Inputs'!$E$2:$AI$2,0))/'AEG Inputs'!$G$1+BW6</f>
        <v>1.5168487788179199</v>
      </c>
      <c r="BX7" s="39">
        <f>INDEX('AEG Inputs'!$E$2:$BC$92,MATCH(BX$1,'AEG Inputs'!$E$2:$E$92,0),MATCH($A7,'AEG Inputs'!$E$2:$AI$2,0))/'AEG Inputs'!$G$1+BX6</f>
        <v>16.171426804940801</v>
      </c>
      <c r="BY7" s="39">
        <f>INDEX('AEG Inputs'!$E$2:$BC$92,MATCH(BY$1,'AEG Inputs'!$E$2:$E$92,0),MATCH($A7,'AEG Inputs'!$E$2:$AI$2,0))/'AEG Inputs'!$G$1+BY6</f>
        <v>32.779615027034303</v>
      </c>
      <c r="BZ7" s="39">
        <f>INDEX('AEG Inputs'!$E$2:$BC$92,MATCH(BZ$1,'AEG Inputs'!$E$2:$E$92,0),MATCH($A7,'AEG Inputs'!$E$2:$AI$2,0))/'AEG Inputs'!$G$1+BZ6</f>
        <v>3.1298026366077099</v>
      </c>
      <c r="CA7" s="39">
        <f>INDEX('AEG Inputs'!$E$2:$BC$92,MATCH(CA$1,'AEG Inputs'!$E$2:$E$92,0),MATCH($A7,'AEG Inputs'!$E$2:$AI$2,0))/'AEG Inputs'!$G$1+CA6</f>
        <v>2.1320801634529598</v>
      </c>
      <c r="CB7" s="39">
        <f>INDEX('AEG Inputs'!$E$2:$BC$92,MATCH(CB$1,'AEG Inputs'!$E$2:$E$92,0),MATCH($A7,'AEG Inputs'!$E$2:$AI$2,0))/'AEG Inputs'!$G$1+CB6</f>
        <v>1.6055890466386211E-2</v>
      </c>
      <c r="CC7" s="39">
        <f>INDEX('AEG Inputs'!$E$2:$BC$92,MATCH(CC$1,'AEG Inputs'!$E$2:$E$92,0),MATCH($A7,'AEG Inputs'!$E$2:$AI$2,0))/'AEG Inputs'!$G$1+CC6</f>
        <v>0.12649414180505</v>
      </c>
      <c r="CD7" s="39">
        <f>INDEX('AEG Inputs'!$E$2:$BC$92,MATCH(CD$1,'AEG Inputs'!$E$2:$E$92,0),MATCH($A7,'AEG Inputs'!$E$2:$AI$2,0))/'AEG Inputs'!$G$1+CD6</f>
        <v>0.17029558212155391</v>
      </c>
      <c r="CE7" s="39">
        <f>INDEX('AEG Inputs'!$E$2:$BC$92,MATCH(CE$1,'AEG Inputs'!$E$2:$E$92,0),MATCH($A7,'AEG Inputs'!$E$2:$AI$2,0))/'AEG Inputs'!$G$1+CE6</f>
        <v>5.0851674114440888</v>
      </c>
      <c r="CF7" s="39">
        <f>INDEX('AEG Inputs'!$E$2:$BC$92,MATCH(CF$1,'AEG Inputs'!$E$2:$E$92,0),MATCH($A7,'AEG Inputs'!$E$2:$AI$2,0))/'AEG Inputs'!$G$1+CF6</f>
        <v>1.0943033024140909E-2</v>
      </c>
      <c r="CG7" s="39">
        <f>INDEX('AEG Inputs'!$E$2:$BC$92,MATCH(CG$1,'AEG Inputs'!$E$2:$E$92,0),MATCH($A7,'AEG Inputs'!$E$2:$AI$2,0))/'AEG Inputs'!$G$1+CG6</f>
        <v>4.5112385676849102E-3</v>
      </c>
      <c r="CH7" s="39">
        <f>INDEX('AEG Inputs'!$E$2:$BC$92,MATCH(CH$1,'AEG Inputs'!$E$2:$E$92,0),MATCH($A7,'AEG Inputs'!$E$2:$AI$2,0))/'AEG Inputs'!$G$1+CH6</f>
        <v>6.1850079936914007E-2</v>
      </c>
      <c r="CI7" s="39">
        <f>INDEX('AEG Inputs'!$E$2:$BC$92,MATCH(CI$1,'AEG Inputs'!$E$2:$E$92,0),MATCH($A7,'AEG Inputs'!$E$2:$AI$2,0))/'AEG Inputs'!$G$1+CI6</f>
        <v>2.0391693959295658</v>
      </c>
      <c r="CJ7" s="39">
        <f>INDEX('AEG Inputs'!$E$2:$BC$92,MATCH(CJ$1,'AEG Inputs'!$E$2:$E$92,0),MATCH($A7,'AEG Inputs'!$E$2:$AI$2,0))/'AEG Inputs'!$G$1+CJ6</f>
        <v>0.54174762506377205</v>
      </c>
      <c r="CK7" s="39">
        <f>INDEX('AEG Inputs'!$E$2:$BC$92,MATCH(CK$1,'AEG Inputs'!$E$2:$E$92,0),MATCH($A7,'AEG Inputs'!$E$2:$AI$2,0))/'AEG Inputs'!$G$1+CK6</f>
        <v>9.9805751134831091</v>
      </c>
      <c r="CL7" s="39">
        <f>INDEX('AEG Inputs'!$E$2:$BC$92,MATCH(CL$1,'AEG Inputs'!$E$2:$E$92,0),MATCH($A7,'AEG Inputs'!$E$2:$AI$2,0))/'AEG Inputs'!$G$1+CL6</f>
        <v>9.3231762440760396E-2</v>
      </c>
      <c r="CM7" s="39">
        <f>INDEX('AEG Inputs'!$E$2:$BC$92,MATCH(CM$1,'AEG Inputs'!$E$2:$E$92,0),MATCH($A7,'AEG Inputs'!$E$2:$AI$2,0))/'AEG Inputs'!$G$1+CM6</f>
        <v>1.1428662214981622</v>
      </c>
      <c r="CN7" s="39" cm="1">
        <f t="array" ref="CN7">INDEX('AEG Inputs'!$E$2:$BC$92,MATCH(CN$1,'AEG Inputs'!$F$2:$F$92,0),MATCH($A7,'AEG Inputs'!$E$2:$AI$2,0)+20)/'AEG Inputs'!$G$1+CN6</f>
        <v>2.248069646473521</v>
      </c>
      <c r="CO7" s="39" cm="1">
        <f t="array" ref="CO7">INDEX('AEG Inputs'!$E$2:$BC$92,MATCH(CO$1,'AEG Inputs'!$F$2:$F$92,0),MATCH($A7,'AEG Inputs'!$E$2:$AI$2,0)+20)/'AEG Inputs'!$G$1+CO6</f>
        <v>0.12803869133878892</v>
      </c>
      <c r="CP7" s="39" cm="1">
        <f t="array" ref="CP7">INDEX('AEG Inputs'!$E$2:$BC$92,MATCH(CP$1,'AEG Inputs'!$F$2:$F$92,0),MATCH($A7,'AEG Inputs'!$E$2:$AI$2,0)+20)/'AEG Inputs'!$G$1+CP6</f>
        <v>1.6644376315823747E-3</v>
      </c>
      <c r="CQ7" s="39" cm="1">
        <f t="array" ref="CQ7">INDEX('AEG Inputs'!$E$2:$BC$92,MATCH(CQ$1,'AEG Inputs'!$F$2:$F$92,0),MATCH($A7,'AEG Inputs'!$E$2:$AI$2,0)+20)/'AEG Inputs'!$G$1+CQ6</f>
        <v>0.49903659596333888</v>
      </c>
      <c r="CR7" s="39" cm="1">
        <f t="array" ref="CR7">INDEX('AEG Inputs'!$E$2:$BC$92,MATCH(CR$1,'AEG Inputs'!$F$2:$F$92,0),MATCH($A7,'AEG Inputs'!$E$2:$AI$2,0)+20)/'AEG Inputs'!$G$1+CR6</f>
        <v>0.40630786023426507</v>
      </c>
      <c r="CS7" s="39" cm="1">
        <f t="array" ref="CS7">INDEX('AEG Inputs'!$E$2:$BC$92,MATCH(CS$1,'AEG Inputs'!$F$2:$F$92,0),MATCH($A7,'AEG Inputs'!$E$2:$AI$2,0)+20)/'AEG Inputs'!$G$1+CS6</f>
        <v>0.51221371456498488</v>
      </c>
      <c r="CT7" s="39" cm="1">
        <f t="array" ref="CT7">INDEX('AEG Inputs'!$E$2:$BC$92,MATCH(CT$1,'AEG Inputs'!$F$2:$F$92,0),MATCH($A7,'AEG Inputs'!$E$2:$AI$2,0)+20)/'AEG Inputs'!$G$1+CT6</f>
        <v>0.41602499436495977</v>
      </c>
      <c r="CU7" s="39" cm="1">
        <f t="array" ref="CU7">INDEX('AEG Inputs'!$E$2:$BC$92,MATCH(CU$1,'AEG Inputs'!$F$2:$F$92,0),MATCH($A7,'AEG Inputs'!$E$2:$AI$2,0)+20)/'AEG Inputs'!$G$1+CU6</f>
        <v>8.37476544802436E-3</v>
      </c>
      <c r="CV7" s="39" cm="1">
        <f t="array" ref="CV7">INDEX('AEG Inputs'!$E$2:$BC$92,MATCH(CV$1,'AEG Inputs'!$F$2:$F$92,0),MATCH($A7,'AEG Inputs'!$E$2:$AI$2,0)+20)/'AEG Inputs'!$G$1+CV6</f>
        <v>1.9924765564745379E-2</v>
      </c>
      <c r="CW7" s="39" cm="1">
        <f t="array" ref="CW7">INDEX('AEG Inputs'!$E$2:$BC$92,MATCH(CW$1,'AEG Inputs'!$F$2:$F$92,0),MATCH($A7,'AEG Inputs'!$E$2:$AI$2,0)+20)/'AEG Inputs'!$G$1+CW6</f>
        <v>3.4107699748731297E-2</v>
      </c>
      <c r="CX7" s="39" cm="1">
        <f t="array" ref="CX7">INDEX('AEG Inputs'!$E$2:$BC$92,MATCH(CX$1,'AEG Inputs'!$F$2:$F$92,0),MATCH($A7,'AEG Inputs'!$E$2:$AI$2,0)+20)/'AEG Inputs'!$G$1+CX6</f>
        <v>4.42595283117734</v>
      </c>
      <c r="CY7" s="39" cm="1">
        <f t="array" ref="CY7">INDEX('AEG Inputs'!$E$2:$BC$92,MATCH(CY$1,'AEG Inputs'!$F$2:$F$92,0),MATCH($A7,'AEG Inputs'!$E$2:$AI$2,0)+20)/'AEG Inputs'!$G$1+CY6</f>
        <v>1.0126011371943199E-2</v>
      </c>
      <c r="CZ7" s="39" cm="1">
        <f t="array" ref="CZ7">INDEX('AEG Inputs'!$E$2:$BC$92,MATCH(CZ$1,'AEG Inputs'!$F$2:$F$92,0),MATCH($A7,'AEG Inputs'!$E$2:$AI$2,0)+20)/'AEG Inputs'!$G$1+CZ6</f>
        <v>1.2952865976422601</v>
      </c>
      <c r="DA7" s="39" cm="1">
        <f t="array" ref="DA7">INDEX('AEG Inputs'!$E$2:$BC$92,MATCH(DA$1,'AEG Inputs'!$F$2:$F$92,0),MATCH($A7,'AEG Inputs'!$E$2:$AI$2,0)+20)/'AEG Inputs'!$G$1+DA6</f>
        <v>5.8905742245488106</v>
      </c>
      <c r="DB7" s="39" cm="1">
        <f t="array" ref="DB7">INDEX('AEG Inputs'!$E$2:$BC$92,MATCH(DB$1,'AEG Inputs'!$F$2:$F$92,0),MATCH($A7,'AEG Inputs'!$E$2:$AI$2,0)+20)/'AEG Inputs'!$G$1+DB6</f>
        <v>0.66209883405517045</v>
      </c>
      <c r="DC7" s="39" cm="1">
        <f t="array" ref="DC7">INDEX('AEG Inputs'!$E$2:$BC$92,MATCH(DC$1,'AEG Inputs'!$F$2:$F$92,0),MATCH($A7,'AEG Inputs'!$E$2:$AI$2,0)+20)/'AEG Inputs'!$G$1+DC6</f>
        <v>1.351466637193547E-2</v>
      </c>
      <c r="DD7" s="39" cm="1">
        <f t="array" ref="DD7">INDEX('AEG Inputs'!$E$2:$BC$92,MATCH(DD$1,'AEG Inputs'!$F$2:$F$92,0),MATCH($A7,'AEG Inputs'!$E$2:$AI$2,0)+20)/'AEG Inputs'!$G$1+DD6</f>
        <v>2.30841529613742E-3</v>
      </c>
      <c r="DE7" s="39" cm="1">
        <f t="array" ref="DE7">INDEX('AEG Inputs'!$E$2:$BC$92,MATCH(DE$1,'AEG Inputs'!$F$2:$F$92,0),MATCH($A7,'AEG Inputs'!$E$2:$AI$2,0)+20)/'AEG Inputs'!$G$1+DE6</f>
        <v>0.30572277047981883</v>
      </c>
      <c r="DF7" s="39" cm="1">
        <f t="array" ref="DF7">INDEX('AEG Inputs'!$E$2:$BC$92,MATCH(DF$1,'AEG Inputs'!$F$2:$F$92,0),MATCH($A7,'AEG Inputs'!$E$2:$AI$2,0)+20)/'AEG Inputs'!$G$1+DF6</f>
        <v>0.39876222724047189</v>
      </c>
      <c r="DG7" s="39" cm="1">
        <f t="array" ref="DG7">INDEX('AEG Inputs'!$E$2:$BC$92,MATCH(DG$1,'AEG Inputs'!$F$2:$F$92,0),MATCH($A7,'AEG Inputs'!$E$2:$AI$2,0)+20)/'AEG Inputs'!$G$1+DG6</f>
        <v>0.55591765627618372</v>
      </c>
      <c r="DH7" s="39" cm="1">
        <f t="array" ref="DH7">INDEX('AEG Inputs'!$E$2:$BC$92,MATCH(DH$1,'AEG Inputs'!$F$2:$F$92,0),MATCH($A7,'AEG Inputs'!$E$2:$AI$2,0)+20)/'AEG Inputs'!$G$1+DH6</f>
        <v>6.8026868767514695E-2</v>
      </c>
      <c r="DI7" s="39" cm="1">
        <f t="array" ref="DI7">INDEX('AEG Inputs'!$E$2:$BC$92,MATCH(DI$1,'AEG Inputs'!$F$2:$F$92,0),MATCH($A7,'AEG Inputs'!$E$2:$AI$2,0)+20)/'AEG Inputs'!$G$1+DI6</f>
        <v>2.7645769687383902E-3</v>
      </c>
      <c r="DJ7" s="39" cm="1">
        <f t="array" ref="DJ7">INDEX('AEG Inputs'!$E$2:$BC$92,MATCH(DJ$1,'AEG Inputs'!$F$2:$F$92,0),MATCH($A7,'AEG Inputs'!$E$2:$AI$2,0)+20)/'AEG Inputs'!$G$1+DJ6</f>
        <v>1.3430259931868747E-2</v>
      </c>
      <c r="DK7" s="39" cm="1">
        <f t="array" ref="DK7">INDEX('AEG Inputs'!$E$2:$BC$92,MATCH(DK$1,'AEG Inputs'!$F$2:$F$92,0),MATCH($A7,'AEG Inputs'!$E$2:$AI$2,0)+20)/'AEG Inputs'!$G$1+DK6</f>
        <v>1.6075023277763001E-2</v>
      </c>
      <c r="DL7" s="39" cm="1">
        <f t="array" ref="DL7">INDEX('AEG Inputs'!$E$2:$BC$92,MATCH(DL$1,'AEG Inputs'!$F$2:$F$92,0),MATCH($A7,'AEG Inputs'!$E$2:$AI$2,0)+20)/'AEG Inputs'!$G$1+DL6</f>
        <v>2.7859038720256599</v>
      </c>
      <c r="DM7" s="39" cm="1">
        <f t="array" ref="DM7">INDEX('AEG Inputs'!$E$2:$BC$92,MATCH(DM$1,'AEG Inputs'!$F$2:$F$92,0),MATCH($A7,'AEG Inputs'!$E$2:$AI$2,0)+20)/'AEG Inputs'!$G$1+DM6</f>
        <v>6.5759116304028101E-3</v>
      </c>
      <c r="DN7" s="39" cm="1">
        <f t="array" ref="DN7">INDEX('AEG Inputs'!$E$2:$BC$92,MATCH(DN$1,'AEG Inputs'!$F$2:$F$92,0),MATCH($A7,'AEG Inputs'!$E$2:$AI$2,0)+20)/'AEG Inputs'!$G$1+DN6</f>
        <v>0.33707224216023501</v>
      </c>
      <c r="DO7" s="39" cm="1">
        <f t="array" ref="DO7">INDEX('AEG Inputs'!$E$2:$BC$92,MATCH(DO$1,'AEG Inputs'!$F$2:$F$92,0),MATCH($A7,'AEG Inputs'!$E$2:$AI$2,0)+20)/'AEG Inputs'!$G$1+DO6</f>
        <v>5.1982876221515095</v>
      </c>
      <c r="DP7" s="39" cm="1">
        <f t="array" ref="DP7">INDEX('AEG Inputs'!$E$2:$BC$92,MATCH(DP$1,'AEG Inputs'!$F$2:$F$92,0),MATCH($A7,'AEG Inputs'!$E$2:$AI$2,0)+20)/'AEG Inputs'!$G$1+DP6</f>
        <v>27.408710691096246</v>
      </c>
      <c r="DQ7" s="39" cm="1">
        <f t="array" ref="DQ7">INDEX('AEG Inputs'!$E$2:$BC$92,MATCH(DQ$1,'AEG Inputs'!$F$2:$F$92,0),MATCH($A7,'AEG Inputs'!$E$2:$AI$2,0)+20)/'AEG Inputs'!$G$1+DQ6</f>
        <v>0.16634839254362591</v>
      </c>
      <c r="DR7" s="39" cm="1">
        <f t="array" ref="DR7">INDEX('AEG Inputs'!$E$2:$BC$92,MATCH(DR$1,'AEG Inputs'!$F$2:$F$92,0),MATCH($A7,'AEG Inputs'!$E$2:$AI$2,0)+20)/'AEG Inputs'!$G$1+DR6</f>
        <v>2.9762341373422085</v>
      </c>
      <c r="DS7" s="39" cm="1">
        <f t="array" ref="DS7">INDEX('AEG Inputs'!$E$2:$BC$92,MATCH(DS$1,'AEG Inputs'!$F$2:$F$92,0),MATCH($A7,'AEG Inputs'!$E$2:$AI$2,0)+20)/'AEG Inputs'!$G$1+DS6</f>
        <v>3.3301505362160073</v>
      </c>
      <c r="DT7" s="39" cm="1">
        <f t="array" ref="DT7">INDEX('AEG Inputs'!$E$2:$BC$92,MATCH(DT$1,'AEG Inputs'!$F$2:$F$92,0),MATCH($A7,'AEG Inputs'!$E$2:$AI$2,0)+20)/'AEG Inputs'!$G$1+DT6</f>
        <v>3.4071779377241489</v>
      </c>
      <c r="DU7" s="39" cm="1">
        <f t="array" ref="DU7">INDEX('AEG Inputs'!$E$2:$BC$92,MATCH(DU$1,'AEG Inputs'!$F$2:$F$92,0),MATCH($A7,'AEG Inputs'!$E$2:$AI$2,0)+20)/'AEG Inputs'!$G$1+DU6</f>
        <v>3.5307831807224299</v>
      </c>
      <c r="DV7" s="39" cm="1">
        <f t="array" ref="DV7">INDEX('AEG Inputs'!$E$2:$BC$92,MATCH(DV$1,'AEG Inputs'!$F$2:$F$92,0),MATCH($A7,'AEG Inputs'!$E$2:$AI$2,0)+20)/'AEG Inputs'!$G$1+DV6</f>
        <v>0.67271179661649505</v>
      </c>
      <c r="DW7" s="39" cm="1">
        <f t="array" ref="DW7">INDEX('AEG Inputs'!$E$2:$BC$92,MATCH(DW$1,'AEG Inputs'!$F$2:$F$92,0),MATCH($A7,'AEG Inputs'!$E$2:$AI$2,0)+20)/'AEG Inputs'!$G$1+DW6</f>
        <v>0.38878438072341298</v>
      </c>
      <c r="DX7" s="39" cm="1">
        <f t="array" ref="DX7">INDEX('AEG Inputs'!$E$2:$BC$92,MATCH(DX$1,'AEG Inputs'!$F$2:$F$92,0),MATCH($A7,'AEG Inputs'!$E$2:$AI$2,0)+20)/'AEG Inputs'!$G$1+DX6</f>
        <v>29.732836236765202</v>
      </c>
      <c r="DY7" s="39" cm="1">
        <f t="array" ref="DY7">INDEX('AEG Inputs'!$E$2:$BC$92,MATCH(DY$1,'AEG Inputs'!$F$2:$F$92,0),MATCH($A7,'AEG Inputs'!$E$2:$AI$2,0)+20)/'AEG Inputs'!$G$1+DY6</f>
        <v>0.22554930988378499</v>
      </c>
      <c r="DZ7" s="39" cm="1">
        <f t="array" ref="DZ7">INDEX('AEG Inputs'!$E$2:$BC$92,MATCH(DZ$1,'AEG Inputs'!$F$2:$F$92,0),MATCH($A7,'AEG Inputs'!$E$2:$AI$2,0)+20)/'AEG Inputs'!$G$1+DZ6</f>
        <v>55.0112620242489</v>
      </c>
      <c r="EA7" s="39" cm="1">
        <f t="array" ref="EA7">INDEX('AEG Inputs'!$E$2:$BC$92,MATCH(EA$1,'AEG Inputs'!$F$2:$F$92,0),MATCH($A7,'AEG Inputs'!$E$2:$AI$2,0)+20)/'AEG Inputs'!$G$1+EA6</f>
        <v>9.5096000089437499E-2</v>
      </c>
      <c r="EB7" s="39" cm="1">
        <f t="array" ref="EB7">INDEX('AEG Inputs'!$E$2:$BC$92,MATCH(EB$1,'AEG Inputs'!$F$2:$F$92,0),MATCH($A7,'AEG Inputs'!$E$2:$AI$2,0)+20)/'AEG Inputs'!$G$1+EB6</f>
        <v>14.663240867140402</v>
      </c>
      <c r="EC7" s="39" cm="1">
        <f t="array" ref="EC7">INDEX('AEG Inputs'!$E$2:$BC$92,MATCH(EC$1,'AEG Inputs'!$F$2:$F$92,0),MATCH($A7,'AEG Inputs'!$E$2:$AI$2,0)+20)/'AEG Inputs'!$G$1+EC6</f>
        <v>33.78492324473217</v>
      </c>
      <c r="ED7" s="39" cm="1">
        <f t="array" ref="ED7">INDEX('AEG Inputs'!$E$2:$BC$92,MATCH(ED$1,'AEG Inputs'!$F$2:$F$92,0),MATCH($A7,'AEG Inputs'!$E$2:$AI$2,0)+20)/'AEG Inputs'!$G$1+ED6</f>
        <v>9.8042152583118067</v>
      </c>
      <c r="EE7" s="39" cm="1">
        <f t="array" ref="EE7">INDEX('AEG Inputs'!$E$2:$BC$92,MATCH(EE$1,'AEG Inputs'!$F$2:$F$92,0),MATCH($A7,'AEG Inputs'!$E$2:$AI$2,0)+20)/'AEG Inputs'!$G$1+EE6</f>
        <v>7.5067570968403691E-2</v>
      </c>
      <c r="EF7" s="39" cm="1">
        <f t="array" ref="EF7">INDEX('AEG Inputs'!$E$2:$BC$92,MATCH(EF$1,'AEG Inputs'!$F$2:$F$92,0),MATCH($A7,'AEG Inputs'!$E$2:$AI$2,0)+20)/'AEG Inputs'!$G$1+EF6</f>
        <v>1.5809039435665077E-2</v>
      </c>
      <c r="EG7" s="39" cm="1">
        <f t="array" ref="EG7">INDEX('AEG Inputs'!$E$2:$BC$92,MATCH(EG$1,'AEG Inputs'!$F$2:$F$92,0),MATCH($A7,'AEG Inputs'!$E$2:$AI$2,0)+20)/'AEG Inputs'!$G$1+EG6</f>
        <v>5.5071355481964819</v>
      </c>
      <c r="EH7" s="39" cm="1">
        <f t="array" ref="EH7">INDEX('AEG Inputs'!$E$2:$BC$92,MATCH(EH$1,'AEG Inputs'!$F$2:$F$92,0),MATCH($A7,'AEG Inputs'!$E$2:$AI$2,0)+20)/'AEG Inputs'!$G$1+EH6</f>
        <v>3.8407909051244702</v>
      </c>
      <c r="EI7" s="39" cm="1">
        <f t="array" ref="EI7">INDEX('AEG Inputs'!$E$2:$BC$92,MATCH(EI$1,'AEG Inputs'!$F$2:$F$92,0),MATCH($A7,'AEG Inputs'!$E$2:$AI$2,0)+20)/'AEG Inputs'!$G$1+EI6</f>
        <v>4.9756253395264265</v>
      </c>
      <c r="EJ7" s="39" cm="1">
        <f t="array" ref="EJ7">INDEX('AEG Inputs'!$E$2:$BC$92,MATCH(EJ$1,'AEG Inputs'!$F$2:$F$92,0),MATCH($A7,'AEG Inputs'!$E$2:$AI$2,0)+20)/'AEG Inputs'!$G$1+EJ6</f>
        <v>2.0901993880686707</v>
      </c>
      <c r="EK7" s="39" cm="1">
        <f t="array" ref="EK7">INDEX('AEG Inputs'!$E$2:$BC$92,MATCH(EK$1,'AEG Inputs'!$F$2:$F$92,0),MATCH($A7,'AEG Inputs'!$E$2:$AI$2,0)+20)/'AEG Inputs'!$G$1+EK6</f>
        <v>0.98938835194463204</v>
      </c>
      <c r="EL7" s="39" cm="1">
        <f t="array" ref="EL7">INDEX('AEG Inputs'!$E$2:$BC$92,MATCH(EL$1,'AEG Inputs'!$F$2:$F$92,0),MATCH($A7,'AEG Inputs'!$E$2:$AI$2,0)+20)/'AEG Inputs'!$G$1+EL6</f>
        <v>0.12366517739750021</v>
      </c>
      <c r="EM7" s="39" cm="1">
        <f t="array" ref="EM7">INDEX('AEG Inputs'!$E$2:$BC$92,MATCH(EM$1,'AEG Inputs'!$F$2:$F$92,0),MATCH($A7,'AEG Inputs'!$E$2:$AI$2,0)+20)/'AEG Inputs'!$G$1+EM6</f>
        <v>0.41891041308799104</v>
      </c>
      <c r="EN7" s="39" cm="1">
        <f t="array" ref="EN7">INDEX('AEG Inputs'!$E$2:$BC$92,MATCH(EN$1,'AEG Inputs'!$F$2:$F$92,0),MATCH($A7,'AEG Inputs'!$E$2:$AI$2,0)+20)/'AEG Inputs'!$G$1+EN6</f>
        <v>33.682332278856279</v>
      </c>
      <c r="EO7" s="39" cm="1">
        <f t="array" ref="EO7">INDEX('AEG Inputs'!$E$2:$BC$92,MATCH(EO$1,'AEG Inputs'!$F$2:$F$92,0),MATCH($A7,'AEG Inputs'!$E$2:$AI$2,0)+20)/'AEG Inputs'!$G$1+EO6</f>
        <v>0.11854275222705001</v>
      </c>
      <c r="EP7" s="39" cm="1">
        <f t="array" ref="EP7">INDEX('AEG Inputs'!$E$2:$BC$92,MATCH(EP$1,'AEG Inputs'!$F$2:$F$92,0),MATCH($A7,'AEG Inputs'!$E$2:$AI$2,0)+20)/'AEG Inputs'!$G$1+EP6</f>
        <v>27.991581371400201</v>
      </c>
      <c r="EQ7" s="39" cm="1">
        <f t="array" ref="EQ7">INDEX('AEG Inputs'!$E$2:$BC$92,MATCH(EQ$1,'AEG Inputs'!$F$2:$F$92,0),MATCH($A7,'AEG Inputs'!$E$2:$AI$2,0)+20)/'AEG Inputs'!$G$1+EQ6</f>
        <v>28.381664927130426</v>
      </c>
      <c r="ER7" s="39" cm="1">
        <f t="array" ref="ER7">INDEX('AEG Inputs'!$E$2:$BC$92,MATCH(ER$1,'AEG Inputs'!$F$2:$F$92,0),MATCH($A7,'AEG Inputs'!$E$2:$AI$2,0)+20)/'AEG Inputs'!$G$1+ER6</f>
        <v>30.538116026129565</v>
      </c>
      <c r="ES7" s="39" cm="1">
        <f t="array" ref="ES7">INDEX('AEG Inputs'!$E$2:$BC$92,MATCH(ES$1,'AEG Inputs'!$F$2:$F$92,0),MATCH($A7,'AEG Inputs'!$E$2:$AI$2,0)+20)/'AEG Inputs'!$G$1+ES6</f>
        <v>4.7456060764521201E-3</v>
      </c>
      <c r="ET7" s="39" cm="1">
        <f t="array" ref="ET7">INDEX('AEG Inputs'!$E$2:$BC$92,MATCH(ET$1,'AEG Inputs'!$F$2:$F$92,0),MATCH($A7,'AEG Inputs'!$E$2:$AI$2,0)+20)/'AEG Inputs'!$G$1+ET6</f>
        <v>3.2980250645162942E-3</v>
      </c>
      <c r="EU7" s="39" cm="1">
        <f t="array" ref="EU7">INDEX('AEG Inputs'!$E$2:$BC$92,MATCH(EU$1,'AEG Inputs'!$F$2:$F$92,0),MATCH($A7,'AEG Inputs'!$E$2:$AI$2,0)+20)/'AEG Inputs'!$G$1+EU6</f>
        <v>0.97347175180829226</v>
      </c>
      <c r="EV7" s="39" cm="1">
        <f t="array" ref="EV7">INDEX('AEG Inputs'!$E$2:$BC$92,MATCH(EV$1,'AEG Inputs'!$F$2:$F$92,0),MATCH($A7,'AEG Inputs'!$E$2:$AI$2,0)+20)/'AEG Inputs'!$G$1+EV6</f>
        <v>0.94553202572036499</v>
      </c>
      <c r="EW7" s="39" cm="1">
        <f t="array" ref="EW7">INDEX('AEG Inputs'!$E$2:$BC$92,MATCH(EW$1,'AEG Inputs'!$F$2:$F$92,0),MATCH($A7,'AEG Inputs'!$E$2:$AI$2,0)+20)/'AEG Inputs'!$G$1+EW6</f>
        <v>1.1455098495472433</v>
      </c>
      <c r="EX7" s="39" cm="1">
        <f t="array" ref="EX7">INDEX('AEG Inputs'!$E$2:$BC$92,MATCH(EX$1,'AEG Inputs'!$F$2:$F$92,0),MATCH($A7,'AEG Inputs'!$E$2:$AI$2,0)+20)/'AEG Inputs'!$G$1+EX6</f>
        <v>0.16186213039748401</v>
      </c>
      <c r="EY7" s="39" cm="1">
        <f t="array" ref="EY7">INDEX('AEG Inputs'!$E$2:$BC$92,MATCH(EY$1,'AEG Inputs'!$F$2:$F$92,0),MATCH($A7,'AEG Inputs'!$E$2:$AI$2,0)+20)/'AEG Inputs'!$G$1+EY6</f>
        <v>1.4744718506304299E-2</v>
      </c>
      <c r="EZ7" s="39" cm="1">
        <f t="array" ref="EZ7">INDEX('AEG Inputs'!$E$2:$BC$92,MATCH(EZ$1,'AEG Inputs'!$F$2:$F$92,0),MATCH($A7,'AEG Inputs'!$E$2:$AI$2,0)+20)/'AEG Inputs'!$G$1+EZ6</f>
        <v>1.7348944614535733E-2</v>
      </c>
      <c r="FA7" s="39" cm="1">
        <f t="array" ref="FA7">INDEX('AEG Inputs'!$E$2:$BC$92,MATCH(FA$1,'AEG Inputs'!$F$2:$F$92,0),MATCH($A7,'AEG Inputs'!$E$2:$AI$2,0)+20)/'AEG Inputs'!$G$1+FA6</f>
        <v>5.9058579097683299E-2</v>
      </c>
      <c r="FB7" s="39" cm="1">
        <f t="array" ref="FB7">INDEX('AEG Inputs'!$E$2:$BC$92,MATCH(FB$1,'AEG Inputs'!$F$2:$F$92,0),MATCH($A7,'AEG Inputs'!$E$2:$AI$2,0)+20)/'AEG Inputs'!$G$1+FB6</f>
        <v>2.2536259957376661</v>
      </c>
      <c r="FC7" s="39" cm="1">
        <f t="array" ref="FC7">INDEX('AEG Inputs'!$E$2:$BC$92,MATCH(FC$1,'AEG Inputs'!$F$2:$F$92,0),MATCH($A7,'AEG Inputs'!$E$2:$AI$2,0)+20)/'AEG Inputs'!$G$1+FC6</f>
        <v>3.4233601754576799E-3</v>
      </c>
      <c r="FD7" s="39" cm="1">
        <f t="array" ref="FD7">INDEX('AEG Inputs'!$E$2:$BC$92,MATCH(FD$1,'AEG Inputs'!$F$2:$F$92,0),MATCH($A7,'AEG Inputs'!$E$2:$AI$2,0)+20)/'AEG Inputs'!$G$1+FD6</f>
        <v>1.8206527238474799</v>
      </c>
      <c r="FE7" s="39" cm="1">
        <f t="array" ref="FE7">INDEX('AEG Inputs'!$E$2:$BC$92,MATCH(FE$1,'AEG Inputs'!$F$2:$F$92,0),MATCH($A7,'AEG Inputs'!$E$2:$AI$2,0)+20)/'AEG Inputs'!$G$1+FE6</f>
        <v>6.8647741638662607</v>
      </c>
      <c r="FF7" s="39" cm="1">
        <f t="array" ref="FF7">INDEX('AEG Inputs'!$E$2:$BC$92,MATCH(FF$1,'AEG Inputs'!$F$2:$F$92,0),MATCH($A7,'AEG Inputs'!$E$2:$AI$2,0)+20)/'AEG Inputs'!$G$1+FF6</f>
        <v>9.242986899600993</v>
      </c>
      <c r="FG7" s="39" cm="1">
        <f t="array" ref="FG7">INDEX('AEG Inputs'!$E$2:$BC$92,MATCH(FG$1,'AEG Inputs'!$F$2:$F$92,0),MATCH($A7,'AEG Inputs'!$E$2:$AI$2,0)+20)/'AEG Inputs'!$G$1+FG6</f>
        <v>1.09576562497967E-2</v>
      </c>
      <c r="FH7" s="39" cm="1">
        <f t="array" ref="FH7">INDEX('AEG Inputs'!$E$2:$BC$92,MATCH(FH$1,'AEG Inputs'!$F$2:$F$92,0),MATCH($A7,'AEG Inputs'!$E$2:$AI$2,0)+20)/'AEG Inputs'!$G$1+FH6</f>
        <v>0.6847872417436236</v>
      </c>
      <c r="FI7" s="39" cm="1">
        <f t="array" ref="FI7">INDEX('AEG Inputs'!$E$2:$BC$92,MATCH(FI$1,'AEG Inputs'!$F$2:$F$92,0),MATCH($A7,'AEG Inputs'!$E$2:$AI$2,0)+20)/'AEG Inputs'!$G$1+FI6</f>
        <v>0.83858556280271912</v>
      </c>
      <c r="FJ7" s="39" cm="1">
        <f t="array" ref="FJ7">INDEX('AEG Inputs'!$E$2:$BC$92,MATCH(FJ$1,'AEG Inputs'!$F$2:$F$92,0),MATCH($A7,'AEG Inputs'!$E$2:$AI$2,0)+20)/'AEG Inputs'!$G$1+FJ6</f>
        <v>0.76410083045404298</v>
      </c>
      <c r="FK7" s="39" cm="1">
        <f t="array" ref="FK7">INDEX('AEG Inputs'!$E$2:$BC$92,MATCH(FK$1,'AEG Inputs'!$F$2:$F$92,0),MATCH($A7,'AEG Inputs'!$E$2:$AI$2,0)+20)/'AEG Inputs'!$G$1+FK6</f>
        <v>0.81075003759660447</v>
      </c>
      <c r="FL7" s="39" cm="1">
        <f t="array" ref="FL7">INDEX('AEG Inputs'!$E$2:$BC$92,MATCH(FL$1,'AEG Inputs'!$F$2:$F$92,0),MATCH($A7,'AEG Inputs'!$E$2:$AI$2,0)+20)/'AEG Inputs'!$G$1+FL6</f>
        <v>9.1778036519718401E-2</v>
      </c>
      <c r="FM7" s="39" cm="1">
        <f t="array" ref="FM7">INDEX('AEG Inputs'!$E$2:$BC$92,MATCH(FM$1,'AEG Inputs'!$F$2:$F$92,0),MATCH($A7,'AEG Inputs'!$E$2:$AI$2,0)+20)/'AEG Inputs'!$G$1+FM6</f>
        <v>1.9107772233758102E-2</v>
      </c>
      <c r="FN7" s="39" cm="1">
        <f t="array" ref="FN7">INDEX('AEG Inputs'!$E$2:$BC$92,MATCH(FN$1,'AEG Inputs'!$F$2:$F$92,0),MATCH($A7,'AEG Inputs'!$E$2:$AI$2,0)+20)/'AEG Inputs'!$G$1+FN6</f>
        <v>6.5809059859686689</v>
      </c>
      <c r="FO7" s="39" cm="1">
        <f t="array" ref="FO7">INDEX('AEG Inputs'!$E$2:$BC$92,MATCH(FO$1,'AEG Inputs'!$F$2:$F$92,0),MATCH($A7,'AEG Inputs'!$E$2:$AI$2,0)+20)/'AEG Inputs'!$G$1+FO6</f>
        <v>4.1515758435976401E-2</v>
      </c>
      <c r="FP7" s="39" cm="1">
        <f t="array" ref="FP7">INDEX('AEG Inputs'!$E$2:$BC$92,MATCH(FP$1,'AEG Inputs'!$F$2:$F$92,0),MATCH($A7,'AEG Inputs'!$E$2:$AI$2,0)+20)/'AEG Inputs'!$G$1+FP6</f>
        <v>16.029924194709398</v>
      </c>
      <c r="FQ7" s="39" cm="1">
        <f t="array" ref="FQ7">INDEX('AEG Inputs'!$E$2:$BC$92,MATCH(FQ$1,'AEG Inputs'!$F$2:$F$92,0),MATCH($A7,'AEG Inputs'!$E$2:$AI$2,0)+20)/'AEG Inputs'!$G$1+FQ6</f>
        <v>3.02550440033795E-2</v>
      </c>
      <c r="FR7" s="39" cm="1">
        <f t="array" ref="FR7">INDEX('AEG Inputs'!$E$2:$BC$92,MATCH(FR$1,'AEG Inputs'!$F$2:$F$92,0),MATCH($A7,'AEG Inputs'!$E$2:$AI$2,0)+20)/'AEG Inputs'!$G$1+FR6</f>
        <v>3.0996067458672401</v>
      </c>
      <c r="FS7" s="39" cm="1">
        <f t="array" ref="FS7">INDEX('AEG Inputs'!$E$2:$BC$92,MATCH(FS$1,'AEG Inputs'!$F$2:$F$92,0),MATCH($A7,'AEG Inputs'!$E$2:$AI$2,0)+20)/'AEG Inputs'!$G$1+FS6</f>
        <v>7.4826332569202876</v>
      </c>
    </row>
    <row r="8" spans="1:175" x14ac:dyDescent="0.25">
      <c r="A8" s="38">
        <f t="shared" si="0"/>
        <v>2029</v>
      </c>
      <c r="B8" s="39">
        <f>INDEX('AEG Inputs'!$E$2:$BC$92,MATCH(B$1,'AEG Inputs'!$E$2:$E$92,0),MATCH($A8,'AEG Inputs'!$E$2:$AI$2,0))/'AEG Inputs'!$G$1+B7</f>
        <v>0.93536938082213972</v>
      </c>
      <c r="C8" s="39">
        <f>INDEX('AEG Inputs'!$E$2:$BC$92,MATCH(C$1,'AEG Inputs'!$E$2:$E$92,0),MATCH($A8,'AEG Inputs'!$E$2:$AI$2,0))/'AEG Inputs'!$G$1+C7</f>
        <v>1.7363827145958293</v>
      </c>
      <c r="D8" s="39">
        <f>INDEX('AEG Inputs'!$E$2:$BC$92,MATCH(D$1,'AEG Inputs'!$E$2:$E$92,0),MATCH($A8,'AEG Inputs'!$E$2:$AI$2,0))/'AEG Inputs'!$G$1+D7</f>
        <v>18.114693054143402</v>
      </c>
      <c r="E8" s="39">
        <f>INDEX('AEG Inputs'!$E$2:$BC$92,MATCH(E$1,'AEG Inputs'!$E$2:$E$92,0),MATCH($A8,'AEG Inputs'!$E$2:$AI$2,0))/'AEG Inputs'!$G$1+E7</f>
        <v>54.631200491456077</v>
      </c>
      <c r="F8" s="39">
        <f>INDEX('AEG Inputs'!$E$2:$BC$92,MATCH(F$1,'AEG Inputs'!$E$2:$E$92,0),MATCH($A8,'AEG Inputs'!$E$2:$AI$2,0))/'AEG Inputs'!$G$1+F7</f>
        <v>2.682054351759529</v>
      </c>
      <c r="G8" s="39">
        <f>INDEX('AEG Inputs'!$E$2:$BC$92,MATCH(G$1,'AEG Inputs'!$E$2:$E$92,0),MATCH($A8,'AEG Inputs'!$E$2:$AI$2,0))/'AEG Inputs'!$G$1+G7</f>
        <v>42.184566074474944</v>
      </c>
      <c r="H8" s="39">
        <f>INDEX('AEG Inputs'!$E$2:$BC$92,MATCH(H$1,'AEG Inputs'!$E$2:$E$92,0),MATCH($A8,'AEG Inputs'!$E$2:$AI$2,0))/'AEG Inputs'!$G$1+H7</f>
        <v>4.9668119669346597E-3</v>
      </c>
      <c r="I8" s="39">
        <f>INDEX('AEG Inputs'!$E$2:$BC$92,MATCH(I$1,'AEG Inputs'!$E$2:$E$92,0),MATCH($A8,'AEG Inputs'!$E$2:$AI$2,0))/'AEG Inputs'!$G$1+I7</f>
        <v>1.2768527627885599E-2</v>
      </c>
      <c r="J8" s="39">
        <f>INDEX('AEG Inputs'!$E$2:$BC$92,MATCH(J$1,'AEG Inputs'!$E$2:$E$92,0),MATCH($A8,'AEG Inputs'!$E$2:$AI$2,0))/'AEG Inputs'!$G$1+J7</f>
        <v>1.221736185246008</v>
      </c>
      <c r="K8" s="39">
        <f>INDEX('AEG Inputs'!$E$2:$BC$92,MATCH(K$1,'AEG Inputs'!$E$2:$E$92,0),MATCH($A8,'AEG Inputs'!$E$2:$AI$2,0))/'AEG Inputs'!$G$1+K7</f>
        <v>3.7706823665665397</v>
      </c>
      <c r="L8" s="39">
        <f>INDEX('AEG Inputs'!$E$2:$BC$92,MATCH(L$1,'AEG Inputs'!$E$2:$E$92,0),MATCH($A8,'AEG Inputs'!$E$2:$AI$2,0))/'AEG Inputs'!$G$1+L7</f>
        <v>0.53427442229090816</v>
      </c>
      <c r="M8" s="39">
        <f>INDEX('AEG Inputs'!$E$2:$BC$92,MATCH(M$1,'AEG Inputs'!$E$2:$E$92,0),MATCH($A8,'AEG Inputs'!$E$2:$AI$2,0))/'AEG Inputs'!$G$1+M7</f>
        <v>2.3004307723854402E-2</v>
      </c>
      <c r="N8" s="39">
        <f>INDEX('AEG Inputs'!$E$2:$BC$92,MATCH(N$1,'AEG Inputs'!$E$2:$E$92,0),MATCH($A8,'AEG Inputs'!$E$2:$AI$2,0))/'AEG Inputs'!$G$1+N7</f>
        <v>1.6507728664993973</v>
      </c>
      <c r="O8" s="39">
        <f>INDEX('AEG Inputs'!$E$2:$BC$92,MATCH(O$1,'AEG Inputs'!$E$2:$E$92,0),MATCH($A8,'AEG Inputs'!$E$2:$AI$2,0))/'AEG Inputs'!$G$1+O7</f>
        <v>2.2023800100083295</v>
      </c>
      <c r="P8" s="39">
        <f>INDEX('AEG Inputs'!$E$2:$BC$92,MATCH(P$1,'AEG Inputs'!$E$2:$E$92,0),MATCH($A8,'AEG Inputs'!$E$2:$AI$2,0))/'AEG Inputs'!$G$1+P7</f>
        <v>18.255730494954285</v>
      </c>
      <c r="Q8" s="39">
        <f>INDEX('AEG Inputs'!$E$2:$BC$92,MATCH(Q$1,'AEG Inputs'!$E$2:$E$92,0),MATCH($A8,'AEG Inputs'!$E$2:$AI$2,0))/'AEG Inputs'!$G$1+Q7</f>
        <v>7.9331180519133753</v>
      </c>
      <c r="R8" s="39">
        <f>INDEX('AEG Inputs'!$E$2:$BC$92,MATCH(R$1,'AEG Inputs'!$E$2:$E$92,0),MATCH($A8,'AEG Inputs'!$E$2:$AI$2,0))/'AEG Inputs'!$G$1+R7</f>
        <v>5.2848963977277492</v>
      </c>
      <c r="S8" s="39">
        <f>INDEX('AEG Inputs'!$E$2:$BC$92,MATCH(S$1,'AEG Inputs'!$E$2:$E$92,0),MATCH($A8,'AEG Inputs'!$E$2:$AI$2,0))/'AEG Inputs'!$G$1+S7</f>
        <v>4.1305441363423929</v>
      </c>
      <c r="T8" s="39">
        <f>INDEX('AEG Inputs'!$E$2:$BC$92,MATCH(T$1,'AEG Inputs'!$E$2:$E$92,0),MATCH($A8,'AEG Inputs'!$E$2:$AI$2,0))/'AEG Inputs'!$G$1+T7</f>
        <v>0.58270399517898497</v>
      </c>
      <c r="U8" s="39">
        <f>INDEX('AEG Inputs'!$E$2:$BC$92,MATCH(U$1,'AEG Inputs'!$E$2:$E$92,0),MATCH($A8,'AEG Inputs'!$E$2:$AI$2,0))/'AEG Inputs'!$G$1+U7</f>
        <v>3.756025886889776</v>
      </c>
      <c r="V8" s="39">
        <f>INDEX('AEG Inputs'!$E$2:$BC$92,MATCH(V$1,'AEG Inputs'!$E$2:$E$92,0),MATCH($A8,'AEG Inputs'!$E$2:$AI$2,0))/'AEG Inputs'!$G$1+V7</f>
        <v>16.161156391783521</v>
      </c>
      <c r="W8" s="39">
        <f>INDEX('AEG Inputs'!$E$2:$BC$92,MATCH(W$1,'AEG Inputs'!$E$2:$E$92,0),MATCH($A8,'AEG Inputs'!$E$2:$AI$2,0))/'AEG Inputs'!$G$1+W7</f>
        <v>24.374893207695777</v>
      </c>
      <c r="X8" s="39">
        <f>INDEX('AEG Inputs'!$E$2:$BC$92,MATCH(X$1,'AEG Inputs'!$E$2:$E$92,0),MATCH($A8,'AEG Inputs'!$E$2:$AI$2,0))/'AEG Inputs'!$G$1+X7</f>
        <v>4.5122099832906697</v>
      </c>
      <c r="Y8" s="39">
        <f>INDEX('AEG Inputs'!$E$2:$BC$92,MATCH(Y$1,'AEG Inputs'!$E$2:$E$92,0),MATCH($A8,'AEG Inputs'!$E$2:$AI$2,0))/'AEG Inputs'!$G$1+Y7</f>
        <v>4.0284168860870704</v>
      </c>
      <c r="Z8" s="39">
        <f>INDEX('AEG Inputs'!$E$2:$BC$92,MATCH(Z$1,'AEG Inputs'!$E$2:$E$92,0),MATCH($A8,'AEG Inputs'!$E$2:$AI$2,0))/'AEG Inputs'!$G$1+Z7</f>
        <v>1.321232569935558</v>
      </c>
      <c r="AA8" s="39">
        <f>INDEX('AEG Inputs'!$E$2:$BC$92,MATCH(AA$1,'AEG Inputs'!$E$2:$E$92,0),MATCH($A8,'AEG Inputs'!$E$2:$AI$2,0))/'AEG Inputs'!$G$1+AA7</f>
        <v>8.0018699371576076</v>
      </c>
      <c r="AB8" s="39">
        <f>INDEX('AEG Inputs'!$E$2:$BC$92,MATCH(AB$1,'AEG Inputs'!$E$2:$E$92,0),MATCH($A8,'AEG Inputs'!$E$2:$AI$2,0))/'AEG Inputs'!$G$1+AB7</f>
        <v>12.955225062528168</v>
      </c>
      <c r="AC8" s="39">
        <f>INDEX('AEG Inputs'!$E$2:$BC$92,MATCH(AC$1,'AEG Inputs'!$E$2:$E$92,0),MATCH($A8,'AEG Inputs'!$E$2:$AI$2,0))/'AEG Inputs'!$G$1+AC7</f>
        <v>11.640296913554046</v>
      </c>
      <c r="AD8" s="39">
        <f>INDEX('AEG Inputs'!$E$2:$BC$92,MATCH(AD$1,'AEG Inputs'!$E$2:$E$92,0),MATCH($A8,'AEG Inputs'!$E$2:$AI$2,0))/'AEG Inputs'!$G$1+AD7</f>
        <v>8.6742923831082486</v>
      </c>
      <c r="AE8" s="39">
        <f>INDEX('AEG Inputs'!$E$2:$BC$92,MATCH(AE$1,'AEG Inputs'!$E$2:$E$92,0),MATCH($A8,'AEG Inputs'!$E$2:$AI$2,0))/'AEG Inputs'!$G$1+AE7</f>
        <v>2.24798202227471</v>
      </c>
      <c r="AF8" s="39">
        <f>INDEX('AEG Inputs'!$E$2:$BC$92,MATCH(AF$1,'AEG Inputs'!$E$2:$E$92,0),MATCH($A8,'AEG Inputs'!$E$2:$AI$2,0))/'AEG Inputs'!$G$1+AF7</f>
        <v>1.73822469217025E-2</v>
      </c>
      <c r="AG8" s="39">
        <f>INDEX('AEG Inputs'!$E$2:$BC$92,MATCH(AG$1,'AEG Inputs'!$E$2:$E$92,0),MATCH($A8,'AEG Inputs'!$E$2:$AI$2,0))/'AEG Inputs'!$G$1+AG7</f>
        <v>2.7117407057530799E-2</v>
      </c>
      <c r="AH8" s="39">
        <f>INDEX('AEG Inputs'!$E$2:$BC$92,MATCH(AH$1,'AEG Inputs'!$E$2:$E$92,0),MATCH($A8,'AEG Inputs'!$E$2:$AI$2,0))/'AEG Inputs'!$G$1+AH7</f>
        <v>0.25304223687817501</v>
      </c>
      <c r="AI8" s="39">
        <f>INDEX('AEG Inputs'!$E$2:$BC$92,MATCH(AI$1,'AEG Inputs'!$E$2:$E$92,0),MATCH($A8,'AEG Inputs'!$E$2:$AI$2,0))/'AEG Inputs'!$G$1+AI7</f>
        <v>0.31854458124963098</v>
      </c>
      <c r="AJ8" s="39">
        <f>INDEX('AEG Inputs'!$E$2:$BC$92,MATCH(AJ$1,'AEG Inputs'!$E$2:$E$92,0),MATCH($A8,'AEG Inputs'!$E$2:$AI$2,0))/'AEG Inputs'!$G$1+AJ7</f>
        <v>8.0547512625127493E-2</v>
      </c>
      <c r="AK8" s="39">
        <f>INDEX('AEG Inputs'!$E$2:$BC$92,MATCH(AK$1,'AEG Inputs'!$E$2:$E$92,0),MATCH($A8,'AEG Inputs'!$E$2:$AI$2,0))/'AEG Inputs'!$G$1+AK7</f>
        <v>9.0741203072273093E-3</v>
      </c>
      <c r="AL8" s="39">
        <f>INDEX('AEG Inputs'!$E$2:$BC$92,MATCH(AL$1,'AEG Inputs'!$E$2:$E$92,0),MATCH($A8,'AEG Inputs'!$E$2:$AI$2,0))/'AEG Inputs'!$G$1+AL7</f>
        <v>0.37550930218844564</v>
      </c>
      <c r="AM8" s="39">
        <f>INDEX('AEG Inputs'!$E$2:$BC$92,MATCH(AM$1,'AEG Inputs'!$E$2:$E$92,0),MATCH($A8,'AEG Inputs'!$E$2:$AI$2,0))/'AEG Inputs'!$G$1+AM7</f>
        <v>0.34756929842300655</v>
      </c>
      <c r="AN8" s="39">
        <f>INDEX('AEG Inputs'!$E$2:$BC$92,MATCH(AN$1,'AEG Inputs'!$E$2:$E$92,0),MATCH($A8,'AEG Inputs'!$E$2:$AI$2,0))/'AEG Inputs'!$G$1+AN7</f>
        <v>2.3810032415022402</v>
      </c>
      <c r="AO8" s="39">
        <f>INDEX('AEG Inputs'!$E$2:$BC$92,MATCH(AO$1,'AEG Inputs'!$E$2:$E$92,0),MATCH($A8,'AEG Inputs'!$E$2:$AI$2,0))/'AEG Inputs'!$G$1+AO7</f>
        <v>3.3691029864069924</v>
      </c>
      <c r="AP8" s="39">
        <f>INDEX('AEG Inputs'!$E$2:$BC$92,MATCH(AP$1,'AEG Inputs'!$E$2:$E$92,0),MATCH($A8,'AEG Inputs'!$E$2:$AI$2,0))/'AEG Inputs'!$G$1+AP7</f>
        <v>0.54676110756496099</v>
      </c>
      <c r="AQ8" s="39">
        <f>INDEX('AEG Inputs'!$E$2:$BC$92,MATCH(AQ$1,'AEG Inputs'!$E$2:$E$92,0),MATCH($A8,'AEG Inputs'!$E$2:$AI$2,0))/'AEG Inputs'!$G$1+AQ7</f>
        <v>0.77395608775044056</v>
      </c>
      <c r="AR8" s="39">
        <f>INDEX('AEG Inputs'!$E$2:$BC$92,MATCH(AR$1,'AEG Inputs'!$E$2:$E$92,0),MATCH($A8,'AEG Inputs'!$E$2:$AI$2,0))/'AEG Inputs'!$G$1+AR7</f>
        <v>3.5069268316691828</v>
      </c>
      <c r="AS8" s="39">
        <f>INDEX('AEG Inputs'!$E$2:$BC$92,MATCH(AS$1,'AEG Inputs'!$E$2:$E$92,0),MATCH($A8,'AEG Inputs'!$E$2:$AI$2,0))/'AEG Inputs'!$G$1+AS7</f>
        <v>4.0626285483088562</v>
      </c>
      <c r="AT8" s="39">
        <f>INDEX('AEG Inputs'!$E$2:$BC$92,MATCH(AT$1,'AEG Inputs'!$E$2:$E$92,0),MATCH($A8,'AEG Inputs'!$E$2:$AI$2,0))/'AEG Inputs'!$G$1+AT7</f>
        <v>22.574820549133051</v>
      </c>
      <c r="AU8" s="39">
        <f>INDEX('AEG Inputs'!$E$2:$BC$92,MATCH(AU$1,'AEG Inputs'!$E$2:$E$92,0),MATCH($A8,'AEG Inputs'!$E$2:$AI$2,0))/'AEG Inputs'!$G$1+AU7</f>
        <v>20.297977212478187</v>
      </c>
      <c r="AV8" s="39">
        <f>INDEX('AEG Inputs'!$E$2:$BC$92,MATCH(AV$1,'AEG Inputs'!$E$2:$E$92,0),MATCH($A8,'AEG Inputs'!$E$2:$AI$2,0))/'AEG Inputs'!$G$1+AV7</f>
        <v>5.0298237438514821</v>
      </c>
      <c r="AW8" s="39">
        <f>INDEX('AEG Inputs'!$E$2:$BC$92,MATCH(AW$1,'AEG Inputs'!$E$2:$E$92,0),MATCH($A8,'AEG Inputs'!$E$2:$AI$2,0))/'AEG Inputs'!$G$1+AW7</f>
        <v>4.5880737787671784</v>
      </c>
      <c r="AX8" s="39">
        <f>INDEX('AEG Inputs'!$E$2:$BC$92,MATCH(AX$1,'AEG Inputs'!$E$2:$E$92,0),MATCH($A8,'AEG Inputs'!$E$2:$AI$2,0))/'AEG Inputs'!$G$1+AX7</f>
        <v>9.9075932319388008E-3</v>
      </c>
      <c r="AY8" s="39">
        <f>INDEX('AEG Inputs'!$E$2:$BC$92,MATCH(AY$1,'AEG Inputs'!$E$2:$E$92,0),MATCH($A8,'AEG Inputs'!$E$2:$AI$2,0))/'AEG Inputs'!$G$1+AY7</f>
        <v>2.1067527234693299E-2</v>
      </c>
      <c r="AZ8" s="39">
        <f>INDEX('AEG Inputs'!$E$2:$BC$92,MATCH(AZ$1,'AEG Inputs'!$E$2:$E$92,0),MATCH($A8,'AEG Inputs'!$E$2:$AI$2,0))/'AEG Inputs'!$G$1+AZ7</f>
        <v>0.137683924280082</v>
      </c>
      <c r="BA8" s="39">
        <f>INDEX('AEG Inputs'!$E$2:$BC$92,MATCH(BA$1,'AEG Inputs'!$E$2:$E$92,0),MATCH($A8,'AEG Inputs'!$E$2:$AI$2,0))/'AEG Inputs'!$G$1+BA7</f>
        <v>0.25867207461713898</v>
      </c>
      <c r="BB8" s="39">
        <f>INDEX('AEG Inputs'!$E$2:$BC$92,MATCH(BB$1,'AEG Inputs'!$E$2:$E$92,0),MATCH($A8,'AEG Inputs'!$E$2:$AI$2,0))/'AEG Inputs'!$G$1+BB7</f>
        <v>2.5120415817329701E-2</v>
      </c>
      <c r="BC8" s="39">
        <f>INDEX('AEG Inputs'!$E$2:$BC$92,MATCH(BC$1,'AEG Inputs'!$E$2:$E$92,0),MATCH($A8,'AEG Inputs'!$E$2:$AI$2,0))/'AEG Inputs'!$G$1+BC7</f>
        <v>3.6480728686822603E-2</v>
      </c>
      <c r="BD8" s="39">
        <f>INDEX('AEG Inputs'!$E$2:$BC$92,MATCH(BD$1,'AEG Inputs'!$E$2:$E$92,0),MATCH($A8,'AEG Inputs'!$E$2:$AI$2,0))/'AEG Inputs'!$G$1+BD7</f>
        <v>2.6374485097105244E-3</v>
      </c>
      <c r="BE8" s="39">
        <f>INDEX('AEG Inputs'!$E$2:$BC$92,MATCH(BE$1,'AEG Inputs'!$E$2:$E$92,0),MATCH($A8,'AEG Inputs'!$E$2:$AI$2,0))/'AEG Inputs'!$G$1+BE7</f>
        <v>1.9510079015047407E-3</v>
      </c>
      <c r="BF8" s="39">
        <f>INDEX('AEG Inputs'!$E$2:$BC$92,MATCH(BF$1,'AEG Inputs'!$E$2:$E$92,0),MATCH($A8,'AEG Inputs'!$E$2:$AI$2,0))/'AEG Inputs'!$G$1+BF7</f>
        <v>2.3432915343710903</v>
      </c>
      <c r="BG8" s="39">
        <f>INDEX('AEG Inputs'!$E$2:$BC$92,MATCH(BG$1,'AEG Inputs'!$E$2:$E$92,0),MATCH($A8,'AEG Inputs'!$E$2:$AI$2,0))/'AEG Inputs'!$G$1+BG7</f>
        <v>1.8533533183514708E-2</v>
      </c>
      <c r="BH8" s="39">
        <f>INDEX('AEG Inputs'!$E$2:$BC$92,MATCH(BH$1,'AEG Inputs'!$E$2:$E$92,0),MATCH($A8,'AEG Inputs'!$E$2:$AI$2,0))/'AEG Inputs'!$G$1+BH7</f>
        <v>0.53929282905415399</v>
      </c>
      <c r="BI8" s="39">
        <f>INDEX('AEG Inputs'!$E$2:$BC$92,MATCH(BI$1,'AEG Inputs'!$E$2:$E$92,0),MATCH($A8,'AEG Inputs'!$E$2:$AI$2,0))/'AEG Inputs'!$G$1+BI7</f>
        <v>3.8803393662183681E-3</v>
      </c>
      <c r="BJ8" s="39">
        <f>INDEX('AEG Inputs'!$E$2:$BC$92,MATCH(BJ$1,'AEG Inputs'!$E$2:$E$92,0),MATCH($A8,'AEG Inputs'!$E$2:$AI$2,0))/'AEG Inputs'!$G$1+BJ7</f>
        <v>1.6459497331275625E-2</v>
      </c>
      <c r="BK8" s="39">
        <f>INDEX('AEG Inputs'!$E$2:$BC$92,MATCH(BK$1,'AEG Inputs'!$E$2:$E$92,0),MATCH($A8,'AEG Inputs'!$E$2:$AI$2,0))/'AEG Inputs'!$G$1+BK7</f>
        <v>2.4494858903843439E-2</v>
      </c>
      <c r="BL8" s="39">
        <f>INDEX('AEG Inputs'!$E$2:$BC$92,MATCH(BL$1,'AEG Inputs'!$E$2:$E$92,0),MATCH($A8,'AEG Inputs'!$E$2:$AI$2,0))/'AEG Inputs'!$G$1+BL7</f>
        <v>24.967734685383927</v>
      </c>
      <c r="BM8" s="39">
        <f>INDEX('AEG Inputs'!$E$2:$BC$92,MATCH(BM$1,'AEG Inputs'!$E$2:$E$92,0),MATCH($A8,'AEG Inputs'!$E$2:$AI$2,0))/'AEG Inputs'!$G$1+BM7</f>
        <v>0.15349977131351822</v>
      </c>
      <c r="BN8" s="39">
        <f>INDEX('AEG Inputs'!$E$2:$BC$92,MATCH(BN$1,'AEG Inputs'!$E$2:$E$92,0),MATCH($A8,'AEG Inputs'!$E$2:$AI$2,0))/'AEG Inputs'!$G$1+BN7</f>
        <v>5.5510389773851276</v>
      </c>
      <c r="BO8" s="39">
        <f>INDEX('AEG Inputs'!$E$2:$BC$92,MATCH(BO$1,'AEG Inputs'!$E$2:$E$92,0),MATCH($A8,'AEG Inputs'!$E$2:$AI$2,0))/'AEG Inputs'!$G$1+BO7</f>
        <v>2.1396714231391951E-2</v>
      </c>
      <c r="BP8" s="39">
        <f>INDEX('AEG Inputs'!$E$2:$BC$92,MATCH(BP$1,'AEG Inputs'!$E$2:$E$92,0),MATCH($A8,'AEG Inputs'!$E$2:$AI$2,0))/'AEG Inputs'!$G$1+BP7</f>
        <v>0.42145418898641251</v>
      </c>
      <c r="BQ8" s="39">
        <f>INDEX('AEG Inputs'!$E$2:$BC$92,MATCH(BQ$1,'AEG Inputs'!$E$2:$E$92,0),MATCH($A8,'AEG Inputs'!$E$2:$AI$2,0))/'AEG Inputs'!$G$1+BQ7</f>
        <v>0.39669583985309398</v>
      </c>
      <c r="BR8" s="39">
        <f>INDEX('AEG Inputs'!$E$2:$BC$92,MATCH(BR$1,'AEG Inputs'!$E$2:$E$92,0),MATCH($A8,'AEG Inputs'!$E$2:$AI$2,0))/'AEG Inputs'!$G$1+BR7</f>
        <v>3.5597338865953834</v>
      </c>
      <c r="BS8" s="39">
        <f>INDEX('AEG Inputs'!$E$2:$BC$92,MATCH(BS$1,'AEG Inputs'!$E$2:$E$92,0),MATCH($A8,'AEG Inputs'!$E$2:$AI$2,0))/'AEG Inputs'!$G$1+BS7</f>
        <v>4.0230697699856997</v>
      </c>
      <c r="BT8" s="39">
        <f>INDEX('AEG Inputs'!$E$2:$BC$92,MATCH(BT$1,'AEG Inputs'!$E$2:$E$92,0),MATCH($A8,'AEG Inputs'!$E$2:$AI$2,0))/'AEG Inputs'!$G$1+BT7</f>
        <v>0.79867449970965698</v>
      </c>
      <c r="BU8" s="39">
        <f>INDEX('AEG Inputs'!$E$2:$BC$92,MATCH(BU$1,'AEG Inputs'!$E$2:$E$92,0),MATCH($A8,'AEG Inputs'!$E$2:$AI$2,0))/'AEG Inputs'!$G$1+BU7</f>
        <v>0.91202690943660603</v>
      </c>
      <c r="BV8" s="39">
        <f>INDEX('AEG Inputs'!$E$2:$BC$92,MATCH(BV$1,'AEG Inputs'!$E$2:$E$92,0),MATCH($A8,'AEG Inputs'!$E$2:$AI$2,0))/'AEG Inputs'!$G$1+BV7</f>
        <v>0.47044392300839</v>
      </c>
      <c r="BW8" s="39">
        <f>INDEX('AEG Inputs'!$E$2:$BC$92,MATCH(BW$1,'AEG Inputs'!$E$2:$E$92,0),MATCH($A8,'AEG Inputs'!$E$2:$AI$2,0))/'AEG Inputs'!$G$1+BW7</f>
        <v>1.81945535424473</v>
      </c>
      <c r="BX8" s="39">
        <f>INDEX('AEG Inputs'!$E$2:$BC$92,MATCH(BX$1,'AEG Inputs'!$E$2:$E$92,0),MATCH($A8,'AEG Inputs'!$E$2:$AI$2,0))/'AEG Inputs'!$G$1+BX7</f>
        <v>19.581063201742701</v>
      </c>
      <c r="BY8" s="39">
        <f>INDEX('AEG Inputs'!$E$2:$BC$92,MATCH(BY$1,'AEG Inputs'!$E$2:$E$92,0),MATCH($A8,'AEG Inputs'!$E$2:$AI$2,0))/'AEG Inputs'!$G$1+BY7</f>
        <v>39.562657642568098</v>
      </c>
      <c r="BZ8" s="39">
        <f>INDEX('AEG Inputs'!$E$2:$BC$92,MATCH(BZ$1,'AEG Inputs'!$E$2:$E$92,0),MATCH($A8,'AEG Inputs'!$E$2:$AI$2,0))/'AEG Inputs'!$G$1+BZ7</f>
        <v>3.8526055777852601</v>
      </c>
      <c r="CA8" s="39">
        <f>INDEX('AEG Inputs'!$E$2:$BC$92,MATCH(CA$1,'AEG Inputs'!$E$2:$E$92,0),MATCH($A8,'AEG Inputs'!$E$2:$AI$2,0))/'AEG Inputs'!$G$1+CA7</f>
        <v>2.5460198956195299</v>
      </c>
      <c r="CB8" s="39">
        <f>INDEX('AEG Inputs'!$E$2:$BC$92,MATCH(CB$1,'AEG Inputs'!$E$2:$E$92,0),MATCH($A8,'AEG Inputs'!$E$2:$AI$2,0))/'AEG Inputs'!$G$1+CB7</f>
        <v>1.8541112143667909E-2</v>
      </c>
      <c r="CC8" s="39">
        <f>INDEX('AEG Inputs'!$E$2:$BC$92,MATCH(CC$1,'AEG Inputs'!$E$2:$E$92,0),MATCH($A8,'AEG Inputs'!$E$2:$AI$2,0))/'AEG Inputs'!$G$1+CC7</f>
        <v>0.13136723855217969</v>
      </c>
      <c r="CD8" s="39">
        <f>INDEX('AEG Inputs'!$E$2:$BC$92,MATCH(CD$1,'AEG Inputs'!$E$2:$E$92,0),MATCH($A8,'AEG Inputs'!$E$2:$AI$2,0))/'AEG Inputs'!$G$1+CD7</f>
        <v>0.19248071817265619</v>
      </c>
      <c r="CE8" s="39">
        <f>INDEX('AEG Inputs'!$E$2:$BC$92,MATCH(CE$1,'AEG Inputs'!$E$2:$E$92,0),MATCH($A8,'AEG Inputs'!$E$2:$AI$2,0))/'AEG Inputs'!$G$1+CE7</f>
        <v>5.1099347770161936</v>
      </c>
      <c r="CF8" s="39">
        <f>INDEX('AEG Inputs'!$E$2:$BC$92,MATCH(CF$1,'AEG Inputs'!$E$2:$E$92,0),MATCH($A8,'AEG Inputs'!$E$2:$AI$2,0))/'AEG Inputs'!$G$1+CF7</f>
        <v>1.253983143647331E-2</v>
      </c>
      <c r="CG8" s="39">
        <f>INDEX('AEG Inputs'!$E$2:$BC$92,MATCH(CG$1,'AEG Inputs'!$E$2:$E$92,0),MATCH($A8,'AEG Inputs'!$E$2:$AI$2,0))/'AEG Inputs'!$G$1+CG7</f>
        <v>6.01069968996622E-3</v>
      </c>
      <c r="CH8" s="39">
        <f>INDEX('AEG Inputs'!$E$2:$BC$92,MATCH(CH$1,'AEG Inputs'!$E$2:$E$92,0),MATCH($A8,'AEG Inputs'!$E$2:$AI$2,0))/'AEG Inputs'!$G$1+CH7</f>
        <v>7.4804825687799698E-2</v>
      </c>
      <c r="CI8" s="39">
        <f>INDEX('AEG Inputs'!$E$2:$BC$92,MATCH(CI$1,'AEG Inputs'!$E$2:$E$92,0),MATCH($A8,'AEG Inputs'!$E$2:$AI$2,0))/'AEG Inputs'!$G$1+CI7</f>
        <v>2.0391693959295658</v>
      </c>
      <c r="CJ8" s="39">
        <f>INDEX('AEG Inputs'!$E$2:$BC$92,MATCH(CJ$1,'AEG Inputs'!$E$2:$E$92,0),MATCH($A8,'AEG Inputs'!$E$2:$AI$2,0))/'AEG Inputs'!$G$1+CJ7</f>
        <v>0.589847073265655</v>
      </c>
      <c r="CK8" s="39">
        <f>INDEX('AEG Inputs'!$E$2:$BC$92,MATCH(CK$1,'AEG Inputs'!$E$2:$E$92,0),MATCH($A8,'AEG Inputs'!$E$2:$AI$2,0))/'AEG Inputs'!$G$1+CK7</f>
        <v>11.316350103208409</v>
      </c>
      <c r="CL8" s="39">
        <f>INDEX('AEG Inputs'!$E$2:$BC$92,MATCH(CL$1,'AEG Inputs'!$E$2:$E$92,0),MATCH($A8,'AEG Inputs'!$E$2:$AI$2,0))/'AEG Inputs'!$G$1+CL7</f>
        <v>0.106084911478677</v>
      </c>
      <c r="CM8" s="39">
        <f>INDEX('AEG Inputs'!$E$2:$BC$92,MATCH(CM$1,'AEG Inputs'!$E$2:$E$92,0),MATCH($A8,'AEG Inputs'!$E$2:$AI$2,0))/'AEG Inputs'!$G$1+CM7</f>
        <v>1.1703321087425813</v>
      </c>
      <c r="CN8" s="39" cm="1">
        <f t="array" ref="CN8">INDEX('AEG Inputs'!$E$2:$BC$92,MATCH(CN$1,'AEG Inputs'!$F$2:$F$92,0),MATCH($A8,'AEG Inputs'!$E$2:$AI$2,0)+20)/'AEG Inputs'!$G$1+CN7</f>
        <v>2.248069646473521</v>
      </c>
      <c r="CO8" s="39" cm="1">
        <f t="array" ref="CO8">INDEX('AEG Inputs'!$E$2:$BC$92,MATCH(CO$1,'AEG Inputs'!$F$2:$F$92,0),MATCH($A8,'AEG Inputs'!$E$2:$AI$2,0)+20)/'AEG Inputs'!$G$1+CO7</f>
        <v>0.13878742152948434</v>
      </c>
      <c r="CP8" s="39" cm="1">
        <f t="array" ref="CP8">INDEX('AEG Inputs'!$E$2:$BC$92,MATCH(CP$1,'AEG Inputs'!$F$2:$F$92,0),MATCH($A8,'AEG Inputs'!$E$2:$AI$2,0)+20)/'AEG Inputs'!$G$1+CP7</f>
        <v>2.8977851784895525E-3</v>
      </c>
      <c r="CQ8" s="39" cm="1">
        <f t="array" ref="CQ8">INDEX('AEG Inputs'!$E$2:$BC$92,MATCH(CQ$1,'AEG Inputs'!$F$2:$F$92,0),MATCH($A8,'AEG Inputs'!$E$2:$AI$2,0)+20)/'AEG Inputs'!$G$1+CQ7</f>
        <v>0.49903659596333888</v>
      </c>
      <c r="CR8" s="39" cm="1">
        <f t="array" ref="CR8">INDEX('AEG Inputs'!$E$2:$BC$92,MATCH(CR$1,'AEG Inputs'!$F$2:$F$92,0),MATCH($A8,'AEG Inputs'!$E$2:$AI$2,0)+20)/'AEG Inputs'!$G$1+CR7</f>
        <v>0.42573849179090406</v>
      </c>
      <c r="CS8" s="39" cm="1">
        <f t="array" ref="CS8">INDEX('AEG Inputs'!$E$2:$BC$92,MATCH(CS$1,'AEG Inputs'!$F$2:$F$92,0),MATCH($A8,'AEG Inputs'!$E$2:$AI$2,0)+20)/'AEG Inputs'!$G$1+CS7</f>
        <v>0.51393086728863546</v>
      </c>
      <c r="CT8" s="39" cm="1">
        <f t="array" ref="CT8">INDEX('AEG Inputs'!$E$2:$BC$92,MATCH(CT$1,'AEG Inputs'!$F$2:$F$92,0),MATCH($A8,'AEG Inputs'!$E$2:$AI$2,0)+20)/'AEG Inputs'!$G$1+CT7</f>
        <v>0.41602499436495977</v>
      </c>
      <c r="CU8" s="39" cm="1">
        <f t="array" ref="CU8">INDEX('AEG Inputs'!$E$2:$BC$92,MATCH(CU$1,'AEG Inputs'!$F$2:$F$92,0),MATCH($A8,'AEG Inputs'!$E$2:$AI$2,0)+20)/'AEG Inputs'!$G$1+CU7</f>
        <v>1.2768527627885599E-2</v>
      </c>
      <c r="CV8" s="39" cm="1">
        <f t="array" ref="CV8">INDEX('AEG Inputs'!$E$2:$BC$92,MATCH(CV$1,'AEG Inputs'!$F$2:$F$92,0),MATCH($A8,'AEG Inputs'!$E$2:$AI$2,0)+20)/'AEG Inputs'!$G$1+CV7</f>
        <v>3.5597213012146245E-2</v>
      </c>
      <c r="CW8" s="39" cm="1">
        <f t="array" ref="CW8">INDEX('AEG Inputs'!$E$2:$BC$92,MATCH(CW$1,'AEG Inputs'!$F$2:$F$92,0),MATCH($A8,'AEG Inputs'!$E$2:$AI$2,0)+20)/'AEG Inputs'!$G$1+CW7</f>
        <v>4.1606697782722697E-2</v>
      </c>
      <c r="CX8" s="39" cm="1">
        <f t="array" ref="CX8">INDEX('AEG Inputs'!$E$2:$BC$92,MATCH(CX$1,'AEG Inputs'!$F$2:$F$92,0),MATCH($A8,'AEG Inputs'!$E$2:$AI$2,0)+20)/'AEG Inputs'!$G$1+CX7</f>
        <v>4.5865577712143466</v>
      </c>
      <c r="CY8" s="39" cm="1">
        <f t="array" ref="CY8">INDEX('AEG Inputs'!$E$2:$BC$92,MATCH(CY$1,'AEG Inputs'!$F$2:$F$92,0),MATCH($A8,'AEG Inputs'!$E$2:$AI$2,0)+20)/'AEG Inputs'!$G$1+CY7</f>
        <v>1.0285913021822E-2</v>
      </c>
      <c r="CZ8" s="39" cm="1">
        <f t="array" ref="CZ8">INDEX('AEG Inputs'!$E$2:$BC$92,MATCH(CZ$1,'AEG Inputs'!$F$2:$F$92,0),MATCH($A8,'AEG Inputs'!$E$2:$AI$2,0)+20)/'AEG Inputs'!$G$1+CZ7</f>
        <v>1.55369221261348</v>
      </c>
      <c r="DA8" s="39" cm="1">
        <f t="array" ref="DA8">INDEX('AEG Inputs'!$E$2:$BC$92,MATCH(DA$1,'AEG Inputs'!$F$2:$F$92,0),MATCH($A8,'AEG Inputs'!$E$2:$AI$2,0)+20)/'AEG Inputs'!$G$1+DA7</f>
        <v>6.0772554755952815</v>
      </c>
      <c r="DB8" s="39" cm="1">
        <f t="array" ref="DB8">INDEX('AEG Inputs'!$E$2:$BC$92,MATCH(DB$1,'AEG Inputs'!$F$2:$F$92,0),MATCH($A8,'AEG Inputs'!$E$2:$AI$2,0)+20)/'AEG Inputs'!$G$1+DB7</f>
        <v>0.66209883405517045</v>
      </c>
      <c r="DC8" s="39" cm="1">
        <f t="array" ref="DC8">INDEX('AEG Inputs'!$E$2:$BC$92,MATCH(DC$1,'AEG Inputs'!$F$2:$F$92,0),MATCH($A8,'AEG Inputs'!$E$2:$AI$2,0)+20)/'AEG Inputs'!$G$1+DC7</f>
        <v>1.5405764198898431E-2</v>
      </c>
      <c r="DD8" s="39" cm="1">
        <f t="array" ref="DD8">INDEX('AEG Inputs'!$E$2:$BC$92,MATCH(DD$1,'AEG Inputs'!$F$2:$F$92,0),MATCH($A8,'AEG Inputs'!$E$2:$AI$2,0)+20)/'AEG Inputs'!$G$1+DD7</f>
        <v>3.9064653747821615E-3</v>
      </c>
      <c r="DE8" s="39" cm="1">
        <f t="array" ref="DE8">INDEX('AEG Inputs'!$E$2:$BC$92,MATCH(DE$1,'AEG Inputs'!$F$2:$F$92,0),MATCH($A8,'AEG Inputs'!$E$2:$AI$2,0)+20)/'AEG Inputs'!$G$1+DE7</f>
        <v>0.30572277047981883</v>
      </c>
      <c r="DF8" s="39" cm="1">
        <f t="array" ref="DF8">INDEX('AEG Inputs'!$E$2:$BC$92,MATCH(DF$1,'AEG Inputs'!$F$2:$F$92,0),MATCH($A8,'AEG Inputs'!$E$2:$AI$2,0)+20)/'AEG Inputs'!$G$1+DF7</f>
        <v>0.41514050421509852</v>
      </c>
      <c r="DG8" s="39" cm="1">
        <f t="array" ref="DG8">INDEX('AEG Inputs'!$E$2:$BC$92,MATCH(DG$1,'AEG Inputs'!$F$2:$F$92,0),MATCH($A8,'AEG Inputs'!$E$2:$AI$2,0)+20)/'AEG Inputs'!$G$1+DG7</f>
        <v>0.55591765627618372</v>
      </c>
      <c r="DH8" s="39" cm="1">
        <f t="array" ref="DH8">INDEX('AEG Inputs'!$E$2:$BC$92,MATCH(DH$1,'AEG Inputs'!$F$2:$F$92,0),MATCH($A8,'AEG Inputs'!$E$2:$AI$2,0)+20)/'AEG Inputs'!$G$1+DH7</f>
        <v>8.1111400673034698E-2</v>
      </c>
      <c r="DI8" s="39" cm="1">
        <f t="array" ref="DI8">INDEX('AEG Inputs'!$E$2:$BC$92,MATCH(DI$1,'AEG Inputs'!$F$2:$F$92,0),MATCH($A8,'AEG Inputs'!$E$2:$AI$2,0)+20)/'AEG Inputs'!$G$1+DI7</f>
        <v>4.9668119669346597E-3</v>
      </c>
      <c r="DJ8" s="39" cm="1">
        <f t="array" ref="DJ8">INDEX('AEG Inputs'!$E$2:$BC$92,MATCH(DJ$1,'AEG Inputs'!$F$2:$F$92,0),MATCH($A8,'AEG Inputs'!$E$2:$AI$2,0)+20)/'AEG Inputs'!$G$1+DJ7</f>
        <v>2.3986513964940216E-2</v>
      </c>
      <c r="DK8" s="39" cm="1">
        <f t="array" ref="DK8">INDEX('AEG Inputs'!$E$2:$BC$92,MATCH(DK$1,'AEG Inputs'!$F$2:$F$92,0),MATCH($A8,'AEG Inputs'!$E$2:$AI$2,0)+20)/'AEG Inputs'!$G$1+DK7</f>
        <v>1.9566711971616298E-2</v>
      </c>
      <c r="DL8" s="39" cm="1">
        <f t="array" ref="DL8">INDEX('AEG Inputs'!$E$2:$BC$92,MATCH(DL$1,'AEG Inputs'!$F$2:$F$92,0),MATCH($A8,'AEG Inputs'!$E$2:$AI$2,0)+20)/'AEG Inputs'!$G$1+DL7</f>
        <v>2.8156664980425399</v>
      </c>
      <c r="DM8" s="39" cm="1">
        <f t="array" ref="DM8">INDEX('AEG Inputs'!$E$2:$BC$92,MATCH(DM$1,'AEG Inputs'!$F$2:$F$92,0),MATCH($A8,'AEG Inputs'!$E$2:$AI$2,0)+20)/'AEG Inputs'!$G$1+DM7</f>
        <v>6.5932660737492302E-3</v>
      </c>
      <c r="DN8" s="39" cm="1">
        <f t="array" ref="DN8">INDEX('AEG Inputs'!$E$2:$BC$92,MATCH(DN$1,'AEG Inputs'!$F$2:$F$92,0),MATCH($A8,'AEG Inputs'!$E$2:$AI$2,0)+20)/'AEG Inputs'!$G$1+DN7</f>
        <v>0.401727394928512</v>
      </c>
      <c r="DO8" s="39" cm="1">
        <f t="array" ref="DO8">INDEX('AEG Inputs'!$E$2:$BC$92,MATCH(DO$1,'AEG Inputs'!$F$2:$F$92,0),MATCH($A8,'AEG Inputs'!$E$2:$AI$2,0)+20)/'AEG Inputs'!$G$1+DO7</f>
        <v>5.2350938624339243</v>
      </c>
      <c r="DP8" s="39" cm="1">
        <f t="array" ref="DP8">INDEX('AEG Inputs'!$E$2:$BC$92,MATCH(DP$1,'AEG Inputs'!$F$2:$F$92,0),MATCH($A8,'AEG Inputs'!$E$2:$AI$2,0)+20)/'AEG Inputs'!$G$1+DP7</f>
        <v>30.895998871961922</v>
      </c>
      <c r="DQ8" s="39" cm="1">
        <f t="array" ref="DQ8">INDEX('AEG Inputs'!$E$2:$BC$92,MATCH(DQ$1,'AEG Inputs'!$F$2:$F$92,0),MATCH($A8,'AEG Inputs'!$E$2:$AI$2,0)+20)/'AEG Inputs'!$G$1+DQ7</f>
        <v>0.19031651762001428</v>
      </c>
      <c r="DR8" s="39" cm="1">
        <f t="array" ref="DR8">INDEX('AEG Inputs'!$E$2:$BC$92,MATCH(DR$1,'AEG Inputs'!$F$2:$F$92,0),MATCH($A8,'AEG Inputs'!$E$2:$AI$2,0)+20)/'AEG Inputs'!$G$1+DR7</f>
        <v>3.4784531367389739</v>
      </c>
      <c r="DS8" s="39" cm="1">
        <f t="array" ref="DS8">INDEX('AEG Inputs'!$E$2:$BC$92,MATCH(DS$1,'AEG Inputs'!$F$2:$F$92,0),MATCH($A8,'AEG Inputs'!$E$2:$AI$2,0)+20)/'AEG Inputs'!$G$1+DS7</f>
        <v>3.3430203338441991</v>
      </c>
      <c r="DT8" s="39" cm="1">
        <f t="array" ref="DT8">INDEX('AEG Inputs'!$E$2:$BC$92,MATCH(DT$1,'AEG Inputs'!$F$2:$F$92,0),MATCH($A8,'AEG Inputs'!$E$2:$AI$2,0)+20)/'AEG Inputs'!$G$1+DT7</f>
        <v>3.5597338865953851</v>
      </c>
      <c r="DU8" s="39" cm="1">
        <f t="array" ref="DU8">INDEX('AEG Inputs'!$E$2:$BC$92,MATCH(DU$1,'AEG Inputs'!$F$2:$F$92,0),MATCH($A8,'AEG Inputs'!$E$2:$AI$2,0)+20)/'AEG Inputs'!$G$1+DU7</f>
        <v>3.5307831807224299</v>
      </c>
      <c r="DV8" s="39" cm="1">
        <f t="array" ref="DV8">INDEX('AEG Inputs'!$E$2:$BC$92,MATCH(DV$1,'AEG Inputs'!$F$2:$F$92,0),MATCH($A8,'AEG Inputs'!$E$2:$AI$2,0)+20)/'AEG Inputs'!$G$1+DV7</f>
        <v>0.73247550999510103</v>
      </c>
      <c r="DW8" s="39" cm="1">
        <f t="array" ref="DW8">INDEX('AEG Inputs'!$E$2:$BC$92,MATCH(DW$1,'AEG Inputs'!$F$2:$F$92,0),MATCH($A8,'AEG Inputs'!$E$2:$AI$2,0)+20)/'AEG Inputs'!$G$1+DW7</f>
        <v>0.72173618524600702</v>
      </c>
      <c r="DX8" s="39" cm="1">
        <f t="array" ref="DX8">INDEX('AEG Inputs'!$E$2:$BC$92,MATCH(DX$1,'AEG Inputs'!$F$2:$F$92,0),MATCH($A8,'AEG Inputs'!$E$2:$AI$2,0)+20)/'AEG Inputs'!$G$1+DX7</f>
        <v>35.948914362087365</v>
      </c>
      <c r="DY8" s="39" cm="1">
        <f t="array" ref="DY8">INDEX('AEG Inputs'!$E$2:$BC$92,MATCH(DY$1,'AEG Inputs'!$F$2:$F$92,0),MATCH($A8,'AEG Inputs'!$E$2:$AI$2,0)+20)/'AEG Inputs'!$G$1+DY7</f>
        <v>0.271914846163197</v>
      </c>
      <c r="DZ8" s="39" cm="1">
        <f t="array" ref="DZ8">INDEX('AEG Inputs'!$E$2:$BC$92,MATCH(DZ$1,'AEG Inputs'!$F$2:$F$92,0),MATCH($A8,'AEG Inputs'!$E$2:$AI$2,0)+20)/'AEG Inputs'!$G$1+DZ7</f>
        <v>55.565304900197305</v>
      </c>
      <c r="EA8" s="39" cm="1">
        <f t="array" ref="EA8">INDEX('AEG Inputs'!$E$2:$BC$92,MATCH(EA$1,'AEG Inputs'!$F$2:$F$92,0),MATCH($A8,'AEG Inputs'!$E$2:$AI$2,0)+20)/'AEG Inputs'!$G$1+EA7</f>
        <v>9.5981538126203497E-2</v>
      </c>
      <c r="EB8" s="39" cm="1">
        <f t="array" ref="EB8">INDEX('AEG Inputs'!$E$2:$BC$92,MATCH(EB$1,'AEG Inputs'!$F$2:$F$92,0),MATCH($A8,'AEG Inputs'!$E$2:$AI$2,0)+20)/'AEG Inputs'!$G$1+EB7</f>
        <v>17.5748404868813</v>
      </c>
      <c r="EC8" s="39" cm="1">
        <f t="array" ref="EC8">INDEX('AEG Inputs'!$E$2:$BC$92,MATCH(EC$1,'AEG Inputs'!$F$2:$F$92,0),MATCH($A8,'AEG Inputs'!$E$2:$AI$2,0)+20)/'AEG Inputs'!$G$1+EC7</f>
        <v>33.78492324473217</v>
      </c>
      <c r="ED8" s="39" cm="1">
        <f t="array" ref="ED8">INDEX('AEG Inputs'!$E$2:$BC$92,MATCH(ED$1,'AEG Inputs'!$F$2:$F$92,0),MATCH($A8,'AEG Inputs'!$E$2:$AI$2,0)+20)/'AEG Inputs'!$G$1+ED7</f>
        <v>9.8042152583118067</v>
      </c>
      <c r="EE8" s="39" cm="1">
        <f t="array" ref="EE8">INDEX('AEG Inputs'!$E$2:$BC$92,MATCH(EE$1,'AEG Inputs'!$F$2:$F$92,0),MATCH($A8,'AEG Inputs'!$E$2:$AI$2,0)+20)/'AEG Inputs'!$G$1+EE7</f>
        <v>9.7325012539455719E-2</v>
      </c>
      <c r="EF8" s="39" cm="1">
        <f t="array" ref="EF8">INDEX('AEG Inputs'!$E$2:$BC$92,MATCH(EF$1,'AEG Inputs'!$F$2:$F$92,0),MATCH($A8,'AEG Inputs'!$E$2:$AI$2,0)+20)/'AEG Inputs'!$G$1+EF7</f>
        <v>2.7524097824230015E-2</v>
      </c>
      <c r="EG8" s="39" cm="1">
        <f t="array" ref="EG8">INDEX('AEG Inputs'!$E$2:$BC$92,MATCH(EG$1,'AEG Inputs'!$F$2:$F$92,0),MATCH($A8,'AEG Inputs'!$E$2:$AI$2,0)+20)/'AEG Inputs'!$G$1+EG7</f>
        <v>5.5719883710551619</v>
      </c>
      <c r="EH8" s="39" cm="1">
        <f t="array" ref="EH8">INDEX('AEG Inputs'!$E$2:$BC$92,MATCH(EH$1,'AEG Inputs'!$F$2:$F$92,0),MATCH($A8,'AEG Inputs'!$E$2:$AI$2,0)+20)/'AEG Inputs'!$G$1+EH7</f>
        <v>4.0230697699857103</v>
      </c>
      <c r="EI8" s="39" cm="1">
        <f t="array" ref="EI8">INDEX('AEG Inputs'!$E$2:$BC$92,MATCH(EI$1,'AEG Inputs'!$F$2:$F$92,0),MATCH($A8,'AEG Inputs'!$E$2:$AI$2,0)+20)/'AEG Inputs'!$G$1+EI7</f>
        <v>4.9826297443578573</v>
      </c>
      <c r="EJ8" s="39" cm="1">
        <f t="array" ref="EJ8">INDEX('AEG Inputs'!$E$2:$BC$92,MATCH(EJ$1,'AEG Inputs'!$F$2:$F$92,0),MATCH($A8,'AEG Inputs'!$E$2:$AI$2,0)+20)/'AEG Inputs'!$G$1+EJ7</f>
        <v>2.9999255933867097</v>
      </c>
      <c r="EK8" s="39" cm="1">
        <f t="array" ref="EK8">INDEX('AEG Inputs'!$E$2:$BC$92,MATCH(EK$1,'AEG Inputs'!$F$2:$F$92,0),MATCH($A8,'AEG Inputs'!$E$2:$AI$2,0)+20)/'AEG Inputs'!$G$1+EK7</f>
        <v>1.7706823665665301</v>
      </c>
      <c r="EL8" s="39" cm="1">
        <f t="array" ref="EL8">INDEX('AEG Inputs'!$E$2:$BC$92,MATCH(EL$1,'AEG Inputs'!$F$2:$F$92,0),MATCH($A8,'AEG Inputs'!$E$2:$AI$2,0)+20)/'AEG Inputs'!$G$1+EL7</f>
        <v>0.22298683821693524</v>
      </c>
      <c r="EM8" s="39" cm="1">
        <f t="array" ref="EM8">INDEX('AEG Inputs'!$E$2:$BC$92,MATCH(EM$1,'AEG Inputs'!$F$2:$F$92,0),MATCH($A8,'AEG Inputs'!$E$2:$AI$2,0)+20)/'AEG Inputs'!$G$1+EM7</f>
        <v>0.51085686106065009</v>
      </c>
      <c r="EN8" s="39" cm="1">
        <f t="array" ref="EN8">INDEX('AEG Inputs'!$E$2:$BC$92,MATCH(EN$1,'AEG Inputs'!$F$2:$F$92,0),MATCH($A8,'AEG Inputs'!$E$2:$AI$2,0)+20)/'AEG Inputs'!$G$1+EN7</f>
        <v>35.818807394683269</v>
      </c>
      <c r="EO8" s="39" cm="1">
        <f t="array" ref="EO8">INDEX('AEG Inputs'!$E$2:$BC$92,MATCH(EO$1,'AEG Inputs'!$F$2:$F$92,0),MATCH($A8,'AEG Inputs'!$E$2:$AI$2,0)+20)/'AEG Inputs'!$G$1+EO7</f>
        <v>0.120827254956756</v>
      </c>
      <c r="EP8" s="39" cm="1">
        <f t="array" ref="EP8">INDEX('AEG Inputs'!$E$2:$BC$92,MATCH(EP$1,'AEG Inputs'!$F$2:$F$92,0),MATCH($A8,'AEG Inputs'!$E$2:$AI$2,0)+20)/'AEG Inputs'!$G$1+EP7</f>
        <v>33.783842481293703</v>
      </c>
      <c r="EQ8" s="39" cm="1">
        <f t="array" ref="EQ8">INDEX('AEG Inputs'!$E$2:$BC$92,MATCH(EQ$1,'AEG Inputs'!$F$2:$F$92,0),MATCH($A8,'AEG Inputs'!$E$2:$AI$2,0)+20)/'AEG Inputs'!$G$1+EQ7</f>
        <v>30.371506637107043</v>
      </c>
      <c r="ER8" s="39" cm="1">
        <f t="array" ref="ER8">INDEX('AEG Inputs'!$E$2:$BC$92,MATCH(ER$1,'AEG Inputs'!$F$2:$F$92,0),MATCH($A8,'AEG Inputs'!$E$2:$AI$2,0)+20)/'AEG Inputs'!$G$1+ER7</f>
        <v>30.538116026129565</v>
      </c>
      <c r="ES8" s="39" cm="1">
        <f t="array" ref="ES8">INDEX('AEG Inputs'!$E$2:$BC$92,MATCH(ES$1,'AEG Inputs'!$F$2:$F$92,0),MATCH($A8,'AEG Inputs'!$E$2:$AI$2,0)+20)/'AEG Inputs'!$G$1+ES7</f>
        <v>6.2825503953113405E-3</v>
      </c>
      <c r="ET8" s="39" cm="1">
        <f t="array" ref="ET8">INDEX('AEG Inputs'!$E$2:$BC$92,MATCH(ET$1,'AEG Inputs'!$F$2:$F$92,0),MATCH($A8,'AEG Inputs'!$E$2:$AI$2,0)+20)/'AEG Inputs'!$G$1+ET7</f>
        <v>5.7588754340298512E-3</v>
      </c>
      <c r="EU8" s="39" cm="1">
        <f t="array" ref="EU8">INDEX('AEG Inputs'!$E$2:$BC$92,MATCH(EU$1,'AEG Inputs'!$F$2:$F$92,0),MATCH($A8,'AEG Inputs'!$E$2:$AI$2,0)+20)/'AEG Inputs'!$G$1+EU7</f>
        <v>0.97347175180829226</v>
      </c>
      <c r="EV8" s="39" cm="1">
        <f t="array" ref="EV8">INDEX('AEG Inputs'!$E$2:$BC$92,MATCH(EV$1,'AEG Inputs'!$F$2:$F$92,0),MATCH($A8,'AEG Inputs'!$E$2:$AI$2,0)+20)/'AEG Inputs'!$G$1+EV7</f>
        <v>0.968958073004207</v>
      </c>
      <c r="EW8" s="39" cm="1">
        <f t="array" ref="EW8">INDEX('AEG Inputs'!$E$2:$BC$92,MATCH(EW$1,'AEG Inputs'!$F$2:$F$92,0),MATCH($A8,'AEG Inputs'!$E$2:$AI$2,0)+20)/'AEG Inputs'!$G$1+EW7</f>
        <v>1.1455098495472433</v>
      </c>
      <c r="EX8" s="39" cm="1">
        <f t="array" ref="EX8">INDEX('AEG Inputs'!$E$2:$BC$92,MATCH(EX$1,'AEG Inputs'!$F$2:$F$92,0),MATCH($A8,'AEG Inputs'!$E$2:$AI$2,0)+20)/'AEG Inputs'!$G$1+EX7</f>
        <v>0.19134543245431901</v>
      </c>
      <c r="EY8" s="39" cm="1">
        <f t="array" ref="EY8">INDEX('AEG Inputs'!$E$2:$BC$92,MATCH(EY$1,'AEG Inputs'!$F$2:$F$92,0),MATCH($A8,'AEG Inputs'!$E$2:$AI$2,0)+20)/'AEG Inputs'!$G$1+EY7</f>
        <v>2.3004307723854402E-2</v>
      </c>
      <c r="EZ8" s="39" cm="1">
        <f t="array" ref="EZ8">INDEX('AEG Inputs'!$E$2:$BC$92,MATCH(EZ$1,'AEG Inputs'!$F$2:$F$92,0),MATCH($A8,'AEG Inputs'!$E$2:$AI$2,0)+20)/'AEG Inputs'!$G$1+EZ7</f>
        <v>3.108384182066358E-2</v>
      </c>
      <c r="FA8" s="39" cm="1">
        <f t="array" ref="FA8">INDEX('AEG Inputs'!$E$2:$BC$92,MATCH(FA$1,'AEG Inputs'!$F$2:$F$92,0),MATCH($A8,'AEG Inputs'!$E$2:$AI$2,0)+20)/'AEG Inputs'!$G$1+FA7</f>
        <v>7.2046549956114203E-2</v>
      </c>
      <c r="FB8" s="39" cm="1">
        <f t="array" ref="FB8">INDEX('AEG Inputs'!$E$2:$BC$92,MATCH(FB$1,'AEG Inputs'!$F$2:$F$92,0),MATCH($A8,'AEG Inputs'!$E$2:$AI$2,0)+20)/'AEG Inputs'!$G$1+FB7</f>
        <v>2.2536259957376661</v>
      </c>
      <c r="FC8" s="39" cm="1">
        <f t="array" ref="FC8">INDEX('AEG Inputs'!$E$2:$BC$92,MATCH(FC$1,'AEG Inputs'!$F$2:$F$92,0),MATCH($A8,'AEG Inputs'!$E$2:$AI$2,0)+20)/'AEG Inputs'!$G$1+FC7</f>
        <v>3.4419077027413999E-3</v>
      </c>
      <c r="FD8" s="39" cm="1">
        <f t="array" ref="FD8">INDEX('AEG Inputs'!$E$2:$BC$92,MATCH(FD$1,'AEG Inputs'!$F$2:$F$92,0),MATCH($A8,'AEG Inputs'!$E$2:$AI$2,0)+20)/'AEG Inputs'!$G$1+FD7</f>
        <v>2.1741293490683602</v>
      </c>
      <c r="FE8" s="39" cm="1">
        <f t="array" ref="FE8">INDEX('AEG Inputs'!$E$2:$BC$92,MATCH(FE$1,'AEG Inputs'!$F$2:$F$92,0),MATCH($A8,'AEG Inputs'!$E$2:$AI$2,0)+20)/'AEG Inputs'!$G$1+FE7</f>
        <v>6.8647741638662607</v>
      </c>
      <c r="FF8" s="39" cm="1">
        <f t="array" ref="FF8">INDEX('AEG Inputs'!$E$2:$BC$92,MATCH(FF$1,'AEG Inputs'!$F$2:$F$92,0),MATCH($A8,'AEG Inputs'!$E$2:$AI$2,0)+20)/'AEG Inputs'!$G$1+FF7</f>
        <v>9.242986899600993</v>
      </c>
      <c r="FG8" s="39" cm="1">
        <f t="array" ref="FG8">INDEX('AEG Inputs'!$E$2:$BC$92,MATCH(FG$1,'AEG Inputs'!$F$2:$F$92,0),MATCH($A8,'AEG Inputs'!$E$2:$AI$2,0)+20)/'AEG Inputs'!$G$1+FG7</f>
        <v>1.255750105847081E-2</v>
      </c>
      <c r="FH8" s="39" cm="1">
        <f t="array" ref="FH8">INDEX('AEG Inputs'!$E$2:$BC$92,MATCH(FH$1,'AEG Inputs'!$F$2:$F$92,0),MATCH($A8,'AEG Inputs'!$E$2:$AI$2,0)+20)/'AEG Inputs'!$G$1+FH7</f>
        <v>0.80052229241746198</v>
      </c>
      <c r="FI8" s="39" cm="1">
        <f t="array" ref="FI8">INDEX('AEG Inputs'!$E$2:$BC$92,MATCH(FI$1,'AEG Inputs'!$F$2:$F$92,0),MATCH($A8,'AEG Inputs'!$E$2:$AI$2,0)+20)/'AEG Inputs'!$G$1+FI7</f>
        <v>0.84128102069190813</v>
      </c>
      <c r="FJ8" s="39" cm="1">
        <f t="array" ref="FJ8">INDEX('AEG Inputs'!$E$2:$BC$92,MATCH(FJ$1,'AEG Inputs'!$F$2:$F$92,0),MATCH($A8,'AEG Inputs'!$E$2:$AI$2,0)+20)/'AEG Inputs'!$G$1+FJ7</f>
        <v>0.79867449970965698</v>
      </c>
      <c r="FK8" s="39" cm="1">
        <f t="array" ref="FK8">INDEX('AEG Inputs'!$E$2:$BC$92,MATCH(FK$1,'AEG Inputs'!$F$2:$F$92,0),MATCH($A8,'AEG Inputs'!$E$2:$AI$2,0)+20)/'AEG Inputs'!$G$1+FK7</f>
        <v>0.81075003759660447</v>
      </c>
      <c r="FL8" s="39" cm="1">
        <f t="array" ref="FL8">INDEX('AEG Inputs'!$E$2:$BC$92,MATCH(FL$1,'AEG Inputs'!$F$2:$F$92,0),MATCH($A8,'AEG Inputs'!$E$2:$AI$2,0)+20)/'AEG Inputs'!$G$1+FL7</f>
        <v>0.104349483234048</v>
      </c>
      <c r="FM8" s="39" cm="1">
        <f t="array" ref="FM8">INDEX('AEG Inputs'!$E$2:$BC$92,MATCH(FM$1,'AEG Inputs'!$F$2:$F$92,0),MATCH($A8,'AEG Inputs'!$E$2:$AI$2,0)+20)/'AEG Inputs'!$G$1+FM7</f>
        <v>3.4274422290907998E-2</v>
      </c>
      <c r="FN8" s="39" cm="1">
        <f t="array" ref="FN8">INDEX('AEG Inputs'!$E$2:$BC$92,MATCH(FN$1,'AEG Inputs'!$F$2:$F$92,0),MATCH($A8,'AEG Inputs'!$E$2:$AI$2,0)+20)/'AEG Inputs'!$G$1+FN7</f>
        <v>8.0295636022963688</v>
      </c>
      <c r="FO8" s="39" cm="1">
        <f t="array" ref="FO8">INDEX('AEG Inputs'!$E$2:$BC$92,MATCH(FO$1,'AEG Inputs'!$F$2:$F$92,0),MATCH($A8,'AEG Inputs'!$E$2:$AI$2,0)+20)/'AEG Inputs'!$G$1+FO7</f>
        <v>4.9610831752802703E-2</v>
      </c>
      <c r="FP8" s="39" cm="1">
        <f t="array" ref="FP8">INDEX('AEG Inputs'!$E$2:$BC$92,MATCH(FP$1,'AEG Inputs'!$F$2:$F$92,0),MATCH($A8,'AEG Inputs'!$E$2:$AI$2,0)+20)/'AEG Inputs'!$G$1+FP7</f>
        <v>16.165803116697909</v>
      </c>
      <c r="FQ8" s="39" cm="1">
        <f t="array" ref="FQ8">INDEX('AEG Inputs'!$E$2:$BC$92,MATCH(FQ$1,'AEG Inputs'!$F$2:$F$92,0),MATCH($A8,'AEG Inputs'!$E$2:$AI$2,0)+20)/'AEG Inputs'!$G$1+FQ7</f>
        <v>3.05525047888414E-2</v>
      </c>
      <c r="FR8" s="39" cm="1">
        <f t="array" ref="FR8">INDEX('AEG Inputs'!$E$2:$BC$92,MATCH(FR$1,'AEG Inputs'!$F$2:$F$92,0),MATCH($A8,'AEG Inputs'!$E$2:$AI$2,0)+20)/'AEG Inputs'!$G$1+FR7</f>
        <v>3.7168317293447002</v>
      </c>
      <c r="FS8" s="39" cm="1">
        <f t="array" ref="FS8">INDEX('AEG Inputs'!$E$2:$BC$92,MATCH(FS$1,'AEG Inputs'!$F$2:$F$92,0),MATCH($A8,'AEG Inputs'!$E$2:$AI$2,0)+20)/'AEG Inputs'!$G$1+FS7</f>
        <v>7.4826332569202876</v>
      </c>
    </row>
    <row r="9" spans="1:175" x14ac:dyDescent="0.25">
      <c r="A9" s="38">
        <f t="shared" si="0"/>
        <v>2030</v>
      </c>
      <c r="B9" s="39">
        <f>INDEX('AEG Inputs'!$E$2:$BC$92,MATCH(B$1,'AEG Inputs'!$E$2:$E$92,0),MATCH($A9,'AEG Inputs'!$E$2:$AI$2,0))/'AEG Inputs'!$G$1+B8</f>
        <v>0.93536938082213972</v>
      </c>
      <c r="C9" s="39">
        <f>INDEX('AEG Inputs'!$E$2:$BC$92,MATCH(C$1,'AEG Inputs'!$E$2:$E$92,0),MATCH($A9,'AEG Inputs'!$E$2:$AI$2,0))/'AEG Inputs'!$G$1+C8</f>
        <v>1.7363827145958293</v>
      </c>
      <c r="D9" s="39">
        <f>INDEX('AEG Inputs'!$E$2:$BC$92,MATCH(D$1,'AEG Inputs'!$E$2:$E$92,0),MATCH($A9,'AEG Inputs'!$E$2:$AI$2,0))/'AEG Inputs'!$G$1+D8</f>
        <v>20.597339814135836</v>
      </c>
      <c r="E9" s="39">
        <f>INDEX('AEG Inputs'!$E$2:$BC$92,MATCH(E$1,'AEG Inputs'!$E$2:$E$92,0),MATCH($A9,'AEG Inputs'!$E$2:$AI$2,0))/'AEG Inputs'!$G$1+E8</f>
        <v>54.631200491456077</v>
      </c>
      <c r="F9" s="39">
        <f>INDEX('AEG Inputs'!$E$2:$BC$92,MATCH(F$1,'AEG Inputs'!$E$2:$E$92,0),MATCH($A9,'AEG Inputs'!$E$2:$AI$2,0))/'AEG Inputs'!$G$1+F8</f>
        <v>2.682054351759529</v>
      </c>
      <c r="G9" s="39">
        <f>INDEX('AEG Inputs'!$E$2:$BC$92,MATCH(G$1,'AEG Inputs'!$E$2:$E$92,0),MATCH($A9,'AEG Inputs'!$E$2:$AI$2,0))/'AEG Inputs'!$G$1+G8</f>
        <v>42.184566074474944</v>
      </c>
      <c r="H9" s="39">
        <f>INDEX('AEG Inputs'!$E$2:$BC$92,MATCH(H$1,'AEG Inputs'!$E$2:$E$92,0),MATCH($A9,'AEG Inputs'!$E$2:$AI$2,0))/'AEG Inputs'!$G$1+H8</f>
        <v>8.3268657774207607E-3</v>
      </c>
      <c r="I9" s="39">
        <f>INDEX('AEG Inputs'!$E$2:$BC$92,MATCH(I$1,'AEG Inputs'!$E$2:$E$92,0),MATCH($A9,'AEG Inputs'!$E$2:$AI$2,0))/'AEG Inputs'!$G$1+I8</f>
        <v>1.7925553983877698E-2</v>
      </c>
      <c r="J9" s="39">
        <f>INDEX('AEG Inputs'!$E$2:$BC$92,MATCH(J$1,'AEG Inputs'!$E$2:$E$92,0),MATCH($A9,'AEG Inputs'!$E$2:$AI$2,0))/'AEG Inputs'!$G$1+J8</f>
        <v>1.7415211289546899</v>
      </c>
      <c r="K9" s="39">
        <f>INDEX('AEG Inputs'!$E$2:$BC$92,MATCH(K$1,'AEG Inputs'!$E$2:$E$92,0),MATCH($A9,'AEG Inputs'!$E$2:$AI$2,0))/'AEG Inputs'!$G$1+K8</f>
        <v>4.9196965686828396</v>
      </c>
      <c r="L9" s="39">
        <f>INDEX('AEG Inputs'!$E$2:$BC$92,MATCH(L$1,'AEG Inputs'!$E$2:$E$92,0),MATCH($A9,'AEG Inputs'!$E$2:$AI$2,0))/'AEG Inputs'!$G$1+L8</f>
        <v>0.55728784312323787</v>
      </c>
      <c r="M9" s="39">
        <f>INDEX('AEG Inputs'!$E$2:$BC$92,MATCH(M$1,'AEG Inputs'!$E$2:$E$92,0),MATCH($A9,'AEG Inputs'!$E$2:$AI$2,0))/'AEG Inputs'!$G$1+M8</f>
        <v>3.2518370495157801E-2</v>
      </c>
      <c r="N9" s="39">
        <f>INDEX('AEG Inputs'!$E$2:$BC$92,MATCH(N$1,'AEG Inputs'!$E$2:$E$92,0),MATCH($A9,'AEG Inputs'!$E$2:$AI$2,0))/'AEG Inputs'!$G$1+N8</f>
        <v>1.6507728664993973</v>
      </c>
      <c r="O9" s="39">
        <f>INDEX('AEG Inputs'!$E$2:$BC$92,MATCH(O$1,'AEG Inputs'!$E$2:$E$92,0),MATCH($A9,'AEG Inputs'!$E$2:$AI$2,0))/'AEG Inputs'!$G$1+O8</f>
        <v>2.2023800100083295</v>
      </c>
      <c r="P9" s="39">
        <f>INDEX('AEG Inputs'!$E$2:$BC$92,MATCH(P$1,'AEG Inputs'!$E$2:$E$92,0),MATCH($A9,'AEG Inputs'!$E$2:$AI$2,0))/'AEG Inputs'!$G$1+P8</f>
        <v>18.366124784289834</v>
      </c>
      <c r="Q9" s="39">
        <f>INDEX('AEG Inputs'!$E$2:$BC$92,MATCH(Q$1,'AEG Inputs'!$E$2:$E$92,0),MATCH($A9,'AEG Inputs'!$E$2:$AI$2,0))/'AEG Inputs'!$G$1+Q8</f>
        <v>8.245758738569986</v>
      </c>
      <c r="R9" s="39">
        <f>INDEX('AEG Inputs'!$E$2:$BC$92,MATCH(R$1,'AEG Inputs'!$E$2:$E$92,0),MATCH($A9,'AEG Inputs'!$E$2:$AI$2,0))/'AEG Inputs'!$G$1+R8</f>
        <v>5.3033964737920627</v>
      </c>
      <c r="S9" s="39">
        <f>INDEX('AEG Inputs'!$E$2:$BC$92,MATCH(S$1,'AEG Inputs'!$E$2:$E$92,0),MATCH($A9,'AEG Inputs'!$E$2:$AI$2,0))/'AEG Inputs'!$G$1+S8</f>
        <v>4.1305441363423929</v>
      </c>
      <c r="T9" s="39">
        <f>INDEX('AEG Inputs'!$E$2:$BC$92,MATCH(T$1,'AEG Inputs'!$E$2:$E$92,0),MATCH($A9,'AEG Inputs'!$E$2:$AI$2,0))/'AEG Inputs'!$G$1+T8</f>
        <v>0.60396788655165501</v>
      </c>
      <c r="U9" s="39">
        <f>INDEX('AEG Inputs'!$E$2:$BC$92,MATCH(U$1,'AEG Inputs'!$E$2:$E$92,0),MATCH($A9,'AEG Inputs'!$E$2:$AI$2,0))/'AEG Inputs'!$G$1+U8</f>
        <v>3.8376568707916099</v>
      </c>
      <c r="V9" s="39">
        <f>INDEX('AEG Inputs'!$E$2:$BC$92,MATCH(V$1,'AEG Inputs'!$E$2:$E$92,0),MATCH($A9,'AEG Inputs'!$E$2:$AI$2,0))/'AEG Inputs'!$G$1+V8</f>
        <v>16.382141829236922</v>
      </c>
      <c r="W9" s="39">
        <f>INDEX('AEG Inputs'!$E$2:$BC$92,MATCH(W$1,'AEG Inputs'!$E$2:$E$92,0),MATCH($A9,'AEG Inputs'!$E$2:$AI$2,0))/'AEG Inputs'!$G$1+W8</f>
        <v>27.001995135169039</v>
      </c>
      <c r="X9" s="39">
        <f>INDEX('AEG Inputs'!$E$2:$BC$92,MATCH(X$1,'AEG Inputs'!$E$2:$E$92,0),MATCH($A9,'AEG Inputs'!$E$2:$AI$2,0))/'AEG Inputs'!$G$1+X8</f>
        <v>4.5650076760310103</v>
      </c>
      <c r="Y9" s="39">
        <f>INDEX('AEG Inputs'!$E$2:$BC$92,MATCH(Y$1,'AEG Inputs'!$E$2:$E$92,0),MATCH($A9,'AEG Inputs'!$E$2:$AI$2,0))/'AEG Inputs'!$G$1+Y8</f>
        <v>4.0284168860870704</v>
      </c>
      <c r="Z9" s="39">
        <f>INDEX('AEG Inputs'!$E$2:$BC$92,MATCH(Z$1,'AEG Inputs'!$E$2:$E$92,0),MATCH($A9,'AEG Inputs'!$E$2:$AI$2,0))/'AEG Inputs'!$G$1+Z8</f>
        <v>1.349985773772034</v>
      </c>
      <c r="AA9" s="39">
        <f>INDEX('AEG Inputs'!$E$2:$BC$92,MATCH(AA$1,'AEG Inputs'!$E$2:$E$92,0),MATCH($A9,'AEG Inputs'!$E$2:$AI$2,0))/'AEG Inputs'!$G$1+AA8</f>
        <v>8.0018699371576076</v>
      </c>
      <c r="AB9" s="39">
        <f>INDEX('AEG Inputs'!$E$2:$BC$92,MATCH(AB$1,'AEG Inputs'!$E$2:$E$92,0),MATCH($A9,'AEG Inputs'!$E$2:$AI$2,0))/'AEG Inputs'!$G$1+AB8</f>
        <v>12.955225062528168</v>
      </c>
      <c r="AC9" s="39">
        <f>INDEX('AEG Inputs'!$E$2:$BC$92,MATCH(AC$1,'AEG Inputs'!$E$2:$E$92,0),MATCH($A9,'AEG Inputs'!$E$2:$AI$2,0))/'AEG Inputs'!$G$1+AC8</f>
        <v>11.640296913554046</v>
      </c>
      <c r="AD9" s="39">
        <f>INDEX('AEG Inputs'!$E$2:$BC$92,MATCH(AD$1,'AEG Inputs'!$E$2:$E$92,0),MATCH($A9,'AEG Inputs'!$E$2:$AI$2,0))/'AEG Inputs'!$G$1+AD8</f>
        <v>8.7851963482918176</v>
      </c>
      <c r="AE9" s="39">
        <f>INDEX('AEG Inputs'!$E$2:$BC$92,MATCH(AE$1,'AEG Inputs'!$E$2:$E$92,0),MATCH($A9,'AEG Inputs'!$E$2:$AI$2,0))/'AEG Inputs'!$G$1+AE8</f>
        <v>2.24798202227471</v>
      </c>
      <c r="AF9" s="39">
        <f>INDEX('AEG Inputs'!$E$2:$BC$92,MATCH(AF$1,'AEG Inputs'!$E$2:$E$92,0),MATCH($A9,'AEG Inputs'!$E$2:$AI$2,0))/'AEG Inputs'!$G$1+AF8</f>
        <v>1.7429896611283399E-2</v>
      </c>
      <c r="AG9" s="39">
        <f>INDEX('AEG Inputs'!$E$2:$BC$92,MATCH(AG$1,'AEG Inputs'!$E$2:$E$92,0),MATCH($A9,'AEG Inputs'!$E$2:$AI$2,0))/'AEG Inputs'!$G$1+AG8</f>
        <v>2.7533432776027499E-2</v>
      </c>
      <c r="AH9" s="39">
        <f>INDEX('AEG Inputs'!$E$2:$BC$92,MATCH(AH$1,'AEG Inputs'!$E$2:$E$92,0),MATCH($A9,'AEG Inputs'!$E$2:$AI$2,0))/'AEG Inputs'!$G$1+AH8</f>
        <v>0.25532546241204301</v>
      </c>
      <c r="AI9" s="39">
        <f>INDEX('AEG Inputs'!$E$2:$BC$92,MATCH(AI$1,'AEG Inputs'!$E$2:$E$92,0),MATCH($A9,'AEG Inputs'!$E$2:$AI$2,0))/'AEG Inputs'!$G$1+AI8</f>
        <v>0.32451358897660099</v>
      </c>
      <c r="AJ9" s="39">
        <f>INDEX('AEG Inputs'!$E$2:$BC$92,MATCH(AJ$1,'AEG Inputs'!$E$2:$E$92,0),MATCH($A9,'AEG Inputs'!$E$2:$AI$2,0))/'AEG Inputs'!$G$1+AJ8</f>
        <v>8.1325227194249505E-2</v>
      </c>
      <c r="AK9" s="39">
        <f>INDEX('AEG Inputs'!$E$2:$BC$92,MATCH(AK$1,'AEG Inputs'!$E$2:$E$92,0),MATCH($A9,'AEG Inputs'!$E$2:$AI$2,0))/'AEG Inputs'!$G$1+AK8</f>
        <v>9.1230878415995698E-3</v>
      </c>
      <c r="AL9" s="39">
        <f>INDEX('AEG Inputs'!$E$2:$BC$92,MATCH(AL$1,'AEG Inputs'!$E$2:$E$92,0),MATCH($A9,'AEG Inputs'!$E$2:$AI$2,0))/'AEG Inputs'!$G$1+AL8</f>
        <v>0.37550930218844564</v>
      </c>
      <c r="AM9" s="39">
        <f>INDEX('AEG Inputs'!$E$2:$BC$92,MATCH(AM$1,'AEG Inputs'!$E$2:$E$92,0),MATCH($A9,'AEG Inputs'!$E$2:$AI$2,0))/'AEG Inputs'!$G$1+AM8</f>
        <v>0.34868948410601686</v>
      </c>
      <c r="AN9" s="39">
        <f>INDEX('AEG Inputs'!$E$2:$BC$92,MATCH(AN$1,'AEG Inputs'!$E$2:$E$92,0),MATCH($A9,'AEG Inputs'!$E$2:$AI$2,0))/'AEG Inputs'!$G$1+AN8</f>
        <v>2.3810032415022402</v>
      </c>
      <c r="AO9" s="39">
        <f>INDEX('AEG Inputs'!$E$2:$BC$92,MATCH(AO$1,'AEG Inputs'!$E$2:$E$92,0),MATCH($A9,'AEG Inputs'!$E$2:$AI$2,0))/'AEG Inputs'!$G$1+AO8</f>
        <v>3.3736250828919467</v>
      </c>
      <c r="AP9" s="39">
        <f>INDEX('AEG Inputs'!$E$2:$BC$92,MATCH(AP$1,'AEG Inputs'!$E$2:$E$92,0),MATCH($A9,'AEG Inputs'!$E$2:$AI$2,0))/'AEG Inputs'!$G$1+AP8</f>
        <v>0.54676110756496099</v>
      </c>
      <c r="AQ9" s="39">
        <f>INDEX('AEG Inputs'!$E$2:$BC$92,MATCH(AQ$1,'AEG Inputs'!$E$2:$E$92,0),MATCH($A9,'AEG Inputs'!$E$2:$AI$2,0))/'AEG Inputs'!$G$1+AQ8</f>
        <v>0.77395608775044056</v>
      </c>
      <c r="AR9" s="39">
        <f>INDEX('AEG Inputs'!$E$2:$BC$92,MATCH(AR$1,'AEG Inputs'!$E$2:$E$92,0),MATCH($A9,'AEG Inputs'!$E$2:$AI$2,0))/'AEG Inputs'!$G$1+AR8</f>
        <v>3.5308812098588738</v>
      </c>
      <c r="AS9" s="39">
        <f>INDEX('AEG Inputs'!$E$2:$BC$92,MATCH(AS$1,'AEG Inputs'!$E$2:$E$92,0),MATCH($A9,'AEG Inputs'!$E$2:$AI$2,0))/'AEG Inputs'!$G$1+AS8</f>
        <v>4.1882799994466113</v>
      </c>
      <c r="AT9" s="39">
        <f>INDEX('AEG Inputs'!$E$2:$BC$92,MATCH(AT$1,'AEG Inputs'!$E$2:$E$92,0),MATCH($A9,'AEG Inputs'!$E$2:$AI$2,0))/'AEG Inputs'!$G$1+AT8</f>
        <v>22.574820549133051</v>
      </c>
      <c r="AU9" s="39">
        <f>INDEX('AEG Inputs'!$E$2:$BC$92,MATCH(AU$1,'AEG Inputs'!$E$2:$E$92,0),MATCH($A9,'AEG Inputs'!$E$2:$AI$2,0))/'AEG Inputs'!$G$1+AU8</f>
        <v>21.70468079854323</v>
      </c>
      <c r="AV9" s="39">
        <f>INDEX('AEG Inputs'!$E$2:$BC$92,MATCH(AV$1,'AEG Inputs'!$E$2:$E$92,0),MATCH($A9,'AEG Inputs'!$E$2:$AI$2,0))/'AEG Inputs'!$G$1+AV8</f>
        <v>5.0298237438514821</v>
      </c>
      <c r="AW9" s="39">
        <f>INDEX('AEG Inputs'!$E$2:$BC$92,MATCH(AW$1,'AEG Inputs'!$E$2:$E$92,0),MATCH($A9,'AEG Inputs'!$E$2:$AI$2,0))/'AEG Inputs'!$G$1+AW8</f>
        <v>4.5880737787671784</v>
      </c>
      <c r="AX9" s="39">
        <f>INDEX('AEG Inputs'!$E$2:$BC$92,MATCH(AX$1,'AEG Inputs'!$E$2:$E$92,0),MATCH($A9,'AEG Inputs'!$E$2:$AI$2,0))/'AEG Inputs'!$G$1+AX8</f>
        <v>1.18335615996752E-2</v>
      </c>
      <c r="AY9" s="39">
        <f>INDEX('AEG Inputs'!$E$2:$BC$92,MATCH(AY$1,'AEG Inputs'!$E$2:$E$92,0),MATCH($A9,'AEG Inputs'!$E$2:$AI$2,0))/'AEG Inputs'!$G$1+AY8</f>
        <v>2.5229034775857501E-2</v>
      </c>
      <c r="AZ9" s="39">
        <f>INDEX('AEG Inputs'!$E$2:$BC$92,MATCH(AZ$1,'AEG Inputs'!$E$2:$E$92,0),MATCH($A9,'AEG Inputs'!$E$2:$AI$2,0))/'AEG Inputs'!$G$1+AZ8</f>
        <v>0.16261743376922699</v>
      </c>
      <c r="BA9" s="39">
        <f>INDEX('AEG Inputs'!$E$2:$BC$92,MATCH(BA$1,'AEG Inputs'!$E$2:$E$92,0),MATCH($A9,'AEG Inputs'!$E$2:$AI$2,0))/'AEG Inputs'!$G$1+BA8</f>
        <v>0.30929113636326799</v>
      </c>
      <c r="BB9" s="39">
        <f>INDEX('AEG Inputs'!$E$2:$BC$92,MATCH(BB$1,'AEG Inputs'!$E$2:$E$92,0),MATCH($A9,'AEG Inputs'!$E$2:$AI$2,0))/'AEG Inputs'!$G$1+BB8</f>
        <v>2.9399371133280301E-2</v>
      </c>
      <c r="BC9" s="39">
        <f>INDEX('AEG Inputs'!$E$2:$BC$92,MATCH(BC$1,'AEG Inputs'!$E$2:$E$92,0),MATCH($A9,'AEG Inputs'!$E$2:$AI$2,0))/'AEG Inputs'!$G$1+BC8</f>
        <v>4.3674599334519899E-2</v>
      </c>
      <c r="BD9" s="39">
        <f>INDEX('AEG Inputs'!$E$2:$BC$92,MATCH(BD$1,'AEG Inputs'!$E$2:$E$92,0),MATCH($A9,'AEG Inputs'!$E$2:$AI$2,0))/'AEG Inputs'!$G$1+BD8</f>
        <v>4.3051968485665164E-3</v>
      </c>
      <c r="BE9" s="39">
        <f>INDEX('AEG Inputs'!$E$2:$BC$92,MATCH(BE$1,'AEG Inputs'!$E$2:$E$92,0),MATCH($A9,'AEG Inputs'!$E$2:$AI$2,0))/'AEG Inputs'!$G$1+BE8</f>
        <v>3.2666484432405029E-3</v>
      </c>
      <c r="BF9" s="39">
        <f>INDEX('AEG Inputs'!$E$2:$BC$92,MATCH(BF$1,'AEG Inputs'!$E$2:$E$92,0),MATCH($A9,'AEG Inputs'!$E$2:$AI$2,0))/'AEG Inputs'!$G$1+BF8</f>
        <v>2.6771023227934725</v>
      </c>
      <c r="BG9" s="39">
        <f>INDEX('AEG Inputs'!$E$2:$BC$92,MATCH(BG$1,'AEG Inputs'!$E$2:$E$92,0),MATCH($A9,'AEG Inputs'!$E$2:$AI$2,0))/'AEG Inputs'!$G$1+BG8</f>
        <v>3.1039330444396912E-2</v>
      </c>
      <c r="BH9" s="39">
        <f>INDEX('AEG Inputs'!$E$2:$BC$92,MATCH(BH$1,'AEG Inputs'!$E$2:$E$92,0),MATCH($A9,'AEG Inputs'!$E$2:$AI$2,0))/'AEG Inputs'!$G$1+BH8</f>
        <v>0.61582527638839846</v>
      </c>
      <c r="BI9" s="39">
        <f>INDEX('AEG Inputs'!$E$2:$BC$92,MATCH(BI$1,'AEG Inputs'!$E$2:$E$92,0),MATCH($A9,'AEG Inputs'!$E$2:$AI$2,0))/'AEG Inputs'!$G$1+BI8</f>
        <v>6.5136085705705003E-3</v>
      </c>
      <c r="BJ9" s="39">
        <f>INDEX('AEG Inputs'!$E$2:$BC$92,MATCH(BJ$1,'AEG Inputs'!$E$2:$E$92,0),MATCH($A9,'AEG Inputs'!$E$2:$AI$2,0))/'AEG Inputs'!$G$1+BJ8</f>
        <v>2.824934795589645E-2</v>
      </c>
      <c r="BK9" s="39">
        <f>INDEX('AEG Inputs'!$E$2:$BC$92,MATCH(BK$1,'AEG Inputs'!$E$2:$E$92,0),MATCH($A9,'AEG Inputs'!$E$2:$AI$2,0))/'AEG Inputs'!$G$1+BK8</f>
        <v>4.2047432266210688E-2</v>
      </c>
      <c r="BL9" s="39">
        <f>INDEX('AEG Inputs'!$E$2:$BC$92,MATCH(BL$1,'AEG Inputs'!$E$2:$E$92,0),MATCH($A9,'AEG Inputs'!$E$2:$AI$2,0))/'AEG Inputs'!$G$1+BL8</f>
        <v>29.379983784182432</v>
      </c>
      <c r="BM9" s="39">
        <f>INDEX('AEG Inputs'!$E$2:$BC$92,MATCH(BM$1,'AEG Inputs'!$E$2:$E$92,0),MATCH($A9,'AEG Inputs'!$E$2:$AI$2,0))/'AEG Inputs'!$G$1+BM8</f>
        <v>0.26619151712237976</v>
      </c>
      <c r="BN9" s="39">
        <f>INDEX('AEG Inputs'!$E$2:$BC$92,MATCH(BN$1,'AEG Inputs'!$E$2:$E$92,0),MATCH($A9,'AEG Inputs'!$E$2:$AI$2,0))/'AEG Inputs'!$G$1+BN8</f>
        <v>6.5620812326644744</v>
      </c>
      <c r="BO9" s="39">
        <f>INDEX('AEG Inputs'!$E$2:$BC$92,MATCH(BO$1,'AEG Inputs'!$E$2:$E$92,0),MATCH($A9,'AEG Inputs'!$E$2:$AI$2,0))/'AEG Inputs'!$G$1+BO8</f>
        <v>3.67687012157051E-2</v>
      </c>
      <c r="BP9" s="39">
        <f>INDEX('AEG Inputs'!$E$2:$BC$92,MATCH(BP$1,'AEG Inputs'!$E$2:$E$92,0),MATCH($A9,'AEG Inputs'!$E$2:$AI$2,0))/'AEG Inputs'!$G$1+BP8</f>
        <v>0.4367879132583542</v>
      </c>
      <c r="BQ9" s="39">
        <f>INDEX('AEG Inputs'!$E$2:$BC$92,MATCH(BQ$1,'AEG Inputs'!$E$2:$E$92,0),MATCH($A9,'AEG Inputs'!$E$2:$AI$2,0))/'AEG Inputs'!$G$1+BQ8</f>
        <v>0.399284610501142</v>
      </c>
      <c r="BR9" s="39">
        <f>INDEX('AEG Inputs'!$E$2:$BC$92,MATCH(BR$1,'AEG Inputs'!$E$2:$E$92,0),MATCH($A9,'AEG Inputs'!$E$2:$AI$2,0))/'AEG Inputs'!$G$1+BR8</f>
        <v>3.6847000676231403</v>
      </c>
      <c r="BS9" s="39">
        <f>INDEX('AEG Inputs'!$E$2:$BC$92,MATCH(BS$1,'AEG Inputs'!$E$2:$E$92,0),MATCH($A9,'AEG Inputs'!$E$2:$AI$2,0))/'AEG Inputs'!$G$1+BS8</f>
        <v>4.1706670807533799</v>
      </c>
      <c r="BT9" s="39">
        <f>INDEX('AEG Inputs'!$E$2:$BC$92,MATCH(BT$1,'AEG Inputs'!$E$2:$E$92,0),MATCH($A9,'AEG Inputs'!$E$2:$AI$2,0))/'AEG Inputs'!$G$1+BT8</f>
        <v>0.82646993037937899</v>
      </c>
      <c r="BU9" s="39">
        <f>INDEX('AEG Inputs'!$E$2:$BC$92,MATCH(BU$1,'AEG Inputs'!$E$2:$E$92,0),MATCH($A9,'AEG Inputs'!$E$2:$AI$2,0))/'AEG Inputs'!$G$1+BU8</f>
        <v>0.91830927476806501</v>
      </c>
      <c r="BV9" s="39">
        <f>INDEX('AEG Inputs'!$E$2:$BC$92,MATCH(BV$1,'AEG Inputs'!$E$2:$E$92,0),MATCH($A9,'AEG Inputs'!$E$2:$AI$2,0))/'AEG Inputs'!$G$1+BV8</f>
        <v>0.55404078978154303</v>
      </c>
      <c r="BW9" s="39">
        <f>INDEX('AEG Inputs'!$E$2:$BC$92,MATCH(BW$1,'AEG Inputs'!$E$2:$E$92,0),MATCH($A9,'AEG Inputs'!$E$2:$AI$2,0))/'AEG Inputs'!$G$1+BW8</f>
        <v>2.1593650443862602</v>
      </c>
      <c r="BX9" s="39">
        <f>INDEX('AEG Inputs'!$E$2:$BC$92,MATCH(BX$1,'AEG Inputs'!$E$2:$E$92,0),MATCH($A9,'AEG Inputs'!$E$2:$AI$2,0))/'AEG Inputs'!$G$1+BX8</f>
        <v>23.378625883037799</v>
      </c>
      <c r="BY9" s="39">
        <f>INDEX('AEG Inputs'!$E$2:$BC$92,MATCH(BY$1,'AEG Inputs'!$E$2:$E$92,0),MATCH($A9,'AEG Inputs'!$E$2:$AI$2,0))/'AEG Inputs'!$G$1+BY8</f>
        <v>47.200542366555801</v>
      </c>
      <c r="BZ9" s="39">
        <f>INDEX('AEG Inputs'!$E$2:$BC$92,MATCH(BZ$1,'AEG Inputs'!$E$2:$E$92,0),MATCH($A9,'AEG Inputs'!$E$2:$AI$2,0))/'AEG Inputs'!$G$1+BZ8</f>
        <v>4.6586458064031699</v>
      </c>
      <c r="CA9" s="39">
        <f>INDEX('AEG Inputs'!$E$2:$BC$92,MATCH(CA$1,'AEG Inputs'!$E$2:$E$92,0),MATCH($A9,'AEG Inputs'!$E$2:$AI$2,0))/'AEG Inputs'!$G$1+CA8</f>
        <v>3.00689103657743</v>
      </c>
      <c r="CB9" s="39">
        <f>INDEX('AEG Inputs'!$E$2:$BC$92,MATCH(CB$1,'AEG Inputs'!$E$2:$E$92,0),MATCH($A9,'AEG Inputs'!$E$2:$AI$2,0))/'AEG Inputs'!$G$1+CB8</f>
        <v>2.140929213883221E-2</v>
      </c>
      <c r="CC9" s="39">
        <f>INDEX('AEG Inputs'!$E$2:$BC$92,MATCH(CC$1,'AEG Inputs'!$E$2:$E$92,0),MATCH($A9,'AEG Inputs'!$E$2:$AI$2,0))/'AEG Inputs'!$G$1+CC8</f>
        <v>0.13950623661788231</v>
      </c>
      <c r="CD9" s="39">
        <f>INDEX('AEG Inputs'!$E$2:$BC$92,MATCH(CD$1,'AEG Inputs'!$E$2:$E$92,0),MATCH($A9,'AEG Inputs'!$E$2:$AI$2,0))/'AEG Inputs'!$G$1+CD8</f>
        <v>0.21225577540332041</v>
      </c>
      <c r="CE9" s="39">
        <f>INDEX('AEG Inputs'!$E$2:$BC$92,MATCH(CE$1,'AEG Inputs'!$E$2:$E$92,0),MATCH($A9,'AEG Inputs'!$E$2:$AI$2,0))/'AEG Inputs'!$G$1+CE8</f>
        <v>5.1349055611077308</v>
      </c>
      <c r="CF9" s="39">
        <f>INDEX('AEG Inputs'!$E$2:$BC$92,MATCH(CF$1,'AEG Inputs'!$E$2:$E$92,0),MATCH($A9,'AEG Inputs'!$E$2:$AI$2,0))/'AEG Inputs'!$G$1+CF8</f>
        <v>1.4113010018958941E-2</v>
      </c>
      <c r="CG9" s="39">
        <f>INDEX('AEG Inputs'!$E$2:$BC$92,MATCH(CG$1,'AEG Inputs'!$E$2:$E$92,0),MATCH($A9,'AEG Inputs'!$E$2:$AI$2,0))/'AEG Inputs'!$G$1+CG8</f>
        <v>7.46056544451623E-3</v>
      </c>
      <c r="CH9" s="39">
        <f>INDEX('AEG Inputs'!$E$2:$BC$92,MATCH(CH$1,'AEG Inputs'!$E$2:$E$92,0),MATCH($A9,'AEG Inputs'!$E$2:$AI$2,0))/'AEG Inputs'!$G$1+CH8</f>
        <v>8.8255238714949197E-2</v>
      </c>
      <c r="CI9" s="39">
        <f>INDEX('AEG Inputs'!$E$2:$BC$92,MATCH(CI$1,'AEG Inputs'!$E$2:$E$92,0),MATCH($A9,'AEG Inputs'!$E$2:$AI$2,0))/'AEG Inputs'!$G$1+CI8</f>
        <v>2.0391693959295658</v>
      </c>
      <c r="CJ9" s="39">
        <f>INDEX('AEG Inputs'!$E$2:$BC$92,MATCH(CJ$1,'AEG Inputs'!$E$2:$E$92,0),MATCH($A9,'AEG Inputs'!$E$2:$AI$2,0))/'AEG Inputs'!$G$1+CJ8</f>
        <v>0.70092488987472501</v>
      </c>
      <c r="CK9" s="39">
        <f>INDEX('AEG Inputs'!$E$2:$BC$92,MATCH(CK$1,'AEG Inputs'!$E$2:$E$92,0),MATCH($A9,'AEG Inputs'!$E$2:$AI$2,0))/'AEG Inputs'!$G$1+CK8</f>
        <v>12.730983090492209</v>
      </c>
      <c r="CL9" s="39">
        <f>INDEX('AEG Inputs'!$E$2:$BC$92,MATCH(CL$1,'AEG Inputs'!$E$2:$E$92,0),MATCH($A9,'AEG Inputs'!$E$2:$AI$2,0))/'AEG Inputs'!$G$1+CL8</f>
        <v>0.124594667987611</v>
      </c>
      <c r="CM9" s="39">
        <f>INDEX('AEG Inputs'!$E$2:$BC$92,MATCH(CM$1,'AEG Inputs'!$E$2:$E$92,0),MATCH($A9,'AEG Inputs'!$E$2:$AI$2,0))/'AEG Inputs'!$G$1+CM8</f>
        <v>1.1981211844070554</v>
      </c>
      <c r="CN9" s="39" cm="1">
        <f t="array" ref="CN9">INDEX('AEG Inputs'!$E$2:$BC$92,MATCH(CN$1,'AEG Inputs'!$F$2:$F$92,0),MATCH($A9,'AEG Inputs'!$E$2:$AI$2,0)+20)/'AEG Inputs'!$G$1+CN8</f>
        <v>2.248069646473521</v>
      </c>
      <c r="CO9" s="39" cm="1">
        <f t="array" ref="CO9">INDEX('AEG Inputs'!$E$2:$BC$92,MATCH(CO$1,'AEG Inputs'!$F$2:$F$92,0),MATCH($A9,'AEG Inputs'!$E$2:$AI$2,0)+20)/'AEG Inputs'!$G$1+CO8</f>
        <v>0.14815155146925721</v>
      </c>
      <c r="CP9" s="39" cm="1">
        <f t="array" ref="CP9">INDEX('AEG Inputs'!$E$2:$BC$92,MATCH(CP$1,'AEG Inputs'!$F$2:$F$92,0),MATCH($A9,'AEG Inputs'!$E$2:$AI$2,0)+20)/'AEG Inputs'!$G$1+CP8</f>
        <v>4.8549111079518792E-3</v>
      </c>
      <c r="CQ9" s="39" cm="1">
        <f t="array" ref="CQ9">INDEX('AEG Inputs'!$E$2:$BC$92,MATCH(CQ$1,'AEG Inputs'!$F$2:$F$92,0),MATCH($A9,'AEG Inputs'!$E$2:$AI$2,0)+20)/'AEG Inputs'!$G$1+CQ8</f>
        <v>0.49903659596333888</v>
      </c>
      <c r="CR9" s="39" cm="1">
        <f t="array" ref="CR9">INDEX('AEG Inputs'!$E$2:$BC$92,MATCH(CR$1,'AEG Inputs'!$F$2:$F$92,0),MATCH($A9,'AEG Inputs'!$E$2:$AI$2,0)+20)/'AEG Inputs'!$G$1+CR8</f>
        <v>0.43971798354659508</v>
      </c>
      <c r="CS9" s="39" cm="1">
        <f t="array" ref="CS9">INDEX('AEG Inputs'!$E$2:$BC$92,MATCH(CS$1,'AEG Inputs'!$F$2:$F$92,0),MATCH($A9,'AEG Inputs'!$E$2:$AI$2,0)+20)/'AEG Inputs'!$G$1+CS8</f>
        <v>0.51530748117592318</v>
      </c>
      <c r="CT9" s="39" cm="1">
        <f t="array" ref="CT9">INDEX('AEG Inputs'!$E$2:$BC$92,MATCH(CT$1,'AEG Inputs'!$F$2:$F$92,0),MATCH($A9,'AEG Inputs'!$E$2:$AI$2,0)+20)/'AEG Inputs'!$G$1+CT8</f>
        <v>0.41602499436495977</v>
      </c>
      <c r="CU9" s="39" cm="1">
        <f t="array" ref="CU9">INDEX('AEG Inputs'!$E$2:$BC$92,MATCH(CU$1,'AEG Inputs'!$F$2:$F$92,0),MATCH($A9,'AEG Inputs'!$E$2:$AI$2,0)+20)/'AEG Inputs'!$G$1+CU8</f>
        <v>1.79255539838779E-2</v>
      </c>
      <c r="CV9" s="39" cm="1">
        <f t="array" ref="CV9">INDEX('AEG Inputs'!$E$2:$BC$92,MATCH(CV$1,'AEG Inputs'!$F$2:$F$92,0),MATCH($A9,'AEG Inputs'!$E$2:$AI$2,0)+20)/'AEG Inputs'!$G$1+CV8</f>
        <v>6.110553275157838E-2</v>
      </c>
      <c r="CW9" s="39" cm="1">
        <f t="array" ref="CW9">INDEX('AEG Inputs'!$E$2:$BC$92,MATCH(CW$1,'AEG Inputs'!$F$2:$F$92,0),MATCH($A9,'AEG Inputs'!$E$2:$AI$2,0)+20)/'AEG Inputs'!$G$1+CW8</f>
        <v>4.9825345593492401E-2</v>
      </c>
      <c r="CX9" s="39" cm="1">
        <f t="array" ref="CX9">INDEX('AEG Inputs'!$E$2:$BC$92,MATCH(CX$1,'AEG Inputs'!$F$2:$F$92,0),MATCH($A9,'AEG Inputs'!$E$2:$AI$2,0)+20)/'AEG Inputs'!$G$1+CX8</f>
        <v>4.7463234389357609</v>
      </c>
      <c r="CY9" s="39" cm="1">
        <f t="array" ref="CY9">INDEX('AEG Inputs'!$E$2:$BC$92,MATCH(CY$1,'AEG Inputs'!$F$2:$F$92,0),MATCH($A9,'AEG Inputs'!$E$2:$AI$2,0)+20)/'AEG Inputs'!$G$1+CY8</f>
        <v>1.0443715880562201E-2</v>
      </c>
      <c r="CZ9" s="39" cm="1">
        <f t="array" ref="CZ9">INDEX('AEG Inputs'!$E$2:$BC$92,MATCH(CZ$1,'AEG Inputs'!$F$2:$F$92,0),MATCH($A9,'AEG Inputs'!$E$2:$AI$2,0)+20)/'AEG Inputs'!$G$1+CZ8</f>
        <v>1.84395217273434</v>
      </c>
      <c r="DA9" s="39" cm="1">
        <f t="array" ref="DA9">INDEX('AEG Inputs'!$E$2:$BC$92,MATCH(DA$1,'AEG Inputs'!$F$2:$F$92,0),MATCH($A9,'AEG Inputs'!$E$2:$AI$2,0)+20)/'AEG Inputs'!$G$1+DA8</f>
        <v>6.265216535870251</v>
      </c>
      <c r="DB9" s="39" cm="1">
        <f t="array" ref="DB9">INDEX('AEG Inputs'!$E$2:$BC$92,MATCH(DB$1,'AEG Inputs'!$F$2:$F$92,0),MATCH($A9,'AEG Inputs'!$E$2:$AI$2,0)+20)/'AEG Inputs'!$G$1+DB8</f>
        <v>0.66209883405517045</v>
      </c>
      <c r="DC9" s="39" cm="1">
        <f t="array" ref="DC9">INDEX('AEG Inputs'!$E$2:$BC$92,MATCH(DC$1,'AEG Inputs'!$F$2:$F$92,0),MATCH($A9,'AEG Inputs'!$E$2:$AI$2,0)+20)/'AEG Inputs'!$G$1+DC8</f>
        <v>1.7461333665231709E-2</v>
      </c>
      <c r="DD9" s="39" cm="1">
        <f t="array" ref="DD9">INDEX('AEG Inputs'!$E$2:$BC$92,MATCH(DD$1,'AEG Inputs'!$F$2:$F$92,0),MATCH($A9,'AEG Inputs'!$E$2:$AI$2,0)+20)/'AEG Inputs'!$G$1+DD8</f>
        <v>6.3814847193780335E-3</v>
      </c>
      <c r="DE9" s="39" cm="1">
        <f t="array" ref="DE9">INDEX('AEG Inputs'!$E$2:$BC$92,MATCH(DE$1,'AEG Inputs'!$F$2:$F$92,0),MATCH($A9,'AEG Inputs'!$E$2:$AI$2,0)+20)/'AEG Inputs'!$G$1+DE8</f>
        <v>0.30572277047981883</v>
      </c>
      <c r="DF9" s="39" cm="1">
        <f t="array" ref="DF9">INDEX('AEG Inputs'!$E$2:$BC$92,MATCH(DF$1,'AEG Inputs'!$F$2:$F$92,0),MATCH($A9,'AEG Inputs'!$E$2:$AI$2,0)+20)/'AEG Inputs'!$G$1+DF8</f>
        <v>0.42883861923374322</v>
      </c>
      <c r="DG9" s="39" cm="1">
        <f t="array" ref="DG9">INDEX('AEG Inputs'!$E$2:$BC$92,MATCH(DG$1,'AEG Inputs'!$F$2:$F$92,0),MATCH($A9,'AEG Inputs'!$E$2:$AI$2,0)+20)/'AEG Inputs'!$G$1+DG8</f>
        <v>0.55591765627618372</v>
      </c>
      <c r="DH9" s="39" cm="1">
        <f t="array" ref="DH9">INDEX('AEG Inputs'!$E$2:$BC$92,MATCH(DH$1,'AEG Inputs'!$F$2:$F$92,0),MATCH($A9,'AEG Inputs'!$E$2:$AI$2,0)+20)/'AEG Inputs'!$G$1+DH8</f>
        <v>9.3508059849885999E-2</v>
      </c>
      <c r="DI9" s="39" cm="1">
        <f t="array" ref="DI9">INDEX('AEG Inputs'!$E$2:$BC$92,MATCH(DI$1,'AEG Inputs'!$F$2:$F$92,0),MATCH($A9,'AEG Inputs'!$E$2:$AI$2,0)+20)/'AEG Inputs'!$G$1+DI8</f>
        <v>8.3268657774207503E-3</v>
      </c>
      <c r="DJ9" s="39" cm="1">
        <f t="array" ref="DJ9">INDEX('AEG Inputs'!$E$2:$BC$92,MATCH(DJ$1,'AEG Inputs'!$F$2:$F$92,0),MATCH($A9,'AEG Inputs'!$E$2:$AI$2,0)+20)/'AEG Inputs'!$G$1+DJ8</f>
        <v>4.1168394037360972E-2</v>
      </c>
      <c r="DK9" s="39" cm="1">
        <f t="array" ref="DK9">INDEX('AEG Inputs'!$E$2:$BC$92,MATCH(DK$1,'AEG Inputs'!$F$2:$F$92,0),MATCH($A9,'AEG Inputs'!$E$2:$AI$2,0)+20)/'AEG Inputs'!$G$1+DK8</f>
        <v>2.33703469650735E-2</v>
      </c>
      <c r="DL9" s="39" cm="1">
        <f t="array" ref="DL9">INDEX('AEG Inputs'!$E$2:$BC$92,MATCH(DL$1,'AEG Inputs'!$F$2:$F$92,0),MATCH($A9,'AEG Inputs'!$E$2:$AI$2,0)+20)/'AEG Inputs'!$G$1+DL8</f>
        <v>2.8455318074779501</v>
      </c>
      <c r="DM9" s="39" cm="1">
        <f t="array" ref="DM9">INDEX('AEG Inputs'!$E$2:$BC$92,MATCH(DM$1,'AEG Inputs'!$F$2:$F$92,0),MATCH($A9,'AEG Inputs'!$E$2:$AI$2,0)+20)/'AEG Inputs'!$G$1+DM8</f>
        <v>6.6113400939350501E-3</v>
      </c>
      <c r="DN9" s="39" cm="1">
        <f t="array" ref="DN9">INDEX('AEG Inputs'!$E$2:$BC$92,MATCH(DN$1,'AEG Inputs'!$F$2:$F$92,0),MATCH($A9,'AEG Inputs'!$E$2:$AI$2,0)+20)/'AEG Inputs'!$G$1+DN8</f>
        <v>0.47311348340895498</v>
      </c>
      <c r="DO9" s="39" cm="1">
        <f t="array" ref="DO9">INDEX('AEG Inputs'!$E$2:$BC$92,MATCH(DO$1,'AEG Inputs'!$F$2:$F$92,0),MATCH($A9,'AEG Inputs'!$E$2:$AI$2,0)+20)/'AEG Inputs'!$G$1+DO8</f>
        <v>5.270850481590541</v>
      </c>
      <c r="DP9" s="39" cm="1">
        <f t="array" ref="DP9">INDEX('AEG Inputs'!$E$2:$BC$92,MATCH(DP$1,'AEG Inputs'!$F$2:$F$92,0),MATCH($A9,'AEG Inputs'!$E$2:$AI$2,0)+20)/'AEG Inputs'!$G$1+DP8</f>
        <v>31.058442130453855</v>
      </c>
      <c r="DQ9" s="39" cm="1">
        <f t="array" ref="DQ9">INDEX('AEG Inputs'!$E$2:$BC$92,MATCH(DQ$1,'AEG Inputs'!$F$2:$F$92,0),MATCH($A9,'AEG Inputs'!$E$2:$AI$2,0)+20)/'AEG Inputs'!$G$1+DQ8</f>
        <v>0.20351462841839241</v>
      </c>
      <c r="DR9" s="39" cm="1">
        <f t="array" ref="DR9">INDEX('AEG Inputs'!$E$2:$BC$92,MATCH(DR$1,'AEG Inputs'!$F$2:$F$92,0),MATCH($A9,'AEG Inputs'!$E$2:$AI$2,0)+20)/'AEG Inputs'!$G$1+DR8</f>
        <v>3.9766577656196538</v>
      </c>
      <c r="DS9" s="39" cm="1">
        <f t="array" ref="DS9">INDEX('AEG Inputs'!$E$2:$BC$92,MATCH(DS$1,'AEG Inputs'!$F$2:$F$92,0),MATCH($A9,'AEG Inputs'!$E$2:$AI$2,0)+20)/'AEG Inputs'!$G$1+DS8</f>
        <v>3.3568458925841771</v>
      </c>
      <c r="DT9" s="39" cm="1">
        <f t="array" ref="DT9">INDEX('AEG Inputs'!$E$2:$BC$92,MATCH(DT$1,'AEG Inputs'!$F$2:$F$92,0),MATCH($A9,'AEG Inputs'!$E$2:$AI$2,0)+20)/'AEG Inputs'!$G$1+DT8</f>
        <v>3.6847000676231305</v>
      </c>
      <c r="DU9" s="39" cm="1">
        <f t="array" ref="DU9">INDEX('AEG Inputs'!$E$2:$BC$92,MATCH(DU$1,'AEG Inputs'!$F$2:$F$92,0),MATCH($A9,'AEG Inputs'!$E$2:$AI$2,0)+20)/'AEG Inputs'!$G$1+DU8</f>
        <v>3.5307831807224299</v>
      </c>
      <c r="DV9" s="39" cm="1">
        <f t="array" ref="DV9">INDEX('AEG Inputs'!$E$2:$BC$92,MATCH(DV$1,'AEG Inputs'!$F$2:$F$92,0),MATCH($A9,'AEG Inputs'!$E$2:$AI$2,0)+20)/'AEG Inputs'!$G$1+DV8</f>
        <v>0.82871485304607195</v>
      </c>
      <c r="DW9" s="39" cm="1">
        <f t="array" ref="DW9">INDEX('AEG Inputs'!$E$2:$BC$92,MATCH(DW$1,'AEG Inputs'!$F$2:$F$92,0),MATCH($A9,'AEG Inputs'!$E$2:$AI$2,0)+20)/'AEG Inputs'!$G$1+DW8</f>
        <v>1.2415211289546999</v>
      </c>
      <c r="DX9" s="39" cm="1">
        <f t="array" ref="DX9">INDEX('AEG Inputs'!$E$2:$BC$92,MATCH(DX$1,'AEG Inputs'!$F$2:$F$92,0),MATCH($A9,'AEG Inputs'!$E$2:$AI$2,0)+20)/'AEG Inputs'!$G$1+DX8</f>
        <v>42.366005814679752</v>
      </c>
      <c r="DY9" s="39" cm="1">
        <f t="array" ref="DY9">INDEX('AEG Inputs'!$E$2:$BC$92,MATCH(DY$1,'AEG Inputs'!$F$2:$F$92,0),MATCH($A9,'AEG Inputs'!$E$2:$AI$2,0)+20)/'AEG Inputs'!$G$1+DY8</f>
        <v>0.32115655272044302</v>
      </c>
      <c r="DZ9" s="39" cm="1">
        <f t="array" ref="DZ9">INDEX('AEG Inputs'!$E$2:$BC$92,MATCH(DZ$1,'AEG Inputs'!$F$2:$F$92,0),MATCH($A9,'AEG Inputs'!$E$2:$AI$2,0)+20)/'AEG Inputs'!$G$1+DZ8</f>
        <v>56.085727588666799</v>
      </c>
      <c r="EA9" s="39" cm="1">
        <f t="array" ref="EA9">INDEX('AEG Inputs'!$E$2:$BC$92,MATCH(EA$1,'AEG Inputs'!$F$2:$F$92,0),MATCH($A9,'AEG Inputs'!$E$2:$AI$2,0)+20)/'AEG Inputs'!$G$1+EA8</f>
        <v>9.6847589190774602E-2</v>
      </c>
      <c r="EB9" s="39" cm="1">
        <f t="array" ref="EB9">INDEX('AEG Inputs'!$E$2:$BC$92,MATCH(EB$1,'AEG Inputs'!$F$2:$F$92,0),MATCH($A9,'AEG Inputs'!$E$2:$AI$2,0)+20)/'AEG Inputs'!$G$1+EB8</f>
        <v>20.8177030012457</v>
      </c>
      <c r="EC9" s="39" cm="1">
        <f t="array" ref="EC9">INDEX('AEG Inputs'!$E$2:$BC$92,MATCH(EC$1,'AEG Inputs'!$F$2:$F$92,0),MATCH($A9,'AEG Inputs'!$E$2:$AI$2,0)+20)/'AEG Inputs'!$G$1+EC8</f>
        <v>33.78492324473217</v>
      </c>
      <c r="ED9" s="39" cm="1">
        <f t="array" ref="ED9">INDEX('AEG Inputs'!$E$2:$BC$92,MATCH(ED$1,'AEG Inputs'!$F$2:$F$92,0),MATCH($A9,'AEG Inputs'!$E$2:$AI$2,0)+20)/'AEG Inputs'!$G$1+ED8</f>
        <v>9.8042152583118067</v>
      </c>
      <c r="EE9" s="39" cm="1">
        <f t="array" ref="EE9">INDEX('AEG Inputs'!$E$2:$BC$92,MATCH(EE$1,'AEG Inputs'!$F$2:$F$92,0),MATCH($A9,'AEG Inputs'!$E$2:$AI$2,0)+20)/'AEG Inputs'!$G$1+EE8</f>
        <v>0.12122515934057368</v>
      </c>
      <c r="EF9" s="39" cm="1">
        <f t="array" ref="EF9">INDEX('AEG Inputs'!$E$2:$BC$92,MATCH(EF$1,'AEG Inputs'!$F$2:$F$92,0),MATCH($A9,'AEG Inputs'!$E$2:$AI$2,0)+20)/'AEG Inputs'!$G$1+EF8</f>
        <v>4.6126106413079092E-2</v>
      </c>
      <c r="EG9" s="39" cm="1">
        <f t="array" ref="EG9">INDEX('AEG Inputs'!$E$2:$BC$92,MATCH(EG$1,'AEG Inputs'!$F$2:$F$92,0),MATCH($A9,'AEG Inputs'!$E$2:$AI$2,0)+20)/'AEG Inputs'!$G$1+EG8</f>
        <v>5.6371866195177711</v>
      </c>
      <c r="EH9" s="39" cm="1">
        <f t="array" ref="EH9">INDEX('AEG Inputs'!$E$2:$BC$92,MATCH(EH$1,'AEG Inputs'!$F$2:$F$92,0),MATCH($A9,'AEG Inputs'!$E$2:$AI$2,0)+20)/'AEG Inputs'!$G$1+EH8</f>
        <v>4.1706670807533799</v>
      </c>
      <c r="EI9" s="39" cm="1">
        <f t="array" ref="EI9">INDEX('AEG Inputs'!$E$2:$BC$92,MATCH(EI$1,'AEG Inputs'!$F$2:$F$92,0),MATCH($A9,'AEG Inputs'!$E$2:$AI$2,0)+20)/'AEG Inputs'!$G$1+EI8</f>
        <v>4.9865900879431555</v>
      </c>
      <c r="EJ9" s="39" cm="1">
        <f t="array" ref="EJ9">INDEX('AEG Inputs'!$E$2:$BC$92,MATCH(EJ$1,'AEG Inputs'!$F$2:$F$92,0),MATCH($A9,'AEG Inputs'!$E$2:$AI$2,0)+20)/'AEG Inputs'!$G$1+EJ8</f>
        <v>4.0288247522473597</v>
      </c>
      <c r="EK9" s="39" cm="1">
        <f t="array" ref="EK9">INDEX('AEG Inputs'!$E$2:$BC$92,MATCH(EK$1,'AEG Inputs'!$F$2:$F$92,0),MATCH($A9,'AEG Inputs'!$E$2:$AI$2,0)+20)/'AEG Inputs'!$G$1+EK8</f>
        <v>2.9196965686828502</v>
      </c>
      <c r="EL9" s="39" cm="1">
        <f t="array" ref="EL9">INDEX('AEG Inputs'!$E$2:$BC$92,MATCH(EL$1,'AEG Inputs'!$F$2:$F$92,0),MATCH($A9,'AEG Inputs'!$E$2:$AI$2,0)+20)/'AEG Inputs'!$G$1+EL8</f>
        <v>0.38669246380865219</v>
      </c>
      <c r="EM9" s="39" cm="1">
        <f t="array" ref="EM9">INDEX('AEG Inputs'!$E$2:$BC$92,MATCH(EM$1,'AEG Inputs'!$F$2:$F$92,0),MATCH($A9,'AEG Inputs'!$E$2:$AI$2,0)+20)/'AEG Inputs'!$G$1+EM8</f>
        <v>0.61082549908134609</v>
      </c>
      <c r="EN9" s="39" cm="1">
        <f t="array" ref="EN9">INDEX('AEG Inputs'!$E$2:$BC$92,MATCH(EN$1,'AEG Inputs'!$F$2:$F$92,0),MATCH($A9,'AEG Inputs'!$E$2:$AI$2,0)+20)/'AEG Inputs'!$G$1+EN8</f>
        <v>38.032870669189926</v>
      </c>
      <c r="EO9" s="39" cm="1">
        <f t="array" ref="EO9">INDEX('AEG Inputs'!$E$2:$BC$92,MATCH(EO$1,'AEG Inputs'!$F$2:$F$92,0),MATCH($A9,'AEG Inputs'!$E$2:$AI$2,0)+20)/'AEG Inputs'!$G$1+EO8</f>
        <v>0.123091361335952</v>
      </c>
      <c r="EP9" s="39" cm="1">
        <f t="array" ref="EP9">INDEX('AEG Inputs'!$E$2:$BC$92,MATCH(EP$1,'AEG Inputs'!$F$2:$F$92,0),MATCH($A9,'AEG Inputs'!$E$2:$AI$2,0)+20)/'AEG Inputs'!$G$1+EP8</f>
        <v>40.306081122002603</v>
      </c>
      <c r="EQ9" s="39" cm="1">
        <f t="array" ref="EQ9">INDEX('AEG Inputs'!$E$2:$BC$92,MATCH(EQ$1,'AEG Inputs'!$F$2:$F$92,0),MATCH($A9,'AEG Inputs'!$E$2:$AI$2,0)+20)/'AEG Inputs'!$G$1+EQ8</f>
        <v>32.476332495043003</v>
      </c>
      <c r="ER9" s="39" cm="1">
        <f t="array" ref="ER9">INDEX('AEG Inputs'!$E$2:$BC$92,MATCH(ER$1,'AEG Inputs'!$F$2:$F$92,0),MATCH($A9,'AEG Inputs'!$E$2:$AI$2,0)+20)/'AEG Inputs'!$G$1+ER8</f>
        <v>30.538116026129565</v>
      </c>
      <c r="ES9" s="39" cm="1">
        <f t="array" ref="ES9">INDEX('AEG Inputs'!$E$2:$BC$92,MATCH(ES$1,'AEG Inputs'!$F$2:$F$92,0),MATCH($A9,'AEG Inputs'!$E$2:$AI$2,0)+20)/'AEG Inputs'!$G$1+ES8</f>
        <v>7.8449724489402205E-3</v>
      </c>
      <c r="ET9" s="39" cm="1">
        <f t="array" ref="ET9">INDEX('AEG Inputs'!$E$2:$BC$92,MATCH(ET$1,'AEG Inputs'!$F$2:$F$92,0),MATCH($A9,'AEG Inputs'!$E$2:$AI$2,0)+20)/'AEG Inputs'!$G$1+ET8</f>
        <v>9.6734454914433107E-3</v>
      </c>
      <c r="EU9" s="39" cm="1">
        <f t="array" ref="EU9">INDEX('AEG Inputs'!$E$2:$BC$92,MATCH(EU$1,'AEG Inputs'!$F$2:$F$92,0),MATCH($A9,'AEG Inputs'!$E$2:$AI$2,0)+20)/'AEG Inputs'!$G$1+EU8</f>
        <v>0.97347175180829226</v>
      </c>
      <c r="EV9" s="39" cm="1">
        <f t="array" ref="EV9">INDEX('AEG Inputs'!$E$2:$BC$92,MATCH(EV$1,'AEG Inputs'!$F$2:$F$92,0),MATCH($A9,'AEG Inputs'!$E$2:$AI$2,0)+20)/'AEG Inputs'!$G$1+EV8</f>
        <v>0.98295131703351701</v>
      </c>
      <c r="EW9" s="39" cm="1">
        <f t="array" ref="EW9">INDEX('AEG Inputs'!$E$2:$BC$92,MATCH(EW$1,'AEG Inputs'!$F$2:$F$92,0),MATCH($A9,'AEG Inputs'!$E$2:$AI$2,0)+20)/'AEG Inputs'!$G$1+EW8</f>
        <v>1.1455098495472433</v>
      </c>
      <c r="EX9" s="39" cm="1">
        <f t="array" ref="EX9">INDEX('AEG Inputs'!$E$2:$BC$92,MATCH(EX$1,'AEG Inputs'!$F$2:$F$92,0),MATCH($A9,'AEG Inputs'!$E$2:$AI$2,0)+20)/'AEG Inputs'!$G$1+EX8</f>
        <v>0.225803845657364</v>
      </c>
      <c r="EY9" s="39" cm="1">
        <f t="array" ref="EY9">INDEX('AEG Inputs'!$E$2:$BC$92,MATCH(EY$1,'AEG Inputs'!$F$2:$F$92,0),MATCH($A9,'AEG Inputs'!$E$2:$AI$2,0)+20)/'AEG Inputs'!$G$1+EY8</f>
        <v>3.2518370495157899E-2</v>
      </c>
      <c r="EZ9" s="39" cm="1">
        <f t="array" ref="EZ9">INDEX('AEG Inputs'!$E$2:$BC$92,MATCH(EZ$1,'AEG Inputs'!$F$2:$F$92,0),MATCH($A9,'AEG Inputs'!$E$2:$AI$2,0)+20)/'AEG Inputs'!$G$1+EZ8</f>
        <v>5.3415482734877472E-2</v>
      </c>
      <c r="FA9" s="39" cm="1">
        <f t="array" ref="FA9">INDEX('AEG Inputs'!$E$2:$BC$92,MATCH(FA$1,'AEG Inputs'!$F$2:$F$92,0),MATCH($A9,'AEG Inputs'!$E$2:$AI$2,0)+20)/'AEG Inputs'!$G$1+FA8</f>
        <v>8.6253874745225806E-2</v>
      </c>
      <c r="FB9" s="39" cm="1">
        <f t="array" ref="FB9">INDEX('AEG Inputs'!$E$2:$BC$92,MATCH(FB$1,'AEG Inputs'!$F$2:$F$92,0),MATCH($A9,'AEG Inputs'!$E$2:$AI$2,0)+20)/'AEG Inputs'!$G$1+FB8</f>
        <v>2.2536259957376661</v>
      </c>
      <c r="FC9" s="39" cm="1">
        <f t="array" ref="FC9">INDEX('AEG Inputs'!$E$2:$BC$92,MATCH(FC$1,'AEG Inputs'!$F$2:$F$92,0),MATCH($A9,'AEG Inputs'!$E$2:$AI$2,0)+20)/'AEG Inputs'!$G$1+FC8</f>
        <v>3.4604815950895198E-3</v>
      </c>
      <c r="FD9" s="39" cm="1">
        <f t="array" ref="FD9">INDEX('AEG Inputs'!$E$2:$BC$92,MATCH(FD$1,'AEG Inputs'!$F$2:$F$92,0),MATCH($A9,'AEG Inputs'!$E$2:$AI$2,0)+20)/'AEG Inputs'!$G$1+FD8</f>
        <v>2.5676822334818499</v>
      </c>
      <c r="FE9" s="39" cm="1">
        <f t="array" ref="FE9">INDEX('AEG Inputs'!$E$2:$BC$92,MATCH(FE$1,'AEG Inputs'!$F$2:$F$92,0),MATCH($A9,'AEG Inputs'!$E$2:$AI$2,0)+20)/'AEG Inputs'!$G$1+FE8</f>
        <v>6.8647741638662607</v>
      </c>
      <c r="FF9" s="39" cm="1">
        <f t="array" ref="FF9">INDEX('AEG Inputs'!$E$2:$BC$92,MATCH(FF$1,'AEG Inputs'!$F$2:$F$92,0),MATCH($A9,'AEG Inputs'!$E$2:$AI$2,0)+20)/'AEG Inputs'!$G$1+FF8</f>
        <v>9.242986899600993</v>
      </c>
      <c r="FG9" s="39" cm="1">
        <f t="array" ref="FG9">INDEX('AEG Inputs'!$E$2:$BC$92,MATCH(FG$1,'AEG Inputs'!$F$2:$F$92,0),MATCH($A9,'AEG Inputs'!$E$2:$AI$2,0)+20)/'AEG Inputs'!$G$1+FG8</f>
        <v>1.399347303937582E-2</v>
      </c>
      <c r="FH9" s="39" cm="1">
        <f t="array" ref="FH9">INDEX('AEG Inputs'!$E$2:$BC$92,MATCH(FH$1,'AEG Inputs'!$F$2:$F$92,0),MATCH($A9,'AEG Inputs'!$E$2:$AI$2,0)+20)/'AEG Inputs'!$G$1+FH8</f>
        <v>0.91474825663152082</v>
      </c>
      <c r="FI9" s="39" cm="1">
        <f t="array" ref="FI9">INDEX('AEG Inputs'!$E$2:$BC$92,MATCH(FI$1,'AEG Inputs'!$F$2:$F$92,0),MATCH($A9,'AEG Inputs'!$E$2:$AI$2,0)+20)/'AEG Inputs'!$G$1+FI8</f>
        <v>0.84128102069190813</v>
      </c>
      <c r="FJ9" s="39" cm="1">
        <f t="array" ref="FJ9">INDEX('AEG Inputs'!$E$2:$BC$92,MATCH(FJ$1,'AEG Inputs'!$F$2:$F$92,0),MATCH($A9,'AEG Inputs'!$E$2:$AI$2,0)+20)/'AEG Inputs'!$G$1+FJ8</f>
        <v>0.82646993037937799</v>
      </c>
      <c r="FK9" s="39" cm="1">
        <f t="array" ref="FK9">INDEX('AEG Inputs'!$E$2:$BC$92,MATCH(FK$1,'AEG Inputs'!$F$2:$F$92,0),MATCH($A9,'AEG Inputs'!$E$2:$AI$2,0)+20)/'AEG Inputs'!$G$1+FK8</f>
        <v>0.81075003759660447</v>
      </c>
      <c r="FL9" s="39" cm="1">
        <f t="array" ref="FL9">INDEX('AEG Inputs'!$E$2:$BC$92,MATCH(FL$1,'AEG Inputs'!$F$2:$F$92,0),MATCH($A9,'AEG Inputs'!$E$2:$AI$2,0)+20)/'AEG Inputs'!$G$1+FL8</f>
        <v>0.120119811389266</v>
      </c>
      <c r="FM9" s="39" cm="1">
        <f t="array" ref="FM9">INDEX('AEG Inputs'!$E$2:$BC$92,MATCH(FM$1,'AEG Inputs'!$F$2:$F$92,0),MATCH($A9,'AEG Inputs'!$E$2:$AI$2,0)+20)/'AEG Inputs'!$G$1+FM8</f>
        <v>5.7287843123237599E-2</v>
      </c>
      <c r="FN9" s="39" cm="1">
        <f t="array" ref="FN9">INDEX('AEG Inputs'!$E$2:$BC$92,MATCH(FN$1,'AEG Inputs'!$F$2:$F$92,0),MATCH($A9,'AEG Inputs'!$E$2:$AI$2,0)+20)/'AEG Inputs'!$G$1+FN8</f>
        <v>9.5274404527076992</v>
      </c>
      <c r="FO9" s="39" cm="1">
        <f t="array" ref="FO9">INDEX('AEG Inputs'!$E$2:$BC$92,MATCH(FO$1,'AEG Inputs'!$F$2:$F$92,0),MATCH($A9,'AEG Inputs'!$E$2:$AI$2,0)+20)/'AEG Inputs'!$G$1+FO8</f>
        <v>5.8061429617147699E-2</v>
      </c>
      <c r="FP9" s="39" cm="1">
        <f t="array" ref="FP9">INDEX('AEG Inputs'!$E$2:$BC$92,MATCH(FP$1,'AEG Inputs'!$F$2:$F$92,0),MATCH($A9,'AEG Inputs'!$E$2:$AI$2,0)+20)/'AEG Inputs'!$G$1+FP8</f>
        <v>16.292951520094601</v>
      </c>
      <c r="FQ9" s="39" cm="1">
        <f t="array" ref="FQ9">INDEX('AEG Inputs'!$E$2:$BC$92,MATCH(FQ$1,'AEG Inputs'!$F$2:$F$92,0),MATCH($A9,'AEG Inputs'!$E$2:$AI$2,0)+20)/'AEG Inputs'!$G$1+FQ8</f>
        <v>3.0847499970232398E-2</v>
      </c>
      <c r="FR9" s="39" cm="1">
        <f t="array" ref="FR9">INDEX('AEG Inputs'!$E$2:$BC$92,MATCH(FR$1,'AEG Inputs'!$F$2:$F$92,0),MATCH($A9,'AEG Inputs'!$E$2:$AI$2,0)+20)/'AEG Inputs'!$G$1+FR8</f>
        <v>4.4051357447936903</v>
      </c>
      <c r="FS9" s="39" cm="1">
        <f t="array" ref="FS9">INDEX('AEG Inputs'!$E$2:$BC$92,MATCH(FS$1,'AEG Inputs'!$F$2:$F$92,0),MATCH($A9,'AEG Inputs'!$E$2:$AI$2,0)+20)/'AEG Inputs'!$G$1+FS8</f>
        <v>7.4826332569202876</v>
      </c>
    </row>
    <row r="10" spans="1:175" x14ac:dyDescent="0.25">
      <c r="A10" s="38">
        <f t="shared" si="0"/>
        <v>2031</v>
      </c>
      <c r="B10" s="39">
        <f>INDEX('AEG Inputs'!$E$2:$BC$92,MATCH(B$1,'AEG Inputs'!$E$2:$E$92,0),MATCH($A10,'AEG Inputs'!$E$2:$AI$2,0))/'AEG Inputs'!$G$1+B9</f>
        <v>0.93536938082213972</v>
      </c>
      <c r="C10" s="39">
        <f>INDEX('AEG Inputs'!$E$2:$BC$92,MATCH(C$1,'AEG Inputs'!$E$2:$E$92,0),MATCH($A10,'AEG Inputs'!$E$2:$AI$2,0))/'AEG Inputs'!$G$1+C9</f>
        <v>1.7363827145958293</v>
      </c>
      <c r="D10" s="39">
        <f>INDEX('AEG Inputs'!$E$2:$BC$92,MATCH(D$1,'AEG Inputs'!$E$2:$E$92,0),MATCH($A10,'AEG Inputs'!$E$2:$AI$2,0))/'AEG Inputs'!$G$1+D9</f>
        <v>20.597339814135836</v>
      </c>
      <c r="E10" s="39">
        <f>INDEX('AEG Inputs'!$E$2:$BC$92,MATCH(E$1,'AEG Inputs'!$E$2:$E$92,0),MATCH($A10,'AEG Inputs'!$E$2:$AI$2,0))/'AEG Inputs'!$G$1+E9</f>
        <v>54.631200491456077</v>
      </c>
      <c r="F10" s="39">
        <f>INDEX('AEG Inputs'!$E$2:$BC$92,MATCH(F$1,'AEG Inputs'!$E$2:$E$92,0),MATCH($A10,'AEG Inputs'!$E$2:$AI$2,0))/'AEG Inputs'!$G$1+F9</f>
        <v>2.682054351759529</v>
      </c>
      <c r="G10" s="39">
        <f>INDEX('AEG Inputs'!$E$2:$BC$92,MATCH(G$1,'AEG Inputs'!$E$2:$E$92,0),MATCH($A10,'AEG Inputs'!$E$2:$AI$2,0))/'AEG Inputs'!$G$1+G9</f>
        <v>42.184566074474944</v>
      </c>
      <c r="H10" s="39">
        <f>INDEX('AEG Inputs'!$E$2:$BC$92,MATCH(H$1,'AEG Inputs'!$E$2:$E$92,0),MATCH($A10,'AEG Inputs'!$E$2:$AI$2,0))/'AEG Inputs'!$G$1+H9</f>
        <v>1.3296486809693701E-2</v>
      </c>
      <c r="I10" s="39">
        <f>INDEX('AEG Inputs'!$E$2:$BC$92,MATCH(I$1,'AEG Inputs'!$E$2:$E$92,0),MATCH($A10,'AEG Inputs'!$E$2:$AI$2,0))/'AEG Inputs'!$G$1+I9</f>
        <v>2.39106771173931E-2</v>
      </c>
      <c r="J10" s="39">
        <f>INDEX('AEG Inputs'!$E$2:$BC$92,MATCH(J$1,'AEG Inputs'!$E$2:$E$92,0),MATCH($A10,'AEG Inputs'!$E$2:$AI$2,0))/'AEG Inputs'!$G$1+J9</f>
        <v>2.52389590039546</v>
      </c>
      <c r="K10" s="39">
        <f>INDEX('AEG Inputs'!$E$2:$BC$92,MATCH(K$1,'AEG Inputs'!$E$2:$E$92,0),MATCH($A10,'AEG Inputs'!$E$2:$AI$2,0))/'AEG Inputs'!$G$1+K9</f>
        <v>6.5497426679017288</v>
      </c>
      <c r="L10" s="39">
        <f>INDEX('AEG Inputs'!$E$2:$BC$92,MATCH(L$1,'AEG Inputs'!$E$2:$E$92,0),MATCH($A10,'AEG Inputs'!$E$2:$AI$2,0))/'AEG Inputs'!$G$1+L9</f>
        <v>0.59114620139828011</v>
      </c>
      <c r="M10" s="39">
        <f>INDEX('AEG Inputs'!$E$2:$BC$92,MATCH(M$1,'AEG Inputs'!$E$2:$E$92,0),MATCH($A10,'AEG Inputs'!$E$2:$AI$2,0))/'AEG Inputs'!$G$1+M9</f>
        <v>4.3591464767539799E-2</v>
      </c>
      <c r="N10" s="39">
        <f>INDEX('AEG Inputs'!$E$2:$BC$92,MATCH(N$1,'AEG Inputs'!$E$2:$E$92,0),MATCH($A10,'AEG Inputs'!$E$2:$AI$2,0))/'AEG Inputs'!$G$1+N9</f>
        <v>1.6507728664993973</v>
      </c>
      <c r="O10" s="39">
        <f>INDEX('AEG Inputs'!$E$2:$BC$92,MATCH(O$1,'AEG Inputs'!$E$2:$E$92,0),MATCH($A10,'AEG Inputs'!$E$2:$AI$2,0))/'AEG Inputs'!$G$1+O9</f>
        <v>2.2023800100083295</v>
      </c>
      <c r="P10" s="39">
        <f>INDEX('AEG Inputs'!$E$2:$BC$92,MATCH(P$1,'AEG Inputs'!$E$2:$E$92,0),MATCH($A10,'AEG Inputs'!$E$2:$AI$2,0))/'AEG Inputs'!$G$1+P9</f>
        <v>18.425605164455163</v>
      </c>
      <c r="Q10" s="39">
        <f>INDEX('AEG Inputs'!$E$2:$BC$92,MATCH(Q$1,'AEG Inputs'!$E$2:$E$92,0),MATCH($A10,'AEG Inputs'!$E$2:$AI$2,0))/'AEG Inputs'!$G$1+Q9</f>
        <v>8.538214762043431</v>
      </c>
      <c r="R10" s="39">
        <f>INDEX('AEG Inputs'!$E$2:$BC$92,MATCH(R$1,'AEG Inputs'!$E$2:$E$92,0),MATCH($A10,'AEG Inputs'!$E$2:$AI$2,0))/'AEG Inputs'!$G$1+R9</f>
        <v>5.3219901148914417</v>
      </c>
      <c r="S10" s="39">
        <f>INDEX('AEG Inputs'!$E$2:$BC$92,MATCH(S$1,'AEG Inputs'!$E$2:$E$92,0),MATCH($A10,'AEG Inputs'!$E$2:$AI$2,0))/'AEG Inputs'!$G$1+S9</f>
        <v>4.1305441363423929</v>
      </c>
      <c r="T10" s="39">
        <f>INDEX('AEG Inputs'!$E$2:$BC$92,MATCH(T$1,'AEG Inputs'!$E$2:$E$92,0),MATCH($A10,'AEG Inputs'!$E$2:$AI$2,0))/'AEG Inputs'!$G$1+T9</f>
        <v>0.61191243135350304</v>
      </c>
      <c r="U10" s="39">
        <f>INDEX('AEG Inputs'!$E$2:$BC$92,MATCH(U$1,'AEG Inputs'!$E$2:$E$92,0),MATCH($A10,'AEG Inputs'!$E$2:$AI$2,0))/'AEG Inputs'!$G$1+U9</f>
        <v>3.936430209756399</v>
      </c>
      <c r="V10" s="39">
        <f>INDEX('AEG Inputs'!$E$2:$BC$92,MATCH(V$1,'AEG Inputs'!$E$2:$E$92,0),MATCH($A10,'AEG Inputs'!$E$2:$AI$2,0))/'AEG Inputs'!$G$1+V9</f>
        <v>16.632149769460209</v>
      </c>
      <c r="W10" s="39">
        <f>INDEX('AEG Inputs'!$E$2:$BC$92,MATCH(W$1,'AEG Inputs'!$E$2:$E$92,0),MATCH($A10,'AEG Inputs'!$E$2:$AI$2,0))/'AEG Inputs'!$G$1+W9</f>
        <v>31.321684927259582</v>
      </c>
      <c r="X10" s="39">
        <f>INDEX('AEG Inputs'!$E$2:$BC$92,MATCH(X$1,'AEG Inputs'!$E$2:$E$92,0),MATCH($A10,'AEG Inputs'!$E$2:$AI$2,0))/'AEG Inputs'!$G$1+X9</f>
        <v>4.6251647240355798</v>
      </c>
      <c r="Y10" s="39">
        <f>INDEX('AEG Inputs'!$E$2:$BC$92,MATCH(Y$1,'AEG Inputs'!$E$2:$E$92,0),MATCH($A10,'AEG Inputs'!$E$2:$AI$2,0))/'AEG Inputs'!$G$1+Y9</f>
        <v>4.065427495662191</v>
      </c>
      <c r="Z10" s="39">
        <f>INDEX('AEG Inputs'!$E$2:$BC$92,MATCH(Z$1,'AEG Inputs'!$E$2:$E$92,0),MATCH($A10,'AEG Inputs'!$E$2:$AI$2,0))/'AEG Inputs'!$G$1+Z9</f>
        <v>1.349985773772034</v>
      </c>
      <c r="AA10" s="39">
        <f>INDEX('AEG Inputs'!$E$2:$BC$92,MATCH(AA$1,'AEG Inputs'!$E$2:$E$92,0),MATCH($A10,'AEG Inputs'!$E$2:$AI$2,0))/'AEG Inputs'!$G$1+AA9</f>
        <v>8.0018699371576076</v>
      </c>
      <c r="AB10" s="39">
        <f>INDEX('AEG Inputs'!$E$2:$BC$92,MATCH(AB$1,'AEG Inputs'!$E$2:$E$92,0),MATCH($A10,'AEG Inputs'!$E$2:$AI$2,0))/'AEG Inputs'!$G$1+AB9</f>
        <v>12.955225062528168</v>
      </c>
      <c r="AC10" s="39">
        <f>INDEX('AEG Inputs'!$E$2:$BC$92,MATCH(AC$1,'AEG Inputs'!$E$2:$E$92,0),MATCH($A10,'AEG Inputs'!$E$2:$AI$2,0))/'AEG Inputs'!$G$1+AC9</f>
        <v>11.640296913554046</v>
      </c>
      <c r="AD10" s="39">
        <f>INDEX('AEG Inputs'!$E$2:$BC$92,MATCH(AD$1,'AEG Inputs'!$E$2:$E$92,0),MATCH($A10,'AEG Inputs'!$E$2:$AI$2,0))/'AEG Inputs'!$G$1+AD9</f>
        <v>8.8234803004092974</v>
      </c>
      <c r="AE10" s="39">
        <f>INDEX('AEG Inputs'!$E$2:$BC$92,MATCH(AE$1,'AEG Inputs'!$E$2:$E$92,0),MATCH($A10,'AEG Inputs'!$E$2:$AI$2,0))/'AEG Inputs'!$G$1+AE9</f>
        <v>2.24798202227471</v>
      </c>
      <c r="AF10" s="39">
        <f>INDEX('AEG Inputs'!$E$2:$BC$92,MATCH(AF$1,'AEG Inputs'!$E$2:$E$92,0),MATCH($A10,'AEG Inputs'!$E$2:$AI$2,0))/'AEG Inputs'!$G$1+AF9</f>
        <v>1.7477799382296499E-2</v>
      </c>
      <c r="AG10" s="39">
        <f>INDEX('AEG Inputs'!$E$2:$BC$92,MATCH(AG$1,'AEG Inputs'!$E$2:$E$92,0),MATCH($A10,'AEG Inputs'!$E$2:$AI$2,0))/'AEG Inputs'!$G$1+AG9</f>
        <v>2.79415045531069E-2</v>
      </c>
      <c r="AH10" s="39">
        <f>INDEX('AEG Inputs'!$E$2:$BC$92,MATCH(AH$1,'AEG Inputs'!$E$2:$E$92,0),MATCH($A10,'AEG Inputs'!$E$2:$AI$2,0))/'AEG Inputs'!$G$1+AH9</f>
        <v>0.25760002552982297</v>
      </c>
      <c r="AI10" s="39">
        <f>INDEX('AEG Inputs'!$E$2:$BC$92,MATCH(AI$1,'AEG Inputs'!$E$2:$E$92,0),MATCH($A10,'AEG Inputs'!$E$2:$AI$2,0))/'AEG Inputs'!$G$1+AI9</f>
        <v>0.330410751646808</v>
      </c>
      <c r="AJ10" s="39">
        <f>INDEX('AEG Inputs'!$E$2:$BC$92,MATCH(AJ$1,'AEG Inputs'!$E$2:$E$92,0),MATCH($A10,'AEG Inputs'!$E$2:$AI$2,0))/'AEG Inputs'!$G$1+AJ9</f>
        <v>8.2096237017169102E-2</v>
      </c>
      <c r="AK10" s="39">
        <f>INDEX('AEG Inputs'!$E$2:$BC$92,MATCH(AK$1,'AEG Inputs'!$E$2:$E$92,0),MATCH($A10,'AEG Inputs'!$E$2:$AI$2,0))/'AEG Inputs'!$G$1+AK9</f>
        <v>9.1720986059032096E-3</v>
      </c>
      <c r="AL10" s="39">
        <f>INDEX('AEG Inputs'!$E$2:$BC$92,MATCH(AL$1,'AEG Inputs'!$E$2:$E$92,0),MATCH($A10,'AEG Inputs'!$E$2:$AI$2,0))/'AEG Inputs'!$G$1+AL9</f>
        <v>0.37550930218844564</v>
      </c>
      <c r="AM10" s="39">
        <f>INDEX('AEG Inputs'!$E$2:$BC$92,MATCH(AM$1,'AEG Inputs'!$E$2:$E$92,0),MATCH($A10,'AEG Inputs'!$E$2:$AI$2,0))/'AEG Inputs'!$G$1+AM9</f>
        <v>0.34931858354580253</v>
      </c>
      <c r="AN10" s="39">
        <f>INDEX('AEG Inputs'!$E$2:$BC$92,MATCH(AN$1,'AEG Inputs'!$E$2:$E$92,0),MATCH($A10,'AEG Inputs'!$E$2:$AI$2,0))/'AEG Inputs'!$G$1+AN9</f>
        <v>2.3810032415022402</v>
      </c>
      <c r="AO10" s="39">
        <f>INDEX('AEG Inputs'!$E$2:$BC$92,MATCH(AO$1,'AEG Inputs'!$E$2:$E$92,0),MATCH($A10,'AEG Inputs'!$E$2:$AI$2,0))/'AEG Inputs'!$G$1+AO9</f>
        <v>3.3745233958251957</v>
      </c>
      <c r="AP10" s="39">
        <f>INDEX('AEG Inputs'!$E$2:$BC$92,MATCH(AP$1,'AEG Inputs'!$E$2:$E$92,0),MATCH($A10,'AEG Inputs'!$E$2:$AI$2,0))/'AEG Inputs'!$G$1+AP9</f>
        <v>0.54676110756496099</v>
      </c>
      <c r="AQ10" s="39">
        <f>INDEX('AEG Inputs'!$E$2:$BC$92,MATCH(AQ$1,'AEG Inputs'!$E$2:$E$92,0),MATCH($A10,'AEG Inputs'!$E$2:$AI$2,0))/'AEG Inputs'!$G$1+AQ9</f>
        <v>0.77395608775044056</v>
      </c>
      <c r="AR10" s="39">
        <f>INDEX('AEG Inputs'!$E$2:$BC$92,MATCH(AR$1,'AEG Inputs'!$E$2:$E$92,0),MATCH($A10,'AEG Inputs'!$E$2:$AI$2,0))/'AEG Inputs'!$G$1+AR9</f>
        <v>3.5539105185448423</v>
      </c>
      <c r="AS10" s="39">
        <f>INDEX('AEG Inputs'!$E$2:$BC$92,MATCH(AS$1,'AEG Inputs'!$E$2:$E$92,0),MATCH($A10,'AEG Inputs'!$E$2:$AI$2,0))/'AEG Inputs'!$G$1+AS9</f>
        <v>4.3143990493468269</v>
      </c>
      <c r="AT10" s="39">
        <f>INDEX('AEG Inputs'!$E$2:$BC$92,MATCH(AT$1,'AEG Inputs'!$E$2:$E$92,0),MATCH($A10,'AEG Inputs'!$E$2:$AI$2,0))/'AEG Inputs'!$G$1+AT9</f>
        <v>22.574820549133051</v>
      </c>
      <c r="AU10" s="39">
        <f>INDEX('AEG Inputs'!$E$2:$BC$92,MATCH(AU$1,'AEG Inputs'!$E$2:$E$92,0),MATCH($A10,'AEG Inputs'!$E$2:$AI$2,0))/'AEG Inputs'!$G$1+AU9</f>
        <v>23.191444182522815</v>
      </c>
      <c r="AV10" s="39">
        <f>INDEX('AEG Inputs'!$E$2:$BC$92,MATCH(AV$1,'AEG Inputs'!$E$2:$E$92,0),MATCH($A10,'AEG Inputs'!$E$2:$AI$2,0))/'AEG Inputs'!$G$1+AV9</f>
        <v>5.0298237438514821</v>
      </c>
      <c r="AW10" s="39">
        <f>INDEX('AEG Inputs'!$E$2:$BC$92,MATCH(AW$1,'AEG Inputs'!$E$2:$E$92,0),MATCH($A10,'AEG Inputs'!$E$2:$AI$2,0))/'AEG Inputs'!$G$1+AW9</f>
        <v>4.5880737787671784</v>
      </c>
      <c r="AX10" s="39">
        <f>INDEX('AEG Inputs'!$E$2:$BC$92,MATCH(AX$1,'AEG Inputs'!$E$2:$E$92,0),MATCH($A10,'AEG Inputs'!$E$2:$AI$2,0))/'AEG Inputs'!$G$1+AX9</f>
        <v>1.3782444053572301E-2</v>
      </c>
      <c r="AY10" s="39">
        <f>INDEX('AEG Inputs'!$E$2:$BC$92,MATCH(AY$1,'AEG Inputs'!$E$2:$E$92,0),MATCH($A10,'AEG Inputs'!$E$2:$AI$2,0))/'AEG Inputs'!$G$1+AY9</f>
        <v>2.95042229202825E-2</v>
      </c>
      <c r="AZ10" s="39">
        <f>INDEX('AEG Inputs'!$E$2:$BC$92,MATCH(AZ$1,'AEG Inputs'!$E$2:$E$92,0),MATCH($A10,'AEG Inputs'!$E$2:$AI$2,0))/'AEG Inputs'!$G$1+AZ9</f>
        <v>0.18754580104056201</v>
      </c>
      <c r="BA10" s="39">
        <f>INDEX('AEG Inputs'!$E$2:$BC$92,MATCH(BA$1,'AEG Inputs'!$E$2:$E$92,0),MATCH($A10,'AEG Inputs'!$E$2:$AI$2,0))/'AEG Inputs'!$G$1+BA9</f>
        <v>0.36119253340341101</v>
      </c>
      <c r="BB10" s="39">
        <f>INDEX('AEG Inputs'!$E$2:$BC$92,MATCH(BB$1,'AEG Inputs'!$E$2:$E$92,0),MATCH($A10,'AEG Inputs'!$E$2:$AI$2,0))/'AEG Inputs'!$G$1+BB9</f>
        <v>3.35962090021657E-2</v>
      </c>
      <c r="BC10" s="39">
        <f>INDEX('AEG Inputs'!$E$2:$BC$92,MATCH(BC$1,'AEG Inputs'!$E$2:$E$92,0),MATCH($A10,'AEG Inputs'!$E$2:$AI$2,0))/'AEG Inputs'!$G$1+BC9</f>
        <v>5.1058330597608899E-2</v>
      </c>
      <c r="BD10" s="39">
        <f>INDEX('AEG Inputs'!$E$2:$BC$92,MATCH(BD$1,'AEG Inputs'!$E$2:$E$92,0),MATCH($A10,'AEG Inputs'!$E$2:$AI$2,0))/'AEG Inputs'!$G$1+BD9</f>
        <v>6.4883290388225833E-3</v>
      </c>
      <c r="BE10" s="39">
        <f>INDEX('AEG Inputs'!$E$2:$BC$92,MATCH(BE$1,'AEG Inputs'!$E$2:$E$92,0),MATCH($A10,'AEG Inputs'!$E$2:$AI$2,0))/'AEG Inputs'!$G$1+BE9</f>
        <v>5.0299743189584564E-3</v>
      </c>
      <c r="BF10" s="39">
        <f>INDEX('AEG Inputs'!$E$2:$BC$92,MATCH(BF$1,'AEG Inputs'!$E$2:$E$92,0),MATCH($A10,'AEG Inputs'!$E$2:$AI$2,0))/'AEG Inputs'!$G$1+BF9</f>
        <v>3.006417209173101</v>
      </c>
      <c r="BG10" s="39">
        <f>INDEX('AEG Inputs'!$E$2:$BC$92,MATCH(BG$1,'AEG Inputs'!$E$2:$E$92,0),MATCH($A10,'AEG Inputs'!$E$2:$AI$2,0))/'AEG Inputs'!$G$1+BG9</f>
        <v>4.7833700612499773E-2</v>
      </c>
      <c r="BH10" s="39">
        <f>INDEX('AEG Inputs'!$E$2:$BC$92,MATCH(BH$1,'AEG Inputs'!$E$2:$E$92,0),MATCH($A10,'AEG Inputs'!$E$2:$AI$2,0))/'AEG Inputs'!$G$1+BH9</f>
        <v>0.6912717170410938</v>
      </c>
      <c r="BI10" s="39">
        <f>INDEX('AEG Inputs'!$E$2:$BC$92,MATCH(BI$1,'AEG Inputs'!$E$2:$E$92,0),MATCH($A10,'AEG Inputs'!$E$2:$AI$2,0))/'AEG Inputs'!$G$1+BI9</f>
        <v>1.0055729197211701E-2</v>
      </c>
      <c r="BJ10" s="39">
        <f>INDEX('AEG Inputs'!$E$2:$BC$92,MATCH(BJ$1,'AEG Inputs'!$E$2:$E$92,0),MATCH($A10,'AEG Inputs'!$E$2:$AI$2,0))/'AEG Inputs'!$G$1+BJ9</f>
        <v>4.4604752454947258E-2</v>
      </c>
      <c r="BK10" s="39">
        <f>INDEX('AEG Inputs'!$E$2:$BC$92,MATCH(BK$1,'AEG Inputs'!$E$2:$E$92,0),MATCH($A10,'AEG Inputs'!$E$2:$AI$2,0))/'AEG Inputs'!$G$1+BK9</f>
        <v>6.6390592668141332E-2</v>
      </c>
      <c r="BL10" s="39">
        <f>INDEX('AEG Inputs'!$E$2:$BC$92,MATCH(BL$1,'AEG Inputs'!$E$2:$E$92,0),MATCH($A10,'AEG Inputs'!$E$2:$AI$2,0))/'AEG Inputs'!$G$1+BL9</f>
        <v>33.920958607462111</v>
      </c>
      <c r="BM10" s="39">
        <f>INDEX('AEG Inputs'!$E$2:$BC$92,MATCH(BM$1,'AEG Inputs'!$E$2:$E$92,0),MATCH($A10,'AEG Inputs'!$E$2:$AI$2,0))/'AEG Inputs'!$G$1+BM9</f>
        <v>0.4250229008707444</v>
      </c>
      <c r="BN10" s="39">
        <f>INDEX('AEG Inputs'!$E$2:$BC$92,MATCH(BN$1,'AEG Inputs'!$E$2:$E$92,0),MATCH($A10,'AEG Inputs'!$E$2:$AI$2,0))/'AEG Inputs'!$G$1+BN9</f>
        <v>7.6027693314660505</v>
      </c>
      <c r="BO10" s="39">
        <f>INDEX('AEG Inputs'!$E$2:$BC$92,MATCH(BO$1,'AEG Inputs'!$E$2:$E$92,0),MATCH($A10,'AEG Inputs'!$E$2:$AI$2,0))/'AEG Inputs'!$G$1+BO9</f>
        <v>5.8040581101722256E-2</v>
      </c>
      <c r="BP10" s="39">
        <f>INDEX('AEG Inputs'!$E$2:$BC$92,MATCH(BP$1,'AEG Inputs'!$E$2:$E$92,0),MATCH($A10,'AEG Inputs'!$E$2:$AI$2,0))/'AEG Inputs'!$G$1+BP9</f>
        <v>0.44904326520726201</v>
      </c>
      <c r="BQ10" s="39">
        <f>INDEX('AEG Inputs'!$E$2:$BC$92,MATCH(BQ$1,'AEG Inputs'!$E$2:$E$92,0),MATCH($A10,'AEG Inputs'!$E$2:$AI$2,0))/'AEG Inputs'!$G$1+BQ9</f>
        <v>0.399284610501142</v>
      </c>
      <c r="BR10" s="39">
        <f>INDEX('AEG Inputs'!$E$2:$BC$92,MATCH(BR$1,'AEG Inputs'!$E$2:$E$92,0),MATCH($A10,'AEG Inputs'!$E$2:$AI$2,0))/'AEG Inputs'!$G$1+BR9</f>
        <v>3.78501814364264</v>
      </c>
      <c r="BS10" s="39">
        <f>INDEX('AEG Inputs'!$E$2:$BC$92,MATCH(BS$1,'AEG Inputs'!$E$2:$E$92,0),MATCH($A10,'AEG Inputs'!$E$2:$AI$2,0))/'AEG Inputs'!$G$1+BS9</f>
        <v>4.2902871974023604</v>
      </c>
      <c r="BT10" s="39">
        <f>INDEX('AEG Inputs'!$E$2:$BC$92,MATCH(BT$1,'AEG Inputs'!$E$2:$E$92,0),MATCH($A10,'AEG Inputs'!$E$2:$AI$2,0))/'AEG Inputs'!$G$1+BT9</f>
        <v>0.84881814760499696</v>
      </c>
      <c r="BU10" s="39">
        <f>INDEX('AEG Inputs'!$E$2:$BC$92,MATCH(BU$1,'AEG Inputs'!$E$2:$E$92,0),MATCH($A10,'AEG Inputs'!$E$2:$AI$2,0))/'AEG Inputs'!$G$1+BU9</f>
        <v>0.9301843591173109</v>
      </c>
      <c r="BV10" s="39">
        <f>INDEX('AEG Inputs'!$E$2:$BC$92,MATCH(BV$1,'AEG Inputs'!$E$2:$E$92,0),MATCH($A10,'AEG Inputs'!$E$2:$AI$2,0))/'AEG Inputs'!$G$1+BV9</f>
        <v>0.63999437587177799</v>
      </c>
      <c r="BW10" s="39">
        <f>INDEX('AEG Inputs'!$E$2:$BC$92,MATCH(BW$1,'AEG Inputs'!$E$2:$E$92,0),MATCH($A10,'AEG Inputs'!$E$2:$AI$2,0))/'AEG Inputs'!$G$1+BW9</f>
        <v>2.3995333962790402</v>
      </c>
      <c r="BX10" s="39">
        <f>INDEX('AEG Inputs'!$E$2:$BC$92,MATCH(BX$1,'AEG Inputs'!$E$2:$E$92,0),MATCH($A10,'AEG Inputs'!$E$2:$AI$2,0))/'AEG Inputs'!$G$1+BX9</f>
        <v>25.966156650409701</v>
      </c>
      <c r="BY10" s="39">
        <f>INDEX('AEG Inputs'!$E$2:$BC$92,MATCH(BY$1,'AEG Inputs'!$E$2:$E$92,0),MATCH($A10,'AEG Inputs'!$E$2:$AI$2,0))/'AEG Inputs'!$G$1+BY9</f>
        <v>52.656609016382397</v>
      </c>
      <c r="BZ10" s="39">
        <f>INDEX('AEG Inputs'!$E$2:$BC$92,MATCH(BZ$1,'AEG Inputs'!$E$2:$E$92,0),MATCH($A10,'AEG Inputs'!$E$2:$AI$2,0))/'AEG Inputs'!$G$1+BZ9</f>
        <v>5.20889253329615</v>
      </c>
      <c r="CA10" s="39">
        <f>INDEX('AEG Inputs'!$E$2:$BC$92,MATCH(CA$1,'AEG Inputs'!$E$2:$E$92,0),MATCH($A10,'AEG Inputs'!$E$2:$AI$2,0))/'AEG Inputs'!$G$1+CA9</f>
        <v>3.3187310668016901</v>
      </c>
      <c r="CB10" s="39">
        <f>INDEX('AEG Inputs'!$E$2:$BC$92,MATCH(CB$1,'AEG Inputs'!$E$2:$E$92,0),MATCH($A10,'AEG Inputs'!$E$2:$AI$2,0))/'AEG Inputs'!$G$1+CB9</f>
        <v>2.3944854952257663E-2</v>
      </c>
      <c r="CC10" s="39">
        <f>INDEX('AEG Inputs'!$E$2:$BC$92,MATCH(CC$1,'AEG Inputs'!$E$2:$E$92,0),MATCH($A10,'AEG Inputs'!$E$2:$AI$2,0))/'AEG Inputs'!$G$1+CC9</f>
        <v>0.14828309611023749</v>
      </c>
      <c r="CD10" s="39">
        <f>INDEX('AEG Inputs'!$E$2:$BC$92,MATCH(CD$1,'AEG Inputs'!$E$2:$E$92,0),MATCH($A10,'AEG Inputs'!$E$2:$AI$2,0))/'AEG Inputs'!$G$1+CD9</f>
        <v>0.22246901166769079</v>
      </c>
      <c r="CE10" s="39">
        <f>INDEX('AEG Inputs'!$E$2:$BC$92,MATCH(CE$1,'AEG Inputs'!$E$2:$E$92,0),MATCH($A10,'AEG Inputs'!$E$2:$AI$2,0))/'AEG Inputs'!$G$1+CE9</f>
        <v>5.1534951503606585</v>
      </c>
      <c r="CF10" s="39">
        <f>INDEX('AEG Inputs'!$E$2:$BC$92,MATCH(CF$1,'AEG Inputs'!$E$2:$E$92,0),MATCH($A10,'AEG Inputs'!$E$2:$AI$2,0))/'AEG Inputs'!$G$1+CF9</f>
        <v>1.6349570742571491E-2</v>
      </c>
      <c r="CG10" s="39">
        <f>INDEX('AEG Inputs'!$E$2:$BC$92,MATCH(CG$1,'AEG Inputs'!$E$2:$E$92,0),MATCH($A10,'AEG Inputs'!$E$2:$AI$2,0))/'AEG Inputs'!$G$1+CG9</f>
        <v>9.4344768257031697E-3</v>
      </c>
      <c r="CH10" s="39">
        <f>INDEX('AEG Inputs'!$E$2:$BC$92,MATCH(CH$1,'AEG Inputs'!$E$2:$E$92,0),MATCH($A10,'AEG Inputs'!$E$2:$AI$2,0))/'AEG Inputs'!$G$1+CH9</f>
        <v>0.10071248650534401</v>
      </c>
      <c r="CI10" s="39">
        <f>INDEX('AEG Inputs'!$E$2:$BC$92,MATCH(CI$1,'AEG Inputs'!$E$2:$E$92,0),MATCH($A10,'AEG Inputs'!$E$2:$AI$2,0))/'AEG Inputs'!$G$1+CI9</f>
        <v>2.0407243016405929</v>
      </c>
      <c r="CJ10" s="39">
        <f>INDEX('AEG Inputs'!$E$2:$BC$92,MATCH(CJ$1,'AEG Inputs'!$E$2:$E$92,0),MATCH($A10,'AEG Inputs'!$E$2:$AI$2,0))/'AEG Inputs'!$G$1+CJ9</f>
        <v>0.82659293466719497</v>
      </c>
      <c r="CK10" s="39">
        <f>INDEX('AEG Inputs'!$E$2:$BC$92,MATCH(CK$1,'AEG Inputs'!$E$2:$E$92,0),MATCH($A10,'AEG Inputs'!$E$2:$AI$2,0))/'AEG Inputs'!$G$1+CK9</f>
        <v>14.79821115747861</v>
      </c>
      <c r="CL10" s="39">
        <f>INDEX('AEG Inputs'!$E$2:$BC$92,MATCH(CL$1,'AEG Inputs'!$E$2:$E$92,0),MATCH($A10,'AEG Inputs'!$E$2:$AI$2,0))/'AEG Inputs'!$G$1+CL9</f>
        <v>0.14467773993625699</v>
      </c>
      <c r="CM10" s="39">
        <f>INDEX('AEG Inputs'!$E$2:$BC$92,MATCH(CM$1,'AEG Inputs'!$E$2:$E$92,0),MATCH($A10,'AEG Inputs'!$E$2:$AI$2,0))/'AEG Inputs'!$G$1+CM9</f>
        <v>1.2320934146931624</v>
      </c>
      <c r="CN10" s="39" cm="1">
        <f t="array" ref="CN10">INDEX('AEG Inputs'!$E$2:$BC$92,MATCH(CN$1,'AEG Inputs'!$F$2:$F$92,0),MATCH($A10,'AEG Inputs'!$E$2:$AI$2,0)+20)/'AEG Inputs'!$G$1+CN9</f>
        <v>2.248069646473521</v>
      </c>
      <c r="CO10" s="39" cm="1">
        <f t="array" ref="CO10">INDEX('AEG Inputs'!$E$2:$BC$92,MATCH(CO$1,'AEG Inputs'!$F$2:$F$92,0),MATCH($A10,'AEG Inputs'!$E$2:$AI$2,0)+20)/'AEG Inputs'!$G$1+CO9</f>
        <v>0.15598223658411223</v>
      </c>
      <c r="CP10" s="39" cm="1">
        <f t="array" ref="CP10">INDEX('AEG Inputs'!$E$2:$BC$92,MATCH(CP$1,'AEG Inputs'!$F$2:$F$92,0),MATCH($A10,'AEG Inputs'!$E$2:$AI$2,0)+20)/'AEG Inputs'!$G$1+CP9</f>
        <v>7.4803102077215088E-3</v>
      </c>
      <c r="CQ10" s="39" cm="1">
        <f t="array" ref="CQ10">INDEX('AEG Inputs'!$E$2:$BC$92,MATCH(CQ$1,'AEG Inputs'!$F$2:$F$92,0),MATCH($A10,'AEG Inputs'!$E$2:$AI$2,0)+20)/'AEG Inputs'!$G$1+CQ9</f>
        <v>0.49903659596333888</v>
      </c>
      <c r="CR10" s="39" cm="1">
        <f t="array" ref="CR10">INDEX('AEG Inputs'!$E$2:$BC$92,MATCH(CR$1,'AEG Inputs'!$F$2:$F$92,0),MATCH($A10,'AEG Inputs'!$E$2:$AI$2,0)+20)/'AEG Inputs'!$G$1+CR9</f>
        <v>0.44600208979764805</v>
      </c>
      <c r="CS10" s="39" cm="1">
        <f t="array" ref="CS10">INDEX('AEG Inputs'!$E$2:$BC$92,MATCH(CS$1,'AEG Inputs'!$F$2:$F$92,0),MATCH($A10,'AEG Inputs'!$E$2:$AI$2,0)+20)/'AEG Inputs'!$G$1+CS9</f>
        <v>0.51592634700589679</v>
      </c>
      <c r="CT10" s="39" cm="1">
        <f t="array" ref="CT10">INDEX('AEG Inputs'!$E$2:$BC$92,MATCH(CT$1,'AEG Inputs'!$F$2:$F$92,0),MATCH($A10,'AEG Inputs'!$E$2:$AI$2,0)+20)/'AEG Inputs'!$G$1+CT9</f>
        <v>0.41602499436495977</v>
      </c>
      <c r="CU10" s="39" cm="1">
        <f t="array" ref="CU10">INDEX('AEG Inputs'!$E$2:$BC$92,MATCH(CU$1,'AEG Inputs'!$F$2:$F$92,0),MATCH($A10,'AEG Inputs'!$E$2:$AI$2,0)+20)/'AEG Inputs'!$G$1+CU9</f>
        <v>2.3910677117393201E-2</v>
      </c>
      <c r="CV10" s="39" cm="1">
        <f t="array" ref="CV10">INDEX('AEG Inputs'!$E$2:$BC$92,MATCH(CV$1,'AEG Inputs'!$F$2:$F$92,0),MATCH($A10,'AEG Inputs'!$E$2:$AI$2,0)+20)/'AEG Inputs'!$G$1+CV9</f>
        <v>9.6482289548507599E-2</v>
      </c>
      <c r="CW10" s="39" cm="1">
        <f t="array" ref="CW10">INDEX('AEG Inputs'!$E$2:$BC$92,MATCH(CW$1,'AEG Inputs'!$F$2:$F$92,0),MATCH($A10,'AEG Inputs'!$E$2:$AI$2,0)+20)/'AEG Inputs'!$G$1+CW9</f>
        <v>5.8268503592426801E-2</v>
      </c>
      <c r="CX10" s="39" cm="1">
        <f t="array" ref="CX10">INDEX('AEG Inputs'!$E$2:$BC$92,MATCH(CX$1,'AEG Inputs'!$F$2:$F$92,0),MATCH($A10,'AEG Inputs'!$E$2:$AI$2,0)+20)/'AEG Inputs'!$G$1+CX9</f>
        <v>4.8811944042949156</v>
      </c>
      <c r="CY10" s="39" cm="1">
        <f t="array" ref="CY10">INDEX('AEG Inputs'!$E$2:$BC$92,MATCH(CY$1,'AEG Inputs'!$F$2:$F$92,0),MATCH($A10,'AEG Inputs'!$E$2:$AI$2,0)+20)/'AEG Inputs'!$G$1+CY9</f>
        <v>1.0598501727040599E-2</v>
      </c>
      <c r="CZ10" s="39" cm="1">
        <f t="array" ref="CZ10">INDEX('AEG Inputs'!$E$2:$BC$92,MATCH(CZ$1,'AEG Inputs'!$F$2:$F$92,0),MATCH($A10,'AEG Inputs'!$E$2:$AI$2,0)+20)/'AEG Inputs'!$G$1+CZ9</f>
        <v>2.04903975412592</v>
      </c>
      <c r="DA10" s="39" cm="1">
        <f t="array" ref="DA10">INDEX('AEG Inputs'!$E$2:$BC$92,MATCH(DA$1,'AEG Inputs'!$F$2:$F$92,0),MATCH($A10,'AEG Inputs'!$E$2:$AI$2,0)+20)/'AEG Inputs'!$G$1+DA9</f>
        <v>6.4538770736154598</v>
      </c>
      <c r="DB10" s="39" cm="1">
        <f t="array" ref="DB10">INDEX('AEG Inputs'!$E$2:$BC$92,MATCH(DB$1,'AEG Inputs'!$F$2:$F$92,0),MATCH($A10,'AEG Inputs'!$E$2:$AI$2,0)+20)/'AEG Inputs'!$G$1+DB9</f>
        <v>0.66209883405517045</v>
      </c>
      <c r="DC10" s="39" cm="1">
        <f t="array" ref="DC10">INDEX('AEG Inputs'!$E$2:$BC$92,MATCH(DC$1,'AEG Inputs'!$F$2:$F$92,0),MATCH($A10,'AEG Inputs'!$E$2:$AI$2,0)+20)/'AEG Inputs'!$G$1+DC9</f>
        <v>1.9359073076312759E-2</v>
      </c>
      <c r="DD10" s="39" cm="1">
        <f t="array" ref="DD10">INDEX('AEG Inputs'!$E$2:$BC$92,MATCH(DD$1,'AEG Inputs'!$F$2:$F$92,0),MATCH($A10,'AEG Inputs'!$E$2:$AI$2,0)+20)/'AEG Inputs'!$G$1+DD9</f>
        <v>9.6239552114449605E-3</v>
      </c>
      <c r="DE10" s="39" cm="1">
        <f t="array" ref="DE10">INDEX('AEG Inputs'!$E$2:$BC$92,MATCH(DE$1,'AEG Inputs'!$F$2:$F$92,0),MATCH($A10,'AEG Inputs'!$E$2:$AI$2,0)+20)/'AEG Inputs'!$G$1+DE9</f>
        <v>0.30572277047981883</v>
      </c>
      <c r="DF10" s="39" cm="1">
        <f t="array" ref="DF10">INDEX('AEG Inputs'!$E$2:$BC$92,MATCH(DF$1,'AEG Inputs'!$F$2:$F$92,0),MATCH($A10,'AEG Inputs'!$E$2:$AI$2,0)+20)/'AEG Inputs'!$G$1+DF9</f>
        <v>0.435422575235062</v>
      </c>
      <c r="DG10" s="39" cm="1">
        <f t="array" ref="DG10">INDEX('AEG Inputs'!$E$2:$BC$92,MATCH(DG$1,'AEG Inputs'!$F$2:$F$92,0),MATCH($A10,'AEG Inputs'!$E$2:$AI$2,0)+20)/'AEG Inputs'!$G$1+DG9</f>
        <v>0.55591765627618372</v>
      </c>
      <c r="DH10" s="39" cm="1">
        <f t="array" ref="DH10">INDEX('AEG Inputs'!$E$2:$BC$92,MATCH(DH$1,'AEG Inputs'!$F$2:$F$92,0),MATCH($A10,'AEG Inputs'!$E$2:$AI$2,0)+20)/'AEG Inputs'!$G$1+DH9</f>
        <v>0.105182944399554</v>
      </c>
      <c r="DI10" s="39" cm="1">
        <f t="array" ref="DI10">INDEX('AEG Inputs'!$E$2:$BC$92,MATCH(DI$1,'AEG Inputs'!$F$2:$F$92,0),MATCH($A10,'AEG Inputs'!$E$2:$AI$2,0)+20)/'AEG Inputs'!$G$1+DI9</f>
        <v>1.3296486809693701E-2</v>
      </c>
      <c r="DJ10" s="39" cm="1">
        <f t="array" ref="DJ10">INDEX('AEG Inputs'!$E$2:$BC$92,MATCH(DJ$1,'AEG Inputs'!$F$2:$F$92,0),MATCH($A10,'AEG Inputs'!$E$2:$AI$2,0)+20)/'AEG Inputs'!$G$1+DJ9</f>
        <v>6.5004184214586438E-2</v>
      </c>
      <c r="DK10" s="39" cm="1">
        <f t="array" ref="DK10">INDEX('AEG Inputs'!$E$2:$BC$92,MATCH(DK$1,'AEG Inputs'!$F$2:$F$92,0),MATCH($A10,'AEG Inputs'!$E$2:$AI$2,0)+20)/'AEG Inputs'!$G$1+DK9</f>
        <v>2.7219235463948499E-2</v>
      </c>
      <c r="DL10" s="39" cm="1">
        <f t="array" ref="DL10">INDEX('AEG Inputs'!$E$2:$BC$92,MATCH(DL$1,'AEG Inputs'!$F$2:$F$92,0),MATCH($A10,'AEG Inputs'!$E$2:$AI$2,0)+20)/'AEG Inputs'!$G$1+DL9</f>
        <v>2.87565364128002</v>
      </c>
      <c r="DM10" s="39" cm="1">
        <f t="array" ref="DM10">INDEX('AEG Inputs'!$E$2:$BC$92,MATCH(DM$1,'AEG Inputs'!$F$2:$F$92,0),MATCH($A10,'AEG Inputs'!$E$2:$AI$2,0)+20)/'AEG Inputs'!$G$1+DM9</f>
        <v>6.6295101105262096E-3</v>
      </c>
      <c r="DN10" s="39" cm="1">
        <f t="array" ref="DN10">INDEX('AEG Inputs'!$E$2:$BC$92,MATCH(DN$1,'AEG Inputs'!$F$2:$F$92,0),MATCH($A10,'AEG Inputs'!$E$2:$AI$2,0)+20)/'AEG Inputs'!$G$1+DN9</f>
        <v>0.54651205130623404</v>
      </c>
      <c r="DO10" s="39" cm="1">
        <f t="array" ref="DO10">INDEX('AEG Inputs'!$E$2:$BC$92,MATCH(DO$1,'AEG Inputs'!$F$2:$F$92,0),MATCH($A10,'AEG Inputs'!$E$2:$AI$2,0)+20)/'AEG Inputs'!$G$1+DO9</f>
        <v>5.3052259327874225</v>
      </c>
      <c r="DP10" s="39" cm="1">
        <f t="array" ref="DP10">INDEX('AEG Inputs'!$E$2:$BC$92,MATCH(DP$1,'AEG Inputs'!$F$2:$F$92,0),MATCH($A10,'AEG Inputs'!$E$2:$AI$2,0)+20)/'AEG Inputs'!$G$1+DP9</f>
        <v>31.058442130453855</v>
      </c>
      <c r="DQ10" s="39" cm="1">
        <f t="array" ref="DQ10">INDEX('AEG Inputs'!$E$2:$BC$92,MATCH(DQ$1,'AEG Inputs'!$F$2:$F$92,0),MATCH($A10,'AEG Inputs'!$E$2:$AI$2,0)+20)/'AEG Inputs'!$G$1+DQ9</f>
        <v>0.2119236987005059</v>
      </c>
      <c r="DR10" s="39" cm="1">
        <f t="array" ref="DR10">INDEX('AEG Inputs'!$E$2:$BC$92,MATCH(DR$1,'AEG Inputs'!$F$2:$F$92,0),MATCH($A10,'AEG Inputs'!$E$2:$AI$2,0)+20)/'AEG Inputs'!$G$1+DR9</f>
        <v>4.4686201029891732</v>
      </c>
      <c r="DS10" s="39" cm="1">
        <f t="array" ref="DS10">INDEX('AEG Inputs'!$E$2:$BC$92,MATCH(DS$1,'AEG Inputs'!$F$2:$F$92,0),MATCH($A10,'AEG Inputs'!$E$2:$AI$2,0)+20)/'AEG Inputs'!$G$1+DS9</f>
        <v>3.3715134853688546</v>
      </c>
      <c r="DT10" s="39" cm="1">
        <f t="array" ref="DT10">INDEX('AEG Inputs'!$E$2:$BC$92,MATCH(DT$1,'AEG Inputs'!$F$2:$F$92,0),MATCH($A10,'AEG Inputs'!$E$2:$AI$2,0)+20)/'AEG Inputs'!$G$1+DT9</f>
        <v>3.78501814364264</v>
      </c>
      <c r="DU10" s="39" cm="1">
        <f t="array" ref="DU10">INDEX('AEG Inputs'!$E$2:$BC$92,MATCH(DU$1,'AEG Inputs'!$F$2:$F$92,0),MATCH($A10,'AEG Inputs'!$E$2:$AI$2,0)+20)/'AEG Inputs'!$G$1+DU9</f>
        <v>3.5307831807224299</v>
      </c>
      <c r="DV10" s="39" cm="1">
        <f t="array" ref="DV10">INDEX('AEG Inputs'!$E$2:$BC$92,MATCH(DV$1,'AEG Inputs'!$F$2:$F$92,0),MATCH($A10,'AEG Inputs'!$E$2:$AI$2,0)+20)/'AEG Inputs'!$G$1+DV9</f>
        <v>0.95878243658243001</v>
      </c>
      <c r="DW10" s="39" cm="1">
        <f t="array" ref="DW10">INDEX('AEG Inputs'!$E$2:$BC$92,MATCH(DW$1,'AEG Inputs'!$F$2:$F$92,0),MATCH($A10,'AEG Inputs'!$E$2:$AI$2,0)+20)/'AEG Inputs'!$G$1+DW9</f>
        <v>2.0238959003954702</v>
      </c>
      <c r="DX10" s="39" cm="1">
        <f t="array" ref="DX10">INDEX('AEG Inputs'!$E$2:$BC$92,MATCH(DX$1,'AEG Inputs'!$F$2:$F$92,0),MATCH($A10,'AEG Inputs'!$E$2:$AI$2,0)+20)/'AEG Inputs'!$G$1+DX9</f>
        <v>48.970313520887835</v>
      </c>
      <c r="DY10" s="39" cm="1">
        <f t="array" ref="DY10">INDEX('AEG Inputs'!$E$2:$BC$92,MATCH(DY$1,'AEG Inputs'!$F$2:$F$92,0),MATCH($A10,'AEG Inputs'!$E$2:$AI$2,0)+20)/'AEG Inputs'!$G$1+DY9</f>
        <v>0.370388103804765</v>
      </c>
      <c r="DZ10" s="39" cm="1">
        <f t="array" ref="DZ10">INDEX('AEG Inputs'!$E$2:$BC$92,MATCH(DZ$1,'AEG Inputs'!$F$2:$F$92,0),MATCH($A10,'AEG Inputs'!$E$2:$AI$2,0)+20)/'AEG Inputs'!$G$1+DZ9</f>
        <v>56.699758654026098</v>
      </c>
      <c r="EA10" s="39" cm="1">
        <f t="array" ref="EA10">INDEX('AEG Inputs'!$E$2:$BC$92,MATCH(EA$1,'AEG Inputs'!$F$2:$F$92,0),MATCH($A10,'AEG Inputs'!$E$2:$AI$2,0)+20)/'AEG Inputs'!$G$1+EA9</f>
        <v>9.7710354511312297E-2</v>
      </c>
      <c r="EB10" s="39" cm="1">
        <f t="array" ref="EB10">INDEX('AEG Inputs'!$E$2:$BC$92,MATCH(EB$1,'AEG Inputs'!$F$2:$F$92,0),MATCH($A10,'AEG Inputs'!$E$2:$AI$2,0)+20)/'AEG Inputs'!$G$1+EB9</f>
        <v>23.0272798363048</v>
      </c>
      <c r="EC10" s="39" cm="1">
        <f t="array" ref="EC10">INDEX('AEG Inputs'!$E$2:$BC$92,MATCH(EC$1,'AEG Inputs'!$F$2:$F$92,0),MATCH($A10,'AEG Inputs'!$E$2:$AI$2,0)+20)/'AEG Inputs'!$G$1+EC9</f>
        <v>33.78492324473217</v>
      </c>
      <c r="ED10" s="39" cm="1">
        <f t="array" ref="ED10">INDEX('AEG Inputs'!$E$2:$BC$92,MATCH(ED$1,'AEG Inputs'!$F$2:$F$92,0),MATCH($A10,'AEG Inputs'!$E$2:$AI$2,0)+20)/'AEG Inputs'!$G$1+ED9</f>
        <v>9.8042152583118067</v>
      </c>
      <c r="EE10" s="39" cm="1">
        <f t="array" ref="EE10">INDEX('AEG Inputs'!$E$2:$BC$92,MATCH(EE$1,'AEG Inputs'!$F$2:$F$92,0),MATCH($A10,'AEG Inputs'!$E$2:$AI$2,0)+20)/'AEG Inputs'!$G$1+EE9</f>
        <v>0.13819591736445472</v>
      </c>
      <c r="EF10" s="39" cm="1">
        <f t="array" ref="EF10">INDEX('AEG Inputs'!$E$2:$BC$92,MATCH(EF$1,'AEG Inputs'!$F$2:$F$92,0),MATCH($A10,'AEG Inputs'!$E$2:$AI$2,0)+20)/'AEG Inputs'!$G$1+EF9</f>
        <v>7.1128474934754382E-2</v>
      </c>
      <c r="EG10" s="39" cm="1">
        <f t="array" ref="EG10">INDEX('AEG Inputs'!$E$2:$BC$92,MATCH(EG$1,'AEG Inputs'!$F$2:$F$92,0),MATCH($A10,'AEG Inputs'!$E$2:$AI$2,0)+20)/'AEG Inputs'!$G$1+EG9</f>
        <v>5.6786313008121567</v>
      </c>
      <c r="EH10" s="39" cm="1">
        <f t="array" ref="EH10">INDEX('AEG Inputs'!$E$2:$BC$92,MATCH(EH$1,'AEG Inputs'!$F$2:$F$92,0),MATCH($A10,'AEG Inputs'!$E$2:$AI$2,0)+20)/'AEG Inputs'!$G$1+EH9</f>
        <v>4.2902871974023604</v>
      </c>
      <c r="EI10" s="39" cm="1">
        <f t="array" ref="EI10">INDEX('AEG Inputs'!$E$2:$BC$92,MATCH(EI$1,'AEG Inputs'!$F$2:$F$92,0),MATCH($A10,'AEG Inputs'!$E$2:$AI$2,0)+20)/'AEG Inputs'!$G$1+EI9</f>
        <v>4.9865900879431555</v>
      </c>
      <c r="EJ10" s="39" cm="1">
        <f t="array" ref="EJ10">INDEX('AEG Inputs'!$E$2:$BC$92,MATCH(EJ$1,'AEG Inputs'!$F$2:$F$92,0),MATCH($A10,'AEG Inputs'!$E$2:$AI$2,0)+20)/'AEG Inputs'!$G$1+EJ9</f>
        <v>5.3973812585947503</v>
      </c>
      <c r="EK10" s="39" cm="1">
        <f t="array" ref="EK10">INDEX('AEG Inputs'!$E$2:$BC$92,MATCH(EK$1,'AEG Inputs'!$F$2:$F$92,0),MATCH($A10,'AEG Inputs'!$E$2:$AI$2,0)+20)/'AEG Inputs'!$G$1+EK9</f>
        <v>4.5497426679017501</v>
      </c>
      <c r="EL10" s="39" cm="1">
        <f t="array" ref="EL10">INDEX('AEG Inputs'!$E$2:$BC$92,MATCH(EL$1,'AEG Inputs'!$F$2:$F$92,0),MATCH($A10,'AEG Inputs'!$E$2:$AI$2,0)+20)/'AEG Inputs'!$G$1+EL9</f>
        <v>0.61742445623181741</v>
      </c>
      <c r="EM10" s="39" cm="1">
        <f t="array" ref="EM10">INDEX('AEG Inputs'!$E$2:$BC$92,MATCH(EM$1,'AEG Inputs'!$F$2:$F$92,0),MATCH($A10,'AEG Inputs'!$E$2:$AI$2,0)+20)/'AEG Inputs'!$G$1+EM9</f>
        <v>0.71332664774933907</v>
      </c>
      <c r="EN10" s="39" cm="1">
        <f t="array" ref="EN10">INDEX('AEG Inputs'!$E$2:$BC$92,MATCH(EN$1,'AEG Inputs'!$F$2:$F$92,0),MATCH($A10,'AEG Inputs'!$E$2:$AI$2,0)+20)/'AEG Inputs'!$G$1+EN9</f>
        <v>40.527882642424089</v>
      </c>
      <c r="EO10" s="39" cm="1">
        <f t="array" ref="EO10">INDEX('AEG Inputs'!$E$2:$BC$92,MATCH(EO$1,'AEG Inputs'!$F$2:$F$92,0),MATCH($A10,'AEG Inputs'!$E$2:$AI$2,0)+20)/'AEG Inputs'!$G$1+EO9</f>
        <v>0.12532821614189199</v>
      </c>
      <c r="EP10" s="39" cm="1">
        <f t="array" ref="EP10">INDEX('AEG Inputs'!$E$2:$BC$92,MATCH(EP$1,'AEG Inputs'!$F$2:$F$92,0),MATCH($A10,'AEG Inputs'!$E$2:$AI$2,0)+20)/'AEG Inputs'!$G$1+EP9</f>
        <v>44.965194216236497</v>
      </c>
      <c r="EQ10" s="39" cm="1">
        <f t="array" ref="EQ10">INDEX('AEG Inputs'!$E$2:$BC$92,MATCH(EQ$1,'AEG Inputs'!$F$2:$F$92,0),MATCH($A10,'AEG Inputs'!$E$2:$AI$2,0)+20)/'AEG Inputs'!$G$1+EQ9</f>
        <v>34.700950421827486</v>
      </c>
      <c r="ER10" s="39" cm="1">
        <f t="array" ref="ER10">INDEX('AEG Inputs'!$E$2:$BC$92,MATCH(ER$1,'AEG Inputs'!$F$2:$F$92,0),MATCH($A10,'AEG Inputs'!$E$2:$AI$2,0)+20)/'AEG Inputs'!$G$1+ER9</f>
        <v>30.538116026129565</v>
      </c>
      <c r="ES10" s="39" cm="1">
        <f t="array" ref="ES10">INDEX('AEG Inputs'!$E$2:$BC$92,MATCH(ES$1,'AEG Inputs'!$F$2:$F$92,0),MATCH($A10,'AEG Inputs'!$E$2:$AI$2,0)+20)/'AEG Inputs'!$G$1+ES9</f>
        <v>9.8714772313237588E-3</v>
      </c>
      <c r="ET10" s="39" cm="1">
        <f t="array" ref="ET10">INDEX('AEG Inputs'!$E$2:$BC$92,MATCH(ET$1,'AEG Inputs'!$F$2:$F$92,0),MATCH($A10,'AEG Inputs'!$E$2:$AI$2,0)+20)/'AEG Inputs'!$G$1+ET9</f>
        <v>1.4943746379880246E-2</v>
      </c>
      <c r="EU10" s="39" cm="1">
        <f t="array" ref="EU10">INDEX('AEG Inputs'!$E$2:$BC$92,MATCH(EU$1,'AEG Inputs'!$F$2:$F$92,0),MATCH($A10,'AEG Inputs'!$E$2:$AI$2,0)+20)/'AEG Inputs'!$G$1+EU9</f>
        <v>0.97347175180829226</v>
      </c>
      <c r="EV10" s="39" cm="1">
        <f t="array" ref="EV10">INDEX('AEG Inputs'!$E$2:$BC$92,MATCH(EV$1,'AEG Inputs'!$F$2:$F$92,0),MATCH($A10,'AEG Inputs'!$E$2:$AI$2,0)+20)/'AEG Inputs'!$G$1+EV9</f>
        <v>0.98983280899991599</v>
      </c>
      <c r="EW10" s="39" cm="1">
        <f t="array" ref="EW10">INDEX('AEG Inputs'!$E$2:$BC$92,MATCH(EW$1,'AEG Inputs'!$F$2:$F$92,0),MATCH($A10,'AEG Inputs'!$E$2:$AI$2,0)+20)/'AEG Inputs'!$G$1+EW9</f>
        <v>1.1455098495472433</v>
      </c>
      <c r="EX10" s="39" cm="1">
        <f t="array" ref="EX10">INDEX('AEG Inputs'!$E$2:$BC$92,MATCH(EX$1,'AEG Inputs'!$F$2:$F$92,0),MATCH($A10,'AEG Inputs'!$E$2:$AI$2,0)+20)/'AEG Inputs'!$G$1+EX9</f>
        <v>0.26240055561138698</v>
      </c>
      <c r="EY10" s="39" cm="1">
        <f t="array" ref="EY10">INDEX('AEG Inputs'!$E$2:$BC$92,MATCH(EY$1,'AEG Inputs'!$F$2:$F$92,0),MATCH($A10,'AEG Inputs'!$E$2:$AI$2,0)+20)/'AEG Inputs'!$G$1+EY9</f>
        <v>4.3591464767539598E-2</v>
      </c>
      <c r="EZ10" s="39" cm="1">
        <f t="array" ref="EZ10">INDEX('AEG Inputs'!$E$2:$BC$92,MATCH(EZ$1,'AEG Inputs'!$F$2:$F$92,0),MATCH($A10,'AEG Inputs'!$E$2:$AI$2,0)+20)/'AEG Inputs'!$G$1+EZ9</f>
        <v>8.4318295208383728E-2</v>
      </c>
      <c r="FA10" s="39" cm="1">
        <f t="array" ref="FA10">INDEX('AEG Inputs'!$E$2:$BC$92,MATCH(FA$1,'AEG Inputs'!$F$2:$F$92,0),MATCH($A10,'AEG Inputs'!$E$2:$AI$2,0)+20)/'AEG Inputs'!$G$1+FA9</f>
        <v>0.100836159213156</v>
      </c>
      <c r="FB10" s="39" cm="1">
        <f t="array" ref="FB10">INDEX('AEG Inputs'!$E$2:$BC$92,MATCH(FB$1,'AEG Inputs'!$F$2:$F$92,0),MATCH($A10,'AEG Inputs'!$E$2:$AI$2,0)+20)/'AEG Inputs'!$G$1+FB9</f>
        <v>2.2536259957376661</v>
      </c>
      <c r="FC10" s="39" cm="1">
        <f t="array" ref="FC10">INDEX('AEG Inputs'!$E$2:$BC$92,MATCH(FC$1,'AEG Inputs'!$F$2:$F$92,0),MATCH($A10,'AEG Inputs'!$E$2:$AI$2,0)+20)/'AEG Inputs'!$G$1+FC9</f>
        <v>3.4790718849977702E-3</v>
      </c>
      <c r="FD10" s="39" cm="1">
        <f t="array" ref="FD10">INDEX('AEG Inputs'!$E$2:$BC$92,MATCH(FD$1,'AEG Inputs'!$F$2:$F$92,0),MATCH($A10,'AEG Inputs'!$E$2:$AI$2,0)+20)/'AEG Inputs'!$G$1+FD9</f>
        <v>2.8339725963699598</v>
      </c>
      <c r="FE10" s="39" cm="1">
        <f t="array" ref="FE10">INDEX('AEG Inputs'!$E$2:$BC$92,MATCH(FE$1,'AEG Inputs'!$F$2:$F$92,0),MATCH($A10,'AEG Inputs'!$E$2:$AI$2,0)+20)/'AEG Inputs'!$G$1+FE9</f>
        <v>6.8647741638662607</v>
      </c>
      <c r="FF10" s="39" cm="1">
        <f t="array" ref="FF10">INDEX('AEG Inputs'!$E$2:$BC$92,MATCH(FF$1,'AEG Inputs'!$F$2:$F$92,0),MATCH($A10,'AEG Inputs'!$E$2:$AI$2,0)+20)/'AEG Inputs'!$G$1+FF9</f>
        <v>9.242986899600993</v>
      </c>
      <c r="FG10" s="39" cm="1">
        <f t="array" ref="FG10">INDEX('AEG Inputs'!$E$2:$BC$92,MATCH(FG$1,'AEG Inputs'!$F$2:$F$92,0),MATCH($A10,'AEG Inputs'!$E$2:$AI$2,0)+20)/'AEG Inputs'!$G$1+FG9</f>
        <v>1.6053303048051339E-2</v>
      </c>
      <c r="FH10" s="39" cm="1">
        <f t="array" ref="FH10">INDEX('AEG Inputs'!$E$2:$BC$92,MATCH(FH$1,'AEG Inputs'!$F$2:$F$92,0),MATCH($A10,'AEG Inputs'!$E$2:$AI$2,0)+20)/'AEG Inputs'!$G$1+FH9</f>
        <v>1.0274696932468017</v>
      </c>
      <c r="FI10" s="39" cm="1">
        <f t="array" ref="FI10">INDEX('AEG Inputs'!$E$2:$BC$92,MATCH(FI$1,'AEG Inputs'!$F$2:$F$92,0),MATCH($A10,'AEG Inputs'!$E$2:$AI$2,0)+20)/'AEG Inputs'!$G$1+FI9</f>
        <v>0.84128102069190813</v>
      </c>
      <c r="FJ10" s="39" cm="1">
        <f t="array" ref="FJ10">INDEX('AEG Inputs'!$E$2:$BC$92,MATCH(FJ$1,'AEG Inputs'!$F$2:$F$92,0),MATCH($A10,'AEG Inputs'!$E$2:$AI$2,0)+20)/'AEG Inputs'!$G$1+FJ9</f>
        <v>0.84881814760499397</v>
      </c>
      <c r="FK10" s="39" cm="1">
        <f t="array" ref="FK10">INDEX('AEG Inputs'!$E$2:$BC$92,MATCH(FK$1,'AEG Inputs'!$F$2:$F$92,0),MATCH($A10,'AEG Inputs'!$E$2:$AI$2,0)+20)/'AEG Inputs'!$G$1+FK9</f>
        <v>0.81075003759660447</v>
      </c>
      <c r="FL10" s="39" cm="1">
        <f t="array" ref="FL10">INDEX('AEG Inputs'!$E$2:$BC$92,MATCH(FL$1,'AEG Inputs'!$F$2:$F$92,0),MATCH($A10,'AEG Inputs'!$E$2:$AI$2,0)+20)/'AEG Inputs'!$G$1+FL9</f>
        <v>0.13670617363276899</v>
      </c>
      <c r="FM10" s="39" cm="1">
        <f t="array" ref="FM10">INDEX('AEG Inputs'!$E$2:$BC$92,MATCH(FM$1,'AEG Inputs'!$F$2:$F$92,0),MATCH($A10,'AEG Inputs'!$E$2:$AI$2,0)+20)/'AEG Inputs'!$G$1+FM9</f>
        <v>9.1146201398280197E-2</v>
      </c>
      <c r="FN10" s="39" cm="1">
        <f t="array" ref="FN10">INDEX('AEG Inputs'!$E$2:$BC$92,MATCH(FN$1,'AEG Inputs'!$F$2:$F$92,0),MATCH($A10,'AEG Inputs'!$E$2:$AI$2,0)+20)/'AEG Inputs'!$G$1+FN9</f>
        <v>11.068331841011059</v>
      </c>
      <c r="FO10" s="39" cm="1">
        <f t="array" ref="FO10">INDEX('AEG Inputs'!$E$2:$BC$92,MATCH(FO$1,'AEG Inputs'!$F$2:$F$92,0),MATCH($A10,'AEG Inputs'!$E$2:$AI$2,0)+20)/'AEG Inputs'!$G$1+FO9</f>
        <v>6.6349852027075801E-2</v>
      </c>
      <c r="FP10" s="39" cm="1">
        <f t="array" ref="FP10">INDEX('AEG Inputs'!$E$2:$BC$92,MATCH(FP$1,'AEG Inputs'!$F$2:$F$92,0),MATCH($A10,'AEG Inputs'!$E$2:$AI$2,0)+20)/'AEG Inputs'!$G$1+FP9</f>
        <v>16.445375282616819</v>
      </c>
      <c r="FQ10" s="39" cm="1">
        <f t="array" ref="FQ10">INDEX('AEG Inputs'!$E$2:$BC$92,MATCH(FQ$1,'AEG Inputs'!$F$2:$F$92,0),MATCH($A10,'AEG Inputs'!$E$2:$AI$2,0)+20)/'AEG Inputs'!$G$1+FQ9</f>
        <v>3.1139951972029602E-2</v>
      </c>
      <c r="FR10" s="39" cm="1">
        <f t="array" ref="FR10">INDEX('AEG Inputs'!$E$2:$BC$92,MATCH(FR$1,'AEG Inputs'!$F$2:$F$92,0),MATCH($A10,'AEG Inputs'!$E$2:$AI$2,0)+20)/'AEG Inputs'!$G$1+FR9</f>
        <v>4.8750093542753499</v>
      </c>
      <c r="FS10" s="39" cm="1">
        <f t="array" ref="FS10">INDEX('AEG Inputs'!$E$2:$BC$92,MATCH(FS$1,'AEG Inputs'!$F$2:$F$92,0),MATCH($A10,'AEG Inputs'!$E$2:$AI$2,0)+20)/'AEG Inputs'!$G$1+FS9</f>
        <v>7.4826332569202876</v>
      </c>
    </row>
    <row r="11" spans="1:175" x14ac:dyDescent="0.25">
      <c r="A11" s="38">
        <f t="shared" si="0"/>
        <v>2032</v>
      </c>
      <c r="B11" s="39">
        <f>INDEX('AEG Inputs'!$E$2:$BC$92,MATCH(B$1,'AEG Inputs'!$E$2:$E$92,0),MATCH($A11,'AEG Inputs'!$E$2:$AI$2,0))/'AEG Inputs'!$G$1+B10</f>
        <v>0.93536938082213972</v>
      </c>
      <c r="C11" s="39">
        <f>INDEX('AEG Inputs'!$E$2:$BC$92,MATCH(C$1,'AEG Inputs'!$E$2:$E$92,0),MATCH($A11,'AEG Inputs'!$E$2:$AI$2,0))/'AEG Inputs'!$G$1+C10</f>
        <v>1.7660472824372584</v>
      </c>
      <c r="D11" s="39">
        <f>INDEX('AEG Inputs'!$E$2:$BC$92,MATCH(D$1,'AEG Inputs'!$E$2:$E$92,0),MATCH($A11,'AEG Inputs'!$E$2:$AI$2,0))/'AEG Inputs'!$G$1+D10</f>
        <v>22.379387703888938</v>
      </c>
      <c r="E11" s="39">
        <f>INDEX('AEG Inputs'!$E$2:$BC$92,MATCH(E$1,'AEG Inputs'!$E$2:$E$92,0),MATCH($A11,'AEG Inputs'!$E$2:$AI$2,0))/'AEG Inputs'!$G$1+E10</f>
        <v>54.631200491456077</v>
      </c>
      <c r="F11" s="39">
        <f>INDEX('AEG Inputs'!$E$2:$BC$92,MATCH(F$1,'AEG Inputs'!$E$2:$E$92,0),MATCH($A11,'AEG Inputs'!$E$2:$AI$2,0))/'AEG Inputs'!$G$1+F10</f>
        <v>2.682054351759529</v>
      </c>
      <c r="G11" s="39">
        <f>INDEX('AEG Inputs'!$E$2:$BC$92,MATCH(G$1,'AEG Inputs'!$E$2:$E$92,0),MATCH($A11,'AEG Inputs'!$E$2:$AI$2,0))/'AEG Inputs'!$G$1+G10</f>
        <v>42.184566074474944</v>
      </c>
      <c r="H11" s="39">
        <f>INDEX('AEG Inputs'!$E$2:$BC$92,MATCH(H$1,'AEG Inputs'!$E$2:$E$92,0),MATCH($A11,'AEG Inputs'!$E$2:$AI$2,0))/'AEG Inputs'!$G$1+H10</f>
        <v>2.0566191366486599E-2</v>
      </c>
      <c r="I11" s="39">
        <f>INDEX('AEG Inputs'!$E$2:$BC$92,MATCH(I$1,'AEG Inputs'!$E$2:$E$92,0),MATCH($A11,'AEG Inputs'!$E$2:$AI$2,0))/'AEG Inputs'!$G$1+I10</f>
        <v>3.07947821969537E-2</v>
      </c>
      <c r="J11" s="39">
        <f>INDEX('AEG Inputs'!$E$2:$BC$92,MATCH(J$1,'AEG Inputs'!$E$2:$E$92,0),MATCH($A11,'AEG Inputs'!$E$2:$AI$2,0))/'AEG Inputs'!$G$1+J10</f>
        <v>3.6420372406650898</v>
      </c>
      <c r="K11" s="39">
        <f>INDEX('AEG Inputs'!$E$2:$BC$92,MATCH(K$1,'AEG Inputs'!$E$2:$E$92,0),MATCH($A11,'AEG Inputs'!$E$2:$AI$2,0))/'AEG Inputs'!$G$1+K10</f>
        <v>8.7456255809945187</v>
      </c>
      <c r="L11" s="39">
        <f>INDEX('AEG Inputs'!$E$2:$BC$92,MATCH(L$1,'AEG Inputs'!$E$2:$E$92,0),MATCH($A11,'AEG Inputs'!$E$2:$AI$2,0))/'AEG Inputs'!$G$1+L10</f>
        <v>0.6384342230781811</v>
      </c>
      <c r="M11" s="39">
        <f>INDEX('AEG Inputs'!$E$2:$BC$92,MATCH(M$1,'AEG Inputs'!$E$2:$E$92,0),MATCH($A11,'AEG Inputs'!$E$2:$AI$2,0))/'AEG Inputs'!$G$1+M10</f>
        <v>5.6318339429957898E-2</v>
      </c>
      <c r="N11" s="39">
        <f>INDEX('AEG Inputs'!$E$2:$BC$92,MATCH(N$1,'AEG Inputs'!$E$2:$E$92,0),MATCH($A11,'AEG Inputs'!$E$2:$AI$2,0))/'AEG Inputs'!$G$1+N10</f>
        <v>1.6507728664993973</v>
      </c>
      <c r="O11" s="39">
        <f>INDEX('AEG Inputs'!$E$2:$BC$92,MATCH(O$1,'AEG Inputs'!$E$2:$E$92,0),MATCH($A11,'AEG Inputs'!$E$2:$AI$2,0))/'AEG Inputs'!$G$1+O10</f>
        <v>2.2629540366491381</v>
      </c>
      <c r="P11" s="39">
        <f>INDEX('AEG Inputs'!$E$2:$BC$92,MATCH(P$1,'AEG Inputs'!$E$2:$E$92,0),MATCH($A11,'AEG Inputs'!$E$2:$AI$2,0))/'AEG Inputs'!$G$1+P10</f>
        <v>18.532533831640489</v>
      </c>
      <c r="Q11" s="39">
        <f>INDEX('AEG Inputs'!$E$2:$BC$92,MATCH(Q$1,'AEG Inputs'!$E$2:$E$92,0),MATCH($A11,'AEG Inputs'!$E$2:$AI$2,0))/'AEG Inputs'!$G$1+Q10</f>
        <v>8.826111745995135</v>
      </c>
      <c r="R11" s="39">
        <f>INDEX('AEG Inputs'!$E$2:$BC$92,MATCH(R$1,'AEG Inputs'!$E$2:$E$92,0),MATCH($A11,'AEG Inputs'!$E$2:$AI$2,0))/'AEG Inputs'!$G$1+R10</f>
        <v>5.3458375520146131</v>
      </c>
      <c r="S11" s="39">
        <f>INDEX('AEG Inputs'!$E$2:$BC$92,MATCH(S$1,'AEG Inputs'!$E$2:$E$92,0),MATCH($A11,'AEG Inputs'!$E$2:$AI$2,0))/'AEG Inputs'!$G$1+S10</f>
        <v>4.1305441363423929</v>
      </c>
      <c r="T11" s="39">
        <f>INDEX('AEG Inputs'!$E$2:$BC$92,MATCH(T$1,'AEG Inputs'!$E$2:$E$92,0),MATCH($A11,'AEG Inputs'!$E$2:$AI$2,0))/'AEG Inputs'!$G$1+T10</f>
        <v>0.62084502766417504</v>
      </c>
      <c r="U11" s="39">
        <f>INDEX('AEG Inputs'!$E$2:$BC$92,MATCH(U$1,'AEG Inputs'!$E$2:$E$92,0),MATCH($A11,'AEG Inputs'!$E$2:$AI$2,0))/'AEG Inputs'!$G$1+U10</f>
        <v>4.2569182201463347</v>
      </c>
      <c r="V11" s="39">
        <f>INDEX('AEG Inputs'!$E$2:$BC$92,MATCH(V$1,'AEG Inputs'!$E$2:$E$92,0),MATCH($A11,'AEG Inputs'!$E$2:$AI$2,0))/'AEG Inputs'!$G$1+V10</f>
        <v>16.897842184549383</v>
      </c>
      <c r="W11" s="39">
        <f>INDEX('AEG Inputs'!$E$2:$BC$92,MATCH(W$1,'AEG Inputs'!$E$2:$E$92,0),MATCH($A11,'AEG Inputs'!$E$2:$AI$2,0))/'AEG Inputs'!$G$1+W10</f>
        <v>36.238530383114949</v>
      </c>
      <c r="X11" s="39">
        <f>INDEX('AEG Inputs'!$E$2:$BC$92,MATCH(X$1,'AEG Inputs'!$E$2:$E$92,0),MATCH($A11,'AEG Inputs'!$E$2:$AI$2,0))/'AEG Inputs'!$G$1+X10</f>
        <v>4.6885945212034006</v>
      </c>
      <c r="Y11" s="39">
        <f>INDEX('AEG Inputs'!$E$2:$BC$92,MATCH(Y$1,'AEG Inputs'!$E$2:$E$92,0),MATCH($A11,'AEG Inputs'!$E$2:$AI$2,0))/'AEG Inputs'!$G$1+Y10</f>
        <v>4.1231829346190985</v>
      </c>
      <c r="Z11" s="39">
        <f>INDEX('AEG Inputs'!$E$2:$BC$92,MATCH(Z$1,'AEG Inputs'!$E$2:$E$92,0),MATCH($A11,'AEG Inputs'!$E$2:$AI$2,0))/'AEG Inputs'!$G$1+Z10</f>
        <v>1.349985773772034</v>
      </c>
      <c r="AA11" s="39">
        <f>INDEX('AEG Inputs'!$E$2:$BC$92,MATCH(AA$1,'AEG Inputs'!$E$2:$E$92,0),MATCH($A11,'AEG Inputs'!$E$2:$AI$2,0))/'AEG Inputs'!$G$1+AA10</f>
        <v>16.893387080742144</v>
      </c>
      <c r="AB11" s="39">
        <f>INDEX('AEG Inputs'!$E$2:$BC$92,MATCH(AB$1,'AEG Inputs'!$E$2:$E$92,0),MATCH($A11,'AEG Inputs'!$E$2:$AI$2,0))/'AEG Inputs'!$G$1+AB10</f>
        <v>12.955225062528168</v>
      </c>
      <c r="AC11" s="39">
        <f>INDEX('AEG Inputs'!$E$2:$BC$92,MATCH(AC$1,'AEG Inputs'!$E$2:$E$92,0),MATCH($A11,'AEG Inputs'!$E$2:$AI$2,0))/'AEG Inputs'!$G$1+AC10</f>
        <v>11.640296913554046</v>
      </c>
      <c r="AD11" s="39">
        <f>INDEX('AEG Inputs'!$E$2:$BC$92,MATCH(AD$1,'AEG Inputs'!$E$2:$E$92,0),MATCH($A11,'AEG Inputs'!$E$2:$AI$2,0))/'AEG Inputs'!$G$1+AD10</f>
        <v>8.8737079476812983</v>
      </c>
      <c r="AE11" s="39">
        <f>INDEX('AEG Inputs'!$E$2:$BC$92,MATCH(AE$1,'AEG Inputs'!$E$2:$E$92,0),MATCH($A11,'AEG Inputs'!$E$2:$AI$2,0))/'AEG Inputs'!$G$1+AE10</f>
        <v>2.24798202227471</v>
      </c>
      <c r="AF11" s="39">
        <f>INDEX('AEG Inputs'!$E$2:$BC$92,MATCH(AF$1,'AEG Inputs'!$E$2:$E$92,0),MATCH($A11,'AEG Inputs'!$E$2:$AI$2,0))/'AEG Inputs'!$G$1+AF10</f>
        <v>1.7523344054301299E-2</v>
      </c>
      <c r="AG11" s="39">
        <f>INDEX('AEG Inputs'!$E$2:$BC$92,MATCH(AG$1,'AEG Inputs'!$E$2:$E$92,0),MATCH($A11,'AEG Inputs'!$E$2:$AI$2,0))/'AEG Inputs'!$G$1+AG10</f>
        <v>2.8346809741866999E-2</v>
      </c>
      <c r="AH11" s="39">
        <f>INDEX('AEG Inputs'!$E$2:$BC$92,MATCH(AH$1,'AEG Inputs'!$E$2:$E$92,0),MATCH($A11,'AEG Inputs'!$E$2:$AI$2,0))/'AEG Inputs'!$G$1+AH10</f>
        <v>0.25989595486636602</v>
      </c>
      <c r="AI11" s="39">
        <f>INDEX('AEG Inputs'!$E$2:$BC$92,MATCH(AI$1,'AEG Inputs'!$E$2:$E$92,0),MATCH($A11,'AEG Inputs'!$E$2:$AI$2,0))/'AEG Inputs'!$G$1+AI10</f>
        <v>0.33626689165639301</v>
      </c>
      <c r="AJ11" s="39">
        <f>INDEX('AEG Inputs'!$E$2:$BC$92,MATCH(AJ$1,'AEG Inputs'!$E$2:$E$92,0),MATCH($A11,'AEG Inputs'!$E$2:$AI$2,0))/'AEG Inputs'!$G$1+AJ10</f>
        <v>8.2860796306807497E-2</v>
      </c>
      <c r="AK11" s="39">
        <f>INDEX('AEG Inputs'!$E$2:$BC$92,MATCH(AK$1,'AEG Inputs'!$E$2:$E$92,0),MATCH($A11,'AEG Inputs'!$E$2:$AI$2,0))/'AEG Inputs'!$G$1+AK10</f>
        <v>9.21884898515162E-3</v>
      </c>
      <c r="AL11" s="39">
        <f>INDEX('AEG Inputs'!$E$2:$BC$92,MATCH(AL$1,'AEG Inputs'!$E$2:$E$92,0),MATCH($A11,'AEG Inputs'!$E$2:$AI$2,0))/'AEG Inputs'!$G$1+AL10</f>
        <v>0.37550930218844564</v>
      </c>
      <c r="AM11" s="39">
        <f>INDEX('AEG Inputs'!$E$2:$BC$92,MATCH(AM$1,'AEG Inputs'!$E$2:$E$92,0),MATCH($A11,'AEG Inputs'!$E$2:$AI$2,0))/'AEG Inputs'!$G$1+AM10</f>
        <v>0.34956088646745676</v>
      </c>
      <c r="AN11" s="39">
        <f>INDEX('AEG Inputs'!$E$2:$BC$92,MATCH(AN$1,'AEG Inputs'!$E$2:$E$92,0),MATCH($A11,'AEG Inputs'!$E$2:$AI$2,0))/'AEG Inputs'!$G$1+AN10</f>
        <v>2.3810032415022402</v>
      </c>
      <c r="AO11" s="39">
        <f>INDEX('AEG Inputs'!$E$2:$BC$92,MATCH(AO$1,'AEG Inputs'!$E$2:$E$92,0),MATCH($A11,'AEG Inputs'!$E$2:$AI$2,0))/'AEG Inputs'!$G$1+AO10</f>
        <v>3.3745233958251957</v>
      </c>
      <c r="AP11" s="39">
        <f>INDEX('AEG Inputs'!$E$2:$BC$92,MATCH(AP$1,'AEG Inputs'!$E$2:$E$92,0),MATCH($A11,'AEG Inputs'!$E$2:$AI$2,0))/'AEG Inputs'!$G$1+AP10</f>
        <v>0.54676110756496099</v>
      </c>
      <c r="AQ11" s="39">
        <f>INDEX('AEG Inputs'!$E$2:$BC$92,MATCH(AQ$1,'AEG Inputs'!$E$2:$E$92,0),MATCH($A11,'AEG Inputs'!$E$2:$AI$2,0))/'AEG Inputs'!$G$1+AQ10</f>
        <v>0.77395608775044056</v>
      </c>
      <c r="AR11" s="39">
        <f>INDEX('AEG Inputs'!$E$2:$BC$92,MATCH(AR$1,'AEG Inputs'!$E$2:$E$92,0),MATCH($A11,'AEG Inputs'!$E$2:$AI$2,0))/'AEG Inputs'!$G$1+AR10</f>
        <v>3.5764331042995501</v>
      </c>
      <c r="AS11" s="39">
        <f>INDEX('AEG Inputs'!$E$2:$BC$92,MATCH(AS$1,'AEG Inputs'!$E$2:$E$92,0),MATCH($A11,'AEG Inputs'!$E$2:$AI$2,0))/'AEG Inputs'!$G$1+AS10</f>
        <v>4.4417643327403438</v>
      </c>
      <c r="AT11" s="39">
        <f>INDEX('AEG Inputs'!$E$2:$BC$92,MATCH(AT$1,'AEG Inputs'!$E$2:$E$92,0),MATCH($A11,'AEG Inputs'!$E$2:$AI$2,0))/'AEG Inputs'!$G$1+AT10</f>
        <v>22.574820549133051</v>
      </c>
      <c r="AU11" s="39">
        <f>INDEX('AEG Inputs'!$E$2:$BC$92,MATCH(AU$1,'AEG Inputs'!$E$2:$E$92,0),MATCH($A11,'AEG Inputs'!$E$2:$AI$2,0))/'AEG Inputs'!$G$1+AU10</f>
        <v>24.765107211228621</v>
      </c>
      <c r="AV11" s="39">
        <f>INDEX('AEG Inputs'!$E$2:$BC$92,MATCH(AV$1,'AEG Inputs'!$E$2:$E$92,0),MATCH($A11,'AEG Inputs'!$E$2:$AI$2,0))/'AEG Inputs'!$G$1+AV10</f>
        <v>5.0298237438514821</v>
      </c>
      <c r="AW11" s="39">
        <f>INDEX('AEG Inputs'!$E$2:$BC$92,MATCH(AW$1,'AEG Inputs'!$E$2:$E$92,0),MATCH($A11,'AEG Inputs'!$E$2:$AI$2,0))/'AEG Inputs'!$G$1+AW10</f>
        <v>4.5880737787671784</v>
      </c>
      <c r="AX11" s="39">
        <f>INDEX('AEG Inputs'!$E$2:$BC$92,MATCH(AX$1,'AEG Inputs'!$E$2:$E$92,0),MATCH($A11,'AEG Inputs'!$E$2:$AI$2,0))/'AEG Inputs'!$G$1+AX10</f>
        <v>1.55932924913911E-2</v>
      </c>
      <c r="AY11" s="39">
        <f>INDEX('AEG Inputs'!$E$2:$BC$92,MATCH(AY$1,'AEG Inputs'!$E$2:$E$92,0),MATCH($A11,'AEG Inputs'!$E$2:$AI$2,0))/'AEG Inputs'!$G$1+AY10</f>
        <v>3.35242438829218E-2</v>
      </c>
      <c r="AZ11" s="39">
        <f>INDEX('AEG Inputs'!$E$2:$BC$92,MATCH(AZ$1,'AEG Inputs'!$E$2:$E$92,0),MATCH($A11,'AEG Inputs'!$E$2:$AI$2,0))/'AEG Inputs'!$G$1+AZ10</f>
        <v>0.21014570930842</v>
      </c>
      <c r="BA11" s="39">
        <f>INDEX('AEG Inputs'!$E$2:$BC$92,MATCH(BA$1,'AEG Inputs'!$E$2:$E$92,0),MATCH($A11,'AEG Inputs'!$E$2:$AI$2,0))/'AEG Inputs'!$G$1+BA10</f>
        <v>0.40962396348276597</v>
      </c>
      <c r="BB11" s="39">
        <f>INDEX('AEG Inputs'!$E$2:$BC$92,MATCH(BB$1,'AEG Inputs'!$E$2:$E$92,0),MATCH($A11,'AEG Inputs'!$E$2:$AI$2,0))/'AEG Inputs'!$G$1+BB10</f>
        <v>3.7290081488810502E-2</v>
      </c>
      <c r="BC11" s="39">
        <f>INDEX('AEG Inputs'!$E$2:$BC$92,MATCH(BC$1,'AEG Inputs'!$E$2:$E$92,0),MATCH($A11,'AEG Inputs'!$E$2:$AI$2,0))/'AEG Inputs'!$G$1+BC10</f>
        <v>5.8009730085988698E-2</v>
      </c>
      <c r="BD11" s="39">
        <f>INDEX('AEG Inputs'!$E$2:$BC$92,MATCH(BD$1,'AEG Inputs'!$E$2:$E$92,0),MATCH($A11,'AEG Inputs'!$E$2:$AI$2,0))/'AEG Inputs'!$G$1+BD10</f>
        <v>9.0627697654651479E-3</v>
      </c>
      <c r="BE11" s="39">
        <f>INDEX('AEG Inputs'!$E$2:$BC$92,MATCH(BE$1,'AEG Inputs'!$E$2:$E$92,0),MATCH($A11,'AEG Inputs'!$E$2:$AI$2,0))/'AEG Inputs'!$G$1+BE10</f>
        <v>7.2957653477458044E-3</v>
      </c>
      <c r="BF11" s="39">
        <f>INDEX('AEG Inputs'!$E$2:$BC$92,MATCH(BF$1,'AEG Inputs'!$E$2:$E$92,0),MATCH($A11,'AEG Inputs'!$E$2:$AI$2,0))/'AEG Inputs'!$G$1+BF10</f>
        <v>3.3303609466217936</v>
      </c>
      <c r="BG11" s="39">
        <f>INDEX('AEG Inputs'!$E$2:$BC$92,MATCH(BG$1,'AEG Inputs'!$E$2:$E$92,0),MATCH($A11,'AEG Inputs'!$E$2:$AI$2,0))/'AEG Inputs'!$G$1+BG10</f>
        <v>6.9440413859052683E-2</v>
      </c>
      <c r="BH11" s="39">
        <f>INDEX('AEG Inputs'!$E$2:$BC$92,MATCH(BH$1,'AEG Inputs'!$E$2:$E$92,0),MATCH($A11,'AEG Inputs'!$E$2:$AI$2,0))/'AEG Inputs'!$G$1+BH10</f>
        <v>0.76611813962622033</v>
      </c>
      <c r="BI11" s="39">
        <f>INDEX('AEG Inputs'!$E$2:$BC$92,MATCH(BI$1,'AEG Inputs'!$E$2:$E$92,0),MATCH($A11,'AEG Inputs'!$E$2:$AI$2,0))/'AEG Inputs'!$G$1+BI10</f>
        <v>1.4617880716002144E-2</v>
      </c>
      <c r="BJ11" s="39">
        <f>INDEX('AEG Inputs'!$E$2:$BC$92,MATCH(BJ$1,'AEG Inputs'!$E$2:$E$92,0),MATCH($A11,'AEG Inputs'!$E$2:$AI$2,0))/'AEG Inputs'!$G$1+BJ10</f>
        <v>6.5494556972021167E-2</v>
      </c>
      <c r="BK11" s="39">
        <f>INDEX('AEG Inputs'!$E$2:$BC$92,MATCH(BK$1,'AEG Inputs'!$E$2:$E$92,0),MATCH($A11,'AEG Inputs'!$E$2:$AI$2,0))/'AEG Inputs'!$G$1+BK10</f>
        <v>9.8752057006266006E-2</v>
      </c>
      <c r="BL11" s="39">
        <f>INDEX('AEG Inputs'!$E$2:$BC$92,MATCH(BL$1,'AEG Inputs'!$E$2:$E$92,0),MATCH($A11,'AEG Inputs'!$E$2:$AI$2,0))/'AEG Inputs'!$G$1+BL10</f>
        <v>38.579452113293975</v>
      </c>
      <c r="BM11" s="39">
        <f>INDEX('AEG Inputs'!$E$2:$BC$92,MATCH(BM$1,'AEG Inputs'!$E$2:$E$92,0),MATCH($A11,'AEG Inputs'!$E$2:$AI$2,0))/'AEG Inputs'!$G$1+BM10</f>
        <v>0.63975162172439826</v>
      </c>
      <c r="BN11" s="39">
        <f>INDEX('AEG Inputs'!$E$2:$BC$92,MATCH(BN$1,'AEG Inputs'!$E$2:$E$92,0),MATCH($A11,'AEG Inputs'!$E$2:$AI$2,0))/'AEG Inputs'!$G$1+BN10</f>
        <v>8.6673532254837813</v>
      </c>
      <c r="BO11" s="39">
        <f>INDEX('AEG Inputs'!$E$2:$BC$92,MATCH(BO$1,'AEG Inputs'!$E$2:$E$92,0),MATCH($A11,'AEG Inputs'!$E$2:$AI$2,0))/'AEG Inputs'!$G$1+BO10</f>
        <v>8.6172918366000037E-2</v>
      </c>
      <c r="BP11" s="39">
        <f>INDEX('AEG Inputs'!$E$2:$BC$92,MATCH(BP$1,'AEG Inputs'!$E$2:$E$92,0),MATCH($A11,'AEG Inputs'!$E$2:$AI$2,0))/'AEG Inputs'!$G$1+BP10</f>
        <v>0.45883691593791698</v>
      </c>
      <c r="BQ11" s="39">
        <f>INDEX('AEG Inputs'!$E$2:$BC$92,MATCH(BQ$1,'AEG Inputs'!$E$2:$E$92,0),MATCH($A11,'AEG Inputs'!$E$2:$AI$2,0))/'AEG Inputs'!$G$1+BQ10</f>
        <v>0.41278914824767998</v>
      </c>
      <c r="BR11" s="39">
        <f>INDEX('AEG Inputs'!$E$2:$BC$92,MATCH(BR$1,'AEG Inputs'!$E$2:$E$92,0),MATCH($A11,'AEG Inputs'!$E$2:$AI$2,0))/'AEG Inputs'!$G$1+BR10</f>
        <v>3.8621941623212201</v>
      </c>
      <c r="BS11" s="39">
        <f>INDEX('AEG Inputs'!$E$2:$BC$92,MATCH(BS$1,'AEG Inputs'!$E$2:$E$92,0),MATCH($A11,'AEG Inputs'!$E$2:$AI$2,0))/'AEG Inputs'!$G$1+BS10</f>
        <v>4.3870873348709898</v>
      </c>
      <c r="BT11" s="39">
        <f>INDEX('AEG Inputs'!$E$2:$BC$92,MATCH(BT$1,'AEG Inputs'!$E$2:$E$92,0),MATCH($A11,'AEG Inputs'!$E$2:$AI$2,0))/'AEG Inputs'!$G$1+BT10</f>
        <v>0.86673688258445991</v>
      </c>
      <c r="BU11" s="39">
        <f>INDEX('AEG Inputs'!$E$2:$BC$92,MATCH(BU$1,'AEG Inputs'!$E$2:$E$92,0),MATCH($A11,'AEG Inputs'!$E$2:$AI$2,0))/'AEG Inputs'!$G$1+BU10</f>
        <v>0.94023139831246505</v>
      </c>
      <c r="BV11" s="39">
        <f>INDEX('AEG Inputs'!$E$2:$BC$92,MATCH(BV$1,'AEG Inputs'!$E$2:$E$92,0),MATCH($A11,'AEG Inputs'!$E$2:$AI$2,0))/'AEG Inputs'!$G$1+BV10</f>
        <v>0.72151738203310301</v>
      </c>
      <c r="BW11" s="39">
        <f>INDEX('AEG Inputs'!$E$2:$BC$92,MATCH(BW$1,'AEG Inputs'!$E$2:$E$92,0),MATCH($A11,'AEG Inputs'!$E$2:$AI$2,0))/'AEG Inputs'!$G$1+BW10</f>
        <v>2.5977030558011802</v>
      </c>
      <c r="BX11" s="39">
        <f>INDEX('AEG Inputs'!$E$2:$BC$92,MATCH(BX$1,'AEG Inputs'!$E$2:$E$92,0),MATCH($A11,'AEG Inputs'!$E$2:$AI$2,0))/'AEG Inputs'!$G$1+BX10</f>
        <v>28.057654197868398</v>
      </c>
      <c r="BY11" s="39">
        <f>INDEX('AEG Inputs'!$E$2:$BC$92,MATCH(BY$1,'AEG Inputs'!$E$2:$E$92,0),MATCH($A11,'AEG Inputs'!$E$2:$AI$2,0))/'AEG Inputs'!$G$1+BY10</f>
        <v>57.180866845447397</v>
      </c>
      <c r="BZ11" s="39">
        <f>INDEX('AEG Inputs'!$E$2:$BC$92,MATCH(BZ$1,'AEG Inputs'!$E$2:$E$92,0),MATCH($A11,'AEG Inputs'!$E$2:$AI$2,0))/'AEG Inputs'!$G$1+BZ10</f>
        <v>5.6536268676891996</v>
      </c>
      <c r="CA11" s="39">
        <f>INDEX('AEG Inputs'!$E$2:$BC$92,MATCH(CA$1,'AEG Inputs'!$E$2:$E$92,0),MATCH($A11,'AEG Inputs'!$E$2:$AI$2,0))/'AEG Inputs'!$G$1+CA10</f>
        <v>3.5698408844772098</v>
      </c>
      <c r="CB11" s="39">
        <f>INDEX('AEG Inputs'!$E$2:$BC$92,MATCH(CB$1,'AEG Inputs'!$E$2:$E$92,0),MATCH($A11,'AEG Inputs'!$E$2:$AI$2,0))/'AEG Inputs'!$G$1+CB10</f>
        <v>2.6363804387622411E-2</v>
      </c>
      <c r="CC11" s="39">
        <f>INDEX('AEG Inputs'!$E$2:$BC$92,MATCH(CC$1,'AEG Inputs'!$E$2:$E$92,0),MATCH($A11,'AEG Inputs'!$E$2:$AI$2,0))/'AEG Inputs'!$G$1+CC10</f>
        <v>0.1674903909583865</v>
      </c>
      <c r="CD11" s="39">
        <f>INDEX('AEG Inputs'!$E$2:$BC$92,MATCH(CD$1,'AEG Inputs'!$E$2:$E$92,0),MATCH($A11,'AEG Inputs'!$E$2:$AI$2,0))/'AEG Inputs'!$G$1+CD10</f>
        <v>0.24240775299622042</v>
      </c>
      <c r="CE11" s="39">
        <f>INDEX('AEG Inputs'!$E$2:$BC$92,MATCH(CE$1,'AEG Inputs'!$E$2:$E$92,0),MATCH($A11,'AEG Inputs'!$E$2:$AI$2,0))/'AEG Inputs'!$G$1+CE10</f>
        <v>5.1731788170640058</v>
      </c>
      <c r="CF11" s="39">
        <f>INDEX('AEG Inputs'!$E$2:$BC$92,MATCH(CF$1,'AEG Inputs'!$E$2:$E$92,0),MATCH($A11,'AEG Inputs'!$E$2:$AI$2,0))/'AEG Inputs'!$G$1+CF10</f>
        <v>1.868889530851927E-2</v>
      </c>
      <c r="CG11" s="39">
        <f>INDEX('AEG Inputs'!$E$2:$BC$92,MATCH(CG$1,'AEG Inputs'!$E$2:$E$92,0),MATCH($A11,'AEG Inputs'!$E$2:$AI$2,0))/'AEG Inputs'!$G$1+CG10</f>
        <v>1.140158405324534E-2</v>
      </c>
      <c r="CH11" s="39">
        <f>INDEX('AEG Inputs'!$E$2:$BC$92,MATCH(CH$1,'AEG Inputs'!$E$2:$E$92,0),MATCH($A11,'AEG Inputs'!$E$2:$AI$2,0))/'AEG Inputs'!$G$1+CH10</f>
        <v>0.11918867826714</v>
      </c>
      <c r="CI11" s="39">
        <f>INDEX('AEG Inputs'!$E$2:$BC$92,MATCH(CI$1,'AEG Inputs'!$E$2:$E$92,0),MATCH($A11,'AEG Inputs'!$E$2:$AI$2,0))/'AEG Inputs'!$G$1+CI10</f>
        <v>2.0933003704398629</v>
      </c>
      <c r="CJ11" s="39">
        <f>INDEX('AEG Inputs'!$E$2:$BC$92,MATCH(CJ$1,'AEG Inputs'!$E$2:$E$92,0),MATCH($A11,'AEG Inputs'!$E$2:$AI$2,0))/'AEG Inputs'!$G$1+CJ10</f>
        <v>0.96412486352770999</v>
      </c>
      <c r="CK11" s="39">
        <f>INDEX('AEG Inputs'!$E$2:$BC$92,MATCH(CK$1,'AEG Inputs'!$E$2:$E$92,0),MATCH($A11,'AEG Inputs'!$E$2:$AI$2,0))/'AEG Inputs'!$G$1+CK10</f>
        <v>17.425381949574309</v>
      </c>
      <c r="CL11" s="39">
        <f>INDEX('AEG Inputs'!$E$2:$BC$92,MATCH(CL$1,'AEG Inputs'!$E$2:$E$92,0),MATCH($A11,'AEG Inputs'!$E$2:$AI$2,0))/'AEG Inputs'!$G$1+CL10</f>
        <v>0.16977065301606301</v>
      </c>
      <c r="CM11" s="39">
        <f>INDEX('AEG Inputs'!$E$2:$BC$92,MATCH(CM$1,'AEG Inputs'!$E$2:$E$92,0),MATCH($A11,'AEG Inputs'!$E$2:$AI$2,0))/'AEG Inputs'!$G$1+CM10</f>
        <v>1.2882568156204424</v>
      </c>
      <c r="CN11" s="39" cm="1">
        <f t="array" ref="CN11">INDEX('AEG Inputs'!$E$2:$BC$92,MATCH(CN$1,'AEG Inputs'!$F$2:$F$92,0),MATCH($A11,'AEG Inputs'!$E$2:$AI$2,0)+20)/'AEG Inputs'!$G$1+CN10</f>
        <v>2.248069646473521</v>
      </c>
      <c r="CO11" s="39" cm="1">
        <f t="array" ref="CO11">INDEX('AEG Inputs'!$E$2:$BC$92,MATCH(CO$1,'AEG Inputs'!$F$2:$F$92,0),MATCH($A11,'AEG Inputs'!$E$2:$AI$2,0)+20)/'AEG Inputs'!$G$1+CO10</f>
        <v>0.15958114456636202</v>
      </c>
      <c r="CP11" s="39" cm="1">
        <f t="array" ref="CP11">INDEX('AEG Inputs'!$E$2:$BC$92,MATCH(CP$1,'AEG Inputs'!$F$2:$F$92,0),MATCH($A11,'AEG Inputs'!$E$2:$AI$2,0)+20)/'AEG Inputs'!$G$1+CP10</f>
        <v>1.0856799373855124E-2</v>
      </c>
      <c r="CQ11" s="39" cm="1">
        <f t="array" ref="CQ11">INDEX('AEG Inputs'!$E$2:$BC$92,MATCH(CQ$1,'AEG Inputs'!$F$2:$F$92,0),MATCH($A11,'AEG Inputs'!$E$2:$AI$2,0)+20)/'AEG Inputs'!$G$1+CQ10</f>
        <v>0.49903659596333888</v>
      </c>
      <c r="CR11" s="39" cm="1">
        <f t="array" ref="CR11">INDEX('AEG Inputs'!$E$2:$BC$92,MATCH(CR$1,'AEG Inputs'!$F$2:$F$92,0),MATCH($A11,'AEG Inputs'!$E$2:$AI$2,0)+20)/'AEG Inputs'!$G$1+CR10</f>
        <v>0.44600208979764805</v>
      </c>
      <c r="CS11" s="39" cm="1">
        <f t="array" ref="CS11">INDEX('AEG Inputs'!$E$2:$BC$92,MATCH(CS$1,'AEG Inputs'!$F$2:$F$92,0),MATCH($A11,'AEG Inputs'!$E$2:$AI$2,0)+20)/'AEG Inputs'!$G$1+CS10</f>
        <v>0.51592634700589679</v>
      </c>
      <c r="CT11" s="39" cm="1">
        <f t="array" ref="CT11">INDEX('AEG Inputs'!$E$2:$BC$92,MATCH(CT$1,'AEG Inputs'!$F$2:$F$92,0),MATCH($A11,'AEG Inputs'!$E$2:$AI$2,0)+20)/'AEG Inputs'!$G$1+CT10</f>
        <v>0.41602499436495977</v>
      </c>
      <c r="CU11" s="39" cm="1">
        <f t="array" ref="CU11">INDEX('AEG Inputs'!$E$2:$BC$92,MATCH(CU$1,'AEG Inputs'!$F$2:$F$92,0),MATCH($A11,'AEG Inputs'!$E$2:$AI$2,0)+20)/'AEG Inputs'!$G$1+CU10</f>
        <v>3.07947821969538E-2</v>
      </c>
      <c r="CV11" s="39" cm="1">
        <f t="array" ref="CV11">INDEX('AEG Inputs'!$E$2:$BC$92,MATCH(CV$1,'AEG Inputs'!$F$2:$F$92,0),MATCH($A11,'AEG Inputs'!$E$2:$AI$2,0)+20)/'AEG Inputs'!$G$1+CV10</f>
        <v>0.14351166595567005</v>
      </c>
      <c r="CW11" s="39" cm="1">
        <f t="array" ref="CW11">INDEX('AEG Inputs'!$E$2:$BC$92,MATCH(CW$1,'AEG Inputs'!$F$2:$F$92,0),MATCH($A11,'AEG Inputs'!$E$2:$AI$2,0)+20)/'AEG Inputs'!$G$1+CW10</f>
        <v>6.6207726616061696E-2</v>
      </c>
      <c r="CX11" s="39" cm="1">
        <f t="array" ref="CX11">INDEX('AEG Inputs'!$E$2:$BC$92,MATCH(CX$1,'AEG Inputs'!$F$2:$F$92,0),MATCH($A11,'AEG Inputs'!$E$2:$AI$2,0)+20)/'AEG Inputs'!$G$1+CX10</f>
        <v>4.9924848770847898</v>
      </c>
      <c r="CY11" s="39" cm="1">
        <f t="array" ref="CY11">INDEX('AEG Inputs'!$E$2:$BC$92,MATCH(CY$1,'AEG Inputs'!$F$2:$F$92,0),MATCH($A11,'AEG Inputs'!$E$2:$AI$2,0)+20)/'AEG Inputs'!$G$1+CY10</f>
        <v>1.07522381779495E-2</v>
      </c>
      <c r="CZ11" s="39" cm="1">
        <f t="array" ref="CZ11">INDEX('AEG Inputs'!$E$2:$BC$92,MATCH(CZ$1,'AEG Inputs'!$F$2:$F$92,0),MATCH($A11,'AEG Inputs'!$E$2:$AI$2,0)+20)/'AEG Inputs'!$G$1+CZ10</f>
        <v>2.2182632836054901</v>
      </c>
      <c r="DA11" s="39" cm="1">
        <f t="array" ref="DA11">INDEX('AEG Inputs'!$E$2:$BC$92,MATCH(DA$1,'AEG Inputs'!$F$2:$F$92,0),MATCH($A11,'AEG Inputs'!$E$2:$AI$2,0)+20)/'AEG Inputs'!$G$1+DA10</f>
        <v>6.6444018426657916</v>
      </c>
      <c r="DB11" s="39" cm="1">
        <f t="array" ref="DB11">INDEX('AEG Inputs'!$E$2:$BC$92,MATCH(DB$1,'AEG Inputs'!$F$2:$F$92,0),MATCH($A11,'AEG Inputs'!$E$2:$AI$2,0)+20)/'AEG Inputs'!$G$1+DB10</f>
        <v>0.66209883405517045</v>
      </c>
      <c r="DC11" s="39" cm="1">
        <f t="array" ref="DC11">INDEX('AEG Inputs'!$E$2:$BC$92,MATCH(DC$1,'AEG Inputs'!$F$2:$F$92,0),MATCH($A11,'AEG Inputs'!$E$2:$AI$2,0)+20)/'AEG Inputs'!$G$1+DC10</f>
        <v>2.1590819854875598E-2</v>
      </c>
      <c r="DD11" s="39" cm="1">
        <f t="array" ref="DD11">INDEX('AEG Inputs'!$E$2:$BC$92,MATCH(DD$1,'AEG Inputs'!$F$2:$F$92,0),MATCH($A11,'AEG Inputs'!$E$2:$AI$2,0)+20)/'AEG Inputs'!$G$1+DD10</f>
        <v>1.3453837176330414E-2</v>
      </c>
      <c r="DE11" s="39" cm="1">
        <f t="array" ref="DE11">INDEX('AEG Inputs'!$E$2:$BC$92,MATCH(DE$1,'AEG Inputs'!$F$2:$F$92,0),MATCH($A11,'AEG Inputs'!$E$2:$AI$2,0)+20)/'AEG Inputs'!$G$1+DE10</f>
        <v>0.30572277047981883</v>
      </c>
      <c r="DF11" s="39" cm="1">
        <f t="array" ref="DF11">INDEX('AEG Inputs'!$E$2:$BC$92,MATCH(DF$1,'AEG Inputs'!$F$2:$F$92,0),MATCH($A11,'AEG Inputs'!$E$2:$AI$2,0)+20)/'AEG Inputs'!$G$1+DF10</f>
        <v>0.44602879743055401</v>
      </c>
      <c r="DG11" s="39" cm="1">
        <f t="array" ref="DG11">INDEX('AEG Inputs'!$E$2:$BC$92,MATCH(DG$1,'AEG Inputs'!$F$2:$F$92,0),MATCH($A11,'AEG Inputs'!$E$2:$AI$2,0)+20)/'AEG Inputs'!$G$1+DG10</f>
        <v>0.55591765627618372</v>
      </c>
      <c r="DH11" s="39" cm="1">
        <f t="array" ref="DH11">INDEX('AEG Inputs'!$E$2:$BC$92,MATCH(DH$1,'AEG Inputs'!$F$2:$F$92,0),MATCH($A11,'AEG Inputs'!$E$2:$AI$2,0)+20)/'AEG Inputs'!$G$1+DH10</f>
        <v>0.12614131286542499</v>
      </c>
      <c r="DI11" s="39" cm="1">
        <f t="array" ref="DI11">INDEX('AEG Inputs'!$E$2:$BC$92,MATCH(DI$1,'AEG Inputs'!$F$2:$F$92,0),MATCH($A11,'AEG Inputs'!$E$2:$AI$2,0)+20)/'AEG Inputs'!$G$1+DI10</f>
        <v>2.0566191366486599E-2</v>
      </c>
      <c r="DJ11" s="39" cm="1">
        <f t="array" ref="DJ11">INDEX('AEG Inputs'!$E$2:$BC$92,MATCH(DJ$1,'AEG Inputs'!$F$2:$F$92,0),MATCH($A11,'AEG Inputs'!$E$2:$AI$2,0)+20)/'AEG Inputs'!$G$1+DJ10</f>
        <v>9.54489029298137E-2</v>
      </c>
      <c r="DK11" s="39" cm="1">
        <f t="array" ref="DK11">INDEX('AEG Inputs'!$E$2:$BC$92,MATCH(DK$1,'AEG Inputs'!$F$2:$F$92,0),MATCH($A11,'AEG Inputs'!$E$2:$AI$2,0)+20)/'AEG Inputs'!$G$1+DK10</f>
        <v>3.0795517713085301E-2</v>
      </c>
      <c r="DL11" s="39" cm="1">
        <f t="array" ref="DL11">INDEX('AEG Inputs'!$E$2:$BC$92,MATCH(DL$1,'AEG Inputs'!$F$2:$F$92,0),MATCH($A11,'AEG Inputs'!$E$2:$AI$2,0)+20)/'AEG Inputs'!$G$1+DL10</f>
        <v>2.9062637565081602</v>
      </c>
      <c r="DM11" s="39" cm="1">
        <f t="array" ref="DM11">INDEX('AEG Inputs'!$E$2:$BC$92,MATCH(DM$1,'AEG Inputs'!$F$2:$F$92,0),MATCH($A11,'AEG Inputs'!$E$2:$AI$2,0)+20)/'AEG Inputs'!$G$1+DM10</f>
        <v>6.64678567576946E-3</v>
      </c>
      <c r="DN11" s="39" cm="1">
        <f t="array" ref="DN11">INDEX('AEG Inputs'!$E$2:$BC$92,MATCH(DN$1,'AEG Inputs'!$F$2:$F$92,0),MATCH($A11,'AEG Inputs'!$E$2:$AI$2,0)+20)/'AEG Inputs'!$G$1+DN10</f>
        <v>0.61612720263500598</v>
      </c>
      <c r="DO11" s="39" cm="1">
        <f t="array" ref="DO11">INDEX('AEG Inputs'!$E$2:$BC$92,MATCH(DO$1,'AEG Inputs'!$F$2:$F$92,0),MATCH($A11,'AEG Inputs'!$E$2:$AI$2,0)+20)/'AEG Inputs'!$G$1+DO10</f>
        <v>5.3388450524577395</v>
      </c>
      <c r="DP11" s="39" cm="1">
        <f t="array" ref="DP11">INDEX('AEG Inputs'!$E$2:$BC$92,MATCH(DP$1,'AEG Inputs'!$F$2:$F$92,0),MATCH($A11,'AEG Inputs'!$E$2:$AI$2,0)+20)/'AEG Inputs'!$G$1+DP10</f>
        <v>32.233745762832442</v>
      </c>
      <c r="DQ11" s="39" cm="1">
        <f t="array" ref="DQ11">INDEX('AEG Inputs'!$E$2:$BC$92,MATCH(DQ$1,'AEG Inputs'!$F$2:$F$92,0),MATCH($A11,'AEG Inputs'!$E$2:$AI$2,0)+20)/'AEG Inputs'!$G$1+DQ10</f>
        <v>0.22977090289314339</v>
      </c>
      <c r="DR11" s="39" cm="1">
        <f t="array" ref="DR11">INDEX('AEG Inputs'!$E$2:$BC$92,MATCH(DR$1,'AEG Inputs'!$F$2:$F$92,0),MATCH($A11,'AEG Inputs'!$E$2:$AI$2,0)+20)/'AEG Inputs'!$G$1+DR10</f>
        <v>4.9530829116022685</v>
      </c>
      <c r="DS11" s="39" cm="1">
        <f t="array" ref="DS11">INDEX('AEG Inputs'!$E$2:$BC$92,MATCH(DS$1,'AEG Inputs'!$F$2:$F$92,0),MATCH($A11,'AEG Inputs'!$E$2:$AI$2,0)+20)/'AEG Inputs'!$G$1+DS10</f>
        <v>3.3865535570905361</v>
      </c>
      <c r="DT11" s="39" cm="1">
        <f t="array" ref="DT11">INDEX('AEG Inputs'!$E$2:$BC$92,MATCH(DT$1,'AEG Inputs'!$F$2:$F$92,0),MATCH($A11,'AEG Inputs'!$E$2:$AI$2,0)+20)/'AEG Inputs'!$G$1+DT10</f>
        <v>3.8621941623212201</v>
      </c>
      <c r="DU11" s="39" cm="1">
        <f t="array" ref="DU11">INDEX('AEG Inputs'!$E$2:$BC$92,MATCH(DU$1,'AEG Inputs'!$F$2:$F$92,0),MATCH($A11,'AEG Inputs'!$E$2:$AI$2,0)+20)/'AEG Inputs'!$G$1+DU10</f>
        <v>3.5307831807224299</v>
      </c>
      <c r="DV11" s="39" cm="1">
        <f t="array" ref="DV11">INDEX('AEG Inputs'!$E$2:$BC$92,MATCH(DV$1,'AEG Inputs'!$F$2:$F$92,0),MATCH($A11,'AEG Inputs'!$E$2:$AI$2,0)+20)/'AEG Inputs'!$G$1+DV10</f>
        <v>1.0990013337272899</v>
      </c>
      <c r="DW11" s="39" cm="1">
        <f t="array" ref="DW11">INDEX('AEG Inputs'!$E$2:$BC$92,MATCH(DW$1,'AEG Inputs'!$F$2:$F$92,0),MATCH($A11,'AEG Inputs'!$E$2:$AI$2,0)+20)/'AEG Inputs'!$G$1+DW10</f>
        <v>3.1420372406650801</v>
      </c>
      <c r="DX11" s="39" cm="1">
        <f t="array" ref="DX11">INDEX('AEG Inputs'!$E$2:$BC$92,MATCH(DX$1,'AEG Inputs'!$F$2:$F$92,0),MATCH($A11,'AEG Inputs'!$E$2:$AI$2,0)+20)/'AEG Inputs'!$G$1+DX10</f>
        <v>55.745538171366086</v>
      </c>
      <c r="DY11" s="39" cm="1">
        <f t="array" ref="DY11">INDEX('AEG Inputs'!$E$2:$BC$92,MATCH(DY$1,'AEG Inputs'!$F$2:$F$92,0),MATCH($A11,'AEG Inputs'!$E$2:$AI$2,0)+20)/'AEG Inputs'!$G$1+DY10</f>
        <v>0.415021132766489</v>
      </c>
      <c r="DZ11" s="39" cm="1">
        <f t="array" ref="DZ11">INDEX('AEG Inputs'!$E$2:$BC$92,MATCH(DZ$1,'AEG Inputs'!$F$2:$F$92,0),MATCH($A11,'AEG Inputs'!$E$2:$AI$2,0)+20)/'AEG Inputs'!$G$1+DZ10</f>
        <v>57.360877339695598</v>
      </c>
      <c r="EA11" s="39" cm="1">
        <f t="array" ref="EA11">INDEX('AEG Inputs'!$E$2:$BC$92,MATCH(EA$1,'AEG Inputs'!$F$2:$F$92,0),MATCH($A11,'AEG Inputs'!$E$2:$AI$2,0)+20)/'AEG Inputs'!$G$1+EA10</f>
        <v>9.8581224259656E-2</v>
      </c>
      <c r="EB11" s="39" cm="1">
        <f t="array" ref="EB11">INDEX('AEG Inputs'!$E$2:$BC$92,MATCH(EB$1,'AEG Inputs'!$F$2:$F$92,0),MATCH($A11,'AEG Inputs'!$E$2:$AI$2,0)+20)/'AEG Inputs'!$G$1+EB10</f>
        <v>24.813277741999801</v>
      </c>
      <c r="EC11" s="39" cm="1">
        <f t="array" ref="EC11">INDEX('AEG Inputs'!$E$2:$BC$92,MATCH(EC$1,'AEG Inputs'!$F$2:$F$92,0),MATCH($A11,'AEG Inputs'!$E$2:$AI$2,0)+20)/'AEG Inputs'!$G$1+EC10</f>
        <v>33.78492324473217</v>
      </c>
      <c r="ED11" s="39" cm="1">
        <f t="array" ref="ED11">INDEX('AEG Inputs'!$E$2:$BC$92,MATCH(ED$1,'AEG Inputs'!$F$2:$F$92,0),MATCH($A11,'AEG Inputs'!$E$2:$AI$2,0)+20)/'AEG Inputs'!$G$1+ED10</f>
        <v>9.8042152583118067</v>
      </c>
      <c r="EE11" s="39" cm="1">
        <f t="array" ref="EE11">INDEX('AEG Inputs'!$E$2:$BC$92,MATCH(EE$1,'AEG Inputs'!$F$2:$F$92,0),MATCH($A11,'AEG Inputs'!$E$2:$AI$2,0)+20)/'AEG Inputs'!$G$1+EE10</f>
        <v>0.1576607946162257</v>
      </c>
      <c r="EF11" s="39" cm="1">
        <f t="array" ref="EF11">INDEX('AEG Inputs'!$E$2:$BC$92,MATCH(EF$1,'AEG Inputs'!$F$2:$F$92,0),MATCH($A11,'AEG Inputs'!$E$2:$AI$2,0)+20)/'AEG Inputs'!$G$1+EF10</f>
        <v>0.10332263249722758</v>
      </c>
      <c r="EG11" s="39" cm="1">
        <f t="array" ref="EG11">INDEX('AEG Inputs'!$E$2:$BC$92,MATCH(EG$1,'AEG Inputs'!$F$2:$F$92,0),MATCH($A11,'AEG Inputs'!$E$2:$AI$2,0)+20)/'AEG Inputs'!$G$1+EG10</f>
        <v>5.7264313771255368</v>
      </c>
      <c r="EH11" s="39" cm="1">
        <f t="array" ref="EH11">INDEX('AEG Inputs'!$E$2:$BC$92,MATCH(EH$1,'AEG Inputs'!$F$2:$F$92,0),MATCH($A11,'AEG Inputs'!$E$2:$AI$2,0)+20)/'AEG Inputs'!$G$1+EH10</f>
        <v>4.3870873348709898</v>
      </c>
      <c r="EI11" s="39" cm="1">
        <f t="array" ref="EI11">INDEX('AEG Inputs'!$E$2:$BC$92,MATCH(EI$1,'AEG Inputs'!$F$2:$F$92,0),MATCH($A11,'AEG Inputs'!$E$2:$AI$2,0)+20)/'AEG Inputs'!$G$1+EI10</f>
        <v>4.9865900879431555</v>
      </c>
      <c r="EJ11" s="39" cm="1">
        <f t="array" ref="EJ11">INDEX('AEG Inputs'!$E$2:$BC$92,MATCH(EJ$1,'AEG Inputs'!$F$2:$F$92,0),MATCH($A11,'AEG Inputs'!$E$2:$AI$2,0)+20)/'AEG Inputs'!$G$1+EJ10</f>
        <v>7.2193566419515509</v>
      </c>
      <c r="EK11" s="39" cm="1">
        <f t="array" ref="EK11">INDEX('AEG Inputs'!$E$2:$BC$92,MATCH(EK$1,'AEG Inputs'!$F$2:$F$92,0),MATCH($A11,'AEG Inputs'!$E$2:$AI$2,0)+20)/'AEG Inputs'!$G$1+EK10</f>
        <v>6.7456255809944796</v>
      </c>
      <c r="EL11" s="39" cm="1">
        <f t="array" ref="EL11">INDEX('AEG Inputs'!$E$2:$BC$92,MATCH(EL$1,'AEG Inputs'!$F$2:$F$92,0),MATCH($A11,'AEG Inputs'!$E$2:$AI$2,0)+20)/'AEG Inputs'!$G$1+EL10</f>
        <v>0.9293576801564748</v>
      </c>
      <c r="EM11" s="39" cm="1">
        <f t="array" ref="EM11">INDEX('AEG Inputs'!$E$2:$BC$92,MATCH(EM$1,'AEG Inputs'!$F$2:$F$92,0),MATCH($A11,'AEG Inputs'!$E$2:$AI$2,0)+20)/'AEG Inputs'!$G$1+EM10</f>
        <v>0.80897488648417815</v>
      </c>
      <c r="EN11" s="39" cm="1">
        <f t="array" ref="EN11">INDEX('AEG Inputs'!$E$2:$BC$92,MATCH(EN$1,'AEG Inputs'!$F$2:$F$92,0),MATCH($A11,'AEG Inputs'!$E$2:$AI$2,0)+20)/'AEG Inputs'!$G$1+EN10</f>
        <v>43.56698953518967</v>
      </c>
      <c r="EO11" s="39" cm="1">
        <f t="array" ref="EO11">INDEX('AEG Inputs'!$E$2:$BC$92,MATCH(EO$1,'AEG Inputs'!$F$2:$F$92,0),MATCH($A11,'AEG Inputs'!$E$2:$AI$2,0)+20)/'AEG Inputs'!$G$1+EO10</f>
        <v>0.12754951062828801</v>
      </c>
      <c r="EP11" s="39" cm="1">
        <f t="array" ref="EP11">INDEX('AEG Inputs'!$E$2:$BC$92,MATCH(EP$1,'AEG Inputs'!$F$2:$F$92,0),MATCH($A11,'AEG Inputs'!$E$2:$AI$2,0)+20)/'AEG Inputs'!$G$1+EP10</f>
        <v>48.828605396112103</v>
      </c>
      <c r="EQ11" s="39" cm="1">
        <f t="array" ref="EQ11">INDEX('AEG Inputs'!$E$2:$BC$92,MATCH(EQ$1,'AEG Inputs'!$F$2:$F$92,0),MATCH($A11,'AEG Inputs'!$E$2:$AI$2,0)+20)/'AEG Inputs'!$G$1+EQ10</f>
        <v>37.055594760058732</v>
      </c>
      <c r="ER11" s="39" cm="1">
        <f t="array" ref="ER11">INDEX('AEG Inputs'!$E$2:$BC$92,MATCH(ER$1,'AEG Inputs'!$F$2:$F$92,0),MATCH($A11,'AEG Inputs'!$E$2:$AI$2,0)+20)/'AEG Inputs'!$G$1+ER10</f>
        <v>30.73141212143172</v>
      </c>
      <c r="ES11" s="39" cm="1">
        <f t="array" ref="ES11">INDEX('AEG Inputs'!$E$2:$BC$92,MATCH(ES$1,'AEG Inputs'!$F$2:$F$92,0),MATCH($A11,'AEG Inputs'!$E$2:$AI$2,0)+20)/'AEG Inputs'!$G$1+ES10</f>
        <v>1.1974587045754281E-2</v>
      </c>
      <c r="ET11" s="39" cm="1">
        <f t="array" ref="ET11">INDEX('AEG Inputs'!$E$2:$BC$92,MATCH(ET$1,'AEG Inputs'!$F$2:$F$92,0),MATCH($A11,'AEG Inputs'!$E$2:$AI$2,0)+20)/'AEG Inputs'!$G$1+ET10</f>
        <v>2.173744330651688E-2</v>
      </c>
      <c r="EU11" s="39" cm="1">
        <f t="array" ref="EU11">INDEX('AEG Inputs'!$E$2:$BC$92,MATCH(EU$1,'AEG Inputs'!$F$2:$F$92,0),MATCH($A11,'AEG Inputs'!$E$2:$AI$2,0)+20)/'AEG Inputs'!$G$1+EU10</f>
        <v>0.97347175180829226</v>
      </c>
      <c r="EV11" s="39" cm="1">
        <f t="array" ref="EV11">INDEX('AEG Inputs'!$E$2:$BC$92,MATCH(EV$1,'AEG Inputs'!$F$2:$F$92,0),MATCH($A11,'AEG Inputs'!$E$2:$AI$2,0)+20)/'AEG Inputs'!$G$1+EV10</f>
        <v>1.0053108947068359</v>
      </c>
      <c r="EW11" s="39" cm="1">
        <f t="array" ref="EW11">INDEX('AEG Inputs'!$E$2:$BC$92,MATCH(EW$1,'AEG Inputs'!$F$2:$F$92,0),MATCH($A11,'AEG Inputs'!$E$2:$AI$2,0)+20)/'AEG Inputs'!$G$1+EW10</f>
        <v>1.1455098495472433</v>
      </c>
      <c r="EX11" s="39" cm="1">
        <f t="array" ref="EX11">INDEX('AEG Inputs'!$E$2:$BC$92,MATCH(EX$1,'AEG Inputs'!$F$2:$F$92,0),MATCH($A11,'AEG Inputs'!$E$2:$AI$2,0)+20)/'AEG Inputs'!$G$1+EX10</f>
        <v>0.32816641068844998</v>
      </c>
      <c r="EY11" s="39" cm="1">
        <f t="array" ref="EY11">INDEX('AEG Inputs'!$E$2:$BC$92,MATCH(EY$1,'AEG Inputs'!$F$2:$F$92,0),MATCH($A11,'AEG Inputs'!$E$2:$AI$2,0)+20)/'AEG Inputs'!$G$1+EY10</f>
        <v>5.6318339429958002E-2</v>
      </c>
      <c r="EZ11" s="39" cm="1">
        <f t="array" ref="EZ11">INDEX('AEG Inputs'!$E$2:$BC$92,MATCH(EZ$1,'AEG Inputs'!$F$2:$F$92,0),MATCH($A11,'AEG Inputs'!$E$2:$AI$2,0)+20)/'AEG Inputs'!$G$1+EZ10</f>
        <v>0.12518779999665988</v>
      </c>
      <c r="FA11" s="39" cm="1">
        <f t="array" ref="FA11">INDEX('AEG Inputs'!$E$2:$BC$92,MATCH(FA$1,'AEG Inputs'!$F$2:$F$92,0),MATCH($A11,'AEG Inputs'!$E$2:$AI$2,0)+20)/'AEG Inputs'!$G$1+FA10</f>
        <v>0.114564622665845</v>
      </c>
      <c r="FB11" s="39" cm="1">
        <f t="array" ref="FB11">INDEX('AEG Inputs'!$E$2:$BC$92,MATCH(FB$1,'AEG Inputs'!$F$2:$F$92,0),MATCH($A11,'AEG Inputs'!$E$2:$AI$2,0)+20)/'AEG Inputs'!$G$1+FB10</f>
        <v>2.2774941443807259</v>
      </c>
      <c r="FC11" s="39" cm="1">
        <f t="array" ref="FC11">INDEX('AEG Inputs'!$E$2:$BC$92,MATCH(FC$1,'AEG Inputs'!$F$2:$F$92,0),MATCH($A11,'AEG Inputs'!$E$2:$AI$2,0)+20)/'AEG Inputs'!$G$1+FC10</f>
        <v>3.4968047874713E-3</v>
      </c>
      <c r="FD11" s="39" cm="1">
        <f t="array" ref="FD11">INDEX('AEG Inputs'!$E$2:$BC$92,MATCH(FD$1,'AEG Inputs'!$F$2:$F$92,0),MATCH($A11,'AEG Inputs'!$E$2:$AI$2,0)+20)/'AEG Inputs'!$G$1+FD10</f>
        <v>3.0484034519131198</v>
      </c>
      <c r="FE11" s="39" cm="1">
        <f t="array" ref="FE11">INDEX('AEG Inputs'!$E$2:$BC$92,MATCH(FE$1,'AEG Inputs'!$F$2:$F$92,0),MATCH($A11,'AEG Inputs'!$E$2:$AI$2,0)+20)/'AEG Inputs'!$G$1+FE10</f>
        <v>6.8647741638662607</v>
      </c>
      <c r="FF11" s="39" cm="1">
        <f t="array" ref="FF11">INDEX('AEG Inputs'!$E$2:$BC$92,MATCH(FF$1,'AEG Inputs'!$F$2:$F$92,0),MATCH($A11,'AEG Inputs'!$E$2:$AI$2,0)+20)/'AEG Inputs'!$G$1+FF10</f>
        <v>9.242986899600993</v>
      </c>
      <c r="FG11" s="39" cm="1">
        <f t="array" ref="FG11">INDEX('AEG Inputs'!$E$2:$BC$92,MATCH(FG$1,'AEG Inputs'!$F$2:$F$92,0),MATCH($A11,'AEG Inputs'!$E$2:$AI$2,0)+20)/'AEG Inputs'!$G$1+FG10</f>
        <v>1.812938028953584E-2</v>
      </c>
      <c r="FH11" s="39" cm="1">
        <f t="array" ref="FH11">INDEX('AEG Inputs'!$E$2:$BC$92,MATCH(FH$1,'AEG Inputs'!$F$2:$F$92,0),MATCH($A11,'AEG Inputs'!$E$2:$AI$2,0)+20)/'AEG Inputs'!$G$1+FH10</f>
        <v>1.1394161077573794</v>
      </c>
      <c r="FI11" s="39" cm="1">
        <f t="array" ref="FI11">INDEX('AEG Inputs'!$E$2:$BC$92,MATCH(FI$1,'AEG Inputs'!$F$2:$F$92,0),MATCH($A11,'AEG Inputs'!$E$2:$AI$2,0)+20)/'AEG Inputs'!$G$1+FI10</f>
        <v>0.84128102069190813</v>
      </c>
      <c r="FJ11" s="39" cm="1">
        <f t="array" ref="FJ11">INDEX('AEG Inputs'!$E$2:$BC$92,MATCH(FJ$1,'AEG Inputs'!$F$2:$F$92,0),MATCH($A11,'AEG Inputs'!$E$2:$AI$2,0)+20)/'AEG Inputs'!$G$1+FJ10</f>
        <v>0.86680226976131891</v>
      </c>
      <c r="FK11" s="39" cm="1">
        <f t="array" ref="FK11">INDEX('AEG Inputs'!$E$2:$BC$92,MATCH(FK$1,'AEG Inputs'!$F$2:$F$92,0),MATCH($A11,'AEG Inputs'!$E$2:$AI$2,0)+20)/'AEG Inputs'!$G$1+FK10</f>
        <v>0.81075003759660447</v>
      </c>
      <c r="FL11" s="39" cm="1">
        <f t="array" ref="FL11">INDEX('AEG Inputs'!$E$2:$BC$92,MATCH(FL$1,'AEG Inputs'!$F$2:$F$92,0),MATCH($A11,'AEG Inputs'!$E$2:$AI$2,0)+20)/'AEG Inputs'!$G$1+FL10</f>
        <v>0.15657327817636599</v>
      </c>
      <c r="FM11" s="39" cm="1">
        <f t="array" ref="FM11">INDEX('AEG Inputs'!$E$2:$BC$92,MATCH(FM$1,'AEG Inputs'!$F$2:$F$92,0),MATCH($A11,'AEG Inputs'!$E$2:$AI$2,0)+20)/'AEG Inputs'!$G$1+FM10</f>
        <v>0.13843422307818201</v>
      </c>
      <c r="FN11" s="39" cm="1">
        <f t="array" ref="FN11">INDEX('AEG Inputs'!$E$2:$BC$92,MATCH(FN$1,'AEG Inputs'!$F$2:$F$92,0),MATCH($A11,'AEG Inputs'!$E$2:$AI$2,0)+20)/'AEG Inputs'!$G$1+FN10</f>
        <v>12.643918822806899</v>
      </c>
      <c r="FO11" s="39" cm="1">
        <f t="array" ref="FO11">INDEX('AEG Inputs'!$E$2:$BC$92,MATCH(FO$1,'AEG Inputs'!$F$2:$F$92,0),MATCH($A11,'AEG Inputs'!$E$2:$AI$2,0)+20)/'AEG Inputs'!$G$1+FO10</f>
        <v>7.3644957640925796E-2</v>
      </c>
      <c r="FP11" s="39" cm="1">
        <f t="array" ref="FP11">INDEX('AEG Inputs'!$E$2:$BC$92,MATCH(FP$1,'AEG Inputs'!$F$2:$F$92,0),MATCH($A11,'AEG Inputs'!$E$2:$AI$2,0)+20)/'AEG Inputs'!$G$1+FP10</f>
        <v>16.60829309679977</v>
      </c>
      <c r="FQ11" s="39" cm="1">
        <f t="array" ref="FQ11">INDEX('AEG Inputs'!$E$2:$BC$92,MATCH(FQ$1,'AEG Inputs'!$F$2:$F$92,0),MATCH($A11,'AEG Inputs'!$E$2:$AI$2,0)+20)/'AEG Inputs'!$G$1+FQ10</f>
        <v>3.1429957219823598E-2</v>
      </c>
      <c r="FR11" s="39" cm="1">
        <f t="array" ref="FR11">INDEX('AEG Inputs'!$E$2:$BC$92,MATCH(FR$1,'AEG Inputs'!$F$2:$F$92,0),MATCH($A11,'AEG Inputs'!$E$2:$AI$2,0)+20)/'AEG Inputs'!$G$1+FR10</f>
        <v>5.2547824937570597</v>
      </c>
      <c r="FS11" s="39" cm="1">
        <f t="array" ref="FS11">INDEX('AEG Inputs'!$E$2:$BC$92,MATCH(FS$1,'AEG Inputs'!$F$2:$F$92,0),MATCH($A11,'AEG Inputs'!$E$2:$AI$2,0)+20)/'AEG Inputs'!$G$1+FS10</f>
        <v>7.4826332569202876</v>
      </c>
    </row>
    <row r="12" spans="1:175" x14ac:dyDescent="0.25">
      <c r="A12" s="38">
        <f t="shared" si="0"/>
        <v>2033</v>
      </c>
      <c r="B12" s="39">
        <f>INDEX('AEG Inputs'!$E$2:$BC$92,MATCH(B$1,'AEG Inputs'!$E$2:$E$92,0),MATCH($A12,'AEG Inputs'!$E$2:$AI$2,0))/'AEG Inputs'!$G$1+B11</f>
        <v>0.93536938082213972</v>
      </c>
      <c r="C12" s="39">
        <f>INDEX('AEG Inputs'!$E$2:$BC$92,MATCH(C$1,'AEG Inputs'!$E$2:$E$92,0),MATCH($A12,'AEG Inputs'!$E$2:$AI$2,0))/'AEG Inputs'!$G$1+C11</f>
        <v>1.7660472824372584</v>
      </c>
      <c r="D12" s="39">
        <f>INDEX('AEG Inputs'!$E$2:$BC$92,MATCH(D$1,'AEG Inputs'!$E$2:$E$92,0),MATCH($A12,'AEG Inputs'!$E$2:$AI$2,0))/'AEG Inputs'!$G$1+D11</f>
        <v>22.379387703888938</v>
      </c>
      <c r="E12" s="39">
        <f>INDEX('AEG Inputs'!$E$2:$BC$92,MATCH(E$1,'AEG Inputs'!$E$2:$E$92,0),MATCH($A12,'AEG Inputs'!$E$2:$AI$2,0))/'AEG Inputs'!$G$1+E11</f>
        <v>54.631200491456077</v>
      </c>
      <c r="F12" s="39">
        <f>INDEX('AEG Inputs'!$E$2:$BC$92,MATCH(F$1,'AEG Inputs'!$E$2:$E$92,0),MATCH($A12,'AEG Inputs'!$E$2:$AI$2,0))/'AEG Inputs'!$G$1+F11</f>
        <v>2.682054351759529</v>
      </c>
      <c r="G12" s="39">
        <f>INDEX('AEG Inputs'!$E$2:$BC$92,MATCH(G$1,'AEG Inputs'!$E$2:$E$92,0),MATCH($A12,'AEG Inputs'!$E$2:$AI$2,0))/'AEG Inputs'!$G$1+G11</f>
        <v>42.184566074474944</v>
      </c>
      <c r="H12" s="39">
        <f>INDEX('AEG Inputs'!$E$2:$BC$92,MATCH(H$1,'AEG Inputs'!$E$2:$E$92,0),MATCH($A12,'AEG Inputs'!$E$2:$AI$2,0))/'AEG Inputs'!$G$1+H11</f>
        <v>3.00724204179053E-2</v>
      </c>
      <c r="I12" s="39">
        <f>INDEX('AEG Inputs'!$E$2:$BC$92,MATCH(I$1,'AEG Inputs'!$E$2:$E$92,0),MATCH($A12,'AEG Inputs'!$E$2:$AI$2,0))/'AEG Inputs'!$G$1+I11</f>
        <v>3.86317780805739E-2</v>
      </c>
      <c r="J12" s="39">
        <f>INDEX('AEG Inputs'!$E$2:$BC$92,MATCH(J$1,'AEG Inputs'!$E$2:$E$92,0),MATCH($A12,'AEG Inputs'!$E$2:$AI$2,0))/'AEG Inputs'!$G$1+J11</f>
        <v>4.9364454245531801</v>
      </c>
      <c r="K12" s="39">
        <f>INDEX('AEG Inputs'!$E$2:$BC$92,MATCH(K$1,'AEG Inputs'!$E$2:$E$92,0),MATCH($A12,'AEG Inputs'!$E$2:$AI$2,0))/'AEG Inputs'!$G$1+K11</f>
        <v>11.61147509898198</v>
      </c>
      <c r="L12" s="39">
        <f>INDEX('AEG Inputs'!$E$2:$BC$92,MATCH(L$1,'AEG Inputs'!$E$2:$E$92,0),MATCH($A12,'AEG Inputs'!$E$2:$AI$2,0))/'AEG Inputs'!$G$1+L11</f>
        <v>0.70251708678315505</v>
      </c>
      <c r="M12" s="39">
        <f>INDEX('AEG Inputs'!$E$2:$BC$92,MATCH(M$1,'AEG Inputs'!$E$2:$E$92,0),MATCH($A12,'AEG Inputs'!$E$2:$AI$2,0))/'AEG Inputs'!$G$1+M11</f>
        <v>7.0768214621888897E-2</v>
      </c>
      <c r="N12" s="39">
        <f>INDEX('AEG Inputs'!$E$2:$BC$92,MATCH(N$1,'AEG Inputs'!$E$2:$E$92,0),MATCH($A12,'AEG Inputs'!$E$2:$AI$2,0))/'AEG Inputs'!$G$1+N11</f>
        <v>1.6507728664993973</v>
      </c>
      <c r="O12" s="39">
        <f>INDEX('AEG Inputs'!$E$2:$BC$92,MATCH(O$1,'AEG Inputs'!$E$2:$E$92,0),MATCH($A12,'AEG Inputs'!$E$2:$AI$2,0))/'AEG Inputs'!$G$1+O11</f>
        <v>2.2629540366491381</v>
      </c>
      <c r="P12" s="39">
        <f>INDEX('AEG Inputs'!$E$2:$BC$92,MATCH(P$1,'AEG Inputs'!$E$2:$E$92,0),MATCH($A12,'AEG Inputs'!$E$2:$AI$2,0))/'AEG Inputs'!$G$1+P11</f>
        <v>18.593493939524603</v>
      </c>
      <c r="Q12" s="39">
        <f>INDEX('AEG Inputs'!$E$2:$BC$92,MATCH(Q$1,'AEG Inputs'!$E$2:$E$92,0),MATCH($A12,'AEG Inputs'!$E$2:$AI$2,0))/'AEG Inputs'!$G$1+Q11</f>
        <v>9.1107746116083277</v>
      </c>
      <c r="R12" s="39">
        <f>INDEX('AEG Inputs'!$E$2:$BC$92,MATCH(R$1,'AEG Inputs'!$E$2:$E$92,0),MATCH($A12,'AEG Inputs'!$E$2:$AI$2,0))/'AEG Inputs'!$G$1+R11</f>
        <v>5.3721306426174085</v>
      </c>
      <c r="S12" s="39">
        <f>INDEX('AEG Inputs'!$E$2:$BC$92,MATCH(S$1,'AEG Inputs'!$E$2:$E$92,0),MATCH($A12,'AEG Inputs'!$E$2:$AI$2,0))/'AEG Inputs'!$G$1+S11</f>
        <v>4.1305441363423929</v>
      </c>
      <c r="T12" s="39">
        <f>INDEX('AEG Inputs'!$E$2:$BC$92,MATCH(T$1,'AEG Inputs'!$E$2:$E$92,0),MATCH($A12,'AEG Inputs'!$E$2:$AI$2,0))/'AEG Inputs'!$G$1+T11</f>
        <v>0.62835709396971606</v>
      </c>
      <c r="U12" s="39">
        <f>INDEX('AEG Inputs'!$E$2:$BC$92,MATCH(U$1,'AEG Inputs'!$E$2:$E$92,0),MATCH($A12,'AEG Inputs'!$E$2:$AI$2,0))/'AEG Inputs'!$G$1+U11</f>
        <v>4.371380409096429</v>
      </c>
      <c r="V12" s="39">
        <f>INDEX('AEG Inputs'!$E$2:$BC$92,MATCH(V$1,'AEG Inputs'!$E$2:$E$92,0),MATCH($A12,'AEG Inputs'!$E$2:$AI$2,0))/'AEG Inputs'!$G$1+V11</f>
        <v>17.188450613124449</v>
      </c>
      <c r="W12" s="39">
        <f>INDEX('AEG Inputs'!$E$2:$BC$92,MATCH(W$1,'AEG Inputs'!$E$2:$E$92,0),MATCH($A12,'AEG Inputs'!$E$2:$AI$2,0))/'AEG Inputs'!$G$1+W11</f>
        <v>41.362810867129326</v>
      </c>
      <c r="X12" s="39">
        <f>INDEX('AEG Inputs'!$E$2:$BC$92,MATCH(X$1,'AEG Inputs'!$E$2:$E$92,0),MATCH($A12,'AEG Inputs'!$E$2:$AI$2,0))/'AEG Inputs'!$G$1+X11</f>
        <v>4.7575580835207996</v>
      </c>
      <c r="Y12" s="39">
        <f>INDEX('AEG Inputs'!$E$2:$BC$92,MATCH(Y$1,'AEG Inputs'!$E$2:$E$92,0),MATCH($A12,'AEG Inputs'!$E$2:$AI$2,0))/'AEG Inputs'!$G$1+Y11</f>
        <v>4.1347076424788209</v>
      </c>
      <c r="Z12" s="39">
        <f>INDEX('AEG Inputs'!$E$2:$BC$92,MATCH(Z$1,'AEG Inputs'!$E$2:$E$92,0),MATCH($A12,'AEG Inputs'!$E$2:$AI$2,0))/'AEG Inputs'!$G$1+Z11</f>
        <v>1.349985773772034</v>
      </c>
      <c r="AA12" s="39">
        <f>INDEX('AEG Inputs'!$E$2:$BC$92,MATCH(AA$1,'AEG Inputs'!$E$2:$E$92,0),MATCH($A12,'AEG Inputs'!$E$2:$AI$2,0))/'AEG Inputs'!$G$1+AA11</f>
        <v>16.893387080742144</v>
      </c>
      <c r="AB12" s="39">
        <f>INDEX('AEG Inputs'!$E$2:$BC$92,MATCH(AB$1,'AEG Inputs'!$E$2:$E$92,0),MATCH($A12,'AEG Inputs'!$E$2:$AI$2,0))/'AEG Inputs'!$G$1+AB11</f>
        <v>12.955225062528168</v>
      </c>
      <c r="AC12" s="39">
        <f>INDEX('AEG Inputs'!$E$2:$BC$92,MATCH(AC$1,'AEG Inputs'!$E$2:$E$92,0),MATCH($A12,'AEG Inputs'!$E$2:$AI$2,0))/'AEG Inputs'!$G$1+AC11</f>
        <v>11.640296913554046</v>
      </c>
      <c r="AD12" s="39">
        <f>INDEX('AEG Inputs'!$E$2:$BC$92,MATCH(AD$1,'AEG Inputs'!$E$2:$E$92,0),MATCH($A12,'AEG Inputs'!$E$2:$AI$2,0))/'AEG Inputs'!$G$1+AD11</f>
        <v>8.8737079476812983</v>
      </c>
      <c r="AE12" s="39">
        <f>INDEX('AEG Inputs'!$E$2:$BC$92,MATCH(AE$1,'AEG Inputs'!$E$2:$E$92,0),MATCH($A12,'AEG Inputs'!$E$2:$AI$2,0))/'AEG Inputs'!$G$1+AE11</f>
        <v>2.24798202227471</v>
      </c>
      <c r="AF12" s="39">
        <f>INDEX('AEG Inputs'!$E$2:$BC$92,MATCH(AF$1,'AEG Inputs'!$E$2:$E$92,0),MATCH($A12,'AEG Inputs'!$E$2:$AI$2,0))/'AEG Inputs'!$G$1+AF11</f>
        <v>1.75686639213814E-2</v>
      </c>
      <c r="AG12" s="39">
        <f>INDEX('AEG Inputs'!$E$2:$BC$92,MATCH(AG$1,'AEG Inputs'!$E$2:$E$92,0),MATCH($A12,'AEG Inputs'!$E$2:$AI$2,0))/'AEG Inputs'!$G$1+AG11</f>
        <v>2.8753152401246401E-2</v>
      </c>
      <c r="AH12" s="39">
        <f>INDEX('AEG Inputs'!$E$2:$BC$92,MATCH(AH$1,'AEG Inputs'!$E$2:$E$92,0),MATCH($A12,'AEG Inputs'!$E$2:$AI$2,0))/'AEG Inputs'!$G$1+AH11</f>
        <v>0.26222034887878598</v>
      </c>
      <c r="AI12" s="39">
        <f>INDEX('AEG Inputs'!$E$2:$BC$92,MATCH(AI$1,'AEG Inputs'!$E$2:$E$92,0),MATCH($A12,'AEG Inputs'!$E$2:$AI$2,0))/'AEG Inputs'!$G$1+AI11</f>
        <v>0.34209590374170001</v>
      </c>
      <c r="AJ12" s="39">
        <f>INDEX('AEG Inputs'!$E$2:$BC$92,MATCH(AJ$1,'AEG Inputs'!$E$2:$E$92,0),MATCH($A12,'AEG Inputs'!$E$2:$AI$2,0))/'AEG Inputs'!$G$1+AJ11</f>
        <v>8.3616450841760101E-2</v>
      </c>
      <c r="AK12" s="39">
        <f>INDEX('AEG Inputs'!$E$2:$BC$92,MATCH(AK$1,'AEG Inputs'!$E$2:$E$92,0),MATCH($A12,'AEG Inputs'!$E$2:$AI$2,0))/'AEG Inputs'!$G$1+AK11</f>
        <v>9.2652038680194095E-3</v>
      </c>
      <c r="AL12" s="39">
        <f>INDEX('AEG Inputs'!$E$2:$BC$92,MATCH(AL$1,'AEG Inputs'!$E$2:$E$92,0),MATCH($A12,'AEG Inputs'!$E$2:$AI$2,0))/'AEG Inputs'!$G$1+AL11</f>
        <v>0.37550930218844564</v>
      </c>
      <c r="AM12" s="39">
        <f>INDEX('AEG Inputs'!$E$2:$BC$92,MATCH(AM$1,'AEG Inputs'!$E$2:$E$92,0),MATCH($A12,'AEG Inputs'!$E$2:$AI$2,0))/'AEG Inputs'!$G$1+AM11</f>
        <v>0.34976345720820928</v>
      </c>
      <c r="AN12" s="39">
        <f>INDEX('AEG Inputs'!$E$2:$BC$92,MATCH(AN$1,'AEG Inputs'!$E$2:$E$92,0),MATCH($A12,'AEG Inputs'!$E$2:$AI$2,0))/'AEG Inputs'!$G$1+AN11</f>
        <v>2.3810032415022402</v>
      </c>
      <c r="AO12" s="39">
        <f>INDEX('AEG Inputs'!$E$2:$BC$92,MATCH(AO$1,'AEG Inputs'!$E$2:$E$92,0),MATCH($A12,'AEG Inputs'!$E$2:$AI$2,0))/'AEG Inputs'!$G$1+AO11</f>
        <v>3.3745233958251957</v>
      </c>
      <c r="AP12" s="39">
        <f>INDEX('AEG Inputs'!$E$2:$BC$92,MATCH(AP$1,'AEG Inputs'!$E$2:$E$92,0),MATCH($A12,'AEG Inputs'!$E$2:$AI$2,0))/'AEG Inputs'!$G$1+AP11</f>
        <v>0.54676110756496099</v>
      </c>
      <c r="AQ12" s="39">
        <f>INDEX('AEG Inputs'!$E$2:$BC$92,MATCH(AQ$1,'AEG Inputs'!$E$2:$E$92,0),MATCH($A12,'AEG Inputs'!$E$2:$AI$2,0))/'AEG Inputs'!$G$1+AQ11</f>
        <v>0.77395608775044056</v>
      </c>
      <c r="AR12" s="39">
        <f>INDEX('AEG Inputs'!$E$2:$BC$92,MATCH(AR$1,'AEG Inputs'!$E$2:$E$92,0),MATCH($A12,'AEG Inputs'!$E$2:$AI$2,0))/'AEG Inputs'!$G$1+AR11</f>
        <v>3.5985430646809258</v>
      </c>
      <c r="AS12" s="39">
        <f>INDEX('AEG Inputs'!$E$2:$BC$92,MATCH(AS$1,'AEG Inputs'!$E$2:$E$92,0),MATCH($A12,'AEG Inputs'!$E$2:$AI$2,0))/'AEG Inputs'!$G$1+AS11</f>
        <v>4.5709908242466186</v>
      </c>
      <c r="AT12" s="39">
        <f>INDEX('AEG Inputs'!$E$2:$BC$92,MATCH(AT$1,'AEG Inputs'!$E$2:$E$92,0),MATCH($A12,'AEG Inputs'!$E$2:$AI$2,0))/'AEG Inputs'!$G$1+AT11</f>
        <v>22.574820549133051</v>
      </c>
      <c r="AU12" s="39">
        <f>INDEX('AEG Inputs'!$E$2:$BC$92,MATCH(AU$1,'AEG Inputs'!$E$2:$E$92,0),MATCH($A12,'AEG Inputs'!$E$2:$AI$2,0))/'AEG Inputs'!$G$1+AU11</f>
        <v>26.431934738553885</v>
      </c>
      <c r="AV12" s="39">
        <f>INDEX('AEG Inputs'!$E$2:$BC$92,MATCH(AV$1,'AEG Inputs'!$E$2:$E$92,0),MATCH($A12,'AEG Inputs'!$E$2:$AI$2,0))/'AEG Inputs'!$G$1+AV11</f>
        <v>5.0298237438514821</v>
      </c>
      <c r="AW12" s="39">
        <f>INDEX('AEG Inputs'!$E$2:$BC$92,MATCH(AW$1,'AEG Inputs'!$E$2:$E$92,0),MATCH($A12,'AEG Inputs'!$E$2:$AI$2,0))/'AEG Inputs'!$G$1+AW11</f>
        <v>4.5880737787671784</v>
      </c>
      <c r="AX12" s="39">
        <f>INDEX('AEG Inputs'!$E$2:$BC$92,MATCH(AX$1,'AEG Inputs'!$E$2:$E$92,0),MATCH($A12,'AEG Inputs'!$E$2:$AI$2,0))/'AEG Inputs'!$G$1+AX11</f>
        <v>1.7117860437631801E-2</v>
      </c>
      <c r="AY12" s="39">
        <f>INDEX('AEG Inputs'!$E$2:$BC$92,MATCH(AY$1,'AEG Inputs'!$E$2:$E$92,0),MATCH($A12,'AEG Inputs'!$E$2:$AI$2,0))/'AEG Inputs'!$G$1+AY11</f>
        <v>3.69615218337302E-2</v>
      </c>
      <c r="AZ12" s="39">
        <f>INDEX('AEG Inputs'!$E$2:$BC$92,MATCH(AZ$1,'AEG Inputs'!$E$2:$E$92,0),MATCH($A12,'AEG Inputs'!$E$2:$AI$2,0))/'AEG Inputs'!$G$1+AZ11</f>
        <v>0.228673564652529</v>
      </c>
      <c r="BA12" s="39">
        <f>INDEX('AEG Inputs'!$E$2:$BC$92,MATCH(BA$1,'AEG Inputs'!$E$2:$E$92,0),MATCH($A12,'AEG Inputs'!$E$2:$AI$2,0))/'AEG Inputs'!$G$1+BA11</f>
        <v>0.45078109137455102</v>
      </c>
      <c r="BB12" s="39">
        <f>INDEX('AEG Inputs'!$E$2:$BC$92,MATCH(BB$1,'AEG Inputs'!$E$2:$E$92,0),MATCH($A12,'AEG Inputs'!$E$2:$AI$2,0))/'AEG Inputs'!$G$1+BB11</f>
        <v>4.0189024284598501E-2</v>
      </c>
      <c r="BC12" s="39">
        <f>INDEX('AEG Inputs'!$E$2:$BC$92,MATCH(BC$1,'AEG Inputs'!$E$2:$E$92,0),MATCH($A12,'AEG Inputs'!$E$2:$AI$2,0))/'AEG Inputs'!$G$1+BC11</f>
        <v>6.3997993859487096E-2</v>
      </c>
      <c r="BD12" s="39">
        <f>INDEX('AEG Inputs'!$E$2:$BC$92,MATCH(BD$1,'AEG Inputs'!$E$2:$E$92,0),MATCH($A12,'AEG Inputs'!$E$2:$AI$2,0))/'AEG Inputs'!$G$1+BD11</f>
        <v>1.2253141872016555E-2</v>
      </c>
      <c r="BE12" s="39">
        <f>INDEX('AEG Inputs'!$E$2:$BC$92,MATCH(BE$1,'AEG Inputs'!$E$2:$E$92,0),MATCH($A12,'AEG Inputs'!$E$2:$AI$2,0))/'AEG Inputs'!$G$1+BE11</f>
        <v>1.0333904730278693E-2</v>
      </c>
      <c r="BF12" s="39">
        <f>INDEX('AEG Inputs'!$E$2:$BC$92,MATCH(BF$1,'AEG Inputs'!$E$2:$E$92,0),MATCH($A12,'AEG Inputs'!$E$2:$AI$2,0))/'AEG Inputs'!$G$1+BF11</f>
        <v>3.6488152546820043</v>
      </c>
      <c r="BG12" s="39">
        <f>INDEX('AEG Inputs'!$E$2:$BC$92,MATCH(BG$1,'AEG Inputs'!$E$2:$E$92,0),MATCH($A12,'AEG Inputs'!$E$2:$AI$2,0))/'AEG Inputs'!$G$1+BG11</f>
        <v>9.8394096150159968E-2</v>
      </c>
      <c r="BH12" s="39">
        <f>INDEX('AEG Inputs'!$E$2:$BC$92,MATCH(BH$1,'AEG Inputs'!$E$2:$E$92,0),MATCH($A12,'AEG Inputs'!$E$2:$AI$2,0))/'AEG Inputs'!$G$1+BH11</f>
        <v>0.8402594706185299</v>
      </c>
      <c r="BI12" s="39">
        <f>INDEX('AEG Inputs'!$E$2:$BC$92,MATCH(BI$1,'AEG Inputs'!$E$2:$E$92,0),MATCH($A12,'AEG Inputs'!$E$2:$AI$2,0))/'AEG Inputs'!$G$1+BI11</f>
        <v>2.0731596734476106E-2</v>
      </c>
      <c r="BJ12" s="39">
        <f>INDEX('AEG Inputs'!$E$2:$BC$92,MATCH(BJ$1,'AEG Inputs'!$E$2:$E$92,0),MATCH($A12,'AEG Inputs'!$E$2:$AI$2,0))/'AEG Inputs'!$G$1+BJ11</f>
        <v>9.3039288498754022E-2</v>
      </c>
      <c r="BK12" s="39">
        <f>INDEX('AEG Inputs'!$E$2:$BC$92,MATCH(BK$1,'AEG Inputs'!$E$2:$E$92,0),MATCH($A12,'AEG Inputs'!$E$2:$AI$2,0))/'AEG Inputs'!$G$1+BK11</f>
        <v>0.14327509331518651</v>
      </c>
      <c r="BL12" s="39">
        <f>INDEX('AEG Inputs'!$E$2:$BC$92,MATCH(BL$1,'AEG Inputs'!$E$2:$E$92,0),MATCH($A12,'AEG Inputs'!$E$2:$AI$2,0))/'AEG Inputs'!$G$1+BL11</f>
        <v>43.341875671353051</v>
      </c>
      <c r="BM12" s="39">
        <f>INDEX('AEG Inputs'!$E$2:$BC$92,MATCH(BM$1,'AEG Inputs'!$E$2:$E$92,0),MATCH($A12,'AEG Inputs'!$E$2:$AI$2,0))/'AEG Inputs'!$G$1+BM11</f>
        <v>0.93977772799305281</v>
      </c>
      <c r="BN12" s="39">
        <f>INDEX('AEG Inputs'!$E$2:$BC$92,MATCH(BN$1,'AEG Inputs'!$E$2:$E$92,0),MATCH($A12,'AEG Inputs'!$E$2:$AI$2,0))/'AEG Inputs'!$G$1+BN11</f>
        <v>9.7520915465345599</v>
      </c>
      <c r="BO12" s="39">
        <f>INDEX('AEG Inputs'!$E$2:$BC$92,MATCH(BO$1,'AEG Inputs'!$E$2:$E$92,0),MATCH($A12,'AEG Inputs'!$E$2:$AI$2,0))/'AEG Inputs'!$G$1+BO11</f>
        <v>0.12461438277632705</v>
      </c>
      <c r="BP12" s="39">
        <f>INDEX('AEG Inputs'!$E$2:$BC$92,MATCH(BP$1,'AEG Inputs'!$E$2:$E$92,0),MATCH($A12,'AEG Inputs'!$E$2:$AI$2,0))/'AEG Inputs'!$G$1+BP11</f>
        <v>0.46666333185966302</v>
      </c>
      <c r="BQ12" s="39">
        <f>INDEX('AEG Inputs'!$E$2:$BC$92,MATCH(BQ$1,'AEG Inputs'!$E$2:$E$92,0),MATCH($A12,'AEG Inputs'!$E$2:$AI$2,0))/'AEG Inputs'!$G$1+BQ11</f>
        <v>0.41278914824767998</v>
      </c>
      <c r="BR12" s="39">
        <f>INDEX('AEG Inputs'!$E$2:$BC$92,MATCH(BR$1,'AEG Inputs'!$E$2:$E$92,0),MATCH($A12,'AEG Inputs'!$E$2:$AI$2,0))/'AEG Inputs'!$G$1+BR11</f>
        <v>3.9215097947387401</v>
      </c>
      <c r="BS12" s="39">
        <f>INDEX('AEG Inputs'!$E$2:$BC$92,MATCH(BS$1,'AEG Inputs'!$E$2:$E$92,0),MATCH($A12,'AEG Inputs'!$E$2:$AI$2,0))/'AEG Inputs'!$G$1+BS11</f>
        <v>4.4654046768922599</v>
      </c>
      <c r="BT12" s="39">
        <f>INDEX('AEG Inputs'!$E$2:$BC$92,MATCH(BT$1,'AEG Inputs'!$E$2:$E$92,0),MATCH($A12,'AEG Inputs'!$E$2:$AI$2,0))/'AEG Inputs'!$G$1+BT11</f>
        <v>0.88103712910395893</v>
      </c>
      <c r="BU12" s="39">
        <f>INDEX('AEG Inputs'!$E$2:$BC$92,MATCH(BU$1,'AEG Inputs'!$E$2:$E$92,0),MATCH($A12,'AEG Inputs'!$E$2:$AI$2,0))/'AEG Inputs'!$G$1+BU11</f>
        <v>0.94140189358422099</v>
      </c>
      <c r="BV12" s="39">
        <f>INDEX('AEG Inputs'!$E$2:$BC$92,MATCH(BV$1,'AEG Inputs'!$E$2:$E$92,0),MATCH($A12,'AEG Inputs'!$E$2:$AI$2,0))/'AEG Inputs'!$G$1+BV11</f>
        <v>0.79204247203520395</v>
      </c>
      <c r="BW12" s="39">
        <f>INDEX('AEG Inputs'!$E$2:$BC$92,MATCH(BW$1,'AEG Inputs'!$E$2:$E$92,0),MATCH($A12,'AEG Inputs'!$E$2:$AI$2,0))/'AEG Inputs'!$G$1+BW11</f>
        <v>2.7173261257050698</v>
      </c>
      <c r="BX12" s="39">
        <f>INDEX('AEG Inputs'!$E$2:$BC$92,MATCH(BX$1,'AEG Inputs'!$E$2:$E$92,0),MATCH($A12,'AEG Inputs'!$E$2:$AI$2,0))/'AEG Inputs'!$G$1+BX11</f>
        <v>29.2624375616112</v>
      </c>
      <c r="BY12" s="39">
        <f>INDEX('AEG Inputs'!$E$2:$BC$92,MATCH(BY$1,'AEG Inputs'!$E$2:$E$92,0),MATCH($A12,'AEG Inputs'!$E$2:$AI$2,0))/'AEG Inputs'!$G$1+BY11</f>
        <v>59.937431470949399</v>
      </c>
      <c r="BZ12" s="39">
        <f>INDEX('AEG Inputs'!$E$2:$BC$92,MATCH(BZ$1,'AEG Inputs'!$E$2:$E$92,0),MATCH($A12,'AEG Inputs'!$E$2:$AI$2,0))/'AEG Inputs'!$G$1+BZ11</f>
        <v>5.9094844047320896</v>
      </c>
      <c r="CA12" s="39">
        <f>INDEX('AEG Inputs'!$E$2:$BC$92,MATCH(CA$1,'AEG Inputs'!$E$2:$E$92,0),MATCH($A12,'AEG Inputs'!$E$2:$AI$2,0))/'AEG Inputs'!$G$1+CA11</f>
        <v>3.7124780426441202</v>
      </c>
      <c r="CB12" s="39">
        <f>INDEX('AEG Inputs'!$E$2:$BC$92,MATCH(CB$1,'AEG Inputs'!$E$2:$E$92,0),MATCH($A12,'AEG Inputs'!$E$2:$AI$2,0))/'AEG Inputs'!$G$1+CB11</f>
        <v>2.863704398175549E-2</v>
      </c>
      <c r="CC12" s="39">
        <f>INDEX('AEG Inputs'!$E$2:$BC$92,MATCH(CC$1,'AEG Inputs'!$E$2:$E$92,0),MATCH($A12,'AEG Inputs'!$E$2:$AI$2,0))/'AEG Inputs'!$G$1+CC11</f>
        <v>0.16786842569156879</v>
      </c>
      <c r="CD12" s="39">
        <f>INDEX('AEG Inputs'!$E$2:$BC$92,MATCH(CD$1,'AEG Inputs'!$E$2:$E$92,0),MATCH($A12,'AEG Inputs'!$E$2:$AI$2,0))/'AEG Inputs'!$G$1+CD11</f>
        <v>0.25119433171197952</v>
      </c>
      <c r="CE12" s="39">
        <f>INDEX('AEG Inputs'!$E$2:$BC$92,MATCH(CE$1,'AEG Inputs'!$E$2:$E$92,0),MATCH($A12,'AEG Inputs'!$E$2:$AI$2,0))/'AEG Inputs'!$G$1+CE11</f>
        <v>5.1924795316324595</v>
      </c>
      <c r="CF12" s="39">
        <f>INDEX('AEG Inputs'!$E$2:$BC$92,MATCH(CF$1,'AEG Inputs'!$E$2:$E$92,0),MATCH($A12,'AEG Inputs'!$E$2:$AI$2,0))/'AEG Inputs'!$G$1+CF11</f>
        <v>2.1096216291298101E-2</v>
      </c>
      <c r="CG12" s="39">
        <f>INDEX('AEG Inputs'!$E$2:$BC$92,MATCH(CG$1,'AEG Inputs'!$E$2:$E$92,0),MATCH($A12,'AEG Inputs'!$E$2:$AI$2,0))/'AEG Inputs'!$G$1+CG11</f>
        <v>1.3844362081882881E-2</v>
      </c>
      <c r="CH12" s="39">
        <f>INDEX('AEG Inputs'!$E$2:$BC$92,MATCH(CH$1,'AEG Inputs'!$E$2:$E$92,0),MATCH($A12,'AEG Inputs'!$E$2:$AI$2,0))/'AEG Inputs'!$G$1+CH11</f>
        <v>0.13668183781829499</v>
      </c>
      <c r="CI12" s="39">
        <f>INDEX('AEG Inputs'!$E$2:$BC$92,MATCH(CI$1,'AEG Inputs'!$E$2:$E$92,0),MATCH($A12,'AEG Inputs'!$E$2:$AI$2,0))/'AEG Inputs'!$G$1+CI11</f>
        <v>2.0965070264452459</v>
      </c>
      <c r="CJ12" s="39">
        <f>INDEX('AEG Inputs'!$E$2:$BC$92,MATCH(CJ$1,'AEG Inputs'!$E$2:$E$92,0),MATCH($A12,'AEG Inputs'!$E$2:$AI$2,0))/'AEG Inputs'!$G$1+CJ11</f>
        <v>1.0827937290157601</v>
      </c>
      <c r="CK12" s="39">
        <f>INDEX('AEG Inputs'!$E$2:$BC$92,MATCH(CK$1,'AEG Inputs'!$E$2:$E$92,0),MATCH($A12,'AEG Inputs'!$E$2:$AI$2,0))/'AEG Inputs'!$G$1+CK11</f>
        <v>20.467406191981507</v>
      </c>
      <c r="CL12" s="39">
        <f>INDEX('AEG Inputs'!$E$2:$BC$92,MATCH(CL$1,'AEG Inputs'!$E$2:$E$92,0),MATCH($A12,'AEG Inputs'!$E$2:$AI$2,0))/'AEG Inputs'!$G$1+CL11</f>
        <v>0.19726407362315801</v>
      </c>
      <c r="CM12" s="39">
        <f>INDEX('AEG Inputs'!$E$2:$BC$92,MATCH(CM$1,'AEG Inputs'!$E$2:$E$92,0),MATCH($A12,'AEG Inputs'!$E$2:$AI$2,0))/'AEG Inputs'!$G$1+CM11</f>
        <v>1.3340041149287913</v>
      </c>
      <c r="CN12" s="39" cm="1">
        <f t="array" ref="CN12">INDEX('AEG Inputs'!$E$2:$BC$92,MATCH(CN$1,'AEG Inputs'!$F$2:$F$92,0),MATCH($A12,'AEG Inputs'!$E$2:$AI$2,0)+20)/'AEG Inputs'!$G$1+CN11</f>
        <v>2.248069646473521</v>
      </c>
      <c r="CO12" s="39" cm="1">
        <f t="array" ref="CO12">INDEX('AEG Inputs'!$E$2:$BC$92,MATCH(CO$1,'AEG Inputs'!$F$2:$F$92,0),MATCH($A12,'AEG Inputs'!$E$2:$AI$2,0)+20)/'AEG Inputs'!$G$1+CO11</f>
        <v>0.15958114456636202</v>
      </c>
      <c r="CP12" s="39" cm="1">
        <f t="array" ref="CP12">INDEX('AEG Inputs'!$E$2:$BC$92,MATCH(CP$1,'AEG Inputs'!$F$2:$F$92,0),MATCH($A12,'AEG Inputs'!$E$2:$AI$2,0)+20)/'AEG Inputs'!$G$1+CP11</f>
        <v>1.5386322550902555E-2</v>
      </c>
      <c r="CQ12" s="39" cm="1">
        <f t="array" ref="CQ12">INDEX('AEG Inputs'!$E$2:$BC$92,MATCH(CQ$1,'AEG Inputs'!$F$2:$F$92,0),MATCH($A12,'AEG Inputs'!$E$2:$AI$2,0)+20)/'AEG Inputs'!$G$1+CQ11</f>
        <v>0.49903659596333888</v>
      </c>
      <c r="CR12" s="39" cm="1">
        <f t="array" ref="CR12">INDEX('AEG Inputs'!$E$2:$BC$92,MATCH(CR$1,'AEG Inputs'!$F$2:$F$92,0),MATCH($A12,'AEG Inputs'!$E$2:$AI$2,0)+20)/'AEG Inputs'!$G$1+CR11</f>
        <v>0.44600208979764805</v>
      </c>
      <c r="CS12" s="39" cm="1">
        <f t="array" ref="CS12">INDEX('AEG Inputs'!$E$2:$BC$92,MATCH(CS$1,'AEG Inputs'!$F$2:$F$92,0),MATCH($A12,'AEG Inputs'!$E$2:$AI$2,0)+20)/'AEG Inputs'!$G$1+CS11</f>
        <v>0.51592634700589679</v>
      </c>
      <c r="CT12" s="39" cm="1">
        <f t="array" ref="CT12">INDEX('AEG Inputs'!$E$2:$BC$92,MATCH(CT$1,'AEG Inputs'!$F$2:$F$92,0),MATCH($A12,'AEG Inputs'!$E$2:$AI$2,0)+20)/'AEG Inputs'!$G$1+CT11</f>
        <v>0.41602499436495977</v>
      </c>
      <c r="CU12" s="39" cm="1">
        <f t="array" ref="CU12">INDEX('AEG Inputs'!$E$2:$BC$92,MATCH(CU$1,'AEG Inputs'!$F$2:$F$92,0),MATCH($A12,'AEG Inputs'!$E$2:$AI$2,0)+20)/'AEG Inputs'!$G$1+CU11</f>
        <v>3.8631778080574102E-2</v>
      </c>
      <c r="CV12" s="39" cm="1">
        <f t="array" ref="CV12">INDEX('AEG Inputs'!$E$2:$BC$92,MATCH(CV$1,'AEG Inputs'!$F$2:$F$92,0),MATCH($A12,'AEG Inputs'!$E$2:$AI$2,0)+20)/'AEG Inputs'!$G$1+CV11</f>
        <v>0.20821487627657137</v>
      </c>
      <c r="CW12" s="39" cm="1">
        <f t="array" ref="CW12">INDEX('AEG Inputs'!$E$2:$BC$92,MATCH(CW$1,'AEG Inputs'!$F$2:$F$92,0),MATCH($A12,'AEG Inputs'!$E$2:$AI$2,0)+20)/'AEG Inputs'!$G$1+CW11</f>
        <v>7.2996078343406504E-2</v>
      </c>
      <c r="CX12" s="39" cm="1">
        <f t="array" ref="CX12">INDEX('AEG Inputs'!$E$2:$BC$92,MATCH(CX$1,'AEG Inputs'!$F$2:$F$92,0),MATCH($A12,'AEG Inputs'!$E$2:$AI$2,0)+20)/'AEG Inputs'!$G$1+CX11</f>
        <v>4.9924848770847898</v>
      </c>
      <c r="CY12" s="39" cm="1">
        <f t="array" ref="CY12">INDEX('AEG Inputs'!$E$2:$BC$92,MATCH(CY$1,'AEG Inputs'!$F$2:$F$92,0),MATCH($A12,'AEG Inputs'!$E$2:$AI$2,0)+20)/'AEG Inputs'!$G$1+CY11</f>
        <v>1.0906368152196999E-2</v>
      </c>
      <c r="CZ12" s="39" cm="1">
        <f t="array" ref="CZ12">INDEX('AEG Inputs'!$E$2:$BC$92,MATCH(CZ$1,'AEG Inputs'!$F$2:$F$92,0),MATCH($A12,'AEG Inputs'!$E$2:$AI$2,0)+20)/'AEG Inputs'!$G$1+CZ11</f>
        <v>2.3204133208268098</v>
      </c>
      <c r="DA12" s="39" cm="1">
        <f t="array" ref="DA12">INDEX('AEG Inputs'!$E$2:$BC$92,MATCH(DA$1,'AEG Inputs'!$F$2:$F$92,0),MATCH($A12,'AEG Inputs'!$E$2:$AI$2,0)+20)/'AEG Inputs'!$G$1+DA11</f>
        <v>6.8377107789271827</v>
      </c>
      <c r="DB12" s="39" cm="1">
        <f t="array" ref="DB12">INDEX('AEG Inputs'!$E$2:$BC$92,MATCH(DB$1,'AEG Inputs'!$F$2:$F$92,0),MATCH($A12,'AEG Inputs'!$E$2:$AI$2,0)+20)/'AEG Inputs'!$G$1+DB11</f>
        <v>0.66209883405517045</v>
      </c>
      <c r="DC12" s="39" cm="1">
        <f t="array" ref="DC12">INDEX('AEG Inputs'!$E$2:$BC$92,MATCH(DC$1,'AEG Inputs'!$F$2:$F$92,0),MATCH($A12,'AEG Inputs'!$E$2:$AI$2,0)+20)/'AEG Inputs'!$G$1+DC11</f>
        <v>2.3017517512275071E-2</v>
      </c>
      <c r="DD12" s="39" cm="1">
        <f t="array" ref="DD12">INDEX('AEG Inputs'!$E$2:$BC$92,MATCH(DD$1,'AEG Inputs'!$F$2:$F$92,0),MATCH($A12,'AEG Inputs'!$E$2:$AI$2,0)+20)/'AEG Inputs'!$G$1+DD11</f>
        <v>1.8205159265317097E-2</v>
      </c>
      <c r="DE12" s="39" cm="1">
        <f t="array" ref="DE12">INDEX('AEG Inputs'!$E$2:$BC$92,MATCH(DE$1,'AEG Inputs'!$F$2:$F$92,0),MATCH($A12,'AEG Inputs'!$E$2:$AI$2,0)+20)/'AEG Inputs'!$G$1+DE11</f>
        <v>0.30572277047981883</v>
      </c>
      <c r="DF12" s="39" cm="1">
        <f t="array" ref="DF12">INDEX('AEG Inputs'!$E$2:$BC$92,MATCH(DF$1,'AEG Inputs'!$F$2:$F$92,0),MATCH($A12,'AEG Inputs'!$E$2:$AI$2,0)+20)/'AEG Inputs'!$G$1+DF11</f>
        <v>0.44602879743055401</v>
      </c>
      <c r="DG12" s="39" cm="1">
        <f t="array" ref="DG12">INDEX('AEG Inputs'!$E$2:$BC$92,MATCH(DG$1,'AEG Inputs'!$F$2:$F$92,0),MATCH($A12,'AEG Inputs'!$E$2:$AI$2,0)+20)/'AEG Inputs'!$G$1+DG11</f>
        <v>0.55591765627618372</v>
      </c>
      <c r="DH12" s="39" cm="1">
        <f t="array" ref="DH12">INDEX('AEG Inputs'!$E$2:$BC$92,MATCH(DH$1,'AEG Inputs'!$F$2:$F$92,0),MATCH($A12,'AEG Inputs'!$E$2:$AI$2,0)+20)/'AEG Inputs'!$G$1+DH11</f>
        <v>0.14068522329632699</v>
      </c>
      <c r="DI12" s="39" cm="1">
        <f t="array" ref="DI12">INDEX('AEG Inputs'!$E$2:$BC$92,MATCH(DI$1,'AEG Inputs'!$F$2:$F$92,0),MATCH($A12,'AEG Inputs'!$E$2:$AI$2,0)+20)/'AEG Inputs'!$G$1+DI11</f>
        <v>3.0072420417905199E-2</v>
      </c>
      <c r="DJ12" s="39" cm="1">
        <f t="array" ref="DJ12">INDEX('AEG Inputs'!$E$2:$BC$92,MATCH(DJ$1,'AEG Inputs'!$F$2:$F$92,0),MATCH($A12,'AEG Inputs'!$E$2:$AI$2,0)+20)/'AEG Inputs'!$G$1+DJ11</f>
        <v>0.13559325308937756</v>
      </c>
      <c r="DK12" s="39" cm="1">
        <f t="array" ref="DK12">INDEX('AEG Inputs'!$E$2:$BC$92,MATCH(DK$1,'AEG Inputs'!$F$2:$F$92,0),MATCH($A12,'AEG Inputs'!$E$2:$AI$2,0)+20)/'AEG Inputs'!$G$1+DK11</f>
        <v>3.3806418664194898E-2</v>
      </c>
      <c r="DL12" s="39" cm="1">
        <f t="array" ref="DL12">INDEX('AEG Inputs'!$E$2:$BC$92,MATCH(DL$1,'AEG Inputs'!$F$2:$F$92,0),MATCH($A12,'AEG Inputs'!$E$2:$AI$2,0)+20)/'AEG Inputs'!$G$1+DL11</f>
        <v>2.9377494738116496</v>
      </c>
      <c r="DM12" s="39" cm="1">
        <f t="array" ref="DM12">INDEX('AEG Inputs'!$E$2:$BC$92,MATCH(DM$1,'AEG Inputs'!$F$2:$F$92,0),MATCH($A12,'AEG Inputs'!$E$2:$AI$2,0)+20)/'AEG Inputs'!$G$1+DM11</f>
        <v>6.6639759701791696E-3</v>
      </c>
      <c r="DN12" s="39" cm="1">
        <f t="array" ref="DN12">INDEX('AEG Inputs'!$E$2:$BC$92,MATCH(DN$1,'AEG Inputs'!$F$2:$F$92,0),MATCH($A12,'AEG Inputs'!$E$2:$AI$2,0)+20)/'AEG Inputs'!$G$1+DN11</f>
        <v>0.67635087499635205</v>
      </c>
      <c r="DO12" s="39" cm="1">
        <f t="array" ref="DO12">INDEX('AEG Inputs'!$E$2:$BC$92,MATCH(DO$1,'AEG Inputs'!$F$2:$F$92,0),MATCH($A12,'AEG Inputs'!$E$2:$AI$2,0)+20)/'AEG Inputs'!$G$1+DO11</f>
        <v>5.3718483553074066</v>
      </c>
      <c r="DP12" s="39" cm="1">
        <f t="array" ref="DP12">INDEX('AEG Inputs'!$E$2:$BC$92,MATCH(DP$1,'AEG Inputs'!$F$2:$F$92,0),MATCH($A12,'AEG Inputs'!$E$2:$AI$2,0)+20)/'AEG Inputs'!$G$1+DP11</f>
        <v>32.233745762832442</v>
      </c>
      <c r="DQ12" s="39" cm="1">
        <f t="array" ref="DQ12">INDEX('AEG Inputs'!$E$2:$BC$92,MATCH(DQ$1,'AEG Inputs'!$F$2:$F$92,0),MATCH($A12,'AEG Inputs'!$E$2:$AI$2,0)+20)/'AEG Inputs'!$G$1+DQ11</f>
        <v>0.23852910430296448</v>
      </c>
      <c r="DR12" s="39" cm="1">
        <f t="array" ref="DR12">INDEX('AEG Inputs'!$E$2:$BC$92,MATCH(DR$1,'AEG Inputs'!$F$2:$F$92,0),MATCH($A12,'AEG Inputs'!$E$2:$AI$2,0)+20)/'AEG Inputs'!$G$1+DR11</f>
        <v>5.4295548577208939</v>
      </c>
      <c r="DS12" s="39" cm="1">
        <f t="array" ref="DS12">INDEX('AEG Inputs'!$E$2:$BC$92,MATCH(DS$1,'AEG Inputs'!$F$2:$F$92,0),MATCH($A12,'AEG Inputs'!$E$2:$AI$2,0)+20)/'AEG Inputs'!$G$1+DS11</f>
        <v>3.4019588700688121</v>
      </c>
      <c r="DT12" s="39" cm="1">
        <f t="array" ref="DT12">INDEX('AEG Inputs'!$E$2:$BC$92,MATCH(DT$1,'AEG Inputs'!$F$2:$F$92,0),MATCH($A12,'AEG Inputs'!$E$2:$AI$2,0)+20)/'AEG Inputs'!$G$1+DT11</f>
        <v>3.9215097947387401</v>
      </c>
      <c r="DU12" s="39" cm="1">
        <f t="array" ref="DU12">INDEX('AEG Inputs'!$E$2:$BC$92,MATCH(DU$1,'AEG Inputs'!$F$2:$F$92,0),MATCH($A12,'AEG Inputs'!$E$2:$AI$2,0)+20)/'AEG Inputs'!$G$1+DU11</f>
        <v>3.5307831807224299</v>
      </c>
      <c r="DV12" s="39" cm="1">
        <f t="array" ref="DV12">INDEX('AEG Inputs'!$E$2:$BC$92,MATCH(DV$1,'AEG Inputs'!$F$2:$F$92,0),MATCH($A12,'AEG Inputs'!$E$2:$AI$2,0)+20)/'AEG Inputs'!$G$1+DV11</f>
        <v>1.2230388583367999</v>
      </c>
      <c r="DW12" s="39" cm="1">
        <f t="array" ref="DW12">INDEX('AEG Inputs'!$E$2:$BC$92,MATCH(DW$1,'AEG Inputs'!$F$2:$F$92,0),MATCH($A12,'AEG Inputs'!$E$2:$AI$2,0)+20)/'AEG Inputs'!$G$1+DW11</f>
        <v>4.4364454245531704</v>
      </c>
      <c r="DX12" s="39" cm="1">
        <f t="array" ref="DX12">INDEX('AEG Inputs'!$E$2:$BC$92,MATCH(DX$1,'AEG Inputs'!$F$2:$F$92,0),MATCH($A12,'AEG Inputs'!$E$2:$AI$2,0)+20)/'AEG Inputs'!$G$1+DX11</f>
        <v>62.671916719750008</v>
      </c>
      <c r="DY12" s="39" cm="1">
        <f t="array" ref="DY12">INDEX('AEG Inputs'!$E$2:$BC$92,MATCH(DY$1,'AEG Inputs'!$F$2:$F$92,0),MATCH($A12,'AEG Inputs'!$E$2:$AI$2,0)+20)/'AEG Inputs'!$G$1+DY11</f>
        <v>0.45161217970221301</v>
      </c>
      <c r="DZ12" s="39" cm="1">
        <f t="array" ref="DZ12">INDEX('AEG Inputs'!$E$2:$BC$92,MATCH(DZ$1,'AEG Inputs'!$F$2:$F$92,0),MATCH($A12,'AEG Inputs'!$E$2:$AI$2,0)+20)/'AEG Inputs'!$G$1+DZ11</f>
        <v>58.099650014553703</v>
      </c>
      <c r="EA12" s="39" cm="1">
        <f t="array" ref="EA12">INDEX('AEG Inputs'!$E$2:$BC$92,MATCH(EA$1,'AEG Inputs'!$F$2:$F$92,0),MATCH($A12,'AEG Inputs'!$E$2:$AI$2,0)+20)/'AEG Inputs'!$G$1+EA11</f>
        <v>9.9462890954021693E-2</v>
      </c>
      <c r="EB12" s="39" cm="1">
        <f t="array" ref="EB12">INDEX('AEG Inputs'!$E$2:$BC$92,MATCH(EB$1,'AEG Inputs'!$F$2:$F$92,0),MATCH($A12,'AEG Inputs'!$E$2:$AI$2,0)+20)/'AEG Inputs'!$G$1+EB11</f>
        <v>25.842081513285802</v>
      </c>
      <c r="EC12" s="39" cm="1">
        <f t="array" ref="EC12">INDEX('AEG Inputs'!$E$2:$BC$92,MATCH(EC$1,'AEG Inputs'!$F$2:$F$92,0),MATCH($A12,'AEG Inputs'!$E$2:$AI$2,0)+20)/'AEG Inputs'!$G$1+EC11</f>
        <v>33.78492324473217</v>
      </c>
      <c r="ED12" s="39" cm="1">
        <f t="array" ref="ED12">INDEX('AEG Inputs'!$E$2:$BC$92,MATCH(ED$1,'AEG Inputs'!$F$2:$F$92,0),MATCH($A12,'AEG Inputs'!$E$2:$AI$2,0)+20)/'AEG Inputs'!$G$1+ED11</f>
        <v>9.8042152583118067</v>
      </c>
      <c r="EE12" s="39" cm="1">
        <f t="array" ref="EE12">INDEX('AEG Inputs'!$E$2:$BC$92,MATCH(EE$1,'AEG Inputs'!$F$2:$F$92,0),MATCH($A12,'AEG Inputs'!$E$2:$AI$2,0)+20)/'AEG Inputs'!$G$1+EE11</f>
        <v>0.17675506584762571</v>
      </c>
      <c r="EF12" s="39" cm="1">
        <f t="array" ref="EF12">INDEX('AEG Inputs'!$E$2:$BC$92,MATCH(EF$1,'AEG Inputs'!$F$2:$F$92,0),MATCH($A12,'AEG Inputs'!$E$2:$AI$2,0)+20)/'AEG Inputs'!$G$1+EF11</f>
        <v>0.14648485944825149</v>
      </c>
      <c r="EG12" s="39" cm="1">
        <f t="array" ref="EG12">INDEX('AEG Inputs'!$E$2:$BC$92,MATCH(EG$1,'AEG Inputs'!$F$2:$F$92,0),MATCH($A12,'AEG Inputs'!$E$2:$AI$2,0)+20)/'AEG Inputs'!$G$1+EG11</f>
        <v>5.7707010873164526</v>
      </c>
      <c r="EH12" s="39" cm="1">
        <f t="array" ref="EH12">INDEX('AEG Inputs'!$E$2:$BC$92,MATCH(EH$1,'AEG Inputs'!$F$2:$F$92,0),MATCH($A12,'AEG Inputs'!$E$2:$AI$2,0)+20)/'AEG Inputs'!$G$1+EH11</f>
        <v>4.4654046768922599</v>
      </c>
      <c r="EI12" s="39" cm="1">
        <f t="array" ref="EI12">INDEX('AEG Inputs'!$E$2:$BC$92,MATCH(EI$1,'AEG Inputs'!$F$2:$F$92,0),MATCH($A12,'AEG Inputs'!$E$2:$AI$2,0)+20)/'AEG Inputs'!$G$1+EI11</f>
        <v>4.9865900879431555</v>
      </c>
      <c r="EJ12" s="39" cm="1">
        <f t="array" ref="EJ12">INDEX('AEG Inputs'!$E$2:$BC$92,MATCH(EJ$1,'AEG Inputs'!$F$2:$F$92,0),MATCH($A12,'AEG Inputs'!$E$2:$AI$2,0)+20)/'AEG Inputs'!$G$1+EJ11</f>
        <v>9.3193117663912499</v>
      </c>
      <c r="EK12" s="39" cm="1">
        <f t="array" ref="EK12">INDEX('AEG Inputs'!$E$2:$BC$92,MATCH(EK$1,'AEG Inputs'!$F$2:$F$92,0),MATCH($A12,'AEG Inputs'!$E$2:$AI$2,0)+20)/'AEG Inputs'!$G$1+EK11</f>
        <v>9.6114750989819697</v>
      </c>
      <c r="EL12" s="39" cm="1">
        <f t="array" ref="EL12">INDEX('AEG Inputs'!$E$2:$BC$92,MATCH(EL$1,'AEG Inputs'!$F$2:$F$92,0),MATCH($A12,'AEG Inputs'!$E$2:$AI$2,0)+20)/'AEG Inputs'!$G$1+EL11</f>
        <v>1.3652011491525449</v>
      </c>
      <c r="EM12" s="39" cm="1">
        <f t="array" ref="EM12">INDEX('AEG Inputs'!$E$2:$BC$92,MATCH(EM$1,'AEG Inputs'!$F$2:$F$92,0),MATCH($A12,'AEG Inputs'!$E$2:$AI$2,0)+20)/'AEG Inputs'!$G$1+EM11</f>
        <v>0.89025695450868214</v>
      </c>
      <c r="EN12" s="39" cm="1">
        <f t="array" ref="EN12">INDEX('AEG Inputs'!$E$2:$BC$92,MATCH(EN$1,'AEG Inputs'!$F$2:$F$92,0),MATCH($A12,'AEG Inputs'!$E$2:$AI$2,0)+20)/'AEG Inputs'!$G$1+EN11</f>
        <v>46.828659719802012</v>
      </c>
      <c r="EO12" s="39" cm="1">
        <f t="array" ref="EO12">INDEX('AEG Inputs'!$E$2:$BC$92,MATCH(EO$1,'AEG Inputs'!$F$2:$F$92,0),MATCH($A12,'AEG Inputs'!$E$2:$AI$2,0)+20)/'AEG Inputs'!$G$1+EO11</f>
        <v>0.12976051521237</v>
      </c>
      <c r="EP12" s="39" cm="1">
        <f t="array" ref="EP12">INDEX('AEG Inputs'!$E$2:$BC$92,MATCH(EP$1,'AEG Inputs'!$F$2:$F$92,0),MATCH($A12,'AEG Inputs'!$E$2:$AI$2,0)+20)/'AEG Inputs'!$G$1+EP11</f>
        <v>51.182525750473602</v>
      </c>
      <c r="EQ12" s="39" cm="1">
        <f t="array" ref="EQ12">INDEX('AEG Inputs'!$E$2:$BC$92,MATCH(EQ$1,'AEG Inputs'!$F$2:$F$92,0),MATCH($A12,'AEG Inputs'!$E$2:$AI$2,0)+20)/'AEG Inputs'!$G$1+EQ11</f>
        <v>39.549639500534241</v>
      </c>
      <c r="ER12" s="39" cm="1">
        <f t="array" ref="ER12">INDEX('AEG Inputs'!$E$2:$BC$92,MATCH(ER$1,'AEG Inputs'!$F$2:$F$92,0),MATCH($A12,'AEG Inputs'!$E$2:$AI$2,0)+20)/'AEG Inputs'!$G$1+ER11</f>
        <v>30.73141212143172</v>
      </c>
      <c r="ES12" s="39" cm="1">
        <f t="array" ref="ES12">INDEX('AEG Inputs'!$E$2:$BC$92,MATCH(ES$1,'AEG Inputs'!$F$2:$F$92,0),MATCH($A12,'AEG Inputs'!$E$2:$AI$2,0)+20)/'AEG Inputs'!$G$1+ES11</f>
        <v>1.45429209358796E-2</v>
      </c>
      <c r="ET12" s="39" cm="1">
        <f t="array" ref="ET12">INDEX('AEG Inputs'!$E$2:$BC$92,MATCH(ET$1,'AEG Inputs'!$F$2:$F$92,0),MATCH($A12,'AEG Inputs'!$E$2:$AI$2,0)+20)/'AEG Inputs'!$G$1+ET11</f>
        <v>3.0845992311725221E-2</v>
      </c>
      <c r="EU12" s="39" cm="1">
        <f t="array" ref="EU12">INDEX('AEG Inputs'!$E$2:$BC$92,MATCH(EU$1,'AEG Inputs'!$F$2:$F$92,0),MATCH($A12,'AEG Inputs'!$E$2:$AI$2,0)+20)/'AEG Inputs'!$G$1+EU11</f>
        <v>0.97347175180829226</v>
      </c>
      <c r="EV12" s="39" cm="1">
        <f t="array" ref="EV12">INDEX('AEG Inputs'!$E$2:$BC$92,MATCH(EV$1,'AEG Inputs'!$F$2:$F$92,0),MATCH($A12,'AEG Inputs'!$E$2:$AI$2,0)+20)/'AEG Inputs'!$G$1+EV11</f>
        <v>1.0071910159237589</v>
      </c>
      <c r="EW12" s="39" cm="1">
        <f t="array" ref="EW12">INDEX('AEG Inputs'!$E$2:$BC$92,MATCH(EW$1,'AEG Inputs'!$F$2:$F$92,0),MATCH($A12,'AEG Inputs'!$E$2:$AI$2,0)+20)/'AEG Inputs'!$G$1+EW11</f>
        <v>1.1455098495472433</v>
      </c>
      <c r="EX12" s="39" cm="1">
        <f t="array" ref="EX12">INDEX('AEG Inputs'!$E$2:$BC$92,MATCH(EX$1,'AEG Inputs'!$F$2:$F$92,0),MATCH($A12,'AEG Inputs'!$E$2:$AI$2,0)+20)/'AEG Inputs'!$G$1+EX11</f>
        <v>0.38051089744968902</v>
      </c>
      <c r="EY12" s="39" cm="1">
        <f t="array" ref="EY12">INDEX('AEG Inputs'!$E$2:$BC$92,MATCH(EY$1,'AEG Inputs'!$F$2:$F$92,0),MATCH($A12,'AEG Inputs'!$E$2:$AI$2,0)+20)/'AEG Inputs'!$G$1+EY11</f>
        <v>7.0768214621888897E-2</v>
      </c>
      <c r="EZ12" s="39" cm="1">
        <f t="array" ref="EZ12">INDEX('AEG Inputs'!$E$2:$BC$92,MATCH(EZ$1,'AEG Inputs'!$F$2:$F$92,0),MATCH($A12,'AEG Inputs'!$E$2:$AI$2,0)+20)/'AEG Inputs'!$G$1+EZ11</f>
        <v>0.18103413540408203</v>
      </c>
      <c r="FA12" s="39" cm="1">
        <f t="array" ref="FA12">INDEX('AEG Inputs'!$E$2:$BC$92,MATCH(FA$1,'AEG Inputs'!$F$2:$F$92,0),MATCH($A12,'AEG Inputs'!$E$2:$AI$2,0)+20)/'AEG Inputs'!$G$1+FA11</f>
        <v>0.12639096936005401</v>
      </c>
      <c r="FB12" s="39" cm="1">
        <f t="array" ref="FB12">INDEX('AEG Inputs'!$E$2:$BC$92,MATCH(FB$1,'AEG Inputs'!$F$2:$F$92,0),MATCH($A12,'AEG Inputs'!$E$2:$AI$2,0)+20)/'AEG Inputs'!$G$1+FB11</f>
        <v>2.2774941443807259</v>
      </c>
      <c r="FC12" s="39" cm="1">
        <f t="array" ref="FC12">INDEX('AEG Inputs'!$E$2:$BC$92,MATCH(FC$1,'AEG Inputs'!$F$2:$F$92,0),MATCH($A12,'AEG Inputs'!$E$2:$AI$2,0)+20)/'AEG Inputs'!$G$1+FC11</f>
        <v>3.5143876740763298E-3</v>
      </c>
      <c r="FD12" s="39" cm="1">
        <f t="array" ref="FD12">INDEX('AEG Inputs'!$E$2:$BC$92,MATCH(FD$1,'AEG Inputs'!$F$2:$F$92,0),MATCH($A12,'AEG Inputs'!$E$2:$AI$2,0)+20)/'AEG Inputs'!$G$1+FD11</f>
        <v>3.1702059689994599</v>
      </c>
      <c r="FE12" s="39" cm="1">
        <f t="array" ref="FE12">INDEX('AEG Inputs'!$E$2:$BC$92,MATCH(FE$1,'AEG Inputs'!$F$2:$F$92,0),MATCH($A12,'AEG Inputs'!$E$2:$AI$2,0)+20)/'AEG Inputs'!$G$1+FE11</f>
        <v>6.8647741638662607</v>
      </c>
      <c r="FF12" s="39" cm="1">
        <f t="array" ref="FF12">INDEX('AEG Inputs'!$E$2:$BC$92,MATCH(FF$1,'AEG Inputs'!$F$2:$F$92,0),MATCH($A12,'AEG Inputs'!$E$2:$AI$2,0)+20)/'AEG Inputs'!$G$1+FF11</f>
        <v>9.242986899600993</v>
      </c>
      <c r="FG12" s="39" cm="1">
        <f t="array" ref="FG12">INDEX('AEG Inputs'!$E$2:$BC$92,MATCH(FG$1,'AEG Inputs'!$F$2:$F$92,0),MATCH($A12,'AEG Inputs'!$E$2:$AI$2,0)+20)/'AEG Inputs'!$G$1+FG11</f>
        <v>2.0291721409493819E-2</v>
      </c>
      <c r="FH12" s="39" cm="1">
        <f t="array" ref="FH12">INDEX('AEG Inputs'!$E$2:$BC$92,MATCH(FH$1,'AEG Inputs'!$F$2:$F$92,0),MATCH($A12,'AEG Inputs'!$E$2:$AI$2,0)+20)/'AEG Inputs'!$G$1+FH11</f>
        <v>1.2503527678132269</v>
      </c>
      <c r="FI12" s="39" cm="1">
        <f t="array" ref="FI12">INDEX('AEG Inputs'!$E$2:$BC$92,MATCH(FI$1,'AEG Inputs'!$F$2:$F$92,0),MATCH($A12,'AEG Inputs'!$E$2:$AI$2,0)+20)/'AEG Inputs'!$G$1+FI11</f>
        <v>0.84128102069190813</v>
      </c>
      <c r="FJ12" s="39" cm="1">
        <f t="array" ref="FJ12">INDEX('AEG Inputs'!$E$2:$BC$92,MATCH(FJ$1,'AEG Inputs'!$F$2:$F$92,0),MATCH($A12,'AEG Inputs'!$E$2:$AI$2,0)+20)/'AEG Inputs'!$G$1+FJ11</f>
        <v>0.88128143774812595</v>
      </c>
      <c r="FK12" s="39" cm="1">
        <f t="array" ref="FK12">INDEX('AEG Inputs'!$E$2:$BC$92,MATCH(FK$1,'AEG Inputs'!$F$2:$F$92,0),MATCH($A12,'AEG Inputs'!$E$2:$AI$2,0)+20)/'AEG Inputs'!$G$1+FK11</f>
        <v>0.81075003759660447</v>
      </c>
      <c r="FL12" s="39" cm="1">
        <f t="array" ref="FL12">INDEX('AEG Inputs'!$E$2:$BC$92,MATCH(FL$1,'AEG Inputs'!$F$2:$F$92,0),MATCH($A12,'AEG Inputs'!$E$2:$AI$2,0)+20)/'AEG Inputs'!$G$1+FL11</f>
        <v>0.17877539965150899</v>
      </c>
      <c r="FM12" s="39" cm="1">
        <f t="array" ref="FM12">INDEX('AEG Inputs'!$E$2:$BC$92,MATCH(FM$1,'AEG Inputs'!$F$2:$F$92,0),MATCH($A12,'AEG Inputs'!$E$2:$AI$2,0)+20)/'AEG Inputs'!$G$1+FM11</f>
        <v>0.202517086783154</v>
      </c>
      <c r="FN12" s="39" cm="1">
        <f t="array" ref="FN12">INDEX('AEG Inputs'!$E$2:$BC$92,MATCH(FN$1,'AEG Inputs'!$F$2:$F$92,0),MATCH($A12,'AEG Inputs'!$E$2:$AI$2,0)+20)/'AEG Inputs'!$G$1+FN11</f>
        <v>14.248661920674499</v>
      </c>
      <c r="FO12" s="39" cm="1">
        <f t="array" ref="FO12">INDEX('AEG Inputs'!$E$2:$BC$92,MATCH(FO$1,'AEG Inputs'!$F$2:$F$92,0),MATCH($A12,'AEG Inputs'!$E$2:$AI$2,0)+20)/'AEG Inputs'!$G$1+FO11</f>
        <v>7.9370140072166306E-2</v>
      </c>
      <c r="FP12" s="39" cm="1">
        <f t="array" ref="FP12">INDEX('AEG Inputs'!$E$2:$BC$92,MATCH(FP$1,'AEG Inputs'!$F$2:$F$92,0),MATCH($A12,'AEG Inputs'!$E$2:$AI$2,0)+20)/'AEG Inputs'!$G$1+FP11</f>
        <v>16.789592542905588</v>
      </c>
      <c r="FQ12" s="39" cm="1">
        <f t="array" ref="FQ12">INDEX('AEG Inputs'!$E$2:$BC$92,MATCH(FQ$1,'AEG Inputs'!$F$2:$F$92,0),MATCH($A12,'AEG Inputs'!$E$2:$AI$2,0)+20)/'AEG Inputs'!$G$1+FQ11</f>
        <v>3.17165848020469E-2</v>
      </c>
      <c r="FR12" s="39" cm="1">
        <f t="array" ref="FR12">INDEX('AEG Inputs'!$E$2:$BC$92,MATCH(FR$1,'AEG Inputs'!$F$2:$F$92,0),MATCH($A12,'AEG Inputs'!$E$2:$AI$2,0)+20)/'AEG Inputs'!$G$1+FR11</f>
        <v>5.4732675815689502</v>
      </c>
      <c r="FS12" s="39" cm="1">
        <f t="array" ref="FS12">INDEX('AEG Inputs'!$E$2:$BC$92,MATCH(FS$1,'AEG Inputs'!$F$2:$F$92,0),MATCH($A12,'AEG Inputs'!$E$2:$AI$2,0)+20)/'AEG Inputs'!$G$1+FS11</f>
        <v>7.4826332569202876</v>
      </c>
    </row>
    <row r="13" spans="1:175" x14ac:dyDescent="0.25">
      <c r="A13" s="38">
        <f t="shared" si="0"/>
        <v>2034</v>
      </c>
      <c r="B13" s="39">
        <f>INDEX('AEG Inputs'!$E$2:$BC$92,MATCH(B$1,'AEG Inputs'!$E$2:$E$92,0),MATCH($A13,'AEG Inputs'!$E$2:$AI$2,0))/'AEG Inputs'!$G$1+B12</f>
        <v>0.93536938082213972</v>
      </c>
      <c r="C13" s="39">
        <f>INDEX('AEG Inputs'!$E$2:$BC$92,MATCH(C$1,'AEG Inputs'!$E$2:$E$92,0),MATCH($A13,'AEG Inputs'!$E$2:$AI$2,0))/'AEG Inputs'!$G$1+C12</f>
        <v>1.7660472824372584</v>
      </c>
      <c r="D13" s="39">
        <f>INDEX('AEG Inputs'!$E$2:$BC$92,MATCH(D$1,'AEG Inputs'!$E$2:$E$92,0),MATCH($A13,'AEG Inputs'!$E$2:$AI$2,0))/'AEG Inputs'!$G$1+D12</f>
        <v>22.379387703888938</v>
      </c>
      <c r="E13" s="39">
        <f>INDEX('AEG Inputs'!$E$2:$BC$92,MATCH(E$1,'AEG Inputs'!$E$2:$E$92,0),MATCH($A13,'AEG Inputs'!$E$2:$AI$2,0))/'AEG Inputs'!$G$1+E12</f>
        <v>54.631200491456077</v>
      </c>
      <c r="F13" s="39">
        <f>INDEX('AEG Inputs'!$E$2:$BC$92,MATCH(F$1,'AEG Inputs'!$E$2:$E$92,0),MATCH($A13,'AEG Inputs'!$E$2:$AI$2,0))/'AEG Inputs'!$G$1+F12</f>
        <v>2.682054351759529</v>
      </c>
      <c r="G13" s="39">
        <f>INDEX('AEG Inputs'!$E$2:$BC$92,MATCH(G$1,'AEG Inputs'!$E$2:$E$92,0),MATCH($A13,'AEG Inputs'!$E$2:$AI$2,0))/'AEG Inputs'!$G$1+G12</f>
        <v>42.184566074474944</v>
      </c>
      <c r="H13" s="39">
        <f>INDEX('AEG Inputs'!$E$2:$BC$92,MATCH(H$1,'AEG Inputs'!$E$2:$E$92,0),MATCH($A13,'AEG Inputs'!$E$2:$AI$2,0))/'AEG Inputs'!$G$1+H12</f>
        <v>4.2143658403901198E-2</v>
      </c>
      <c r="I13" s="39">
        <f>INDEX('AEG Inputs'!$E$2:$BC$92,MATCH(I$1,'AEG Inputs'!$E$2:$E$92,0),MATCH($A13,'AEG Inputs'!$E$2:$AI$2,0))/'AEG Inputs'!$G$1+I12</f>
        <v>4.7463211976158701E-2</v>
      </c>
      <c r="J13" s="39">
        <f>INDEX('AEG Inputs'!$E$2:$BC$92,MATCH(J$1,'AEG Inputs'!$E$2:$E$92,0),MATCH($A13,'AEG Inputs'!$E$2:$AI$2,0))/'AEG Inputs'!$G$1+J12</f>
        <v>6.5692852804955004</v>
      </c>
      <c r="K13" s="39">
        <f>INDEX('AEG Inputs'!$E$2:$BC$92,MATCH(K$1,'AEG Inputs'!$E$2:$E$92,0),MATCH($A13,'AEG Inputs'!$E$2:$AI$2,0))/'AEG Inputs'!$G$1+K12</f>
        <v>15.264618410238899</v>
      </c>
      <c r="L13" s="39">
        <f>INDEX('AEG Inputs'!$E$2:$BC$92,MATCH(L$1,'AEG Inputs'!$E$2:$E$92,0),MATCH($A13,'AEG Inputs'!$E$2:$AI$2,0))/'AEG Inputs'!$G$1+L12</f>
        <v>0.78731339811648304</v>
      </c>
      <c r="M13" s="39">
        <f>INDEX('AEG Inputs'!$E$2:$BC$92,MATCH(M$1,'AEG Inputs'!$E$2:$E$92,0),MATCH($A13,'AEG Inputs'!$E$2:$AI$2,0))/'AEG Inputs'!$G$1+M12</f>
        <v>8.6994542551653301E-2</v>
      </c>
      <c r="N13" s="39">
        <f>INDEX('AEG Inputs'!$E$2:$BC$92,MATCH(N$1,'AEG Inputs'!$E$2:$E$92,0),MATCH($A13,'AEG Inputs'!$E$2:$AI$2,0))/'AEG Inputs'!$G$1+N12</f>
        <v>1.6507728664993973</v>
      </c>
      <c r="O13" s="39">
        <f>INDEX('AEG Inputs'!$E$2:$BC$92,MATCH(O$1,'AEG Inputs'!$E$2:$E$92,0),MATCH($A13,'AEG Inputs'!$E$2:$AI$2,0))/'AEG Inputs'!$G$1+O12</f>
        <v>2.2629540366491381</v>
      </c>
      <c r="P13" s="39">
        <f>INDEX('AEG Inputs'!$E$2:$BC$92,MATCH(P$1,'AEG Inputs'!$E$2:$E$92,0),MATCH($A13,'AEG Inputs'!$E$2:$AI$2,0))/'AEG Inputs'!$G$1+P12</f>
        <v>18.667828644187679</v>
      </c>
      <c r="Q13" s="39">
        <f>INDEX('AEG Inputs'!$E$2:$BC$92,MATCH(Q$1,'AEG Inputs'!$E$2:$E$92,0),MATCH($A13,'AEG Inputs'!$E$2:$AI$2,0))/'AEG Inputs'!$G$1+Q12</f>
        <v>9.3946158547308691</v>
      </c>
      <c r="R13" s="39">
        <f>INDEX('AEG Inputs'!$E$2:$BC$92,MATCH(R$1,'AEG Inputs'!$E$2:$E$92,0),MATCH($A13,'AEG Inputs'!$E$2:$AI$2,0))/'AEG Inputs'!$G$1+R12</f>
        <v>5.3986985022134464</v>
      </c>
      <c r="S13" s="39">
        <f>INDEX('AEG Inputs'!$E$2:$BC$92,MATCH(S$1,'AEG Inputs'!$E$2:$E$92,0),MATCH($A13,'AEG Inputs'!$E$2:$AI$2,0))/'AEG Inputs'!$G$1+S12</f>
        <v>4.1305441363423929</v>
      </c>
      <c r="T13" s="39">
        <f>INDEX('AEG Inputs'!$E$2:$BC$92,MATCH(T$1,'AEG Inputs'!$E$2:$E$92,0),MATCH($A13,'AEG Inputs'!$E$2:$AI$2,0))/'AEG Inputs'!$G$1+T12</f>
        <v>0.63725037093553005</v>
      </c>
      <c r="U13" s="39">
        <f>INDEX('AEG Inputs'!$E$2:$BC$92,MATCH(U$1,'AEG Inputs'!$E$2:$E$92,0),MATCH($A13,'AEG Inputs'!$E$2:$AI$2,0))/'AEG Inputs'!$G$1+U12</f>
        <v>4.371380409096429</v>
      </c>
      <c r="V13" s="39">
        <f>INDEX('AEG Inputs'!$E$2:$BC$92,MATCH(V$1,'AEG Inputs'!$E$2:$E$92,0),MATCH($A13,'AEG Inputs'!$E$2:$AI$2,0))/'AEG Inputs'!$G$1+V12</f>
        <v>17.505879383550031</v>
      </c>
      <c r="W13" s="39">
        <f>INDEX('AEG Inputs'!$E$2:$BC$92,MATCH(W$1,'AEG Inputs'!$E$2:$E$92,0),MATCH($A13,'AEG Inputs'!$E$2:$AI$2,0))/'AEG Inputs'!$G$1+W12</f>
        <v>46.758134571229732</v>
      </c>
      <c r="X13" s="39">
        <f>INDEX('AEG Inputs'!$E$2:$BC$92,MATCH(X$1,'AEG Inputs'!$E$2:$E$92,0),MATCH($A13,'AEG Inputs'!$E$2:$AI$2,0))/'AEG Inputs'!$G$1+X12</f>
        <v>4.8328902753802003</v>
      </c>
      <c r="Y13" s="39">
        <f>INDEX('AEG Inputs'!$E$2:$BC$92,MATCH(Y$1,'AEG Inputs'!$E$2:$E$92,0),MATCH($A13,'AEG Inputs'!$E$2:$AI$2,0))/'AEG Inputs'!$G$1+Y12</f>
        <v>4.1546446246458721</v>
      </c>
      <c r="Z13" s="39">
        <f>INDEX('AEG Inputs'!$E$2:$BC$92,MATCH(Z$1,'AEG Inputs'!$E$2:$E$92,0),MATCH($A13,'AEG Inputs'!$E$2:$AI$2,0))/'AEG Inputs'!$G$1+Z12</f>
        <v>1.349985773772034</v>
      </c>
      <c r="AA13" s="39">
        <f>INDEX('AEG Inputs'!$E$2:$BC$92,MATCH(AA$1,'AEG Inputs'!$E$2:$E$92,0),MATCH($A13,'AEG Inputs'!$E$2:$AI$2,0))/'AEG Inputs'!$G$1+AA12</f>
        <v>16.893387080742144</v>
      </c>
      <c r="AB13" s="39">
        <f>INDEX('AEG Inputs'!$E$2:$BC$92,MATCH(AB$1,'AEG Inputs'!$E$2:$E$92,0),MATCH($A13,'AEG Inputs'!$E$2:$AI$2,0))/'AEG Inputs'!$G$1+AB12</f>
        <v>12.955225062528168</v>
      </c>
      <c r="AC13" s="39">
        <f>INDEX('AEG Inputs'!$E$2:$BC$92,MATCH(AC$1,'AEG Inputs'!$E$2:$E$92,0),MATCH($A13,'AEG Inputs'!$E$2:$AI$2,0))/'AEG Inputs'!$G$1+AC12</f>
        <v>11.640296913554046</v>
      </c>
      <c r="AD13" s="39">
        <f>INDEX('AEG Inputs'!$E$2:$BC$92,MATCH(AD$1,'AEG Inputs'!$E$2:$E$92,0),MATCH($A13,'AEG Inputs'!$E$2:$AI$2,0))/'AEG Inputs'!$G$1+AD12</f>
        <v>8.9725186874263869</v>
      </c>
      <c r="AE13" s="39">
        <f>INDEX('AEG Inputs'!$E$2:$BC$92,MATCH(AE$1,'AEG Inputs'!$E$2:$E$92,0),MATCH($A13,'AEG Inputs'!$E$2:$AI$2,0))/'AEG Inputs'!$G$1+AE12</f>
        <v>2.24798202227471</v>
      </c>
      <c r="AF13" s="39">
        <f>INDEX('AEG Inputs'!$E$2:$BC$92,MATCH(AF$1,'AEG Inputs'!$E$2:$E$92,0),MATCH($A13,'AEG Inputs'!$E$2:$AI$2,0))/'AEG Inputs'!$G$1+AF12</f>
        <v>1.76114804570408E-2</v>
      </c>
      <c r="AG13" s="39">
        <f>INDEX('AEG Inputs'!$E$2:$BC$92,MATCH(AG$1,'AEG Inputs'!$E$2:$E$92,0),MATCH($A13,'AEG Inputs'!$E$2:$AI$2,0))/'AEG Inputs'!$G$1+AG12</f>
        <v>2.91517410298286E-2</v>
      </c>
      <c r="AH13" s="39">
        <f>INDEX('AEG Inputs'!$E$2:$BC$92,MATCH(AH$1,'AEG Inputs'!$E$2:$E$92,0),MATCH($A13,'AEG Inputs'!$E$2:$AI$2,0))/'AEG Inputs'!$G$1+AH12</f>
        <v>0.26455588474513497</v>
      </c>
      <c r="AI13" s="39">
        <f>INDEX('AEG Inputs'!$E$2:$BC$92,MATCH(AI$1,'AEG Inputs'!$E$2:$E$92,0),MATCH($A13,'AEG Inputs'!$E$2:$AI$2,0))/'AEG Inputs'!$G$1+AI12</f>
        <v>0.34787075702836101</v>
      </c>
      <c r="AJ13" s="39">
        <f>INDEX('AEG Inputs'!$E$2:$BC$92,MATCH(AJ$1,'AEG Inputs'!$E$2:$E$92,0),MATCH($A13,'AEG Inputs'!$E$2:$AI$2,0))/'AEG Inputs'!$G$1+AJ12</f>
        <v>8.4364691726621505E-2</v>
      </c>
      <c r="AK13" s="39">
        <f>INDEX('AEG Inputs'!$E$2:$BC$92,MATCH(AK$1,'AEG Inputs'!$E$2:$E$92,0),MATCH($A13,'AEG Inputs'!$E$2:$AI$2,0))/'AEG Inputs'!$G$1+AK12</f>
        <v>9.3108979715286703E-3</v>
      </c>
      <c r="AL13" s="39">
        <f>INDEX('AEG Inputs'!$E$2:$BC$92,MATCH(AL$1,'AEG Inputs'!$E$2:$E$92,0),MATCH($A13,'AEG Inputs'!$E$2:$AI$2,0))/'AEG Inputs'!$G$1+AL12</f>
        <v>0.37550930218844564</v>
      </c>
      <c r="AM13" s="39">
        <f>INDEX('AEG Inputs'!$E$2:$BC$92,MATCH(AM$1,'AEG Inputs'!$E$2:$E$92,0),MATCH($A13,'AEG Inputs'!$E$2:$AI$2,0))/'AEG Inputs'!$G$1+AM12</f>
        <v>0.34976345720820928</v>
      </c>
      <c r="AN13" s="39">
        <f>INDEX('AEG Inputs'!$E$2:$BC$92,MATCH(AN$1,'AEG Inputs'!$E$2:$E$92,0),MATCH($A13,'AEG Inputs'!$E$2:$AI$2,0))/'AEG Inputs'!$G$1+AN12</f>
        <v>2.3810032415022402</v>
      </c>
      <c r="AO13" s="39">
        <f>INDEX('AEG Inputs'!$E$2:$BC$92,MATCH(AO$1,'AEG Inputs'!$E$2:$E$92,0),MATCH($A13,'AEG Inputs'!$E$2:$AI$2,0))/'AEG Inputs'!$G$1+AO12</f>
        <v>3.3745233958251957</v>
      </c>
      <c r="AP13" s="39">
        <f>INDEX('AEG Inputs'!$E$2:$BC$92,MATCH(AP$1,'AEG Inputs'!$E$2:$E$92,0),MATCH($A13,'AEG Inputs'!$E$2:$AI$2,0))/'AEG Inputs'!$G$1+AP12</f>
        <v>0.54676110756496099</v>
      </c>
      <c r="AQ13" s="39">
        <f>INDEX('AEG Inputs'!$E$2:$BC$92,MATCH(AQ$1,'AEG Inputs'!$E$2:$E$92,0),MATCH($A13,'AEG Inputs'!$E$2:$AI$2,0))/'AEG Inputs'!$G$1+AQ12</f>
        <v>0.77395608775044056</v>
      </c>
      <c r="AR13" s="39">
        <f>INDEX('AEG Inputs'!$E$2:$BC$92,MATCH(AR$1,'AEG Inputs'!$E$2:$E$92,0),MATCH($A13,'AEG Inputs'!$E$2:$AI$2,0))/'AEG Inputs'!$G$1+AR12</f>
        <v>3.6199382001314238</v>
      </c>
      <c r="AS13" s="39">
        <f>INDEX('AEG Inputs'!$E$2:$BC$92,MATCH(AS$1,'AEG Inputs'!$E$2:$E$92,0),MATCH($A13,'AEG Inputs'!$E$2:$AI$2,0))/'AEG Inputs'!$G$1+AS12</f>
        <v>4.7017705806034256</v>
      </c>
      <c r="AT13" s="39">
        <f>INDEX('AEG Inputs'!$E$2:$BC$92,MATCH(AT$1,'AEG Inputs'!$E$2:$E$92,0),MATCH($A13,'AEG Inputs'!$E$2:$AI$2,0))/'AEG Inputs'!$G$1+AT12</f>
        <v>22.574820549133051</v>
      </c>
      <c r="AU13" s="39">
        <f>INDEX('AEG Inputs'!$E$2:$BC$92,MATCH(AU$1,'AEG Inputs'!$E$2:$E$92,0),MATCH($A13,'AEG Inputs'!$E$2:$AI$2,0))/'AEG Inputs'!$G$1+AU12</f>
        <v>28.199463526648969</v>
      </c>
      <c r="AV13" s="39">
        <f>INDEX('AEG Inputs'!$E$2:$BC$92,MATCH(AV$1,'AEG Inputs'!$E$2:$E$92,0),MATCH($A13,'AEG Inputs'!$E$2:$AI$2,0))/'AEG Inputs'!$G$1+AV12</f>
        <v>5.0298237438514821</v>
      </c>
      <c r="AW13" s="39">
        <f>INDEX('AEG Inputs'!$E$2:$BC$92,MATCH(AW$1,'AEG Inputs'!$E$2:$E$92,0),MATCH($A13,'AEG Inputs'!$E$2:$AI$2,0))/'AEG Inputs'!$G$1+AW12</f>
        <v>4.5880737787671784</v>
      </c>
      <c r="AX13" s="39">
        <f>INDEX('AEG Inputs'!$E$2:$BC$92,MATCH(AX$1,'AEG Inputs'!$E$2:$E$92,0),MATCH($A13,'AEG Inputs'!$E$2:$AI$2,0))/'AEG Inputs'!$G$1+AX12</f>
        <v>1.8307324582790802E-2</v>
      </c>
      <c r="AY13" s="39">
        <f>INDEX('AEG Inputs'!$E$2:$BC$92,MATCH(AY$1,'AEG Inputs'!$E$2:$E$92,0),MATCH($A13,'AEG Inputs'!$E$2:$AI$2,0))/'AEG Inputs'!$G$1+AY12</f>
        <v>3.9624168412293201E-2</v>
      </c>
      <c r="AZ13" s="39">
        <f>INDEX('AEG Inputs'!$E$2:$BC$92,MATCH(AZ$1,'AEG Inputs'!$E$2:$E$92,0),MATCH($A13,'AEG Inputs'!$E$2:$AI$2,0))/'AEG Inputs'!$G$1+AZ12</f>
        <v>0.24251313227701801</v>
      </c>
      <c r="BA13" s="39">
        <f>INDEX('AEG Inputs'!$E$2:$BC$92,MATCH(BA$1,'AEG Inputs'!$E$2:$E$92,0),MATCH($A13,'AEG Inputs'!$E$2:$AI$2,0))/'AEG Inputs'!$G$1+BA12</f>
        <v>0.48235553143071103</v>
      </c>
      <c r="BB13" s="39">
        <f>INDEX('AEG Inputs'!$E$2:$BC$92,MATCH(BB$1,'AEG Inputs'!$E$2:$E$92,0),MATCH($A13,'AEG Inputs'!$E$2:$AI$2,0))/'AEG Inputs'!$G$1+BB12</f>
        <v>4.2254138413944903E-2</v>
      </c>
      <c r="BC13" s="39">
        <f>INDEX('AEG Inputs'!$E$2:$BC$92,MATCH(BC$1,'AEG Inputs'!$E$2:$E$92,0),MATCH($A13,'AEG Inputs'!$E$2:$AI$2,0))/'AEG Inputs'!$G$1+BC12</f>
        <v>6.8690267269434599E-2</v>
      </c>
      <c r="BD13" s="39">
        <f>INDEX('AEG Inputs'!$E$2:$BC$92,MATCH(BD$1,'AEG Inputs'!$E$2:$E$92,0),MATCH($A13,'AEG Inputs'!$E$2:$AI$2,0))/'AEG Inputs'!$G$1+BD12</f>
        <v>1.3780948126893159E-2</v>
      </c>
      <c r="BE13" s="39">
        <f>INDEX('AEG Inputs'!$E$2:$BC$92,MATCH(BE$1,'AEG Inputs'!$E$2:$E$92,0),MATCH($A13,'AEG Inputs'!$E$2:$AI$2,0))/'AEG Inputs'!$G$1+BE12</f>
        <v>1.2090536063702865E-2</v>
      </c>
      <c r="BF13" s="39">
        <f>INDEX('AEG Inputs'!$E$2:$BC$92,MATCH(BF$1,'AEG Inputs'!$E$2:$E$92,0),MATCH($A13,'AEG Inputs'!$E$2:$AI$2,0))/'AEG Inputs'!$G$1+BF12</f>
        <v>3.9109936609952292</v>
      </c>
      <c r="BG13" s="39">
        <f>INDEX('AEG Inputs'!$E$2:$BC$92,MATCH(BG$1,'AEG Inputs'!$E$2:$E$92,0),MATCH($A13,'AEG Inputs'!$E$2:$AI$2,0))/'AEG Inputs'!$G$1+BG12</f>
        <v>0.11514093971929605</v>
      </c>
      <c r="BH13" s="39">
        <f>INDEX('AEG Inputs'!$E$2:$BC$92,MATCH(BH$1,'AEG Inputs'!$E$2:$E$92,0),MATCH($A13,'AEG Inputs'!$E$2:$AI$2,0))/'AEG Inputs'!$G$1+BH12</f>
        <v>0.90145780699588907</v>
      </c>
      <c r="BI13" s="39">
        <f>INDEX('AEG Inputs'!$E$2:$BC$92,MATCH(BI$1,'AEG Inputs'!$E$2:$E$92,0),MATCH($A13,'AEG Inputs'!$E$2:$AI$2,0))/'AEG Inputs'!$G$1+BI12</f>
        <v>2.4241636460530128E-2</v>
      </c>
      <c r="BJ13" s="39">
        <f>INDEX('AEG Inputs'!$E$2:$BC$92,MATCH(BJ$1,'AEG Inputs'!$E$2:$E$92,0),MATCH($A13,'AEG Inputs'!$E$2:$AI$2,0))/'AEG Inputs'!$G$1+BJ12</f>
        <v>0.1097699086426092</v>
      </c>
      <c r="BK13" s="39">
        <f>INDEX('AEG Inputs'!$E$2:$BC$92,MATCH(BK$1,'AEG Inputs'!$E$2:$E$92,0),MATCH($A13,'AEG Inputs'!$E$2:$AI$2,0))/'AEG Inputs'!$G$1+BK12</f>
        <v>0.17187519634212722</v>
      </c>
      <c r="BL13" s="39">
        <f>INDEX('AEG Inputs'!$E$2:$BC$92,MATCH(BL$1,'AEG Inputs'!$E$2:$E$92,0),MATCH($A13,'AEG Inputs'!$E$2:$AI$2,0))/'AEG Inputs'!$G$1+BL12</f>
        <v>47.579371313451723</v>
      </c>
      <c r="BM13" s="39">
        <f>INDEX('AEG Inputs'!$E$2:$BC$92,MATCH(BM$1,'AEG Inputs'!$E$2:$E$92,0),MATCH($A13,'AEG Inputs'!$E$2:$AI$2,0))/'AEG Inputs'!$G$1+BM12</f>
        <v>1.1469525066760633</v>
      </c>
      <c r="BN13" s="39">
        <f>INDEX('AEG Inputs'!$E$2:$BC$92,MATCH(BN$1,'AEG Inputs'!$E$2:$E$92,0),MATCH($A13,'AEG Inputs'!$E$2:$AI$2,0))/'AEG Inputs'!$G$1+BN12</f>
        <v>10.69679064735525</v>
      </c>
      <c r="BO13" s="39">
        <f>INDEX('AEG Inputs'!$E$2:$BC$92,MATCH(BO$1,'AEG Inputs'!$E$2:$E$92,0),MATCH($A13,'AEG Inputs'!$E$2:$AI$2,0))/'AEG Inputs'!$G$1+BO12</f>
        <v>0.14813820891602533</v>
      </c>
      <c r="BP13" s="39">
        <f>INDEX('AEG Inputs'!$E$2:$BC$92,MATCH(BP$1,'AEG Inputs'!$E$2:$E$92,0),MATCH($A13,'AEG Inputs'!$E$2:$AI$2,0))/'AEG Inputs'!$G$1+BP12</f>
        <v>0.47291851133311302</v>
      </c>
      <c r="BQ13" s="39">
        <f>INDEX('AEG Inputs'!$E$2:$BC$92,MATCH(BQ$1,'AEG Inputs'!$E$2:$E$92,0),MATCH($A13,'AEG Inputs'!$E$2:$AI$2,0))/'AEG Inputs'!$G$1+BQ12</f>
        <v>0.41278914824767998</v>
      </c>
      <c r="BR13" s="39">
        <f>INDEX('AEG Inputs'!$E$2:$BC$92,MATCH(BR$1,'AEG Inputs'!$E$2:$E$92,0),MATCH($A13,'AEG Inputs'!$E$2:$AI$2,0))/'AEG Inputs'!$G$1+BR12</f>
        <v>3.9648655448046002</v>
      </c>
      <c r="BS13" s="39">
        <f>INDEX('AEG Inputs'!$E$2:$BC$92,MATCH(BS$1,'AEG Inputs'!$E$2:$E$92,0),MATCH($A13,'AEG Inputs'!$E$2:$AI$2,0))/'AEG Inputs'!$G$1+BS12</f>
        <v>4.52414392580277</v>
      </c>
      <c r="BT13" s="39">
        <f>INDEX('AEG Inputs'!$E$2:$BC$92,MATCH(BT$1,'AEG Inputs'!$E$2:$E$92,0),MATCH($A13,'AEG Inputs'!$E$2:$AI$2,0))/'AEG Inputs'!$G$1+BT12</f>
        <v>0.89163518623736104</v>
      </c>
      <c r="BU13" s="39">
        <f>INDEX('AEG Inputs'!$E$2:$BC$92,MATCH(BU$1,'AEG Inputs'!$E$2:$E$92,0),MATCH($A13,'AEG Inputs'!$E$2:$AI$2,0))/'AEG Inputs'!$G$1+BU12</f>
        <v>0.94140189358422099</v>
      </c>
      <c r="BV13" s="39">
        <f>INDEX('AEG Inputs'!$E$2:$BC$92,MATCH(BV$1,'AEG Inputs'!$E$2:$E$92,0),MATCH($A13,'AEG Inputs'!$E$2:$AI$2,0))/'AEG Inputs'!$G$1+BV12</f>
        <v>0.80797866828333698</v>
      </c>
      <c r="BW13" s="39">
        <f>INDEX('AEG Inputs'!$E$2:$BC$92,MATCH(BW$1,'AEG Inputs'!$E$2:$E$92,0),MATCH($A13,'AEG Inputs'!$E$2:$AI$2,0))/'AEG Inputs'!$G$1+BW12</f>
        <v>2.7417488187916002</v>
      </c>
      <c r="BX13" s="39">
        <f>INDEX('AEG Inputs'!$E$2:$BC$92,MATCH(BX$1,'AEG Inputs'!$E$2:$E$92,0),MATCH($A13,'AEG Inputs'!$E$2:$AI$2,0))/'AEG Inputs'!$G$1+BX12</f>
        <v>29.473987350776198</v>
      </c>
      <c r="BY13" s="39">
        <f>INDEX('AEG Inputs'!$E$2:$BC$92,MATCH(BY$1,'AEG Inputs'!$E$2:$E$92,0),MATCH($A13,'AEG Inputs'!$E$2:$AI$2,0))/'AEG Inputs'!$G$1+BY12</f>
        <v>60.525323762771599</v>
      </c>
      <c r="BZ13" s="39">
        <f>INDEX('AEG Inputs'!$E$2:$BC$92,MATCH(BZ$1,'AEG Inputs'!$E$2:$E$92,0),MATCH($A13,'AEG Inputs'!$E$2:$AI$2,0))/'AEG Inputs'!$G$1+BZ12</f>
        <v>5.9542155100215099</v>
      </c>
      <c r="CA13" s="39">
        <f>INDEX('AEG Inputs'!$E$2:$BC$92,MATCH(CA$1,'AEG Inputs'!$E$2:$E$92,0),MATCH($A13,'AEG Inputs'!$E$2:$AI$2,0))/'AEG Inputs'!$G$1+CA12</f>
        <v>3.7266467185376202</v>
      </c>
      <c r="CB13" s="39">
        <f>INDEX('AEG Inputs'!$E$2:$BC$92,MATCH(CB$1,'AEG Inputs'!$E$2:$E$92,0),MATCH($A13,'AEG Inputs'!$E$2:$AI$2,0))/'AEG Inputs'!$G$1+CB12</f>
        <v>3.1156369948658731E-2</v>
      </c>
      <c r="CC13" s="39">
        <f>INDEX('AEG Inputs'!$E$2:$BC$92,MATCH(CC$1,'AEG Inputs'!$E$2:$E$92,0),MATCH($A13,'AEG Inputs'!$E$2:$AI$2,0))/'AEG Inputs'!$G$1+CC12</f>
        <v>0.16786842569156879</v>
      </c>
      <c r="CD13" s="39">
        <f>INDEX('AEG Inputs'!$E$2:$BC$92,MATCH(CD$1,'AEG Inputs'!$E$2:$E$92,0),MATCH($A13,'AEG Inputs'!$E$2:$AI$2,0))/'AEG Inputs'!$G$1+CD12</f>
        <v>0.2633883683147123</v>
      </c>
      <c r="CE13" s="39">
        <f>INDEX('AEG Inputs'!$E$2:$BC$92,MATCH(CE$1,'AEG Inputs'!$E$2:$E$92,0),MATCH($A13,'AEG Inputs'!$E$2:$AI$2,0))/'AEG Inputs'!$G$1+CE12</f>
        <v>5.211242749189049</v>
      </c>
      <c r="CF13" s="39">
        <f>INDEX('AEG Inputs'!$E$2:$BC$92,MATCH(CF$1,'AEG Inputs'!$E$2:$E$92,0),MATCH($A13,'AEG Inputs'!$E$2:$AI$2,0))/'AEG Inputs'!$G$1+CF12</f>
        <v>2.3234654622210402E-2</v>
      </c>
      <c r="CG13" s="39">
        <f>INDEX('AEG Inputs'!$E$2:$BC$92,MATCH(CG$1,'AEG Inputs'!$E$2:$E$92,0),MATCH($A13,'AEG Inputs'!$E$2:$AI$2,0))/'AEG Inputs'!$G$1+CG12</f>
        <v>1.6149157106606391E-2</v>
      </c>
      <c r="CH13" s="39">
        <f>INDEX('AEG Inputs'!$E$2:$BC$92,MATCH(CH$1,'AEG Inputs'!$E$2:$E$92,0),MATCH($A13,'AEG Inputs'!$E$2:$AI$2,0))/'AEG Inputs'!$G$1+CH12</f>
        <v>0.15522721978832499</v>
      </c>
      <c r="CI13" s="39">
        <f>INDEX('AEG Inputs'!$E$2:$BC$92,MATCH(CI$1,'AEG Inputs'!$E$2:$E$92,0),MATCH($A13,'AEG Inputs'!$E$2:$AI$2,0))/'AEG Inputs'!$G$1+CI12</f>
        <v>2.0965070264452459</v>
      </c>
      <c r="CJ13" s="39">
        <f>INDEX('AEG Inputs'!$E$2:$BC$92,MATCH(CJ$1,'AEG Inputs'!$E$2:$E$92,0),MATCH($A13,'AEG Inputs'!$E$2:$AI$2,0))/'AEG Inputs'!$G$1+CJ12</f>
        <v>1.21354512765977</v>
      </c>
      <c r="CK13" s="39">
        <f>INDEX('AEG Inputs'!$E$2:$BC$92,MATCH(CK$1,'AEG Inputs'!$E$2:$E$92,0),MATCH($A13,'AEG Inputs'!$E$2:$AI$2,0))/'AEG Inputs'!$G$1+CK12</f>
        <v>23.879586505969609</v>
      </c>
      <c r="CL13" s="39">
        <f>INDEX('AEG Inputs'!$E$2:$BC$92,MATCH(CL$1,'AEG Inputs'!$E$2:$E$92,0),MATCH($A13,'AEG Inputs'!$E$2:$AI$2,0))/'AEG Inputs'!$G$1+CL12</f>
        <v>0.227757454632184</v>
      </c>
      <c r="CM13" s="39">
        <f>INDEX('AEG Inputs'!$E$2:$BC$92,MATCH(CM$1,'AEG Inputs'!$E$2:$E$92,0),MATCH($A13,'AEG Inputs'!$E$2:$AI$2,0))/'AEG Inputs'!$G$1+CM12</f>
        <v>1.3794721467968163</v>
      </c>
      <c r="CN13" s="39" cm="1">
        <f t="array" ref="CN13">INDEX('AEG Inputs'!$E$2:$BC$92,MATCH(CN$1,'AEG Inputs'!$F$2:$F$92,0),MATCH($A13,'AEG Inputs'!$E$2:$AI$2,0)+20)/'AEG Inputs'!$G$1+CN12</f>
        <v>2.443241665711553</v>
      </c>
      <c r="CO13" s="39" cm="1">
        <f t="array" ref="CO13">INDEX('AEG Inputs'!$E$2:$BC$92,MATCH(CO$1,'AEG Inputs'!$F$2:$F$92,0),MATCH($A13,'AEG Inputs'!$E$2:$AI$2,0)+20)/'AEG Inputs'!$G$1+CO12</f>
        <v>0.19027855280375852</v>
      </c>
      <c r="CP13" s="39" cm="1">
        <f t="array" ref="CP13">INDEX('AEG Inputs'!$E$2:$BC$92,MATCH(CP$1,'AEG Inputs'!$F$2:$F$92,0),MATCH($A13,'AEG Inputs'!$E$2:$AI$2,0)+20)/'AEG Inputs'!$G$1+CP12</f>
        <v>1.8013200868597076E-2</v>
      </c>
      <c r="CQ13" s="39" cm="1">
        <f t="array" ref="CQ13">INDEX('AEG Inputs'!$E$2:$BC$92,MATCH(CQ$1,'AEG Inputs'!$F$2:$F$92,0),MATCH($A13,'AEG Inputs'!$E$2:$AI$2,0)+20)/'AEG Inputs'!$G$1+CQ12</f>
        <v>0.53652282900942483</v>
      </c>
      <c r="CR13" s="39" cm="1">
        <f t="array" ref="CR13">INDEX('AEG Inputs'!$E$2:$BC$92,MATCH(CR$1,'AEG Inputs'!$F$2:$F$92,0),MATCH($A13,'AEG Inputs'!$E$2:$AI$2,0)+20)/'AEG Inputs'!$G$1+CR12</f>
        <v>0.47707512235059307</v>
      </c>
      <c r="CS13" s="39" cm="1">
        <f t="array" ref="CS13">INDEX('AEG Inputs'!$E$2:$BC$92,MATCH(CS$1,'AEG Inputs'!$F$2:$F$92,0),MATCH($A13,'AEG Inputs'!$E$2:$AI$2,0)+20)/'AEG Inputs'!$G$1+CS12</f>
        <v>0.51592634700589679</v>
      </c>
      <c r="CT13" s="39" cm="1">
        <f t="array" ref="CT13">INDEX('AEG Inputs'!$E$2:$BC$92,MATCH(CT$1,'AEG Inputs'!$F$2:$F$92,0),MATCH($A13,'AEG Inputs'!$E$2:$AI$2,0)+20)/'AEG Inputs'!$G$1+CT12</f>
        <v>0.5637567946646197</v>
      </c>
      <c r="CU13" s="39" cm="1">
        <f t="array" ref="CU13">INDEX('AEG Inputs'!$E$2:$BC$92,MATCH(CU$1,'AEG Inputs'!$F$2:$F$92,0),MATCH($A13,'AEG Inputs'!$E$2:$AI$2,0)+20)/'AEG Inputs'!$G$1+CU12</f>
        <v>4.7463211976158298E-2</v>
      </c>
      <c r="CV13" s="39" cm="1">
        <f t="array" ref="CV13">INDEX('AEG Inputs'!$E$2:$BC$92,MATCH(CV$1,'AEG Inputs'!$F$2:$F$92,0),MATCH($A13,'AEG Inputs'!$E$2:$AI$2,0)+20)/'AEG Inputs'!$G$1+CV12</f>
        <v>0.24977804525075684</v>
      </c>
      <c r="CW13" s="39" cm="1">
        <f t="array" ref="CW13">INDEX('AEG Inputs'!$E$2:$BC$92,MATCH(CW$1,'AEG Inputs'!$F$2:$F$92,0),MATCH($A13,'AEG Inputs'!$E$2:$AI$2,0)+20)/'AEG Inputs'!$G$1+CW12</f>
        <v>7.8254594459812601E-2</v>
      </c>
      <c r="CX13" s="39" cm="1">
        <f t="array" ref="CX13">INDEX('AEG Inputs'!$E$2:$BC$92,MATCH(CX$1,'AEG Inputs'!$F$2:$F$92,0),MATCH($A13,'AEG Inputs'!$E$2:$AI$2,0)+20)/'AEG Inputs'!$G$1+CX12</f>
        <v>5.5952749456131947</v>
      </c>
      <c r="CY13" s="39" cm="1">
        <f t="array" ref="CY13">INDEX('AEG Inputs'!$E$2:$BC$92,MATCH(CY$1,'AEG Inputs'!$F$2:$F$92,0),MATCH($A13,'AEG Inputs'!$E$2:$AI$2,0)+20)/'AEG Inputs'!$G$1+CY12</f>
        <v>1.10575569423487E-2</v>
      </c>
      <c r="CZ13" s="39" cm="1">
        <f t="array" ref="CZ13">INDEX('AEG Inputs'!$E$2:$BC$92,MATCH(CZ$1,'AEG Inputs'!$F$2:$F$92,0),MATCH($A13,'AEG Inputs'!$E$2:$AI$2,0)+20)/'AEG Inputs'!$G$1+CZ12</f>
        <v>2.34126865424899</v>
      </c>
      <c r="DA13" s="39" cm="1">
        <f t="array" ref="DA13">INDEX('AEG Inputs'!$E$2:$BC$92,MATCH(DA$1,'AEG Inputs'!$F$2:$F$92,0),MATCH($A13,'AEG Inputs'!$E$2:$AI$2,0)+20)/'AEG Inputs'!$G$1+DA12</f>
        <v>7.0333432323905676</v>
      </c>
      <c r="DB13" s="39" cm="1">
        <f t="array" ref="DB13">INDEX('AEG Inputs'!$E$2:$BC$92,MATCH(DB$1,'AEG Inputs'!$F$2:$F$92,0),MATCH($A13,'AEG Inputs'!$E$2:$AI$2,0)+20)/'AEG Inputs'!$G$1+DB12</f>
        <v>0.66209883405517045</v>
      </c>
      <c r="DC13" s="39" cm="1">
        <f t="array" ref="DC13">INDEX('AEG Inputs'!$E$2:$BC$92,MATCH(DC$1,'AEG Inputs'!$F$2:$F$92,0),MATCH($A13,'AEG Inputs'!$E$2:$AI$2,0)+20)/'AEG Inputs'!$G$1+DC12</f>
        <v>2.5089563904828839E-2</v>
      </c>
      <c r="DD13" s="39" cm="1">
        <f t="array" ref="DD13">INDEX('AEG Inputs'!$E$2:$BC$92,MATCH(DD$1,'AEG Inputs'!$F$2:$F$92,0),MATCH($A13,'AEG Inputs'!$E$2:$AI$2,0)+20)/'AEG Inputs'!$G$1+DD12</f>
        <v>2.0492175388940166E-2</v>
      </c>
      <c r="DE13" s="39" cm="1">
        <f t="array" ref="DE13">INDEX('AEG Inputs'!$E$2:$BC$92,MATCH(DE$1,'AEG Inputs'!$F$2:$F$92,0),MATCH($A13,'AEG Inputs'!$E$2:$AI$2,0)+20)/'AEG Inputs'!$G$1+DE12</f>
        <v>0.30572277047981883</v>
      </c>
      <c r="DF13" s="39" cm="1">
        <f t="array" ref="DF13">INDEX('AEG Inputs'!$E$2:$BC$92,MATCH(DF$1,'AEG Inputs'!$F$2:$F$92,0),MATCH($A13,'AEG Inputs'!$E$2:$AI$2,0)+20)/'AEG Inputs'!$G$1+DF12</f>
        <v>0.44796582032662502</v>
      </c>
      <c r="DG13" s="39" cm="1">
        <f t="array" ref="DG13">INDEX('AEG Inputs'!$E$2:$BC$92,MATCH(DG$1,'AEG Inputs'!$F$2:$F$92,0),MATCH($A13,'AEG Inputs'!$E$2:$AI$2,0)+20)/'AEG Inputs'!$G$1+DG12</f>
        <v>0.55591765627618372</v>
      </c>
      <c r="DH13" s="39" cm="1">
        <f t="array" ref="DH13">INDEX('AEG Inputs'!$E$2:$BC$92,MATCH(DH$1,'AEG Inputs'!$F$2:$F$92,0),MATCH($A13,'AEG Inputs'!$E$2:$AI$2,0)+20)/'AEG Inputs'!$G$1+DH12</f>
        <v>0.159305353393282</v>
      </c>
      <c r="DI13" s="39" cm="1">
        <f t="array" ref="DI13">INDEX('AEG Inputs'!$E$2:$BC$92,MATCH(DI$1,'AEG Inputs'!$F$2:$F$92,0),MATCH($A13,'AEG Inputs'!$E$2:$AI$2,0)+20)/'AEG Inputs'!$G$1+DI12</f>
        <v>4.2143658403901399E-2</v>
      </c>
      <c r="DJ13" s="39" cm="1">
        <f t="array" ref="DJ13">INDEX('AEG Inputs'!$E$2:$BC$92,MATCH(DJ$1,'AEG Inputs'!$F$2:$F$92,0),MATCH($A13,'AEG Inputs'!$E$2:$AI$2,0)+20)/'AEG Inputs'!$G$1+DJ12</f>
        <v>0.15997831266130086</v>
      </c>
      <c r="DK13" s="39" cm="1">
        <f t="array" ref="DK13">INDEX('AEG Inputs'!$E$2:$BC$92,MATCH(DK$1,'AEG Inputs'!$F$2:$F$92,0),MATCH($A13,'AEG Inputs'!$E$2:$AI$2,0)+20)/'AEG Inputs'!$G$1+DK12</f>
        <v>3.6155516147715401E-2</v>
      </c>
      <c r="DL13" s="39" cm="1">
        <f t="array" ref="DL13">INDEX('AEG Inputs'!$E$2:$BC$92,MATCH(DL$1,'AEG Inputs'!$F$2:$F$92,0),MATCH($A13,'AEG Inputs'!$E$2:$AI$2,0)+20)/'AEG Inputs'!$G$1+DL12</f>
        <v>2.9723476729457601</v>
      </c>
      <c r="DM13" s="39" cm="1">
        <f t="array" ref="DM13">INDEX('AEG Inputs'!$E$2:$BC$92,MATCH(DM$1,'AEG Inputs'!$F$2:$F$92,0),MATCH($A13,'AEG Inputs'!$E$2:$AI$2,0)+20)/'AEG Inputs'!$G$1+DM12</f>
        <v>6.6802167250844396E-3</v>
      </c>
      <c r="DN13" s="39" cm="1">
        <f t="array" ref="DN13">INDEX('AEG Inputs'!$E$2:$BC$92,MATCH(DN$1,'AEG Inputs'!$F$2:$F$92,0),MATCH($A13,'AEG Inputs'!$E$2:$AI$2,0)+20)/'AEG Inputs'!$G$1+DN12</f>
        <v>0.68995931224194895</v>
      </c>
      <c r="DO13" s="39" cm="1">
        <f t="array" ref="DO13">INDEX('AEG Inputs'!$E$2:$BC$92,MATCH(DO$1,'AEG Inputs'!$F$2:$F$92,0),MATCH($A13,'AEG Inputs'!$E$2:$AI$2,0)+20)/'AEG Inputs'!$G$1+DO12</f>
        <v>5.4037847540913511</v>
      </c>
      <c r="DP13" s="39" cm="1">
        <f t="array" ref="DP13">INDEX('AEG Inputs'!$E$2:$BC$92,MATCH(DP$1,'AEG Inputs'!$F$2:$F$92,0),MATCH($A13,'AEG Inputs'!$E$2:$AI$2,0)+20)/'AEG Inputs'!$G$1+DP12</f>
        <v>32.233745762832442</v>
      </c>
      <c r="DQ13" s="39" cm="1">
        <f t="array" ref="DQ13">INDEX('AEG Inputs'!$E$2:$BC$92,MATCH(DQ$1,'AEG Inputs'!$F$2:$F$92,0),MATCH($A13,'AEG Inputs'!$E$2:$AI$2,0)+20)/'AEG Inputs'!$G$1+DQ12</f>
        <v>0.2490543591042324</v>
      </c>
      <c r="DR13" s="39" cm="1">
        <f t="array" ref="DR13">INDEX('AEG Inputs'!$E$2:$BC$92,MATCH(DR$1,'AEG Inputs'!$F$2:$F$92,0),MATCH($A13,'AEG Inputs'!$E$2:$AI$2,0)+20)/'AEG Inputs'!$G$1+DR12</f>
        <v>5.8230605243492617</v>
      </c>
      <c r="DS13" s="39" cm="1">
        <f t="array" ref="DS13">INDEX('AEG Inputs'!$E$2:$BC$92,MATCH(DS$1,'AEG Inputs'!$F$2:$F$92,0),MATCH($A13,'AEG Inputs'!$E$2:$AI$2,0)+20)/'AEG Inputs'!$G$1+DS12</f>
        <v>3.4175188949232864</v>
      </c>
      <c r="DT13" s="39" cm="1">
        <f t="array" ref="DT13">INDEX('AEG Inputs'!$E$2:$BC$92,MATCH(DT$1,'AEG Inputs'!$F$2:$F$92,0),MATCH($A13,'AEG Inputs'!$E$2:$AI$2,0)+20)/'AEG Inputs'!$G$1+DT12</f>
        <v>3.9648655448046002</v>
      </c>
      <c r="DU13" s="39" cm="1">
        <f t="array" ref="DU13">INDEX('AEG Inputs'!$E$2:$BC$92,MATCH(DU$1,'AEG Inputs'!$F$2:$F$92,0),MATCH($A13,'AEG Inputs'!$E$2:$AI$2,0)+20)/'AEG Inputs'!$G$1+DU12</f>
        <v>3.5307831807224299</v>
      </c>
      <c r="DV13" s="39" cm="1">
        <f t="array" ref="DV13">INDEX('AEG Inputs'!$E$2:$BC$92,MATCH(DV$1,'AEG Inputs'!$F$2:$F$92,0),MATCH($A13,'AEG Inputs'!$E$2:$AI$2,0)+20)/'AEG Inputs'!$G$1+DV12</f>
        <v>1.34912665019652</v>
      </c>
      <c r="DW13" s="39" cm="1">
        <f t="array" ref="DW13">INDEX('AEG Inputs'!$E$2:$BC$92,MATCH(DW$1,'AEG Inputs'!$F$2:$F$92,0),MATCH($A13,'AEG Inputs'!$E$2:$AI$2,0)+20)/'AEG Inputs'!$G$1+DW12</f>
        <v>6.0692852804954898</v>
      </c>
      <c r="DX13" s="39" cm="1">
        <f t="array" ref="DX13">INDEX('AEG Inputs'!$E$2:$BC$92,MATCH(DX$1,'AEG Inputs'!$F$2:$F$92,0),MATCH($A13,'AEG Inputs'!$E$2:$AI$2,0)+20)/'AEG Inputs'!$G$1+DX12</f>
        <v>68.834850057469438</v>
      </c>
      <c r="DY13" s="39" cm="1">
        <f t="array" ref="DY13">INDEX('AEG Inputs'!$E$2:$BC$92,MATCH(DY$1,'AEG Inputs'!$F$2:$F$92,0),MATCH($A13,'AEG Inputs'!$E$2:$AI$2,0)+20)/'AEG Inputs'!$G$1+DY12</f>
        <v>0.478944229694654</v>
      </c>
      <c r="DZ13" s="39" cm="1">
        <f t="array" ref="DZ13">INDEX('AEG Inputs'!$E$2:$BC$92,MATCH(DZ$1,'AEG Inputs'!$F$2:$F$92,0),MATCH($A13,'AEG Inputs'!$E$2:$AI$2,0)+20)/'AEG Inputs'!$G$1+DZ12</f>
        <v>58.921473731489101</v>
      </c>
      <c r="EA13" s="39" cm="1">
        <f t="array" ref="EA13">INDEX('AEG Inputs'!$E$2:$BC$92,MATCH(EA$1,'AEG Inputs'!$F$2:$F$92,0),MATCH($A13,'AEG Inputs'!$E$2:$AI$2,0)+20)/'AEG Inputs'!$G$1+EA12</f>
        <v>0.10034878386884399</v>
      </c>
      <c r="EB13" s="39" cm="1">
        <f t="array" ref="EB13">INDEX('AEG Inputs'!$E$2:$BC$92,MATCH(EB$1,'AEG Inputs'!$F$2:$F$92,0),MATCH($A13,'AEG Inputs'!$E$2:$AI$2,0)+20)/'AEG Inputs'!$G$1+EB12</f>
        <v>26.022730771449201</v>
      </c>
      <c r="EC13" s="39" cm="1">
        <f t="array" ref="EC13">INDEX('AEG Inputs'!$E$2:$BC$92,MATCH(EC$1,'AEG Inputs'!$F$2:$F$92,0),MATCH($A13,'AEG Inputs'!$E$2:$AI$2,0)+20)/'AEG Inputs'!$G$1+EC12</f>
        <v>33.78492324473217</v>
      </c>
      <c r="ED13" s="39" cm="1">
        <f t="array" ref="ED13">INDEX('AEG Inputs'!$E$2:$BC$92,MATCH(ED$1,'AEG Inputs'!$F$2:$F$92,0),MATCH($A13,'AEG Inputs'!$E$2:$AI$2,0)+20)/'AEG Inputs'!$G$1+ED12</f>
        <v>9.8042152583118067</v>
      </c>
      <c r="EE13" s="39" cm="1">
        <f t="array" ref="EE13">INDEX('AEG Inputs'!$E$2:$BC$92,MATCH(EE$1,'AEG Inputs'!$F$2:$F$92,0),MATCH($A13,'AEG Inputs'!$E$2:$AI$2,0)+20)/'AEG Inputs'!$G$1+EE12</f>
        <v>0.19596243677846573</v>
      </c>
      <c r="EF13" s="39" cm="1">
        <f t="array" ref="EF13">INDEX('AEG Inputs'!$E$2:$BC$92,MATCH(EF$1,'AEG Inputs'!$F$2:$F$92,0),MATCH($A13,'AEG Inputs'!$E$2:$AI$2,0)+20)/'AEG Inputs'!$G$1+EF12</f>
        <v>0.17152730081831119</v>
      </c>
      <c r="EG13" s="39" cm="1">
        <f t="array" ref="EG13">INDEX('AEG Inputs'!$E$2:$BC$92,MATCH(EG$1,'AEG Inputs'!$F$2:$F$92,0),MATCH($A13,'AEG Inputs'!$E$2:$AI$2,0)+20)/'AEG Inputs'!$G$1+EG12</f>
        <v>5.8174393246622182</v>
      </c>
      <c r="EH13" s="39" cm="1">
        <f t="array" ref="EH13">INDEX('AEG Inputs'!$E$2:$BC$92,MATCH(EH$1,'AEG Inputs'!$F$2:$F$92,0),MATCH($A13,'AEG Inputs'!$E$2:$AI$2,0)+20)/'AEG Inputs'!$G$1+EH12</f>
        <v>4.52414392580277</v>
      </c>
      <c r="EI13" s="39" cm="1">
        <f t="array" ref="EI13">INDEX('AEG Inputs'!$E$2:$BC$92,MATCH(EI$1,'AEG Inputs'!$F$2:$F$92,0),MATCH($A13,'AEG Inputs'!$E$2:$AI$2,0)+20)/'AEG Inputs'!$G$1+EI12</f>
        <v>4.9865900879431555</v>
      </c>
      <c r="EJ13" s="39" cm="1">
        <f t="array" ref="EJ13">INDEX('AEG Inputs'!$E$2:$BC$92,MATCH(EJ$1,'AEG Inputs'!$F$2:$F$92,0),MATCH($A13,'AEG Inputs'!$E$2:$AI$2,0)+20)/'AEG Inputs'!$G$1+EJ12</f>
        <v>11.712706585579451</v>
      </c>
      <c r="EK13" s="39" cm="1">
        <f t="array" ref="EK13">INDEX('AEG Inputs'!$E$2:$BC$92,MATCH(EK$1,'AEG Inputs'!$F$2:$F$92,0),MATCH($A13,'AEG Inputs'!$E$2:$AI$2,0)+20)/'AEG Inputs'!$G$1+EK12</f>
        <v>13.264618410238899</v>
      </c>
      <c r="EL13" s="39" cm="1">
        <f t="array" ref="EL13">INDEX('AEG Inputs'!$E$2:$BC$92,MATCH(EL$1,'AEG Inputs'!$F$2:$F$92,0),MATCH($A13,'AEG Inputs'!$E$2:$AI$2,0)+20)/'AEG Inputs'!$G$1+EL12</f>
        <v>1.6661608734667985</v>
      </c>
      <c r="EM13" s="39" cm="1">
        <f t="array" ref="EM13">INDEX('AEG Inputs'!$E$2:$BC$92,MATCH(EM$1,'AEG Inputs'!$F$2:$F$92,0),MATCH($A13,'AEG Inputs'!$E$2:$AI$2,0)+20)/'AEG Inputs'!$G$1+EM12</f>
        <v>0.95261397298743211</v>
      </c>
      <c r="EN13" s="39" cm="1">
        <f t="array" ref="EN13">INDEX('AEG Inputs'!$E$2:$BC$92,MATCH(EN$1,'AEG Inputs'!$F$2:$F$92,0),MATCH($A13,'AEG Inputs'!$E$2:$AI$2,0)+20)/'AEG Inputs'!$G$1+EN12</f>
        <v>50.48306931896331</v>
      </c>
      <c r="EO13" s="39" cm="1">
        <f t="array" ref="EO13">INDEX('AEG Inputs'!$E$2:$BC$92,MATCH(EO$1,'AEG Inputs'!$F$2:$F$92,0),MATCH($A13,'AEG Inputs'!$E$2:$AI$2,0)+20)/'AEG Inputs'!$G$1+EO12</f>
        <v>0.131950976803861</v>
      </c>
      <c r="EP13" s="39" cm="1">
        <f t="array" ref="EP13">INDEX('AEG Inputs'!$E$2:$BC$92,MATCH(EP$1,'AEG Inputs'!$F$2:$F$92,0),MATCH($A13,'AEG Inputs'!$E$2:$AI$2,0)+20)/'AEG Inputs'!$G$1+EP12</f>
        <v>51.684546134501304</v>
      </c>
      <c r="EQ13" s="39" cm="1">
        <f t="array" ref="EQ13">INDEX('AEG Inputs'!$E$2:$BC$92,MATCH(EQ$1,'AEG Inputs'!$F$2:$F$92,0),MATCH($A13,'AEG Inputs'!$E$2:$AI$2,0)+20)/'AEG Inputs'!$G$1+EQ12</f>
        <v>42.194361768027363</v>
      </c>
      <c r="ER13" s="39" cm="1">
        <f t="array" ref="ER13">INDEX('AEG Inputs'!$E$2:$BC$92,MATCH(ER$1,'AEG Inputs'!$F$2:$F$92,0),MATCH($A13,'AEG Inputs'!$E$2:$AI$2,0)+20)/'AEG Inputs'!$G$1+ER12</f>
        <v>30.774683654653131</v>
      </c>
      <c r="ES13" s="39" cm="1">
        <f t="array" ref="ES13">INDEX('AEG Inputs'!$E$2:$BC$92,MATCH(ES$1,'AEG Inputs'!$F$2:$F$92,0),MATCH($A13,'AEG Inputs'!$E$2:$AI$2,0)+20)/'AEG Inputs'!$G$1+ES12</f>
        <v>1.6984782954624682E-2</v>
      </c>
      <c r="ET13" s="39" cm="1">
        <f t="array" ref="ET13">INDEX('AEG Inputs'!$E$2:$BC$92,MATCH(ET$1,'AEG Inputs'!$F$2:$F$92,0),MATCH($A13,'AEG Inputs'!$E$2:$AI$2,0)+20)/'AEG Inputs'!$G$1+ET12</f>
        <v>3.6090947507237847E-2</v>
      </c>
      <c r="EU13" s="39" cm="1">
        <f t="array" ref="EU13">INDEX('AEG Inputs'!$E$2:$BC$92,MATCH(EU$1,'AEG Inputs'!$F$2:$F$92,0),MATCH($A13,'AEG Inputs'!$E$2:$AI$2,0)+20)/'AEG Inputs'!$G$1+EU12</f>
        <v>0.97347175180829226</v>
      </c>
      <c r="EV13" s="39" cm="1">
        <f t="array" ref="EV13">INDEX('AEG Inputs'!$E$2:$BC$92,MATCH(EV$1,'AEG Inputs'!$F$2:$F$92,0),MATCH($A13,'AEG Inputs'!$E$2:$AI$2,0)+20)/'AEG Inputs'!$G$1+EV12</f>
        <v>1.008545742417944</v>
      </c>
      <c r="EW13" s="39" cm="1">
        <f t="array" ref="EW13">INDEX('AEG Inputs'!$E$2:$BC$92,MATCH(EW$1,'AEG Inputs'!$F$2:$F$92,0),MATCH($A13,'AEG Inputs'!$E$2:$AI$2,0)+20)/'AEG Inputs'!$G$1+EW12</f>
        <v>1.1455098495472433</v>
      </c>
      <c r="EX13" s="39" cm="1">
        <f t="array" ref="EX13">INDEX('AEG Inputs'!$E$2:$BC$92,MATCH(EX$1,'AEG Inputs'!$F$2:$F$92,0),MATCH($A13,'AEG Inputs'!$E$2:$AI$2,0)+20)/'AEG Inputs'!$G$1+EX12</f>
        <v>0.43299839611630903</v>
      </c>
      <c r="EY13" s="39" cm="1">
        <f t="array" ref="EY13">INDEX('AEG Inputs'!$E$2:$BC$92,MATCH(EY$1,'AEG Inputs'!$F$2:$F$92,0),MATCH($A13,'AEG Inputs'!$E$2:$AI$2,0)+20)/'AEG Inputs'!$G$1+EY12</f>
        <v>8.6994542551653606E-2</v>
      </c>
      <c r="EZ13" s="39" cm="1">
        <f t="array" ref="EZ13">INDEX('AEG Inputs'!$E$2:$BC$92,MATCH(EZ$1,'AEG Inputs'!$F$2:$F$92,0),MATCH($A13,'AEG Inputs'!$E$2:$AI$2,0)+20)/'AEG Inputs'!$G$1+EZ12</f>
        <v>0.21520890029195866</v>
      </c>
      <c r="FA13" s="39" cm="1">
        <f t="array" ref="FA13">INDEX('AEG Inputs'!$E$2:$BC$92,MATCH(FA$1,'AEG Inputs'!$F$2:$F$92,0),MATCH($A13,'AEG Inputs'!$E$2:$AI$2,0)+20)/'AEG Inputs'!$G$1+FA12</f>
        <v>0.135657837726081</v>
      </c>
      <c r="FB13" s="39" cm="1">
        <f t="array" ref="FB13">INDEX('AEG Inputs'!$E$2:$BC$92,MATCH(FB$1,'AEG Inputs'!$F$2:$F$92,0),MATCH($A13,'AEG Inputs'!$E$2:$AI$2,0)+20)/'AEG Inputs'!$G$1+FB12</f>
        <v>2.2797362304515607</v>
      </c>
      <c r="FC13" s="39" cm="1">
        <f t="array" ref="FC13">INDEX('AEG Inputs'!$E$2:$BC$92,MATCH(FC$1,'AEG Inputs'!$F$2:$F$92,0),MATCH($A13,'AEG Inputs'!$E$2:$AI$2,0)+20)/'AEG Inputs'!$G$1+FC12</f>
        <v>3.5317199202350201E-3</v>
      </c>
      <c r="FD13" s="39" cm="1">
        <f t="array" ref="FD13">INDEX('AEG Inputs'!$E$2:$BC$92,MATCH(FD$1,'AEG Inputs'!$F$2:$F$92,0),MATCH($A13,'AEG Inputs'!$E$2:$AI$2,0)+20)/'AEG Inputs'!$G$1+FD12</f>
        <v>3.1823050630208898</v>
      </c>
      <c r="FE13" s="39" cm="1">
        <f t="array" ref="FE13">INDEX('AEG Inputs'!$E$2:$BC$92,MATCH(FE$1,'AEG Inputs'!$F$2:$F$92,0),MATCH($A13,'AEG Inputs'!$E$2:$AI$2,0)+20)/'AEG Inputs'!$G$1+FE12</f>
        <v>6.8647741638662607</v>
      </c>
      <c r="FF13" s="39" cm="1">
        <f t="array" ref="FF13">INDEX('AEG Inputs'!$E$2:$BC$92,MATCH(FF$1,'AEG Inputs'!$F$2:$F$92,0),MATCH($A13,'AEG Inputs'!$E$2:$AI$2,0)+20)/'AEG Inputs'!$G$1+FF12</f>
        <v>9.242986899600993</v>
      </c>
      <c r="FG13" s="39" cm="1">
        <f t="array" ref="FG13">INDEX('AEG Inputs'!$E$2:$BC$92,MATCH(FG$1,'AEG Inputs'!$F$2:$F$92,0),MATCH($A13,'AEG Inputs'!$E$2:$AI$2,0)+20)/'AEG Inputs'!$G$1+FG12</f>
        <v>2.215338703043164E-2</v>
      </c>
      <c r="FH13" s="39" cm="1">
        <f t="array" ref="FH13">INDEX('AEG Inputs'!$E$2:$BC$92,MATCH(FH$1,'AEG Inputs'!$F$2:$F$92,0),MATCH($A13,'AEG Inputs'!$E$2:$AI$2,0)+20)/'AEG Inputs'!$G$1+FH12</f>
        <v>1.342212128065408</v>
      </c>
      <c r="FI13" s="39" cm="1">
        <f t="array" ref="FI13">INDEX('AEG Inputs'!$E$2:$BC$92,MATCH(FI$1,'AEG Inputs'!$F$2:$F$92,0),MATCH($A13,'AEG Inputs'!$E$2:$AI$2,0)+20)/'AEG Inputs'!$G$1+FI12</f>
        <v>0.84128102069190813</v>
      </c>
      <c r="FJ13" s="39" cm="1">
        <f t="array" ref="FJ13">INDEX('AEG Inputs'!$E$2:$BC$92,MATCH(FJ$1,'AEG Inputs'!$F$2:$F$92,0),MATCH($A13,'AEG Inputs'!$E$2:$AI$2,0)+20)/'AEG Inputs'!$G$1+FJ12</f>
        <v>0.89202549854909996</v>
      </c>
      <c r="FK13" s="39" cm="1">
        <f t="array" ref="FK13">INDEX('AEG Inputs'!$E$2:$BC$92,MATCH(FK$1,'AEG Inputs'!$F$2:$F$92,0),MATCH($A13,'AEG Inputs'!$E$2:$AI$2,0)+20)/'AEG Inputs'!$G$1+FK12</f>
        <v>0.81075003759660447</v>
      </c>
      <c r="FL13" s="39" cm="1">
        <f t="array" ref="FL13">INDEX('AEG Inputs'!$E$2:$BC$92,MATCH(FL$1,'AEG Inputs'!$F$2:$F$92,0),MATCH($A13,'AEG Inputs'!$E$2:$AI$2,0)+20)/'AEG Inputs'!$G$1+FL12</f>
        <v>0.20273483399780801</v>
      </c>
      <c r="FM13" s="39" cm="1">
        <f t="array" ref="FM13">INDEX('AEG Inputs'!$E$2:$BC$92,MATCH(FM$1,'AEG Inputs'!$F$2:$F$92,0),MATCH($A13,'AEG Inputs'!$E$2:$AI$2,0)+20)/'AEG Inputs'!$G$1+FM12</f>
        <v>0.28731339811648199</v>
      </c>
      <c r="FN13" s="39" cm="1">
        <f t="array" ref="FN13">INDEX('AEG Inputs'!$E$2:$BC$92,MATCH(FN$1,'AEG Inputs'!$F$2:$F$92,0),MATCH($A13,'AEG Inputs'!$E$2:$AI$2,0)+20)/'AEG Inputs'!$G$1+FN12</f>
        <v>15.649568932430288</v>
      </c>
      <c r="FO13" s="39" cm="1">
        <f t="array" ref="FO13">INDEX('AEG Inputs'!$E$2:$BC$92,MATCH(FO$1,'AEG Inputs'!$F$2:$F$92,0),MATCH($A13,'AEG Inputs'!$E$2:$AI$2,0)+20)/'AEG Inputs'!$G$1+FO12</f>
        <v>8.3448576924738602E-2</v>
      </c>
      <c r="FP13" s="39" cm="1">
        <f t="array" ref="FP13">INDEX('AEG Inputs'!$E$2:$BC$92,MATCH(FP$1,'AEG Inputs'!$F$2:$F$92,0),MATCH($A13,'AEG Inputs'!$E$2:$AI$2,0)+20)/'AEG Inputs'!$G$1+FP12</f>
        <v>16.991983438631912</v>
      </c>
      <c r="FQ13" s="39" cm="1">
        <f t="array" ref="FQ13">INDEX('AEG Inputs'!$E$2:$BC$92,MATCH(FQ$1,'AEG Inputs'!$F$2:$F$92,0),MATCH($A13,'AEG Inputs'!$E$2:$AI$2,0)+20)/'AEG Inputs'!$G$1+FQ12</f>
        <v>3.2000400310097703E-2</v>
      </c>
      <c r="FR13" s="39" cm="1">
        <f t="array" ref="FR13">INDEX('AEG Inputs'!$E$2:$BC$92,MATCH(FR$1,'AEG Inputs'!$F$2:$F$92,0),MATCH($A13,'AEG Inputs'!$E$2:$AI$2,0)+20)/'AEG Inputs'!$G$1+FR12</f>
        <v>5.5114649299059897</v>
      </c>
      <c r="FS13" s="39" cm="1">
        <f t="array" ref="FS13">INDEX('AEG Inputs'!$E$2:$BC$92,MATCH(FS$1,'AEG Inputs'!$F$2:$F$92,0),MATCH($A13,'AEG Inputs'!$E$2:$AI$2,0)+20)/'AEG Inputs'!$G$1+FS12</f>
        <v>7.4826332569202876</v>
      </c>
    </row>
    <row r="14" spans="1:175" x14ac:dyDescent="0.25">
      <c r="A14" s="38">
        <f t="shared" si="0"/>
        <v>2035</v>
      </c>
      <c r="B14" s="39">
        <f>INDEX('AEG Inputs'!$E$2:$BC$92,MATCH(B$1,'AEG Inputs'!$E$2:$E$92,0),MATCH($A14,'AEG Inputs'!$E$2:$AI$2,0))/'AEG Inputs'!$G$1+B13</f>
        <v>0.93536938082213972</v>
      </c>
      <c r="C14" s="39">
        <f>INDEX('AEG Inputs'!$E$2:$BC$92,MATCH(C$1,'AEG Inputs'!$E$2:$E$92,0),MATCH($A14,'AEG Inputs'!$E$2:$AI$2,0))/'AEG Inputs'!$G$1+C13</f>
        <v>1.7660472824372584</v>
      </c>
      <c r="D14" s="39">
        <f>INDEX('AEG Inputs'!$E$2:$BC$92,MATCH(D$1,'AEG Inputs'!$E$2:$E$92,0),MATCH($A14,'AEG Inputs'!$E$2:$AI$2,0))/'AEG Inputs'!$G$1+D13</f>
        <v>22.379387703888938</v>
      </c>
      <c r="E14" s="39">
        <f>INDEX('AEG Inputs'!$E$2:$BC$92,MATCH(E$1,'AEG Inputs'!$E$2:$E$92,0),MATCH($A14,'AEG Inputs'!$E$2:$AI$2,0))/'AEG Inputs'!$G$1+E13</f>
        <v>54.631200491456077</v>
      </c>
      <c r="F14" s="39">
        <f>INDEX('AEG Inputs'!$E$2:$BC$92,MATCH(F$1,'AEG Inputs'!$E$2:$E$92,0),MATCH($A14,'AEG Inputs'!$E$2:$AI$2,0))/'AEG Inputs'!$G$1+F13</f>
        <v>2.682054351759529</v>
      </c>
      <c r="G14" s="39">
        <f>INDEX('AEG Inputs'!$E$2:$BC$92,MATCH(G$1,'AEG Inputs'!$E$2:$E$92,0),MATCH($A14,'AEG Inputs'!$E$2:$AI$2,0))/'AEG Inputs'!$G$1+G13</f>
        <v>42.184566074474944</v>
      </c>
      <c r="H14" s="39">
        <f>INDEX('AEG Inputs'!$E$2:$BC$92,MATCH(H$1,'AEG Inputs'!$E$2:$E$92,0),MATCH($A14,'AEG Inputs'!$E$2:$AI$2,0))/'AEG Inputs'!$G$1+H13</f>
        <v>5.7100849678539997E-2</v>
      </c>
      <c r="I14" s="39">
        <f>INDEX('AEG Inputs'!$E$2:$BC$92,MATCH(I$1,'AEG Inputs'!$E$2:$E$92,0),MATCH($A14,'AEG Inputs'!$E$2:$AI$2,0))/'AEG Inputs'!$G$1+I13</f>
        <v>5.7323617243178797E-2</v>
      </c>
      <c r="J14" s="39">
        <f>INDEX('AEG Inputs'!$E$2:$BC$92,MATCH(J$1,'AEG Inputs'!$E$2:$E$92,0),MATCH($A14,'AEG Inputs'!$E$2:$AI$2,0))/'AEG Inputs'!$G$1+J13</f>
        <v>8.5878343409490601</v>
      </c>
      <c r="K14" s="39">
        <f>INDEX('AEG Inputs'!$E$2:$BC$92,MATCH(K$1,'AEG Inputs'!$E$2:$E$92,0),MATCH($A14,'AEG Inputs'!$E$2:$AI$2,0))/'AEG Inputs'!$G$1+K13</f>
        <v>19.825353467031899</v>
      </c>
      <c r="L14" s="39">
        <f>INDEX('AEG Inputs'!$E$2:$BC$92,MATCH(L$1,'AEG Inputs'!$E$2:$E$92,0),MATCH($A14,'AEG Inputs'!$E$2:$AI$2,0))/'AEG Inputs'!$G$1+L13</f>
        <v>0.89702211074085203</v>
      </c>
      <c r="M14" s="39">
        <f>INDEX('AEG Inputs'!$E$2:$BC$92,MATCH(M$1,'AEG Inputs'!$E$2:$E$92,0),MATCH($A14,'AEG Inputs'!$E$2:$AI$2,0))/'AEG Inputs'!$G$1+M13</f>
        <v>0.105032161951447</v>
      </c>
      <c r="N14" s="39">
        <f>INDEX('AEG Inputs'!$E$2:$BC$92,MATCH(N$1,'AEG Inputs'!$E$2:$E$92,0),MATCH($A14,'AEG Inputs'!$E$2:$AI$2,0))/'AEG Inputs'!$G$1+N13</f>
        <v>1.6507728664993973</v>
      </c>
      <c r="O14" s="39">
        <f>INDEX('AEG Inputs'!$E$2:$BC$92,MATCH(O$1,'AEG Inputs'!$E$2:$E$92,0),MATCH($A14,'AEG Inputs'!$E$2:$AI$2,0))/'AEG Inputs'!$G$1+O13</f>
        <v>2.2629540366491381</v>
      </c>
      <c r="P14" s="39">
        <f>INDEX('AEG Inputs'!$E$2:$BC$92,MATCH(P$1,'AEG Inputs'!$E$2:$E$92,0),MATCH($A14,'AEG Inputs'!$E$2:$AI$2,0))/'AEG Inputs'!$G$1+P13</f>
        <v>18.742576693682512</v>
      </c>
      <c r="Q14" s="39">
        <f>INDEX('AEG Inputs'!$E$2:$BC$92,MATCH(Q$1,'AEG Inputs'!$E$2:$E$92,0),MATCH($A14,'AEG Inputs'!$E$2:$AI$2,0))/'AEG Inputs'!$G$1+Q13</f>
        <v>9.6741888116569754</v>
      </c>
      <c r="R14" s="39">
        <f>INDEX('AEG Inputs'!$E$2:$BC$92,MATCH(R$1,'AEG Inputs'!$E$2:$E$92,0),MATCH($A14,'AEG Inputs'!$E$2:$AI$2,0))/'AEG Inputs'!$G$1+R13</f>
        <v>5.4255330145187353</v>
      </c>
      <c r="S14" s="39">
        <f>INDEX('AEG Inputs'!$E$2:$BC$92,MATCH(S$1,'AEG Inputs'!$E$2:$E$92,0),MATCH($A14,'AEG Inputs'!$E$2:$AI$2,0))/'AEG Inputs'!$G$1+S13</f>
        <v>4.1305441363423929</v>
      </c>
      <c r="T14" s="39">
        <f>INDEX('AEG Inputs'!$E$2:$BC$92,MATCH(T$1,'AEG Inputs'!$E$2:$E$92,0),MATCH($A14,'AEG Inputs'!$E$2:$AI$2,0))/'AEG Inputs'!$G$1+T13</f>
        <v>0.64692905543788903</v>
      </c>
      <c r="U14" s="39">
        <f>INDEX('AEG Inputs'!$E$2:$BC$92,MATCH(U$1,'AEG Inputs'!$E$2:$E$92,0),MATCH($A14,'AEG Inputs'!$E$2:$AI$2,0))/'AEG Inputs'!$G$1+U13</f>
        <v>4.462246789054154</v>
      </c>
      <c r="V14" s="39">
        <f>INDEX('AEG Inputs'!$E$2:$BC$92,MATCH(V$1,'AEG Inputs'!$E$2:$E$92,0),MATCH($A14,'AEG Inputs'!$E$2:$AI$2,0))/'AEG Inputs'!$G$1+V13</f>
        <v>17.83219109221799</v>
      </c>
      <c r="W14" s="39">
        <f>INDEX('AEG Inputs'!$E$2:$BC$92,MATCH(W$1,'AEG Inputs'!$E$2:$E$92,0),MATCH($A14,'AEG Inputs'!$E$2:$AI$2,0))/'AEG Inputs'!$G$1+W13</f>
        <v>52.499642018228798</v>
      </c>
      <c r="X14" s="39">
        <f>INDEX('AEG Inputs'!$E$2:$BC$92,MATCH(X$1,'AEG Inputs'!$E$2:$E$92,0),MATCH($A14,'AEG Inputs'!$E$2:$AI$2,0))/'AEG Inputs'!$G$1+X13</f>
        <v>4.9095268244963099</v>
      </c>
      <c r="Y14" s="39">
        <f>INDEX('AEG Inputs'!$E$2:$BC$92,MATCH(Y$1,'AEG Inputs'!$E$2:$E$92,0),MATCH($A14,'AEG Inputs'!$E$2:$AI$2,0))/'AEG Inputs'!$G$1+Y13</f>
        <v>4.1927284442054091</v>
      </c>
      <c r="Z14" s="39">
        <f>INDEX('AEG Inputs'!$E$2:$BC$92,MATCH(Z$1,'AEG Inputs'!$E$2:$E$92,0),MATCH($A14,'AEG Inputs'!$E$2:$AI$2,0))/'AEG Inputs'!$G$1+Z13</f>
        <v>1.349985773772034</v>
      </c>
      <c r="AA14" s="39">
        <f>INDEX('AEG Inputs'!$E$2:$BC$92,MATCH(AA$1,'AEG Inputs'!$E$2:$E$92,0),MATCH($A14,'AEG Inputs'!$E$2:$AI$2,0))/'AEG Inputs'!$G$1+AA13</f>
        <v>16.893387080742144</v>
      </c>
      <c r="AB14" s="39">
        <f>INDEX('AEG Inputs'!$E$2:$BC$92,MATCH(AB$1,'AEG Inputs'!$E$2:$E$92,0),MATCH($A14,'AEG Inputs'!$E$2:$AI$2,0))/'AEG Inputs'!$G$1+AB13</f>
        <v>12.955225062528168</v>
      </c>
      <c r="AC14" s="39">
        <f>INDEX('AEG Inputs'!$E$2:$BC$92,MATCH(AC$1,'AEG Inputs'!$E$2:$E$92,0),MATCH($A14,'AEG Inputs'!$E$2:$AI$2,0))/'AEG Inputs'!$G$1+AC13</f>
        <v>11.640296913554046</v>
      </c>
      <c r="AD14" s="39">
        <f>INDEX('AEG Inputs'!$E$2:$BC$92,MATCH(AD$1,'AEG Inputs'!$E$2:$E$92,0),MATCH($A14,'AEG Inputs'!$E$2:$AI$2,0))/'AEG Inputs'!$G$1+AD13</f>
        <v>9.0236395453212079</v>
      </c>
      <c r="AE14" s="39">
        <f>INDEX('AEG Inputs'!$E$2:$BC$92,MATCH(AE$1,'AEG Inputs'!$E$2:$E$92,0),MATCH($A14,'AEG Inputs'!$E$2:$AI$2,0))/'AEG Inputs'!$G$1+AE13</f>
        <v>2.24798202227471</v>
      </c>
      <c r="AF14" s="39">
        <f>INDEX('AEG Inputs'!$E$2:$BC$92,MATCH(AF$1,'AEG Inputs'!$E$2:$E$92,0),MATCH($A14,'AEG Inputs'!$E$2:$AI$2,0))/'AEG Inputs'!$G$1+AF13</f>
        <v>1.7651744127313899E-2</v>
      </c>
      <c r="AG14" s="39">
        <f>INDEX('AEG Inputs'!$E$2:$BC$92,MATCH(AG$1,'AEG Inputs'!$E$2:$E$92,0),MATCH($A14,'AEG Inputs'!$E$2:$AI$2,0))/'AEG Inputs'!$G$1+AG13</f>
        <v>2.9530257526955199E-2</v>
      </c>
      <c r="AH14" s="39">
        <f>INDEX('AEG Inputs'!$E$2:$BC$92,MATCH(AH$1,'AEG Inputs'!$E$2:$E$92,0),MATCH($A14,'AEG Inputs'!$E$2:$AI$2,0))/'AEG Inputs'!$G$1+AH13</f>
        <v>0.266903668475241</v>
      </c>
      <c r="AI14" s="39">
        <f>INDEX('AEG Inputs'!$E$2:$BC$92,MATCH(AI$1,'AEG Inputs'!$E$2:$E$92,0),MATCH($A14,'AEG Inputs'!$E$2:$AI$2,0))/'AEG Inputs'!$G$1+AI13</f>
        <v>0.353575811244494</v>
      </c>
      <c r="AJ14" s="39">
        <f>INDEX('AEG Inputs'!$E$2:$BC$92,MATCH(AJ$1,'AEG Inputs'!$E$2:$E$92,0),MATCH($A14,'AEG Inputs'!$E$2:$AI$2,0))/'AEG Inputs'!$G$1+AJ13</f>
        <v>8.5105433448385906E-2</v>
      </c>
      <c r="AK14" s="39">
        <f>INDEX('AEG Inputs'!$E$2:$BC$92,MATCH(AK$1,'AEG Inputs'!$E$2:$E$92,0),MATCH($A14,'AEG Inputs'!$E$2:$AI$2,0))/'AEG Inputs'!$G$1+AK13</f>
        <v>9.3563082317921504E-3</v>
      </c>
      <c r="AL14" s="39">
        <f>INDEX('AEG Inputs'!$E$2:$BC$92,MATCH(AL$1,'AEG Inputs'!$E$2:$E$92,0),MATCH($A14,'AEG Inputs'!$E$2:$AI$2,0))/'AEG Inputs'!$G$1+AL13</f>
        <v>0.37550930218844564</v>
      </c>
      <c r="AM14" s="39">
        <f>INDEX('AEG Inputs'!$E$2:$BC$92,MATCH(AM$1,'AEG Inputs'!$E$2:$E$92,0),MATCH($A14,'AEG Inputs'!$E$2:$AI$2,0))/'AEG Inputs'!$G$1+AM13</f>
        <v>0.34976345720820928</v>
      </c>
      <c r="AN14" s="39">
        <f>INDEX('AEG Inputs'!$E$2:$BC$92,MATCH(AN$1,'AEG Inputs'!$E$2:$E$92,0),MATCH($A14,'AEG Inputs'!$E$2:$AI$2,0))/'AEG Inputs'!$G$1+AN13</f>
        <v>2.3810032415022402</v>
      </c>
      <c r="AO14" s="39">
        <f>INDEX('AEG Inputs'!$E$2:$BC$92,MATCH(AO$1,'AEG Inputs'!$E$2:$E$92,0),MATCH($A14,'AEG Inputs'!$E$2:$AI$2,0))/'AEG Inputs'!$G$1+AO13</f>
        <v>3.3745233958251957</v>
      </c>
      <c r="AP14" s="39">
        <f>INDEX('AEG Inputs'!$E$2:$BC$92,MATCH(AP$1,'AEG Inputs'!$E$2:$E$92,0),MATCH($A14,'AEG Inputs'!$E$2:$AI$2,0))/'AEG Inputs'!$G$1+AP13</f>
        <v>0.54676110756496099</v>
      </c>
      <c r="AQ14" s="39">
        <f>INDEX('AEG Inputs'!$E$2:$BC$92,MATCH(AQ$1,'AEG Inputs'!$E$2:$E$92,0),MATCH($A14,'AEG Inputs'!$E$2:$AI$2,0))/'AEG Inputs'!$G$1+AQ13</f>
        <v>0.77395608775044056</v>
      </c>
      <c r="AR14" s="39">
        <f>INDEX('AEG Inputs'!$E$2:$BC$92,MATCH(AR$1,'AEG Inputs'!$E$2:$E$92,0),MATCH($A14,'AEG Inputs'!$E$2:$AI$2,0))/'AEG Inputs'!$G$1+AR13</f>
        <v>3.6406825369595222</v>
      </c>
      <c r="AS14" s="39">
        <f>INDEX('AEG Inputs'!$E$2:$BC$92,MATCH(AS$1,'AEG Inputs'!$E$2:$E$92,0),MATCH($A14,'AEG Inputs'!$E$2:$AI$2,0))/'AEG Inputs'!$G$1+AS13</f>
        <v>4.832179152399803</v>
      </c>
      <c r="AT14" s="39">
        <f>INDEX('AEG Inputs'!$E$2:$BC$92,MATCH(AT$1,'AEG Inputs'!$E$2:$E$92,0),MATCH($A14,'AEG Inputs'!$E$2:$AI$2,0))/'AEG Inputs'!$G$1+AT13</f>
        <v>22.574820549133051</v>
      </c>
      <c r="AU14" s="39">
        <f>INDEX('AEG Inputs'!$E$2:$BC$92,MATCH(AU$1,'AEG Inputs'!$E$2:$E$92,0),MATCH($A14,'AEG Inputs'!$E$2:$AI$2,0))/'AEG Inputs'!$G$1+AU13</f>
        <v>30.072407430958648</v>
      </c>
      <c r="AV14" s="39">
        <f>INDEX('AEG Inputs'!$E$2:$BC$92,MATCH(AV$1,'AEG Inputs'!$E$2:$E$92,0),MATCH($A14,'AEG Inputs'!$E$2:$AI$2,0))/'AEG Inputs'!$G$1+AV13</f>
        <v>5.0298237438514821</v>
      </c>
      <c r="AW14" s="39">
        <f>INDEX('AEG Inputs'!$E$2:$BC$92,MATCH(AW$1,'AEG Inputs'!$E$2:$E$92,0),MATCH($A14,'AEG Inputs'!$E$2:$AI$2,0))/'AEG Inputs'!$G$1+AW13</f>
        <v>4.5880737787671784</v>
      </c>
      <c r="AX14" s="39">
        <f>INDEX('AEG Inputs'!$E$2:$BC$92,MATCH(AX$1,'AEG Inputs'!$E$2:$E$92,0),MATCH($A14,'AEG Inputs'!$E$2:$AI$2,0))/'AEG Inputs'!$G$1+AX13</f>
        <v>1.9073795515224E-2</v>
      </c>
      <c r="AY14" s="39">
        <f>INDEX('AEG Inputs'!$E$2:$BC$92,MATCH(AY$1,'AEG Inputs'!$E$2:$E$92,0),MATCH($A14,'AEG Inputs'!$E$2:$AI$2,0))/'AEG Inputs'!$G$1+AY13</f>
        <v>4.1291223728222602E-2</v>
      </c>
      <c r="AZ14" s="39">
        <f>INDEX('AEG Inputs'!$E$2:$BC$92,MATCH(AZ$1,'AEG Inputs'!$E$2:$E$92,0),MATCH($A14,'AEG Inputs'!$E$2:$AI$2,0))/'AEG Inputs'!$G$1+AZ13</f>
        <v>0.25071793823800498</v>
      </c>
      <c r="BA14" s="39">
        <f>INDEX('AEG Inputs'!$E$2:$BC$92,MATCH(BA$1,'AEG Inputs'!$E$2:$E$92,0),MATCH($A14,'AEG Inputs'!$E$2:$AI$2,0))/'AEG Inputs'!$G$1+BA13</f>
        <v>0.50172567844919302</v>
      </c>
      <c r="BB14" s="39">
        <f>INDEX('AEG Inputs'!$E$2:$BC$92,MATCH(BB$1,'AEG Inputs'!$E$2:$E$92,0),MATCH($A14,'AEG Inputs'!$E$2:$AI$2,0))/'AEG Inputs'!$G$1+BB13</f>
        <v>4.3334950720411602E-2</v>
      </c>
      <c r="BC14" s="39">
        <f>INDEX('AEG Inputs'!$E$2:$BC$92,MATCH(BC$1,'AEG Inputs'!$E$2:$E$92,0),MATCH($A14,'AEG Inputs'!$E$2:$AI$2,0))/'AEG Inputs'!$G$1+BC13</f>
        <v>7.1788026596626101E-2</v>
      </c>
      <c r="BD14" s="39">
        <f>INDEX('AEG Inputs'!$E$2:$BC$92,MATCH(BD$1,'AEG Inputs'!$E$2:$E$92,0),MATCH($A14,'AEG Inputs'!$E$2:$AI$2,0))/'AEG Inputs'!$G$1+BD13</f>
        <v>1.5213158472453553E-2</v>
      </c>
      <c r="BE14" s="39">
        <f>INDEX('AEG Inputs'!$E$2:$BC$92,MATCH(BE$1,'AEG Inputs'!$E$2:$E$92,0),MATCH($A14,'AEG Inputs'!$E$2:$AI$2,0))/'AEG Inputs'!$G$1+BE13</f>
        <v>1.3838212064521807E-2</v>
      </c>
      <c r="BF14" s="39">
        <f>INDEX('AEG Inputs'!$E$2:$BC$92,MATCH(BF$1,'AEG Inputs'!$E$2:$E$92,0),MATCH($A14,'AEG Inputs'!$E$2:$AI$2,0))/'AEG Inputs'!$G$1+BF13</f>
        <v>4.1220277594935792</v>
      </c>
      <c r="BG14" s="39">
        <f>INDEX('AEG Inputs'!$E$2:$BC$92,MATCH(BG$1,'AEG Inputs'!$E$2:$E$92,0),MATCH($A14,'AEG Inputs'!$E$2:$AI$2,0))/'AEG Inputs'!$G$1+BG13</f>
        <v>0.1317195549836194</v>
      </c>
      <c r="BH14" s="39">
        <f>INDEX('AEG Inputs'!$E$2:$BC$92,MATCH(BH$1,'AEG Inputs'!$E$2:$E$92,0),MATCH($A14,'AEG Inputs'!$E$2:$AI$2,0))/'AEG Inputs'!$G$1+BH13</f>
        <v>0.95121682179757305</v>
      </c>
      <c r="BI14" s="39">
        <f>INDEX('AEG Inputs'!$E$2:$BC$92,MATCH(BI$1,'AEG Inputs'!$E$2:$E$92,0),MATCH($A14,'AEG Inputs'!$E$2:$AI$2,0))/'AEG Inputs'!$G$1+BI13</f>
        <v>2.7676311853655652E-2</v>
      </c>
      <c r="BJ14" s="39">
        <f>INDEX('AEG Inputs'!$E$2:$BC$92,MATCH(BJ$1,'AEG Inputs'!$E$2:$E$92,0),MATCH($A14,'AEG Inputs'!$E$2:$AI$2,0))/'AEG Inputs'!$G$1+BJ13</f>
        <v>0.12713462733809072</v>
      </c>
      <c r="BK14" s="39">
        <f>INDEX('AEG Inputs'!$E$2:$BC$92,MATCH(BK$1,'AEG Inputs'!$E$2:$E$92,0),MATCH($A14,'AEG Inputs'!$E$2:$AI$2,0))/'AEG Inputs'!$G$1+BK13</f>
        <v>0.20178538739696933</v>
      </c>
      <c r="BL14" s="39">
        <f>INDEX('AEG Inputs'!$E$2:$BC$92,MATCH(BL$1,'AEG Inputs'!$E$2:$E$92,0),MATCH($A14,'AEG Inputs'!$E$2:$AI$2,0))/'AEG Inputs'!$G$1+BL13</f>
        <v>51.369669204827289</v>
      </c>
      <c r="BM14" s="39">
        <f>INDEX('AEG Inputs'!$E$2:$BC$92,MATCH(BM$1,'AEG Inputs'!$E$2:$E$92,0),MATCH($A14,'AEG Inputs'!$E$2:$AI$2,0))/'AEG Inputs'!$G$1+BM13</f>
        <v>1.375237290504439</v>
      </c>
      <c r="BN14" s="39">
        <f>INDEX('AEG Inputs'!$E$2:$BC$92,MATCH(BN$1,'AEG Inputs'!$E$2:$E$92,0),MATCH($A14,'AEG Inputs'!$E$2:$AI$2,0))/'AEG Inputs'!$G$1+BN13</f>
        <v>11.521184287567221</v>
      </c>
      <c r="BO14" s="39">
        <f>INDEX('AEG Inputs'!$E$2:$BC$92,MATCH(BO$1,'AEG Inputs'!$E$2:$E$92,0),MATCH($A14,'AEG Inputs'!$E$2:$AI$2,0))/'AEG Inputs'!$G$1+BO13</f>
        <v>0.17176697394342494</v>
      </c>
      <c r="BP14" s="39">
        <f>INDEX('AEG Inputs'!$E$2:$BC$92,MATCH(BP$1,'AEG Inputs'!$E$2:$E$92,0),MATCH($A14,'AEG Inputs'!$E$2:$AI$2,0))/'AEG Inputs'!$G$1+BP13</f>
        <v>0.47742084326426903</v>
      </c>
      <c r="BQ14" s="39">
        <f>INDEX('AEG Inputs'!$E$2:$BC$92,MATCH(BQ$1,'AEG Inputs'!$E$2:$E$92,0),MATCH($A14,'AEG Inputs'!$E$2:$AI$2,0))/'AEG Inputs'!$G$1+BQ13</f>
        <v>0.41278914824767998</v>
      </c>
      <c r="BR14" s="39">
        <f>INDEX('AEG Inputs'!$E$2:$BC$92,MATCH(BR$1,'AEG Inputs'!$E$2:$E$92,0),MATCH($A14,'AEG Inputs'!$E$2:$AI$2,0))/'AEG Inputs'!$G$1+BR13</f>
        <v>3.9987779180973</v>
      </c>
      <c r="BS14" s="39">
        <f>INDEX('AEG Inputs'!$E$2:$BC$92,MATCH(BS$1,'AEG Inputs'!$E$2:$E$92,0),MATCH($A14,'AEG Inputs'!$E$2:$AI$2,0))/'AEG Inputs'!$G$1+BS13</f>
        <v>4.5724072927535699</v>
      </c>
      <c r="BT14" s="39">
        <f>INDEX('AEG Inputs'!$E$2:$BC$92,MATCH(BT$1,'AEG Inputs'!$E$2:$E$92,0),MATCH($A14,'AEG Inputs'!$E$2:$AI$2,0))/'AEG Inputs'!$G$1+BT13</f>
        <v>0.90029516912768992</v>
      </c>
      <c r="BU14" s="39">
        <f>INDEX('AEG Inputs'!$E$2:$BC$92,MATCH(BU$1,'AEG Inputs'!$E$2:$E$92,0),MATCH($A14,'AEG Inputs'!$E$2:$AI$2,0))/'AEG Inputs'!$G$1+BU13</f>
        <v>0.94140189358422099</v>
      </c>
      <c r="BV14" s="39">
        <f>INDEX('AEG Inputs'!$E$2:$BC$92,MATCH(BV$1,'AEG Inputs'!$E$2:$E$92,0),MATCH($A14,'AEG Inputs'!$E$2:$AI$2,0))/'AEG Inputs'!$G$1+BV13</f>
        <v>0.80939260020164105</v>
      </c>
      <c r="BW14" s="39">
        <f>INDEX('AEG Inputs'!$E$2:$BC$92,MATCH(BW$1,'AEG Inputs'!$E$2:$E$92,0),MATCH($A14,'AEG Inputs'!$E$2:$AI$2,0))/'AEG Inputs'!$G$1+BW13</f>
        <v>2.7440007597570899</v>
      </c>
      <c r="BX14" s="39">
        <f>INDEX('AEG Inputs'!$E$2:$BC$92,MATCH(BX$1,'AEG Inputs'!$E$2:$E$92,0),MATCH($A14,'AEG Inputs'!$E$2:$AI$2,0))/'AEG Inputs'!$G$1+BX13</f>
        <v>29.528973375537699</v>
      </c>
      <c r="BY14" s="39">
        <f>INDEX('AEG Inputs'!$E$2:$BC$92,MATCH(BY$1,'AEG Inputs'!$E$2:$E$92,0),MATCH($A14,'AEG Inputs'!$E$2:$AI$2,0))/'AEG Inputs'!$G$1+BY13</f>
        <v>60.547610165876499</v>
      </c>
      <c r="BZ14" s="39">
        <f>INDEX('AEG Inputs'!$E$2:$BC$92,MATCH(BZ$1,'AEG Inputs'!$E$2:$E$92,0),MATCH($A14,'AEG Inputs'!$E$2:$AI$2,0))/'AEG Inputs'!$G$1+BZ13</f>
        <v>5.9649346574867899</v>
      </c>
      <c r="CA14" s="39">
        <f>INDEX('AEG Inputs'!$E$2:$BC$92,MATCH(CA$1,'AEG Inputs'!$E$2:$E$92,0),MATCH($A14,'AEG Inputs'!$E$2:$AI$2,0))/'AEG Inputs'!$G$1+CA13</f>
        <v>3.7289340064918499</v>
      </c>
      <c r="CB14" s="39">
        <f>INDEX('AEG Inputs'!$E$2:$BC$92,MATCH(CB$1,'AEG Inputs'!$E$2:$E$92,0),MATCH($A14,'AEG Inputs'!$E$2:$AI$2,0))/'AEG Inputs'!$G$1+CB13</f>
        <v>3.3640394665905099E-2</v>
      </c>
      <c r="CC14" s="39">
        <f>INDEX('AEG Inputs'!$E$2:$BC$92,MATCH(CC$1,'AEG Inputs'!$E$2:$E$92,0),MATCH($A14,'AEG Inputs'!$E$2:$AI$2,0))/'AEG Inputs'!$G$1+CC13</f>
        <v>0.17006319739734155</v>
      </c>
      <c r="CD14" s="39">
        <f>INDEX('AEG Inputs'!$E$2:$BC$92,MATCH(CD$1,'AEG Inputs'!$E$2:$E$92,0),MATCH($A14,'AEG Inputs'!$E$2:$AI$2,0))/'AEG Inputs'!$G$1+CD13</f>
        <v>0.27606546063592469</v>
      </c>
      <c r="CE14" s="39">
        <f>INDEX('AEG Inputs'!$E$2:$BC$92,MATCH(CE$1,'AEG Inputs'!$E$2:$E$92,0),MATCH($A14,'AEG Inputs'!$E$2:$AI$2,0))/'AEG Inputs'!$G$1+CE13</f>
        <v>5.2303424582074936</v>
      </c>
      <c r="CF14" s="39">
        <f>INDEX('AEG Inputs'!$E$2:$BC$92,MATCH(CF$1,'AEG Inputs'!$E$2:$E$92,0),MATCH($A14,'AEG Inputs'!$E$2:$AI$2,0))/'AEG Inputs'!$G$1+CF13</f>
        <v>2.5182624405527002E-2</v>
      </c>
      <c r="CG14" s="39">
        <f>INDEX('AEG Inputs'!$E$2:$BC$92,MATCH(CG$1,'AEG Inputs'!$E$2:$E$92,0),MATCH($A14,'AEG Inputs'!$E$2:$AI$2,0))/'AEG Inputs'!$G$1+CG13</f>
        <v>1.7877931922708111E-2</v>
      </c>
      <c r="CH14" s="39">
        <f>INDEX('AEG Inputs'!$E$2:$BC$92,MATCH(CH$1,'AEG Inputs'!$E$2:$E$92,0),MATCH($A14,'AEG Inputs'!$E$2:$AI$2,0))/'AEG Inputs'!$G$1+CH13</f>
        <v>0.17478894877682599</v>
      </c>
      <c r="CI14" s="39">
        <f>INDEX('AEG Inputs'!$E$2:$BC$92,MATCH(CI$1,'AEG Inputs'!$E$2:$E$92,0),MATCH($A14,'AEG Inputs'!$E$2:$AI$2,0))/'AEG Inputs'!$G$1+CI13</f>
        <v>2.2087581883607816</v>
      </c>
      <c r="CJ14" s="39">
        <f>INDEX('AEG Inputs'!$E$2:$BC$92,MATCH(CJ$1,'AEG Inputs'!$E$2:$E$92,0),MATCH($A14,'AEG Inputs'!$E$2:$AI$2,0))/'AEG Inputs'!$G$1+CJ13</f>
        <v>1.3554097646462899</v>
      </c>
      <c r="CK14" s="39">
        <f>INDEX('AEG Inputs'!$E$2:$BC$92,MATCH(CK$1,'AEG Inputs'!$E$2:$E$92,0),MATCH($A14,'AEG Inputs'!$E$2:$AI$2,0))/'AEG Inputs'!$G$1+CK13</f>
        <v>27.732271220379108</v>
      </c>
      <c r="CL14" s="39">
        <f>INDEX('AEG Inputs'!$E$2:$BC$92,MATCH(CL$1,'AEG Inputs'!$E$2:$E$92,0),MATCH($A14,'AEG Inputs'!$E$2:$AI$2,0))/'AEG Inputs'!$G$1+CL13</f>
        <v>0.26118036611935302</v>
      </c>
      <c r="CM14" s="39">
        <f>INDEX('AEG Inputs'!$E$2:$BC$92,MATCH(CM$1,'AEG Inputs'!$E$2:$E$92,0),MATCH($A14,'AEG Inputs'!$E$2:$AI$2,0))/'AEG Inputs'!$G$1+CM13</f>
        <v>1.4234249335420102</v>
      </c>
      <c r="CN14" s="39" cm="1">
        <f t="array" ref="CN14">INDEX('AEG Inputs'!$E$2:$BC$92,MATCH(CN$1,'AEG Inputs'!$F$2:$F$92,0),MATCH($A14,'AEG Inputs'!$E$2:$AI$2,0)+20)/'AEG Inputs'!$G$1+CN13</f>
        <v>2.443241665711553</v>
      </c>
      <c r="CO14" s="39" cm="1">
        <f t="array" ref="CO14">INDEX('AEG Inputs'!$E$2:$BC$92,MATCH(CO$1,'AEG Inputs'!$F$2:$F$92,0),MATCH($A14,'AEG Inputs'!$E$2:$AI$2,0)+20)/'AEG Inputs'!$G$1+CO13</f>
        <v>0.19426343626836831</v>
      </c>
      <c r="CP14" s="39" cm="1">
        <f t="array" ref="CP14">INDEX('AEG Inputs'!$E$2:$BC$92,MATCH(CP$1,'AEG Inputs'!$F$2:$F$92,0),MATCH($A14,'AEG Inputs'!$E$2:$AI$2,0)+20)/'AEG Inputs'!$G$1+CP13</f>
        <v>2.0632346337419949E-2</v>
      </c>
      <c r="CQ14" s="39" cm="1">
        <f t="array" ref="CQ14">INDEX('AEG Inputs'!$E$2:$BC$92,MATCH(CQ$1,'AEG Inputs'!$F$2:$F$92,0),MATCH($A14,'AEG Inputs'!$E$2:$AI$2,0)+20)/'AEG Inputs'!$G$1+CQ13</f>
        <v>0.53652282900942483</v>
      </c>
      <c r="CR14" s="39" cm="1">
        <f t="array" ref="CR14">INDEX('AEG Inputs'!$E$2:$BC$92,MATCH(CR$1,'AEG Inputs'!$F$2:$F$92,0),MATCH($A14,'AEG Inputs'!$E$2:$AI$2,0)+20)/'AEG Inputs'!$G$1+CR13</f>
        <v>0.47707512235059307</v>
      </c>
      <c r="CS14" s="39" cm="1">
        <f t="array" ref="CS14">INDEX('AEG Inputs'!$E$2:$BC$92,MATCH(CS$1,'AEG Inputs'!$F$2:$F$92,0),MATCH($A14,'AEG Inputs'!$E$2:$AI$2,0)+20)/'AEG Inputs'!$G$1+CS13</f>
        <v>0.51592634700589679</v>
      </c>
      <c r="CT14" s="39" cm="1">
        <f t="array" ref="CT14">INDEX('AEG Inputs'!$E$2:$BC$92,MATCH(CT$1,'AEG Inputs'!$F$2:$F$92,0),MATCH($A14,'AEG Inputs'!$E$2:$AI$2,0)+20)/'AEG Inputs'!$G$1+CT13</f>
        <v>0.7096638668013896</v>
      </c>
      <c r="CU14" s="39" cm="1">
        <f t="array" ref="CU14">INDEX('AEG Inputs'!$E$2:$BC$92,MATCH(CU$1,'AEG Inputs'!$F$2:$F$92,0),MATCH($A14,'AEG Inputs'!$E$2:$AI$2,0)+20)/'AEG Inputs'!$G$1+CU13</f>
        <v>5.73236172431787E-2</v>
      </c>
      <c r="CV14" s="39" cm="1">
        <f t="array" ref="CV14">INDEX('AEG Inputs'!$E$2:$BC$92,MATCH(CV$1,'AEG Inputs'!$F$2:$F$92,0),MATCH($A14,'AEG Inputs'!$E$2:$AI$2,0)+20)/'AEG Inputs'!$G$1+CV13</f>
        <v>0.29324510282364674</v>
      </c>
      <c r="CW14" s="39" cm="1">
        <f t="array" ref="CW14">INDEX('AEG Inputs'!$E$2:$BC$92,MATCH(CW$1,'AEG Inputs'!$F$2:$F$92,0),MATCH($A14,'AEG Inputs'!$E$2:$AI$2,0)+20)/'AEG Inputs'!$G$1+CW13</f>
        <v>8.15468966813436E-2</v>
      </c>
      <c r="CX14" s="39" cm="1">
        <f t="array" ref="CX14">INDEX('AEG Inputs'!$E$2:$BC$92,MATCH(CX$1,'AEG Inputs'!$F$2:$F$92,0),MATCH($A14,'AEG Inputs'!$E$2:$AI$2,0)+20)/'AEG Inputs'!$G$1+CX13</f>
        <v>5.7908677380712446</v>
      </c>
      <c r="CY14" s="39" cm="1">
        <f t="array" ref="CY14">INDEX('AEG Inputs'!$E$2:$BC$92,MATCH(CY$1,'AEG Inputs'!$F$2:$F$92,0),MATCH($A14,'AEG Inputs'!$E$2:$AI$2,0)+20)/'AEG Inputs'!$G$1+CY13</f>
        <v>1.1201132165396799E-2</v>
      </c>
      <c r="CZ14" s="39" cm="1">
        <f t="array" ref="CZ14">INDEX('AEG Inputs'!$E$2:$BC$92,MATCH(CZ$1,'AEG Inputs'!$F$2:$F$92,0),MATCH($A14,'AEG Inputs'!$E$2:$AI$2,0)+20)/'AEG Inputs'!$G$1+CZ13</f>
        <v>2.34319166001728</v>
      </c>
      <c r="DA14" s="39" cm="1">
        <f t="array" ref="DA14">INDEX('AEG Inputs'!$E$2:$BC$92,MATCH(DA$1,'AEG Inputs'!$F$2:$F$92,0),MATCH($A14,'AEG Inputs'!$E$2:$AI$2,0)+20)/'AEG Inputs'!$G$1+DA13</f>
        <v>7.228420433663107</v>
      </c>
      <c r="DB14" s="39" cm="1">
        <f t="array" ref="DB14">INDEX('AEG Inputs'!$E$2:$BC$92,MATCH(DB$1,'AEG Inputs'!$F$2:$F$92,0),MATCH($A14,'AEG Inputs'!$E$2:$AI$2,0)+20)/'AEG Inputs'!$G$1+DB13</f>
        <v>0.66209883405517045</v>
      </c>
      <c r="DC14" s="39" cm="1">
        <f t="array" ref="DC14">INDEX('AEG Inputs'!$E$2:$BC$92,MATCH(DC$1,'AEG Inputs'!$F$2:$F$92,0),MATCH($A14,'AEG Inputs'!$E$2:$AI$2,0)+20)/'AEG Inputs'!$G$1+DC13</f>
        <v>2.70114609591008E-2</v>
      </c>
      <c r="DD14" s="39" cm="1">
        <f t="array" ref="DD14">INDEX('AEG Inputs'!$E$2:$BC$92,MATCH(DD$1,'AEG Inputs'!$F$2:$F$92,0),MATCH($A14,'AEG Inputs'!$E$2:$AI$2,0)+20)/'AEG Inputs'!$G$1+DD13</f>
        <v>2.2644776409167209E-2</v>
      </c>
      <c r="DE14" s="39" cm="1">
        <f t="array" ref="DE14">INDEX('AEG Inputs'!$E$2:$BC$92,MATCH(DE$1,'AEG Inputs'!$F$2:$F$92,0),MATCH($A14,'AEG Inputs'!$E$2:$AI$2,0)+20)/'AEG Inputs'!$G$1+DE13</f>
        <v>0.30572277047981883</v>
      </c>
      <c r="DF14" s="39" cm="1">
        <f t="array" ref="DF14">INDEX('AEG Inputs'!$E$2:$BC$92,MATCH(DF$1,'AEG Inputs'!$F$2:$F$92,0),MATCH($A14,'AEG Inputs'!$E$2:$AI$2,0)+20)/'AEG Inputs'!$G$1+DF13</f>
        <v>0.44796582032662502</v>
      </c>
      <c r="DG14" s="39" cm="1">
        <f t="array" ref="DG14">INDEX('AEG Inputs'!$E$2:$BC$92,MATCH(DG$1,'AEG Inputs'!$F$2:$F$92,0),MATCH($A14,'AEG Inputs'!$E$2:$AI$2,0)+20)/'AEG Inputs'!$G$1+DG13</f>
        <v>0.55591765627618372</v>
      </c>
      <c r="DH14" s="39" cm="1">
        <f t="array" ref="DH14">INDEX('AEG Inputs'!$E$2:$BC$92,MATCH(DH$1,'AEG Inputs'!$F$2:$F$92,0),MATCH($A14,'AEG Inputs'!$E$2:$AI$2,0)+20)/'AEG Inputs'!$G$1+DH13</f>
        <v>0.17774797648089299</v>
      </c>
      <c r="DI14" s="39" cm="1">
        <f t="array" ref="DI14">INDEX('AEG Inputs'!$E$2:$BC$92,MATCH(DI$1,'AEG Inputs'!$F$2:$F$92,0),MATCH($A14,'AEG Inputs'!$E$2:$AI$2,0)+20)/'AEG Inputs'!$G$1+DI13</f>
        <v>5.71008496785404E-2</v>
      </c>
      <c r="DJ14" s="39" cm="1">
        <f t="array" ref="DJ14">INDEX('AEG Inputs'!$E$2:$BC$92,MATCH(DJ$1,'AEG Inputs'!$F$2:$F$92,0),MATCH($A14,'AEG Inputs'!$E$2:$AI$2,0)+20)/'AEG Inputs'!$G$1+DJ13</f>
        <v>0.18528820389904924</v>
      </c>
      <c r="DK14" s="39" cm="1">
        <f t="array" ref="DK14">INDEX('AEG Inputs'!$E$2:$BC$92,MATCH(DK$1,'AEG Inputs'!$F$2:$F$92,0),MATCH($A14,'AEG Inputs'!$E$2:$AI$2,0)+20)/'AEG Inputs'!$G$1+DK13</f>
        <v>3.7669235536314398E-2</v>
      </c>
      <c r="DL14" s="39" cm="1">
        <f t="array" ref="DL14">INDEX('AEG Inputs'!$E$2:$BC$92,MATCH(DL$1,'AEG Inputs'!$F$2:$F$92,0),MATCH($A14,'AEG Inputs'!$E$2:$AI$2,0)+20)/'AEG Inputs'!$G$1+DL13</f>
        <v>3.0077822909811198</v>
      </c>
      <c r="DM14" s="39" cm="1">
        <f t="array" ref="DM14">INDEX('AEG Inputs'!$E$2:$BC$92,MATCH(DM$1,'AEG Inputs'!$F$2:$F$92,0),MATCH($A14,'AEG Inputs'!$E$2:$AI$2,0)+20)/'AEG Inputs'!$G$1+DM13</f>
        <v>6.6954891517397802E-3</v>
      </c>
      <c r="DN14" s="39" cm="1">
        <f t="array" ref="DN14">INDEX('AEG Inputs'!$E$2:$BC$92,MATCH(DN$1,'AEG Inputs'!$F$2:$F$92,0),MATCH($A14,'AEG Inputs'!$E$2:$AI$2,0)+20)/'AEG Inputs'!$G$1+DN13</f>
        <v>0.69116671477892999</v>
      </c>
      <c r="DO14" s="39" cm="1">
        <f t="array" ref="DO14">INDEX('AEG Inputs'!$E$2:$BC$92,MATCH(DO$1,'AEG Inputs'!$F$2:$F$92,0),MATCH($A14,'AEG Inputs'!$E$2:$AI$2,0)+20)/'AEG Inputs'!$G$1+DO13</f>
        <v>5.4347498481020073</v>
      </c>
      <c r="DP14" s="39" cm="1">
        <f t="array" ref="DP14">INDEX('AEG Inputs'!$E$2:$BC$92,MATCH(DP$1,'AEG Inputs'!$F$2:$F$92,0),MATCH($A14,'AEG Inputs'!$E$2:$AI$2,0)+20)/'AEG Inputs'!$G$1+DP13</f>
        <v>32.233745762832442</v>
      </c>
      <c r="DQ14" s="39" cm="1">
        <f t="array" ref="DQ14">INDEX('AEG Inputs'!$E$2:$BC$92,MATCH(DQ$1,'AEG Inputs'!$F$2:$F$92,0),MATCH($A14,'AEG Inputs'!$E$2:$AI$2,0)+20)/'AEG Inputs'!$G$1+DQ13</f>
        <v>0.2599908960256857</v>
      </c>
      <c r="DR14" s="39" cm="1">
        <f t="array" ref="DR14">INDEX('AEG Inputs'!$E$2:$BC$92,MATCH(DR$1,'AEG Inputs'!$F$2:$F$92,0),MATCH($A14,'AEG Inputs'!$E$2:$AI$2,0)+20)/'AEG Inputs'!$G$1+DR13</f>
        <v>6.1417384712321379</v>
      </c>
      <c r="DS14" s="39" cm="1">
        <f t="array" ref="DS14">INDEX('AEG Inputs'!$E$2:$BC$92,MATCH(DS$1,'AEG Inputs'!$F$2:$F$92,0),MATCH($A14,'AEG Inputs'!$E$2:$AI$2,0)+20)/'AEG Inputs'!$G$1+DS13</f>
        <v>3.4331936425044263</v>
      </c>
      <c r="DT14" s="39" cm="1">
        <f t="array" ref="DT14">INDEX('AEG Inputs'!$E$2:$BC$92,MATCH(DT$1,'AEG Inputs'!$F$2:$F$92,0),MATCH($A14,'AEG Inputs'!$E$2:$AI$2,0)+20)/'AEG Inputs'!$G$1+DT13</f>
        <v>3.9987779180973</v>
      </c>
      <c r="DU14" s="39" cm="1">
        <f t="array" ref="DU14">INDEX('AEG Inputs'!$E$2:$BC$92,MATCH(DU$1,'AEG Inputs'!$F$2:$F$92,0),MATCH($A14,'AEG Inputs'!$E$2:$AI$2,0)+20)/'AEG Inputs'!$G$1+DU13</f>
        <v>3.5307831807224299</v>
      </c>
      <c r="DV14" s="39" cm="1">
        <f t="array" ref="DV14">INDEX('AEG Inputs'!$E$2:$BC$92,MATCH(DV$1,'AEG Inputs'!$F$2:$F$92,0),MATCH($A14,'AEG Inputs'!$E$2:$AI$2,0)+20)/'AEG Inputs'!$G$1+DV13</f>
        <v>1.48435601068362</v>
      </c>
      <c r="DW14" s="39" cm="1">
        <f t="array" ref="DW14">INDEX('AEG Inputs'!$E$2:$BC$92,MATCH(DW$1,'AEG Inputs'!$F$2:$F$92,0),MATCH($A14,'AEG Inputs'!$E$2:$AI$2,0)+20)/'AEG Inputs'!$G$1+DW13</f>
        <v>8.0878343409491205</v>
      </c>
      <c r="DX14" s="39" cm="1">
        <f t="array" ref="DX14">INDEX('AEG Inputs'!$E$2:$BC$92,MATCH(DX$1,'AEG Inputs'!$F$2:$F$92,0),MATCH($A14,'AEG Inputs'!$E$2:$AI$2,0)+20)/'AEG Inputs'!$G$1+DX13</f>
        <v>74.347387463426145</v>
      </c>
      <c r="DY14" s="39" cm="1">
        <f t="array" ref="DY14">INDEX('AEG Inputs'!$E$2:$BC$92,MATCH(DY$1,'AEG Inputs'!$F$2:$F$92,0),MATCH($A14,'AEG Inputs'!$E$2:$AI$2,0)+20)/'AEG Inputs'!$G$1+DY13</f>
        <v>0.49514807166346803</v>
      </c>
      <c r="DZ14" s="39" cm="1">
        <f t="array" ref="DZ14">INDEX('AEG Inputs'!$E$2:$BC$92,MATCH(DZ$1,'AEG Inputs'!$F$2:$F$92,0),MATCH($A14,'AEG Inputs'!$E$2:$AI$2,0)+20)/'AEG Inputs'!$G$1+DZ13</f>
        <v>59.765129015683598</v>
      </c>
      <c r="EA14" s="39" cm="1">
        <f t="array" ref="EA14">INDEX('AEG Inputs'!$E$2:$BC$92,MATCH(EA$1,'AEG Inputs'!$F$2:$F$92,0),MATCH($A14,'AEG Inputs'!$E$2:$AI$2,0)+20)/'AEG Inputs'!$G$1+EA13</f>
        <v>0.101239322525092</v>
      </c>
      <c r="EB14" s="39" cm="1">
        <f t="array" ref="EB14">INDEX('AEG Inputs'!$E$2:$BC$92,MATCH(EB$1,'AEG Inputs'!$F$2:$F$92,0),MATCH($A14,'AEG Inputs'!$E$2:$AI$2,0)+20)/'AEG Inputs'!$G$1+EB13</f>
        <v>26.069685129672699</v>
      </c>
      <c r="EC14" s="39" cm="1">
        <f t="array" ref="EC14">INDEX('AEG Inputs'!$E$2:$BC$92,MATCH(EC$1,'AEG Inputs'!$F$2:$F$92,0),MATCH($A14,'AEG Inputs'!$E$2:$AI$2,0)+20)/'AEG Inputs'!$G$1+EC13</f>
        <v>33.78492324473217</v>
      </c>
      <c r="ED14" s="39" cm="1">
        <f t="array" ref="ED14">INDEX('AEG Inputs'!$E$2:$BC$92,MATCH(ED$1,'AEG Inputs'!$F$2:$F$92,0),MATCH($A14,'AEG Inputs'!$E$2:$AI$2,0)+20)/'AEG Inputs'!$G$1+ED13</f>
        <v>9.8042152583118067</v>
      </c>
      <c r="EE14" s="39" cm="1">
        <f t="array" ref="EE14">INDEX('AEG Inputs'!$E$2:$BC$92,MATCH(EE$1,'AEG Inputs'!$F$2:$F$92,0),MATCH($A14,'AEG Inputs'!$E$2:$AI$2,0)+20)/'AEG Inputs'!$G$1+EE13</f>
        <v>0.21581883714623065</v>
      </c>
      <c r="EF14" s="39" cm="1">
        <f t="array" ref="EF14">INDEX('AEG Inputs'!$E$2:$BC$92,MATCH(EF$1,'AEG Inputs'!$F$2:$F$92,0),MATCH($A14,'AEG Inputs'!$E$2:$AI$2,0)+20)/'AEG Inputs'!$G$1+EF13</f>
        <v>0.1963773880734504</v>
      </c>
      <c r="EG14" s="39" cm="1">
        <f t="array" ref="EG14">INDEX('AEG Inputs'!$E$2:$BC$92,MATCH(EG$1,'AEG Inputs'!$F$2:$F$92,0),MATCH($A14,'AEG Inputs'!$E$2:$AI$2,0)+20)/'AEG Inputs'!$G$1+EG13</f>
        <v>5.8626003853997863</v>
      </c>
      <c r="EH14" s="39" cm="1">
        <f t="array" ref="EH14">INDEX('AEG Inputs'!$E$2:$BC$92,MATCH(EH$1,'AEG Inputs'!$F$2:$F$92,0),MATCH($A14,'AEG Inputs'!$E$2:$AI$2,0)+20)/'AEG Inputs'!$G$1+EH13</f>
        <v>4.5724072927535699</v>
      </c>
      <c r="EI14" s="39" cm="1">
        <f t="array" ref="EI14">INDEX('AEG Inputs'!$E$2:$BC$92,MATCH(EI$1,'AEG Inputs'!$F$2:$F$92,0),MATCH($A14,'AEG Inputs'!$E$2:$AI$2,0)+20)/'AEG Inputs'!$G$1+EI13</f>
        <v>4.9865900879431555</v>
      </c>
      <c r="EJ14" s="39" cm="1">
        <f t="array" ref="EJ14">INDEX('AEG Inputs'!$E$2:$BC$92,MATCH(EJ$1,'AEG Inputs'!$F$2:$F$92,0),MATCH($A14,'AEG Inputs'!$E$2:$AI$2,0)+20)/'AEG Inputs'!$G$1+EJ13</f>
        <v>14.43451227772325</v>
      </c>
      <c r="EK14" s="39" cm="1">
        <f t="array" ref="EK14">INDEX('AEG Inputs'!$E$2:$BC$92,MATCH(EK$1,'AEG Inputs'!$F$2:$F$92,0),MATCH($A14,'AEG Inputs'!$E$2:$AI$2,0)+20)/'AEG Inputs'!$G$1+EK13</f>
        <v>17.825353467031899</v>
      </c>
      <c r="EL14" s="39" cm="1">
        <f t="array" ref="EL14">INDEX('AEG Inputs'!$E$2:$BC$92,MATCH(EL$1,'AEG Inputs'!$F$2:$F$92,0),MATCH($A14,'AEG Inputs'!$E$2:$AI$2,0)+20)/'AEG Inputs'!$G$1+EL13</f>
        <v>1.9977867887586063</v>
      </c>
      <c r="EM14" s="39" cm="1">
        <f t="array" ref="EM14">INDEX('AEG Inputs'!$E$2:$BC$92,MATCH(EM$1,'AEG Inputs'!$F$2:$F$92,0),MATCH($A14,'AEG Inputs'!$E$2:$AI$2,0)+20)/'AEG Inputs'!$G$1+EM13</f>
        <v>0.99086847927224508</v>
      </c>
      <c r="EN14" s="39" cm="1">
        <f t="array" ref="EN14">INDEX('AEG Inputs'!$E$2:$BC$92,MATCH(EN$1,'AEG Inputs'!$F$2:$F$92,0),MATCH($A14,'AEG Inputs'!$E$2:$AI$2,0)+20)/'AEG Inputs'!$G$1+EN13</f>
        <v>54.467216672723978</v>
      </c>
      <c r="EO14" s="39" cm="1">
        <f t="array" ref="EO14">INDEX('AEG Inputs'!$E$2:$BC$92,MATCH(EO$1,'AEG Inputs'!$F$2:$F$92,0),MATCH($A14,'AEG Inputs'!$E$2:$AI$2,0)+20)/'AEG Inputs'!$G$1+EO13</f>
        <v>0.13411496288584299</v>
      </c>
      <c r="EP14" s="39" cm="1">
        <f t="array" ref="EP14">INDEX('AEG Inputs'!$E$2:$BC$92,MATCH(EP$1,'AEG Inputs'!$F$2:$F$92,0),MATCH($A14,'AEG Inputs'!$E$2:$AI$2,0)+20)/'AEG Inputs'!$G$1+EP13</f>
        <v>51.703577220299103</v>
      </c>
      <c r="EQ14" s="39" cm="1">
        <f t="array" ref="EQ14">INDEX('AEG Inputs'!$E$2:$BC$92,MATCH(EQ$1,'AEG Inputs'!$F$2:$F$92,0),MATCH($A14,'AEG Inputs'!$E$2:$AI$2,0)+20)/'AEG Inputs'!$G$1+EQ13</f>
        <v>44.996814821610663</v>
      </c>
      <c r="ER14" s="39" cm="1">
        <f t="array" ref="ER14">INDEX('AEG Inputs'!$E$2:$BC$92,MATCH(ER$1,'AEG Inputs'!$F$2:$F$92,0),MATCH($A14,'AEG Inputs'!$E$2:$AI$2,0)+20)/'AEG Inputs'!$G$1+ER13</f>
        <v>30.774683654653131</v>
      </c>
      <c r="ES14" s="39" cm="1">
        <f t="array" ref="ES14">INDEX('AEG Inputs'!$E$2:$BC$92,MATCH(ES$1,'AEG Inputs'!$F$2:$F$92,0),MATCH($A14,'AEG Inputs'!$E$2:$AI$2,0)+20)/'AEG Inputs'!$G$1+ES13</f>
        <v>1.87945827481838E-2</v>
      </c>
      <c r="ET14" s="39" cm="1">
        <f t="array" ref="ET14">INDEX('AEG Inputs'!$E$2:$BC$92,MATCH(ET$1,'AEG Inputs'!$F$2:$F$92,0),MATCH($A14,'AEG Inputs'!$E$2:$AI$2,0)+20)/'AEG Inputs'!$G$1+ET13</f>
        <v>4.1235256775310564E-2</v>
      </c>
      <c r="EU14" s="39" cm="1">
        <f t="array" ref="EU14">INDEX('AEG Inputs'!$E$2:$BC$92,MATCH(EU$1,'AEG Inputs'!$F$2:$F$92,0),MATCH($A14,'AEG Inputs'!$E$2:$AI$2,0)+20)/'AEG Inputs'!$G$1+EU13</f>
        <v>0.97347175180829226</v>
      </c>
      <c r="EV14" s="39" cm="1">
        <f t="array" ref="EV14">INDEX('AEG Inputs'!$E$2:$BC$92,MATCH(EV$1,'AEG Inputs'!$F$2:$F$92,0),MATCH($A14,'AEG Inputs'!$E$2:$AI$2,0)+20)/'AEG Inputs'!$G$1+EV13</f>
        <v>1.008545742417944</v>
      </c>
      <c r="EW14" s="39" cm="1">
        <f t="array" ref="EW14">INDEX('AEG Inputs'!$E$2:$BC$92,MATCH(EW$1,'AEG Inputs'!$F$2:$F$92,0),MATCH($A14,'AEG Inputs'!$E$2:$AI$2,0)+20)/'AEG Inputs'!$G$1+EW13</f>
        <v>1.1455098495472433</v>
      </c>
      <c r="EX14" s="39" cm="1">
        <f t="array" ref="EX14">INDEX('AEG Inputs'!$E$2:$BC$92,MATCH(EX$1,'AEG Inputs'!$F$2:$F$92,0),MATCH($A14,'AEG Inputs'!$E$2:$AI$2,0)+20)/'AEG Inputs'!$G$1+EX13</f>
        <v>0.48241926465471902</v>
      </c>
      <c r="EY14" s="39" cm="1">
        <f t="array" ref="EY14">INDEX('AEG Inputs'!$E$2:$BC$92,MATCH(EY$1,'AEG Inputs'!$F$2:$F$92,0),MATCH($A14,'AEG Inputs'!$E$2:$AI$2,0)+20)/'AEG Inputs'!$G$1+EY13</f>
        <v>0.105032161951447</v>
      </c>
      <c r="EZ14" s="39" cm="1">
        <f t="array" ref="EZ14">INDEX('AEG Inputs'!$E$2:$BC$92,MATCH(EZ$1,'AEG Inputs'!$F$2:$F$92,0),MATCH($A14,'AEG Inputs'!$E$2:$AI$2,0)+20)/'AEG Inputs'!$G$1+EZ13</f>
        <v>0.24953615082368655</v>
      </c>
      <c r="FA14" s="39" cm="1">
        <f t="array" ref="FA14">INDEX('AEG Inputs'!$E$2:$BC$92,MATCH(FA$1,'AEG Inputs'!$F$2:$F$92,0),MATCH($A14,'AEG Inputs'!$E$2:$AI$2,0)+20)/'AEG Inputs'!$G$1+FA13</f>
        <v>0.141775667060974</v>
      </c>
      <c r="FB14" s="39" cm="1">
        <f t="array" ref="FB14">INDEX('AEG Inputs'!$E$2:$BC$92,MATCH(FB$1,'AEG Inputs'!$F$2:$F$92,0),MATCH($A14,'AEG Inputs'!$E$2:$AI$2,0)+20)/'AEG Inputs'!$G$1+FB13</f>
        <v>2.284266196114737</v>
      </c>
      <c r="FC14" s="39" cm="1">
        <f t="array" ref="FC14">INDEX('AEG Inputs'!$E$2:$BC$92,MATCH(FC$1,'AEG Inputs'!$F$2:$F$92,0),MATCH($A14,'AEG Inputs'!$E$2:$AI$2,0)+20)/'AEG Inputs'!$G$1+FC13</f>
        <v>3.54894450171428E-3</v>
      </c>
      <c r="FD14" s="39" cm="1">
        <f t="array" ref="FD14">INDEX('AEG Inputs'!$E$2:$BC$92,MATCH(FD$1,'AEG Inputs'!$F$2:$F$92,0),MATCH($A14,'AEG Inputs'!$E$2:$AI$2,0)+20)/'AEG Inputs'!$G$1+FD13</f>
        <v>3.1842582527346002</v>
      </c>
      <c r="FE14" s="39" cm="1">
        <f t="array" ref="FE14">INDEX('AEG Inputs'!$E$2:$BC$92,MATCH(FE$1,'AEG Inputs'!$F$2:$F$92,0),MATCH($A14,'AEG Inputs'!$E$2:$AI$2,0)+20)/'AEG Inputs'!$G$1+FE13</f>
        <v>6.8647741638662607</v>
      </c>
      <c r="FF14" s="39" cm="1">
        <f t="array" ref="FF14">INDEX('AEG Inputs'!$E$2:$BC$92,MATCH(FF$1,'AEG Inputs'!$F$2:$F$92,0),MATCH($A14,'AEG Inputs'!$E$2:$AI$2,0)+20)/'AEG Inputs'!$G$1+FF13</f>
        <v>9.242986899600993</v>
      </c>
      <c r="FG14" s="39" cm="1">
        <f t="array" ref="FG14">INDEX('AEG Inputs'!$E$2:$BC$92,MATCH(FG$1,'AEG Inputs'!$F$2:$F$92,0),MATCH($A14,'AEG Inputs'!$E$2:$AI$2,0)+20)/'AEG Inputs'!$G$1+FG13</f>
        <v>2.3796608600613701E-2</v>
      </c>
      <c r="FH14" s="39" cm="1">
        <f t="array" ref="FH14">INDEX('AEG Inputs'!$E$2:$BC$92,MATCH(FH$1,'AEG Inputs'!$F$2:$F$92,0),MATCH($A14,'AEG Inputs'!$E$2:$AI$2,0)+20)/'AEG Inputs'!$G$1+FH13</f>
        <v>1.4173300057093343</v>
      </c>
      <c r="FI14" s="39" cm="1">
        <f t="array" ref="FI14">INDEX('AEG Inputs'!$E$2:$BC$92,MATCH(FI$1,'AEG Inputs'!$F$2:$F$92,0),MATCH($A14,'AEG Inputs'!$E$2:$AI$2,0)+20)/'AEG Inputs'!$G$1+FI13</f>
        <v>0.84128102069190813</v>
      </c>
      <c r="FJ14" s="39" cm="1">
        <f t="array" ref="FJ14">INDEX('AEG Inputs'!$E$2:$BC$92,MATCH(FJ$1,'AEG Inputs'!$F$2:$F$92,0),MATCH($A14,'AEG Inputs'!$E$2:$AI$2,0)+20)/'AEG Inputs'!$G$1+FJ13</f>
        <v>0.90082494204733599</v>
      </c>
      <c r="FK14" s="39" cm="1">
        <f t="array" ref="FK14">INDEX('AEG Inputs'!$E$2:$BC$92,MATCH(FK$1,'AEG Inputs'!$F$2:$F$92,0),MATCH($A14,'AEG Inputs'!$E$2:$AI$2,0)+20)/'AEG Inputs'!$G$1+FK13</f>
        <v>0.81075003759660447</v>
      </c>
      <c r="FL14" s="39" cm="1">
        <f t="array" ref="FL14">INDEX('AEG Inputs'!$E$2:$BC$92,MATCH(FL$1,'AEG Inputs'!$F$2:$F$92,0),MATCH($A14,'AEG Inputs'!$E$2:$AI$2,0)+20)/'AEG Inputs'!$G$1+FL13</f>
        <v>0.22826299239688599</v>
      </c>
      <c r="FM14" s="39" cm="1">
        <f t="array" ref="FM14">INDEX('AEG Inputs'!$E$2:$BC$92,MATCH(FM$1,'AEG Inputs'!$F$2:$F$92,0),MATCH($A14,'AEG Inputs'!$E$2:$AI$2,0)+20)/'AEG Inputs'!$G$1+FM13</f>
        <v>0.39702211074084998</v>
      </c>
      <c r="FN14" s="39" cm="1">
        <f t="array" ref="FN14">INDEX('AEG Inputs'!$E$2:$BC$92,MATCH(FN$1,'AEG Inputs'!$F$2:$F$92,0),MATCH($A14,'AEG Inputs'!$E$2:$AI$2,0)+20)/'AEG Inputs'!$G$1+FN13</f>
        <v>16.875345605898758</v>
      </c>
      <c r="FO14" s="39" cm="1">
        <f t="array" ref="FO14">INDEX('AEG Inputs'!$E$2:$BC$92,MATCH(FO$1,'AEG Inputs'!$F$2:$F$92,0),MATCH($A14,'AEG Inputs'!$E$2:$AI$2,0)+20)/'AEG Inputs'!$G$1+FO13</f>
        <v>8.5583095631848904E-2</v>
      </c>
      <c r="FP14" s="39" cm="1">
        <f t="array" ref="FP14">INDEX('AEG Inputs'!$E$2:$BC$92,MATCH(FP$1,'AEG Inputs'!$F$2:$F$92,0),MATCH($A14,'AEG Inputs'!$E$2:$AI$2,0)+20)/'AEG Inputs'!$G$1+FP13</f>
        <v>17.19748504965478</v>
      </c>
      <c r="FQ14" s="39" cm="1">
        <f t="array" ref="FQ14">INDEX('AEG Inputs'!$E$2:$BC$92,MATCH(FQ$1,'AEG Inputs'!$F$2:$F$92,0),MATCH($A14,'AEG Inputs'!$E$2:$AI$2,0)+20)/'AEG Inputs'!$G$1+FQ13</f>
        <v>3.22813713080084E-2</v>
      </c>
      <c r="FR14" s="39" cm="1">
        <f t="array" ref="FR14">INDEX('AEG Inputs'!$E$2:$BC$92,MATCH(FR$1,'AEG Inputs'!$F$2:$F$92,0),MATCH($A14,'AEG Inputs'!$E$2:$AI$2,0)+20)/'AEG Inputs'!$G$1+FR13</f>
        <v>5.5206183592021603</v>
      </c>
      <c r="FS14" s="39" cm="1">
        <f t="array" ref="FS14">INDEX('AEG Inputs'!$E$2:$BC$92,MATCH(FS$1,'AEG Inputs'!$F$2:$F$92,0),MATCH($A14,'AEG Inputs'!$E$2:$AI$2,0)+20)/'AEG Inputs'!$G$1+FS13</f>
        <v>7.4826332569202876</v>
      </c>
    </row>
    <row r="15" spans="1:175" x14ac:dyDescent="0.25">
      <c r="A15" s="38">
        <f t="shared" si="0"/>
        <v>2036</v>
      </c>
      <c r="B15" s="39">
        <f>INDEX('AEG Inputs'!$E$2:$BC$92,MATCH(B$1,'AEG Inputs'!$E$2:$E$92,0),MATCH($A15,'AEG Inputs'!$E$2:$AI$2,0))/'AEG Inputs'!$G$1+B14</f>
        <v>0.93536938082213972</v>
      </c>
      <c r="C15" s="39">
        <f>INDEX('AEG Inputs'!$E$2:$BC$92,MATCH(C$1,'AEG Inputs'!$E$2:$E$92,0),MATCH($A15,'AEG Inputs'!$E$2:$AI$2,0))/'AEG Inputs'!$G$1+C14</f>
        <v>1.7660472824372584</v>
      </c>
      <c r="D15" s="39">
        <f>INDEX('AEG Inputs'!$E$2:$BC$92,MATCH(D$1,'AEG Inputs'!$E$2:$E$92,0),MATCH($A15,'AEG Inputs'!$E$2:$AI$2,0))/'AEG Inputs'!$G$1+D14</f>
        <v>22.379387703888938</v>
      </c>
      <c r="E15" s="39">
        <f>INDEX('AEG Inputs'!$E$2:$BC$92,MATCH(E$1,'AEG Inputs'!$E$2:$E$92,0),MATCH($A15,'AEG Inputs'!$E$2:$AI$2,0))/'AEG Inputs'!$G$1+E14</f>
        <v>54.631200491456077</v>
      </c>
      <c r="F15" s="39">
        <f>INDEX('AEG Inputs'!$E$2:$BC$92,MATCH(F$1,'AEG Inputs'!$E$2:$E$92,0),MATCH($A15,'AEG Inputs'!$E$2:$AI$2,0))/'AEG Inputs'!$G$1+F14</f>
        <v>2.682054351759529</v>
      </c>
      <c r="G15" s="39">
        <f>INDEX('AEG Inputs'!$E$2:$BC$92,MATCH(G$1,'AEG Inputs'!$E$2:$E$92,0),MATCH($A15,'AEG Inputs'!$E$2:$AI$2,0))/'AEG Inputs'!$G$1+G14</f>
        <v>42.184566074474944</v>
      </c>
      <c r="H15" s="39">
        <f>INDEX('AEG Inputs'!$E$2:$BC$92,MATCH(H$1,'AEG Inputs'!$E$2:$E$92,0),MATCH($A15,'AEG Inputs'!$E$2:$AI$2,0))/'AEG Inputs'!$G$1+H14</f>
        <v>7.5189197683520601E-2</v>
      </c>
      <c r="I15" s="39">
        <f>INDEX('AEG Inputs'!$E$2:$BC$92,MATCH(I$1,'AEG Inputs'!$E$2:$E$92,0),MATCH($A15,'AEG Inputs'!$E$2:$AI$2,0))/'AEG Inputs'!$G$1+I14</f>
        <v>6.8237154397645106E-2</v>
      </c>
      <c r="J15" s="39">
        <f>INDEX('AEG Inputs'!$E$2:$BC$92,MATCH(J$1,'AEG Inputs'!$E$2:$E$92,0),MATCH($A15,'AEG Inputs'!$E$2:$AI$2,0))/'AEG Inputs'!$G$1+J14</f>
        <v>11.0290442172362</v>
      </c>
      <c r="K15" s="39">
        <f>INDEX('AEG Inputs'!$E$2:$BC$92,MATCH(K$1,'AEG Inputs'!$E$2:$E$92,0),MATCH($A15,'AEG Inputs'!$E$2:$AI$2,0))/'AEG Inputs'!$G$1+K14</f>
        <v>25.396645152954001</v>
      </c>
      <c r="L15" s="39">
        <f>INDEX('AEG Inputs'!$E$2:$BC$92,MATCH(L$1,'AEG Inputs'!$E$2:$E$92,0),MATCH($A15,'AEG Inputs'!$E$2:$AI$2,0))/'AEG Inputs'!$G$1+L14</f>
        <v>1.0354627205470821</v>
      </c>
      <c r="M15" s="39">
        <f>INDEX('AEG Inputs'!$E$2:$BC$92,MATCH(M$1,'AEG Inputs'!$E$2:$E$92,0),MATCH($A15,'AEG Inputs'!$E$2:$AI$2,0))/'AEG Inputs'!$G$1+M14</f>
        <v>0.124878811181872</v>
      </c>
      <c r="N15" s="39">
        <f>INDEX('AEG Inputs'!$E$2:$BC$92,MATCH(N$1,'AEG Inputs'!$E$2:$E$92,0),MATCH($A15,'AEG Inputs'!$E$2:$AI$2,0))/'AEG Inputs'!$G$1+N14</f>
        <v>1.6507728664993973</v>
      </c>
      <c r="O15" s="39">
        <f>INDEX('AEG Inputs'!$E$2:$BC$92,MATCH(O$1,'AEG Inputs'!$E$2:$E$92,0),MATCH($A15,'AEG Inputs'!$E$2:$AI$2,0))/'AEG Inputs'!$G$1+O14</f>
        <v>2.2629540366491381</v>
      </c>
      <c r="P15" s="39">
        <f>INDEX('AEG Inputs'!$E$2:$BC$92,MATCH(P$1,'AEG Inputs'!$E$2:$E$92,0),MATCH($A15,'AEG Inputs'!$E$2:$AI$2,0))/'AEG Inputs'!$G$1+P14</f>
        <v>18.81646770660975</v>
      </c>
      <c r="Q15" s="39">
        <f>INDEX('AEG Inputs'!$E$2:$BC$92,MATCH(Q$1,'AEG Inputs'!$E$2:$E$92,0),MATCH($A15,'AEG Inputs'!$E$2:$AI$2,0))/'AEG Inputs'!$G$1+Q14</f>
        <v>9.9559102997698261</v>
      </c>
      <c r="R15" s="39">
        <f>INDEX('AEG Inputs'!$E$2:$BC$92,MATCH(R$1,'AEG Inputs'!$E$2:$E$92,0),MATCH($A15,'AEG Inputs'!$E$2:$AI$2,0))/'AEG Inputs'!$G$1+R14</f>
        <v>5.4474478474947654</v>
      </c>
      <c r="S15" s="39">
        <f>INDEX('AEG Inputs'!$E$2:$BC$92,MATCH(S$1,'AEG Inputs'!$E$2:$E$92,0),MATCH($A15,'AEG Inputs'!$E$2:$AI$2,0))/'AEG Inputs'!$G$1+S14</f>
        <v>4.1305441363423929</v>
      </c>
      <c r="T15" s="39">
        <f>INDEX('AEG Inputs'!$E$2:$BC$92,MATCH(T$1,'AEG Inputs'!$E$2:$E$92,0),MATCH($A15,'AEG Inputs'!$E$2:$AI$2,0))/'AEG Inputs'!$G$1+T14</f>
        <v>0.65601544991915195</v>
      </c>
      <c r="U15" s="39">
        <f>INDEX('AEG Inputs'!$E$2:$BC$92,MATCH(U$1,'AEG Inputs'!$E$2:$E$92,0),MATCH($A15,'AEG Inputs'!$E$2:$AI$2,0))/'AEG Inputs'!$G$1+U14</f>
        <v>4.5533951830145032</v>
      </c>
      <c r="V15" s="39">
        <f>INDEX('AEG Inputs'!$E$2:$BC$92,MATCH(V$1,'AEG Inputs'!$E$2:$E$92,0),MATCH($A15,'AEG Inputs'!$E$2:$AI$2,0))/'AEG Inputs'!$G$1+V14</f>
        <v>18.16374082043755</v>
      </c>
      <c r="W15" s="39">
        <f>INDEX('AEG Inputs'!$E$2:$BC$92,MATCH(W$1,'AEG Inputs'!$E$2:$E$92,0),MATCH($A15,'AEG Inputs'!$E$2:$AI$2,0))/'AEG Inputs'!$G$1+W14</f>
        <v>58.294622735368165</v>
      </c>
      <c r="X15" s="39">
        <f>INDEX('AEG Inputs'!$E$2:$BC$92,MATCH(X$1,'AEG Inputs'!$E$2:$E$92,0),MATCH($A15,'AEG Inputs'!$E$2:$AI$2,0))/'AEG Inputs'!$G$1+X14</f>
        <v>4.9867996081528299</v>
      </c>
      <c r="Y15" s="39">
        <f>INDEX('AEG Inputs'!$E$2:$BC$92,MATCH(Y$1,'AEG Inputs'!$E$2:$E$92,0),MATCH($A15,'AEG Inputs'!$E$2:$AI$2,0))/'AEG Inputs'!$G$1+Y14</f>
        <v>4.2273007336613517</v>
      </c>
      <c r="Z15" s="39">
        <f>INDEX('AEG Inputs'!$E$2:$BC$92,MATCH(Z$1,'AEG Inputs'!$E$2:$E$92,0),MATCH($A15,'AEG Inputs'!$E$2:$AI$2,0))/'AEG Inputs'!$G$1+Z14</f>
        <v>1.349985773772034</v>
      </c>
      <c r="AA15" s="39">
        <f>INDEX('AEG Inputs'!$E$2:$BC$92,MATCH(AA$1,'AEG Inputs'!$E$2:$E$92,0),MATCH($A15,'AEG Inputs'!$E$2:$AI$2,0))/'AEG Inputs'!$G$1+AA14</f>
        <v>17.014318688602259</v>
      </c>
      <c r="AB15" s="39">
        <f>INDEX('AEG Inputs'!$E$2:$BC$92,MATCH(AB$1,'AEG Inputs'!$E$2:$E$92,0),MATCH($A15,'AEG Inputs'!$E$2:$AI$2,0))/'AEG Inputs'!$G$1+AB14</f>
        <v>12.955225062528168</v>
      </c>
      <c r="AC15" s="39">
        <f>INDEX('AEG Inputs'!$E$2:$BC$92,MATCH(AC$1,'AEG Inputs'!$E$2:$E$92,0),MATCH($A15,'AEG Inputs'!$E$2:$AI$2,0))/'AEG Inputs'!$G$1+AC14</f>
        <v>11.640296913554046</v>
      </c>
      <c r="AD15" s="39">
        <f>INDEX('AEG Inputs'!$E$2:$BC$92,MATCH(AD$1,'AEG Inputs'!$E$2:$E$92,0),MATCH($A15,'AEG Inputs'!$E$2:$AI$2,0))/'AEG Inputs'!$G$1+AD14</f>
        <v>9.0352437494718263</v>
      </c>
      <c r="AE15" s="39">
        <f>INDEX('AEG Inputs'!$E$2:$BC$92,MATCH(AE$1,'AEG Inputs'!$E$2:$E$92,0),MATCH($A15,'AEG Inputs'!$E$2:$AI$2,0))/'AEG Inputs'!$G$1+AE14</f>
        <v>2.24798202227471</v>
      </c>
      <c r="AF15" s="39">
        <f>INDEX('AEG Inputs'!$E$2:$BC$92,MATCH(AF$1,'AEG Inputs'!$E$2:$E$92,0),MATCH($A15,'AEG Inputs'!$E$2:$AI$2,0))/'AEG Inputs'!$G$1+AF14</f>
        <v>1.76917728921413E-2</v>
      </c>
      <c r="AG15" s="39">
        <f>INDEX('AEG Inputs'!$E$2:$BC$92,MATCH(AG$1,'AEG Inputs'!$E$2:$E$92,0),MATCH($A15,'AEG Inputs'!$E$2:$AI$2,0))/'AEG Inputs'!$G$1+AG14</f>
        <v>2.9907923417878901E-2</v>
      </c>
      <c r="AH15" s="39">
        <f>INDEX('AEG Inputs'!$E$2:$BC$92,MATCH(AH$1,'AEG Inputs'!$E$2:$E$92,0),MATCH($A15,'AEG Inputs'!$E$2:$AI$2,0))/'AEG Inputs'!$G$1+AH14</f>
        <v>0.26924427054845501</v>
      </c>
      <c r="AI15" s="39">
        <f>INDEX('AEG Inputs'!$E$2:$BC$92,MATCH(AI$1,'AEG Inputs'!$E$2:$E$92,0),MATCH($A15,'AEG Inputs'!$E$2:$AI$2,0))/'AEG Inputs'!$G$1+AI14</f>
        <v>0.359232943801991</v>
      </c>
      <c r="AJ15" s="39">
        <f>INDEX('AEG Inputs'!$E$2:$BC$92,MATCH(AJ$1,'AEG Inputs'!$E$2:$E$92,0),MATCH($A15,'AEG Inputs'!$E$2:$AI$2,0))/'AEG Inputs'!$G$1+AJ14</f>
        <v>8.5838613200403299E-2</v>
      </c>
      <c r="AK15" s="39">
        <f>INDEX('AEG Inputs'!$E$2:$BC$92,MATCH(AK$1,'AEG Inputs'!$E$2:$E$92,0),MATCH($A15,'AEG Inputs'!$E$2:$AI$2,0))/'AEG Inputs'!$G$1+AK14</f>
        <v>9.4013862682998193E-3</v>
      </c>
      <c r="AL15" s="39">
        <f>INDEX('AEG Inputs'!$E$2:$BC$92,MATCH(AL$1,'AEG Inputs'!$E$2:$E$92,0),MATCH($A15,'AEG Inputs'!$E$2:$AI$2,0))/'AEG Inputs'!$G$1+AL14</f>
        <v>0.37550930218844564</v>
      </c>
      <c r="AM15" s="39">
        <f>INDEX('AEG Inputs'!$E$2:$BC$92,MATCH(AM$1,'AEG Inputs'!$E$2:$E$92,0),MATCH($A15,'AEG Inputs'!$E$2:$AI$2,0))/'AEG Inputs'!$G$1+AM14</f>
        <v>0.34976345720820928</v>
      </c>
      <c r="AN15" s="39">
        <f>INDEX('AEG Inputs'!$E$2:$BC$92,MATCH(AN$1,'AEG Inputs'!$E$2:$E$92,0),MATCH($A15,'AEG Inputs'!$E$2:$AI$2,0))/'AEG Inputs'!$G$1+AN14</f>
        <v>2.3810032415022402</v>
      </c>
      <c r="AO15" s="39">
        <f>INDEX('AEG Inputs'!$E$2:$BC$92,MATCH(AO$1,'AEG Inputs'!$E$2:$E$92,0),MATCH($A15,'AEG Inputs'!$E$2:$AI$2,0))/'AEG Inputs'!$G$1+AO14</f>
        <v>3.3745233958251957</v>
      </c>
      <c r="AP15" s="39">
        <f>INDEX('AEG Inputs'!$E$2:$BC$92,MATCH(AP$1,'AEG Inputs'!$E$2:$E$92,0),MATCH($A15,'AEG Inputs'!$E$2:$AI$2,0))/'AEG Inputs'!$G$1+AP14</f>
        <v>0.54676110756496099</v>
      </c>
      <c r="AQ15" s="39">
        <f>INDEX('AEG Inputs'!$E$2:$BC$92,MATCH(AQ$1,'AEG Inputs'!$E$2:$E$92,0),MATCH($A15,'AEG Inputs'!$E$2:$AI$2,0))/'AEG Inputs'!$G$1+AQ14</f>
        <v>0.77395608775044056</v>
      </c>
      <c r="AR15" s="39">
        <f>INDEX('AEG Inputs'!$E$2:$BC$92,MATCH(AR$1,'AEG Inputs'!$E$2:$E$92,0),MATCH($A15,'AEG Inputs'!$E$2:$AI$2,0))/'AEG Inputs'!$G$1+AR14</f>
        <v>3.6613107468509929</v>
      </c>
      <c r="AS15" s="39">
        <f>INDEX('AEG Inputs'!$E$2:$BC$92,MATCH(AS$1,'AEG Inputs'!$E$2:$E$92,0),MATCH($A15,'AEG Inputs'!$E$2:$AI$2,0))/'AEG Inputs'!$G$1+AS14</f>
        <v>4.9653844707452039</v>
      </c>
      <c r="AT15" s="39">
        <f>INDEX('AEG Inputs'!$E$2:$BC$92,MATCH(AT$1,'AEG Inputs'!$E$2:$E$92,0),MATCH($A15,'AEG Inputs'!$E$2:$AI$2,0))/'AEG Inputs'!$G$1+AT14</f>
        <v>22.574820549133051</v>
      </c>
      <c r="AU15" s="39">
        <f>INDEX('AEG Inputs'!$E$2:$BC$92,MATCH(AU$1,'AEG Inputs'!$E$2:$E$92,0),MATCH($A15,'AEG Inputs'!$E$2:$AI$2,0))/'AEG Inputs'!$G$1+AU14</f>
        <v>32.058773390417677</v>
      </c>
      <c r="AV15" s="39">
        <f>INDEX('AEG Inputs'!$E$2:$BC$92,MATCH(AV$1,'AEG Inputs'!$E$2:$E$92,0),MATCH($A15,'AEG Inputs'!$E$2:$AI$2,0))/'AEG Inputs'!$G$1+AV14</f>
        <v>5.0298237438514821</v>
      </c>
      <c r="AW15" s="39">
        <f>INDEX('AEG Inputs'!$E$2:$BC$92,MATCH(AW$1,'AEG Inputs'!$E$2:$E$92,0),MATCH($A15,'AEG Inputs'!$E$2:$AI$2,0))/'AEG Inputs'!$G$1+AW14</f>
        <v>4.5880737787671784</v>
      </c>
      <c r="AX15" s="39">
        <f>INDEX('AEG Inputs'!$E$2:$BC$92,MATCH(AX$1,'AEG Inputs'!$E$2:$E$92,0),MATCH($A15,'AEG Inputs'!$E$2:$AI$2,0))/'AEG Inputs'!$G$1+AX14</f>
        <v>1.94892377634131E-2</v>
      </c>
      <c r="AY15" s="39">
        <f>INDEX('AEG Inputs'!$E$2:$BC$92,MATCH(AY$1,'AEG Inputs'!$E$2:$E$92,0),MATCH($A15,'AEG Inputs'!$E$2:$AI$2,0))/'AEG Inputs'!$G$1+AY14</f>
        <v>4.21506690651842E-2</v>
      </c>
      <c r="AZ15" s="39">
        <f>INDEX('AEG Inputs'!$E$2:$BC$92,MATCH(AZ$1,'AEG Inputs'!$E$2:$E$92,0),MATCH($A15,'AEG Inputs'!$E$2:$AI$2,0))/'AEG Inputs'!$G$1+AZ14</f>
        <v>0.25438198169926302</v>
      </c>
      <c r="BA15" s="39">
        <f>INDEX('AEG Inputs'!$E$2:$BC$92,MATCH(BA$1,'AEG Inputs'!$E$2:$E$92,0),MATCH($A15,'AEG Inputs'!$E$2:$AI$2,0))/'AEG Inputs'!$G$1+BA14</f>
        <v>0.51106586464312198</v>
      </c>
      <c r="BB15" s="39">
        <f>INDEX('AEG Inputs'!$E$2:$BC$92,MATCH(BB$1,'AEG Inputs'!$E$2:$E$92,0),MATCH($A15,'AEG Inputs'!$E$2:$AI$2,0))/'AEG Inputs'!$G$1+BB14</f>
        <v>4.3643050885484598E-2</v>
      </c>
      <c r="BC15" s="39">
        <f>INDEX('AEG Inputs'!$E$2:$BC$92,MATCH(BC$1,'AEG Inputs'!$E$2:$E$92,0),MATCH($A15,'AEG Inputs'!$E$2:$AI$2,0))/'AEG Inputs'!$G$1+BC14</f>
        <v>7.3565458777144294E-2</v>
      </c>
      <c r="BD15" s="39">
        <f>INDEX('AEG Inputs'!$E$2:$BC$92,MATCH(BD$1,'AEG Inputs'!$E$2:$E$92,0),MATCH($A15,'AEG Inputs'!$E$2:$AI$2,0))/'AEG Inputs'!$G$1+BD14</f>
        <v>1.6581624255489733E-2</v>
      </c>
      <c r="BE15" s="39">
        <f>INDEX('AEG Inputs'!$E$2:$BC$92,MATCH(BE$1,'AEG Inputs'!$E$2:$E$92,0),MATCH($A15,'AEG Inputs'!$E$2:$AI$2,0))/'AEG Inputs'!$G$1+BE14</f>
        <v>1.5583106057025772E-2</v>
      </c>
      <c r="BF15" s="39">
        <f>INDEX('AEG Inputs'!$E$2:$BC$92,MATCH(BF$1,'AEG Inputs'!$E$2:$E$92,0),MATCH($A15,'AEG Inputs'!$E$2:$AI$2,0))/'AEG Inputs'!$G$1+BF14</f>
        <v>4.2954189696277343</v>
      </c>
      <c r="BG15" s="39">
        <f>INDEX('AEG Inputs'!$E$2:$BC$92,MATCH(BG$1,'AEG Inputs'!$E$2:$E$92,0),MATCH($A15,'AEG Inputs'!$E$2:$AI$2,0))/'AEG Inputs'!$G$1+BG14</f>
        <v>0.14822554341995861</v>
      </c>
      <c r="BH15" s="39">
        <f>INDEX('AEG Inputs'!$E$2:$BC$92,MATCH(BH$1,'AEG Inputs'!$E$2:$E$92,0),MATCH($A15,'AEG Inputs'!$E$2:$AI$2,0))/'AEG Inputs'!$G$1+BH14</f>
        <v>0.99250487203700544</v>
      </c>
      <c r="BI15" s="39">
        <f>INDEX('AEG Inputs'!$E$2:$BC$92,MATCH(BI$1,'AEG Inputs'!$E$2:$E$92,0),MATCH($A15,'AEG Inputs'!$E$2:$AI$2,0))/'AEG Inputs'!$G$1+BI14</f>
        <v>3.1054262421141149E-2</v>
      </c>
      <c r="BJ15" s="39">
        <f>INDEX('AEG Inputs'!$E$2:$BC$92,MATCH(BJ$1,'AEG Inputs'!$E$2:$E$92,0),MATCH($A15,'AEG Inputs'!$E$2:$AI$2,0))/'AEG Inputs'!$G$1+BJ14</f>
        <v>0.14506688360774481</v>
      </c>
      <c r="BK15" s="39">
        <f>INDEX('AEG Inputs'!$E$2:$BC$92,MATCH(BK$1,'AEG Inputs'!$E$2:$E$92,0),MATCH($A15,'AEG Inputs'!$E$2:$AI$2,0))/'AEG Inputs'!$G$1+BK14</f>
        <v>0.23305029758343432</v>
      </c>
      <c r="BL15" s="39">
        <f>INDEX('AEG Inputs'!$E$2:$BC$92,MATCH(BL$1,'AEG Inputs'!$E$2:$E$92,0),MATCH($A15,'AEG Inputs'!$E$2:$AI$2,0))/'AEG Inputs'!$G$1+BL14</f>
        <v>54.773704643165424</v>
      </c>
      <c r="BM15" s="39">
        <f>INDEX('AEG Inputs'!$E$2:$BC$92,MATCH(BM$1,'AEG Inputs'!$E$2:$E$92,0),MATCH($A15,'AEG Inputs'!$E$2:$AI$2,0))/'AEG Inputs'!$G$1+BM14</f>
        <v>1.6261022318263787</v>
      </c>
      <c r="BN15" s="39">
        <f>INDEX('AEG Inputs'!$E$2:$BC$92,MATCH(BN$1,'AEG Inputs'!$E$2:$E$92,0),MATCH($A15,'AEG Inputs'!$E$2:$AI$2,0))/'AEG Inputs'!$G$1+BN14</f>
        <v>12.242745727766062</v>
      </c>
      <c r="BO15" s="39">
        <f>INDEX('AEG Inputs'!$E$2:$BC$92,MATCH(BO$1,'AEG Inputs'!$E$2:$E$92,0),MATCH($A15,'AEG Inputs'!$E$2:$AI$2,0))/'AEG Inputs'!$G$1+BO14</f>
        <v>0.19536518873302006</v>
      </c>
      <c r="BP15" s="39">
        <f>INDEX('AEG Inputs'!$E$2:$BC$92,MATCH(BP$1,'AEG Inputs'!$E$2:$E$92,0),MATCH($A15,'AEG Inputs'!$E$2:$AI$2,0))/'AEG Inputs'!$G$1+BP14</f>
        <v>0.48100956359790298</v>
      </c>
      <c r="BQ15" s="39">
        <f>INDEX('AEG Inputs'!$E$2:$BC$92,MATCH(BQ$1,'AEG Inputs'!$E$2:$E$92,0),MATCH($A15,'AEG Inputs'!$E$2:$AI$2,0))/'AEG Inputs'!$G$1+BQ14</f>
        <v>0.41278914824767998</v>
      </c>
      <c r="BR15" s="39">
        <f>INDEX('AEG Inputs'!$E$2:$BC$92,MATCH(BR$1,'AEG Inputs'!$E$2:$E$92,0),MATCH($A15,'AEG Inputs'!$E$2:$AI$2,0))/'AEG Inputs'!$G$1+BR14</f>
        <v>4.0252250507702296</v>
      </c>
      <c r="BS15" s="39">
        <f>INDEX('AEG Inputs'!$E$2:$BC$92,MATCH(BS$1,'AEG Inputs'!$E$2:$E$92,0),MATCH($A15,'AEG Inputs'!$E$2:$AI$2,0))/'AEG Inputs'!$G$1+BS14</f>
        <v>4.6118844659914195</v>
      </c>
      <c r="BT15" s="39">
        <f>INDEX('AEG Inputs'!$E$2:$BC$92,MATCH(BT$1,'AEG Inputs'!$E$2:$E$92,0),MATCH($A15,'AEG Inputs'!$E$2:$AI$2,0))/'AEG Inputs'!$G$1+BT14</f>
        <v>0.90733441480121813</v>
      </c>
      <c r="BU15" s="39">
        <f>INDEX('AEG Inputs'!$E$2:$BC$92,MATCH(BU$1,'AEG Inputs'!$E$2:$E$92,0),MATCH($A15,'AEG Inputs'!$E$2:$AI$2,0))/'AEG Inputs'!$G$1+BU14</f>
        <v>0.94140189358422099</v>
      </c>
      <c r="BV15" s="39">
        <f>INDEX('AEG Inputs'!$E$2:$BC$92,MATCH(BV$1,'AEG Inputs'!$E$2:$E$92,0),MATCH($A15,'AEG Inputs'!$E$2:$AI$2,0))/'AEG Inputs'!$G$1+BV14</f>
        <v>0.80955479142598497</v>
      </c>
      <c r="BW15" s="39">
        <f>INDEX('AEG Inputs'!$E$2:$BC$92,MATCH(BW$1,'AEG Inputs'!$E$2:$E$92,0),MATCH($A15,'AEG Inputs'!$E$2:$AI$2,0))/'AEG Inputs'!$G$1+BW14</f>
        <v>2.7440007597570899</v>
      </c>
      <c r="BX15" s="39">
        <f>INDEX('AEG Inputs'!$E$2:$BC$92,MATCH(BX$1,'AEG Inputs'!$E$2:$E$92,0),MATCH($A15,'AEG Inputs'!$E$2:$AI$2,0))/'AEG Inputs'!$G$1+BX14</f>
        <v>29.5350444603501</v>
      </c>
      <c r="BY15" s="39">
        <f>INDEX('AEG Inputs'!$E$2:$BC$92,MATCH(BY$1,'AEG Inputs'!$E$2:$E$92,0),MATCH($A15,'AEG Inputs'!$E$2:$AI$2,0))/'AEG Inputs'!$G$1+BY14</f>
        <v>60.547610165876499</v>
      </c>
      <c r="BZ15" s="39">
        <f>INDEX('AEG Inputs'!$E$2:$BC$92,MATCH(BZ$1,'AEG Inputs'!$E$2:$E$92,0),MATCH($A15,'AEG Inputs'!$E$2:$AI$2,0))/'AEG Inputs'!$G$1+BZ14</f>
        <v>5.9649346574867899</v>
      </c>
      <c r="CA15" s="39">
        <f>INDEX('AEG Inputs'!$E$2:$BC$92,MATCH(CA$1,'AEG Inputs'!$E$2:$E$92,0),MATCH($A15,'AEG Inputs'!$E$2:$AI$2,0))/'AEG Inputs'!$G$1+CA14</f>
        <v>3.7289340064918499</v>
      </c>
      <c r="CB15" s="39">
        <f>INDEX('AEG Inputs'!$E$2:$BC$92,MATCH(CB$1,'AEG Inputs'!$E$2:$E$92,0),MATCH($A15,'AEG Inputs'!$E$2:$AI$2,0))/'AEG Inputs'!$G$1+CB14</f>
        <v>3.6177462137264096E-2</v>
      </c>
      <c r="CC15" s="39">
        <f>INDEX('AEG Inputs'!$E$2:$BC$92,MATCH(CC$1,'AEG Inputs'!$E$2:$E$92,0),MATCH($A15,'AEG Inputs'!$E$2:$AI$2,0))/'AEG Inputs'!$G$1+CC14</f>
        <v>0.17366929762466748</v>
      </c>
      <c r="CD15" s="39">
        <f>INDEX('AEG Inputs'!$E$2:$BC$92,MATCH(CD$1,'AEG Inputs'!$E$2:$E$92,0),MATCH($A15,'AEG Inputs'!$E$2:$AI$2,0))/'AEG Inputs'!$G$1+CD14</f>
        <v>0.28957121274435188</v>
      </c>
      <c r="CE15" s="39">
        <f>INDEX('AEG Inputs'!$E$2:$BC$92,MATCH(CE$1,'AEG Inputs'!$E$2:$E$92,0),MATCH($A15,'AEG Inputs'!$E$2:$AI$2,0))/'AEG Inputs'!$G$1+CE14</f>
        <v>5.2512228093650544</v>
      </c>
      <c r="CF15" s="39">
        <f>INDEX('AEG Inputs'!$E$2:$BC$92,MATCH(CF$1,'AEG Inputs'!$E$2:$E$92,0),MATCH($A15,'AEG Inputs'!$E$2:$AI$2,0))/'AEG Inputs'!$G$1+CF14</f>
        <v>2.7068696974479299E-2</v>
      </c>
      <c r="CG15" s="39">
        <f>INDEX('AEG Inputs'!$E$2:$BC$92,MATCH(CG$1,'AEG Inputs'!$E$2:$E$92,0),MATCH($A15,'AEG Inputs'!$E$2:$AI$2,0))/'AEG Inputs'!$G$1+CG14</f>
        <v>1.9601238320152311E-2</v>
      </c>
      <c r="CH15" s="39">
        <f>INDEX('AEG Inputs'!$E$2:$BC$92,MATCH(CH$1,'AEG Inputs'!$E$2:$E$92,0),MATCH($A15,'AEG Inputs'!$E$2:$AI$2,0))/'AEG Inputs'!$G$1+CH14</f>
        <v>0.19511815728239501</v>
      </c>
      <c r="CI15" s="39">
        <f>INDEX('AEG Inputs'!$E$2:$BC$92,MATCH(CI$1,'AEG Inputs'!$E$2:$E$92,0),MATCH($A15,'AEG Inputs'!$E$2:$AI$2,0))/'AEG Inputs'!$G$1+CI14</f>
        <v>2.3265306552836917</v>
      </c>
      <c r="CJ15" s="39">
        <f>INDEX('AEG Inputs'!$E$2:$BC$92,MATCH(CJ$1,'AEG Inputs'!$E$2:$E$92,0),MATCH($A15,'AEG Inputs'!$E$2:$AI$2,0))/'AEG Inputs'!$G$1+CJ14</f>
        <v>1.50755125357529</v>
      </c>
      <c r="CK15" s="39">
        <f>INDEX('AEG Inputs'!$E$2:$BC$92,MATCH(CK$1,'AEG Inputs'!$E$2:$E$92,0),MATCH($A15,'AEG Inputs'!$E$2:$AI$2,0))/'AEG Inputs'!$G$1+CK14</f>
        <v>32.078309002125309</v>
      </c>
      <c r="CL15" s="39">
        <f>INDEX('AEG Inputs'!$E$2:$BC$92,MATCH(CL$1,'AEG Inputs'!$E$2:$E$92,0),MATCH($A15,'AEG Inputs'!$E$2:$AI$2,0))/'AEG Inputs'!$G$1+CL14</f>
        <v>0.29673706128173299</v>
      </c>
      <c r="CM15" s="39">
        <f>INDEX('AEG Inputs'!$E$2:$BC$92,MATCH(CM$1,'AEG Inputs'!$E$2:$E$92,0),MATCH($A15,'AEG Inputs'!$E$2:$AI$2,0))/'AEG Inputs'!$G$1+CM14</f>
        <v>1.4668585592422061</v>
      </c>
      <c r="CN15" s="39" cm="1">
        <f t="array" ref="CN15">INDEX('AEG Inputs'!$E$2:$BC$92,MATCH(CN$1,'AEG Inputs'!$F$2:$F$92,0),MATCH($A15,'AEG Inputs'!$E$2:$AI$2,0)+20)/'AEG Inputs'!$G$1+CN14</f>
        <v>2.4496930173481513</v>
      </c>
      <c r="CO15" s="39" cm="1">
        <f t="array" ref="CO15">INDEX('AEG Inputs'!$E$2:$BC$92,MATCH(CO$1,'AEG Inputs'!$F$2:$F$92,0),MATCH($A15,'AEG Inputs'!$E$2:$AI$2,0)+20)/'AEG Inputs'!$G$1+CO14</f>
        <v>0.20384794079184251</v>
      </c>
      <c r="CP15" s="39" cm="1">
        <f t="array" ref="CP15">INDEX('AEG Inputs'!$E$2:$BC$92,MATCH(CP$1,'AEG Inputs'!$F$2:$F$92,0),MATCH($A15,'AEG Inputs'!$E$2:$AI$2,0)+20)/'AEG Inputs'!$G$1+CP14</f>
        <v>2.3250842150495915E-2</v>
      </c>
      <c r="CQ15" s="39" cm="1">
        <f t="array" ref="CQ15">INDEX('AEG Inputs'!$E$2:$BC$92,MATCH(CQ$1,'AEG Inputs'!$F$2:$F$92,0),MATCH($A15,'AEG Inputs'!$E$2:$AI$2,0)+20)/'AEG Inputs'!$G$1+CQ14</f>
        <v>0.54129348517462095</v>
      </c>
      <c r="CR15" s="39" cm="1">
        <f t="array" ref="CR15">INDEX('AEG Inputs'!$E$2:$BC$92,MATCH(CR$1,'AEG Inputs'!$F$2:$F$92,0),MATCH($A15,'AEG Inputs'!$E$2:$AI$2,0)+20)/'AEG Inputs'!$G$1+CR14</f>
        <v>0.48014214840205011</v>
      </c>
      <c r="CS15" s="39" cm="1">
        <f t="array" ref="CS15">INDEX('AEG Inputs'!$E$2:$BC$92,MATCH(CS$1,'AEG Inputs'!$F$2:$F$92,0),MATCH($A15,'AEG Inputs'!$E$2:$AI$2,0)+20)/'AEG Inputs'!$G$1+CS14</f>
        <v>0.51592634700589679</v>
      </c>
      <c r="CT15" s="39" cm="1">
        <f t="array" ref="CT15">INDEX('AEG Inputs'!$E$2:$BC$92,MATCH(CT$1,'AEG Inputs'!$F$2:$F$92,0),MATCH($A15,'AEG Inputs'!$E$2:$AI$2,0)+20)/'AEG Inputs'!$G$1+CT14</f>
        <v>0.88446478403063977</v>
      </c>
      <c r="CU15" s="39" cm="1">
        <f t="array" ref="CU15">INDEX('AEG Inputs'!$E$2:$BC$92,MATCH(CU$1,'AEG Inputs'!$F$2:$F$92,0),MATCH($A15,'AEG Inputs'!$E$2:$AI$2,0)+20)/'AEG Inputs'!$G$1+CU14</f>
        <v>6.82371543976453E-2</v>
      </c>
      <c r="CV15" s="39" cm="1">
        <f t="array" ref="CV15">INDEX('AEG Inputs'!$E$2:$BC$92,MATCH(CV$1,'AEG Inputs'!$F$2:$F$92,0),MATCH($A15,'AEG Inputs'!$E$2:$AI$2,0)+20)/'AEG Inputs'!$G$1+CV14</f>
        <v>0.33868090925479188</v>
      </c>
      <c r="CW15" s="39" cm="1">
        <f t="array" ref="CW15">INDEX('AEG Inputs'!$E$2:$BC$92,MATCH(CW$1,'AEG Inputs'!$F$2:$F$92,0),MATCH($A15,'AEG Inputs'!$E$2:$AI$2,0)+20)/'AEG Inputs'!$G$1+CW14</f>
        <v>8.3244233155500905E-2</v>
      </c>
      <c r="CX15" s="39" cm="1">
        <f t="array" ref="CX15">INDEX('AEG Inputs'!$E$2:$BC$92,MATCH(CX$1,'AEG Inputs'!$F$2:$F$92,0),MATCH($A15,'AEG Inputs'!$E$2:$AI$2,0)+20)/'AEG Inputs'!$G$1+CX14</f>
        <v>6.0608379871076892</v>
      </c>
      <c r="CY15" s="39" cm="1">
        <f t="array" ref="CY15">INDEX('AEG Inputs'!$E$2:$BC$92,MATCH(CY$1,'AEG Inputs'!$F$2:$F$92,0),MATCH($A15,'AEG Inputs'!$E$2:$AI$2,0)+20)/'AEG Inputs'!$G$1+CY14</f>
        <v>1.13443847447127E-2</v>
      </c>
      <c r="CZ15" s="39" cm="1">
        <f t="array" ref="CZ15">INDEX('AEG Inputs'!$E$2:$BC$92,MATCH(CZ$1,'AEG Inputs'!$F$2:$F$92,0),MATCH($A15,'AEG Inputs'!$E$2:$AI$2,0)+20)/'AEG Inputs'!$G$1+CZ14</f>
        <v>2.34319166001728</v>
      </c>
      <c r="DA15" s="39" cm="1">
        <f t="array" ref="DA15">INDEX('AEG Inputs'!$E$2:$BC$92,MATCH(DA$1,'AEG Inputs'!$F$2:$F$92,0),MATCH($A15,'AEG Inputs'!$E$2:$AI$2,0)+20)/'AEG Inputs'!$G$1+DA14</f>
        <v>7.4276812670538783</v>
      </c>
      <c r="DB15" s="39" cm="1">
        <f t="array" ref="DB15">INDEX('AEG Inputs'!$E$2:$BC$92,MATCH(DB$1,'AEG Inputs'!$F$2:$F$92,0),MATCH($A15,'AEG Inputs'!$E$2:$AI$2,0)+20)/'AEG Inputs'!$G$1+DB14</f>
        <v>0.66209883405517045</v>
      </c>
      <c r="DC15" s="39" cm="1">
        <f t="array" ref="DC15">INDEX('AEG Inputs'!$E$2:$BC$92,MATCH(DC$1,'AEG Inputs'!$F$2:$F$92,0),MATCH($A15,'AEG Inputs'!$E$2:$AI$2,0)+20)/'AEG Inputs'!$G$1+DC14</f>
        <v>2.9326843902508001E-2</v>
      </c>
      <c r="DD15" s="39" cm="1">
        <f t="array" ref="DD15">INDEX('AEG Inputs'!$E$2:$BC$92,MATCH(DD$1,'AEG Inputs'!$F$2:$F$92,0),MATCH($A15,'AEG Inputs'!$E$2:$AI$2,0)+20)/'AEG Inputs'!$G$1+DD14</f>
        <v>2.470600933360572E-2</v>
      </c>
      <c r="DE15" s="39" cm="1">
        <f t="array" ref="DE15">INDEX('AEG Inputs'!$E$2:$BC$92,MATCH(DE$1,'AEG Inputs'!$F$2:$F$92,0),MATCH($A15,'AEG Inputs'!$E$2:$AI$2,0)+20)/'AEG Inputs'!$G$1+DE14</f>
        <v>0.30572277047981883</v>
      </c>
      <c r="DF15" s="39" cm="1">
        <f t="array" ref="DF15">INDEX('AEG Inputs'!$E$2:$BC$92,MATCH(DF$1,'AEG Inputs'!$F$2:$F$92,0),MATCH($A15,'AEG Inputs'!$E$2:$AI$2,0)+20)/'AEG Inputs'!$G$1+DF14</f>
        <v>0.451824184340128</v>
      </c>
      <c r="DG15" s="39" cm="1">
        <f t="array" ref="DG15">INDEX('AEG Inputs'!$E$2:$BC$92,MATCH(DG$1,'AEG Inputs'!$F$2:$F$92,0),MATCH($A15,'AEG Inputs'!$E$2:$AI$2,0)+20)/'AEG Inputs'!$G$1+DG14</f>
        <v>0.55591765627618372</v>
      </c>
      <c r="DH15" s="39" cm="1">
        <f t="array" ref="DH15">INDEX('AEG Inputs'!$E$2:$BC$92,MATCH(DH$1,'AEG Inputs'!$F$2:$F$92,0),MATCH($A15,'AEG Inputs'!$E$2:$AI$2,0)+20)/'AEG Inputs'!$G$1+DH14</f>
        <v>0.19912339182026401</v>
      </c>
      <c r="DI15" s="39" cm="1">
        <f t="array" ref="DI15">INDEX('AEG Inputs'!$E$2:$BC$92,MATCH(DI$1,'AEG Inputs'!$F$2:$F$92,0),MATCH($A15,'AEG Inputs'!$E$2:$AI$2,0)+20)/'AEG Inputs'!$G$1+DI14</f>
        <v>7.5189197683520503E-2</v>
      </c>
      <c r="DJ15" s="39" cm="1">
        <f t="array" ref="DJ15">INDEX('AEG Inputs'!$E$2:$BC$92,MATCH(DJ$1,'AEG Inputs'!$F$2:$F$92,0),MATCH($A15,'AEG Inputs'!$E$2:$AI$2,0)+20)/'AEG Inputs'!$G$1+DJ14</f>
        <v>0.21142592329670723</v>
      </c>
      <c r="DK15" s="39" cm="1">
        <f t="array" ref="DK15">INDEX('AEG Inputs'!$E$2:$BC$92,MATCH(DK$1,'AEG Inputs'!$F$2:$F$92,0),MATCH($A15,'AEG Inputs'!$E$2:$AI$2,0)+20)/'AEG Inputs'!$G$1+DK14</f>
        <v>3.8489701074297097E-2</v>
      </c>
      <c r="DL15" s="39" cm="1">
        <f t="array" ref="DL15">INDEX('AEG Inputs'!$E$2:$BC$92,MATCH(DL$1,'AEG Inputs'!$F$2:$F$92,0),MATCH($A15,'AEG Inputs'!$E$2:$AI$2,0)+20)/'AEG Inputs'!$G$1+DL14</f>
        <v>3.0436927113065302</v>
      </c>
      <c r="DM15" s="39" cm="1">
        <f t="array" ref="DM15">INDEX('AEG Inputs'!$E$2:$BC$92,MATCH(DM$1,'AEG Inputs'!$F$2:$F$92,0),MATCH($A15,'AEG Inputs'!$E$2:$AI$2,0)+20)/'AEG Inputs'!$G$1+DM14</f>
        <v>6.7106724763294403E-3</v>
      </c>
      <c r="DN15" s="39" cm="1">
        <f t="array" ref="DN15">INDEX('AEG Inputs'!$E$2:$BC$92,MATCH(DN$1,'AEG Inputs'!$F$2:$F$92,0),MATCH($A15,'AEG Inputs'!$E$2:$AI$2,0)+20)/'AEG Inputs'!$G$1+DN14</f>
        <v>0.69130521515027699</v>
      </c>
      <c r="DO15" s="39" cm="1">
        <f t="array" ref="DO15">INDEX('AEG Inputs'!$E$2:$BC$92,MATCH(DO$1,'AEG Inputs'!$F$2:$F$92,0),MATCH($A15,'AEG Inputs'!$E$2:$AI$2,0)+20)/'AEG Inputs'!$G$1+DO14</f>
        <v>5.4655418016879969</v>
      </c>
      <c r="DP15" s="39" cm="1">
        <f t="array" ref="DP15">INDEX('AEG Inputs'!$E$2:$BC$92,MATCH(DP$1,'AEG Inputs'!$F$2:$F$92,0),MATCH($A15,'AEG Inputs'!$E$2:$AI$2,0)+20)/'AEG Inputs'!$G$1+DP14</f>
        <v>32.233745762832442</v>
      </c>
      <c r="DQ15" s="39" cm="1">
        <f t="array" ref="DQ15">INDEX('AEG Inputs'!$E$2:$BC$92,MATCH(DQ$1,'AEG Inputs'!$F$2:$F$92,0),MATCH($A15,'AEG Inputs'!$E$2:$AI$2,0)+20)/'AEG Inputs'!$G$1+DQ14</f>
        <v>0.27136100768039589</v>
      </c>
      <c r="DR15" s="39" cm="1">
        <f t="array" ref="DR15">INDEX('AEG Inputs'!$E$2:$BC$92,MATCH(DR$1,'AEG Inputs'!$F$2:$F$92,0),MATCH($A15,'AEG Inputs'!$E$2:$AI$2,0)+20)/'AEG Inputs'!$G$1+DR14</f>
        <v>6.4046422302929127</v>
      </c>
      <c r="DS15" s="39" cm="1">
        <f t="array" ref="DS15">INDEX('AEG Inputs'!$E$2:$BC$92,MATCH(DS$1,'AEG Inputs'!$F$2:$F$92,0),MATCH($A15,'AEG Inputs'!$E$2:$AI$2,0)+20)/'AEG Inputs'!$G$1+DS14</f>
        <v>3.4485699401188636</v>
      </c>
      <c r="DT15" s="39" cm="1">
        <f t="array" ref="DT15">INDEX('AEG Inputs'!$E$2:$BC$92,MATCH(DT$1,'AEG Inputs'!$F$2:$F$92,0),MATCH($A15,'AEG Inputs'!$E$2:$AI$2,0)+20)/'AEG Inputs'!$G$1+DT14</f>
        <v>4.0252250507702296</v>
      </c>
      <c r="DU15" s="39" cm="1">
        <f t="array" ref="DU15">INDEX('AEG Inputs'!$E$2:$BC$92,MATCH(DU$1,'AEG Inputs'!$F$2:$F$92,0),MATCH($A15,'AEG Inputs'!$E$2:$AI$2,0)+20)/'AEG Inputs'!$G$1+DU14</f>
        <v>3.5307831807224299</v>
      </c>
      <c r="DV15" s="39" cm="1">
        <f t="array" ref="DV15">INDEX('AEG Inputs'!$E$2:$BC$92,MATCH(DV$1,'AEG Inputs'!$F$2:$F$92,0),MATCH($A15,'AEG Inputs'!$E$2:$AI$2,0)+20)/'AEG Inputs'!$G$1+DV14</f>
        <v>1.6256185092143001</v>
      </c>
      <c r="DW15" s="39" cm="1">
        <f t="array" ref="DW15">INDEX('AEG Inputs'!$E$2:$BC$92,MATCH(DW$1,'AEG Inputs'!$F$2:$F$92,0),MATCH($A15,'AEG Inputs'!$E$2:$AI$2,0)+20)/'AEG Inputs'!$G$1+DW14</f>
        <v>10.5290442172361</v>
      </c>
      <c r="DX15" s="39" cm="1">
        <f t="array" ref="DX15">INDEX('AEG Inputs'!$E$2:$BC$92,MATCH(DX$1,'AEG Inputs'!$F$2:$F$92,0),MATCH($A15,'AEG Inputs'!$E$2:$AI$2,0)+20)/'AEG Inputs'!$G$1+DX14</f>
        <v>79.29815207950962</v>
      </c>
      <c r="DY15" s="39" cm="1">
        <f t="array" ref="DY15">INDEX('AEG Inputs'!$E$2:$BC$92,MATCH(DY$1,'AEG Inputs'!$F$2:$F$92,0),MATCH($A15,'AEG Inputs'!$E$2:$AI$2,0)+20)/'AEG Inputs'!$G$1+DY14</f>
        <v>0.50238426731457397</v>
      </c>
      <c r="DZ15" s="39" cm="1">
        <f t="array" ref="DZ15">INDEX('AEG Inputs'!$E$2:$BC$92,MATCH(DZ$1,'AEG Inputs'!$F$2:$F$92,0),MATCH($A15,'AEG Inputs'!$E$2:$AI$2,0)+20)/'AEG Inputs'!$G$1+DZ14</f>
        <v>60.618144114910102</v>
      </c>
      <c r="EA15" s="39" cm="1">
        <f t="array" ref="EA15">INDEX('AEG Inputs'!$E$2:$BC$92,MATCH(EA$1,'AEG Inputs'!$F$2:$F$92,0),MATCH($A15,'AEG Inputs'!$E$2:$AI$2,0)+20)/'AEG Inputs'!$G$1+EA14</f>
        <v>0.102127137104586</v>
      </c>
      <c r="EB15" s="39" cm="1">
        <f t="array" ref="EB15">INDEX('AEG Inputs'!$E$2:$BC$92,MATCH(EB$1,'AEG Inputs'!$F$2:$F$92,0),MATCH($A15,'AEG Inputs'!$E$2:$AI$2,0)+20)/'AEG Inputs'!$G$1+EB14</f>
        <v>26.074869426815599</v>
      </c>
      <c r="EC15" s="39" cm="1">
        <f t="array" ref="EC15">INDEX('AEG Inputs'!$E$2:$BC$92,MATCH(EC$1,'AEG Inputs'!$F$2:$F$92,0),MATCH($A15,'AEG Inputs'!$E$2:$AI$2,0)+20)/'AEG Inputs'!$G$1+EC14</f>
        <v>33.78492324473217</v>
      </c>
      <c r="ED15" s="39" cm="1">
        <f t="array" ref="ED15">INDEX('AEG Inputs'!$E$2:$BC$92,MATCH(ED$1,'AEG Inputs'!$F$2:$F$92,0),MATCH($A15,'AEG Inputs'!$E$2:$AI$2,0)+20)/'AEG Inputs'!$G$1+ED14</f>
        <v>9.8042152583118067</v>
      </c>
      <c r="EE15" s="39" cm="1">
        <f t="array" ref="EE15">INDEX('AEG Inputs'!$E$2:$BC$92,MATCH(EE$1,'AEG Inputs'!$F$2:$F$92,0),MATCH($A15,'AEG Inputs'!$E$2:$AI$2,0)+20)/'AEG Inputs'!$G$1+EE14</f>
        <v>0.23703497813896771</v>
      </c>
      <c r="EF15" s="39" cm="1">
        <f t="array" ref="EF15">INDEX('AEG Inputs'!$E$2:$BC$92,MATCH(EF$1,'AEG Inputs'!$F$2:$F$92,0),MATCH($A15,'AEG Inputs'!$E$2:$AI$2,0)+20)/'AEG Inputs'!$G$1+EF14</f>
        <v>0.22115427808602872</v>
      </c>
      <c r="EG15" s="39" cm="1">
        <f t="array" ref="EG15">INDEX('AEG Inputs'!$E$2:$BC$92,MATCH(EG$1,'AEG Inputs'!$F$2:$F$92,0),MATCH($A15,'AEG Inputs'!$E$2:$AI$2,0)+20)/'AEG Inputs'!$G$1+EG14</f>
        <v>5.9083631093657685</v>
      </c>
      <c r="EH15" s="39" cm="1">
        <f t="array" ref="EH15">INDEX('AEG Inputs'!$E$2:$BC$92,MATCH(EH$1,'AEG Inputs'!$F$2:$F$92,0),MATCH($A15,'AEG Inputs'!$E$2:$AI$2,0)+20)/'AEG Inputs'!$G$1+EH14</f>
        <v>4.6118844659914195</v>
      </c>
      <c r="EI15" s="39" cm="1">
        <f t="array" ref="EI15">INDEX('AEG Inputs'!$E$2:$BC$92,MATCH(EI$1,'AEG Inputs'!$F$2:$F$92,0),MATCH($A15,'AEG Inputs'!$E$2:$AI$2,0)+20)/'AEG Inputs'!$G$1+EI14</f>
        <v>4.9865900879431555</v>
      </c>
      <c r="EJ15" s="39" cm="1">
        <f t="array" ref="EJ15">INDEX('AEG Inputs'!$E$2:$BC$92,MATCH(EJ$1,'AEG Inputs'!$F$2:$F$92,0),MATCH($A15,'AEG Inputs'!$E$2:$AI$2,0)+20)/'AEG Inputs'!$G$1+EJ14</f>
        <v>17.47139703322425</v>
      </c>
      <c r="EK15" s="39" cm="1">
        <f t="array" ref="EK15">INDEX('AEG Inputs'!$E$2:$BC$92,MATCH(EK$1,'AEG Inputs'!$F$2:$F$92,0),MATCH($A15,'AEG Inputs'!$E$2:$AI$2,0)+20)/'AEG Inputs'!$G$1+EK14</f>
        <v>23.396645152954001</v>
      </c>
      <c r="EL15" s="39" cm="1">
        <f t="array" ref="EL15">INDEX('AEG Inputs'!$E$2:$BC$92,MATCH(EL$1,'AEG Inputs'!$F$2:$F$92,0),MATCH($A15,'AEG Inputs'!$E$2:$AI$2,0)+20)/'AEG Inputs'!$G$1+EL14</f>
        <v>2.3622145635114498</v>
      </c>
      <c r="EM15" s="39" cm="1">
        <f t="array" ref="EM15">INDEX('AEG Inputs'!$E$2:$BC$92,MATCH(EM$1,'AEG Inputs'!$F$2:$F$92,0),MATCH($A15,'AEG Inputs'!$E$2:$AI$2,0)+20)/'AEG Inputs'!$G$1+EM14</f>
        <v>1.00931460728129</v>
      </c>
      <c r="EN15" s="39" cm="1">
        <f t="array" ref="EN15">INDEX('AEG Inputs'!$E$2:$BC$92,MATCH(EN$1,'AEG Inputs'!$F$2:$F$92,0),MATCH($A15,'AEG Inputs'!$E$2:$AI$2,0)+20)/'AEG Inputs'!$G$1+EN14</f>
        <v>58.725065680774009</v>
      </c>
      <c r="EO15" s="39" cm="1">
        <f t="array" ref="EO15">INDEX('AEG Inputs'!$E$2:$BC$92,MATCH(EO$1,'AEG Inputs'!$F$2:$F$92,0),MATCH($A15,'AEG Inputs'!$E$2:$AI$2,0)+20)/'AEG Inputs'!$G$1+EO14</f>
        <v>0.136260771786963</v>
      </c>
      <c r="EP15" s="39" cm="1">
        <f t="array" ref="EP15">INDEX('AEG Inputs'!$E$2:$BC$92,MATCH(EP$1,'AEG Inputs'!$F$2:$F$92,0),MATCH($A15,'AEG Inputs'!$E$2:$AI$2,0)+20)/'AEG Inputs'!$G$1+EP14</f>
        <v>51.703577220299103</v>
      </c>
      <c r="EQ15" s="39" cm="1">
        <f t="array" ref="EQ15">INDEX('AEG Inputs'!$E$2:$BC$92,MATCH(EQ$1,'AEG Inputs'!$F$2:$F$92,0),MATCH($A15,'AEG Inputs'!$E$2:$AI$2,0)+20)/'AEG Inputs'!$G$1+EQ14</f>
        <v>47.968979303317909</v>
      </c>
      <c r="ER15" s="39" cm="1">
        <f t="array" ref="ER15">INDEX('AEG Inputs'!$E$2:$BC$92,MATCH(ER$1,'AEG Inputs'!$F$2:$F$92,0),MATCH($A15,'AEG Inputs'!$E$2:$AI$2,0)+20)/'AEG Inputs'!$G$1+ER14</f>
        <v>30.774683654653131</v>
      </c>
      <c r="ES15" s="39" cm="1">
        <f t="array" ref="ES15">INDEX('AEG Inputs'!$E$2:$BC$92,MATCH(ES$1,'AEG Inputs'!$F$2:$F$92,0),MATCH($A15,'AEG Inputs'!$E$2:$AI$2,0)+20)/'AEG Inputs'!$G$1+ES14</f>
        <v>2.046837926651782E-2</v>
      </c>
      <c r="ET15" s="39" cm="1">
        <f t="array" ref="ET15">INDEX('AEG Inputs'!$E$2:$BC$92,MATCH(ET$1,'AEG Inputs'!$F$2:$F$92,0),MATCH($A15,'AEG Inputs'!$E$2:$AI$2,0)+20)/'AEG Inputs'!$G$1+ET14</f>
        <v>4.6301863951284924E-2</v>
      </c>
      <c r="EU15" s="39" cm="1">
        <f t="array" ref="EU15">INDEX('AEG Inputs'!$E$2:$BC$92,MATCH(EU$1,'AEG Inputs'!$F$2:$F$92,0),MATCH($A15,'AEG Inputs'!$E$2:$AI$2,0)+20)/'AEG Inputs'!$G$1+EU14</f>
        <v>0.97347175180829226</v>
      </c>
      <c r="EV15" s="39" cm="1">
        <f t="array" ref="EV15">INDEX('AEG Inputs'!$E$2:$BC$92,MATCH(EV$1,'AEG Inputs'!$F$2:$F$92,0),MATCH($A15,'AEG Inputs'!$E$2:$AI$2,0)+20)/'AEG Inputs'!$G$1+EV14</f>
        <v>1.008545742417944</v>
      </c>
      <c r="EW15" s="39" cm="1">
        <f t="array" ref="EW15">INDEX('AEG Inputs'!$E$2:$BC$92,MATCH(EW$1,'AEG Inputs'!$F$2:$F$92,0),MATCH($A15,'AEG Inputs'!$E$2:$AI$2,0)+20)/'AEG Inputs'!$G$1+EW14</f>
        <v>1.1455098495472433</v>
      </c>
      <c r="EX15" s="39" cm="1">
        <f t="array" ref="EX15">INDEX('AEG Inputs'!$E$2:$BC$92,MATCH(EX$1,'AEG Inputs'!$F$2:$F$92,0),MATCH($A15,'AEG Inputs'!$E$2:$AI$2,0)+20)/'AEG Inputs'!$G$1+EX14</f>
        <v>0.52499099495312096</v>
      </c>
      <c r="EY15" s="39" cm="1">
        <f t="array" ref="EY15">INDEX('AEG Inputs'!$E$2:$BC$92,MATCH(EY$1,'AEG Inputs'!$F$2:$F$92,0),MATCH($A15,'AEG Inputs'!$E$2:$AI$2,0)+20)/'AEG Inputs'!$G$1+EY14</f>
        <v>0.124878811181871</v>
      </c>
      <c r="EZ15" s="39" cm="1">
        <f t="array" ref="EZ15">INDEX('AEG Inputs'!$E$2:$BC$92,MATCH(EZ$1,'AEG Inputs'!$F$2:$F$92,0),MATCH($A15,'AEG Inputs'!$E$2:$AI$2,0)+20)/'AEG Inputs'!$G$1+EZ14</f>
        <v>0.28381904700268062</v>
      </c>
      <c r="FA15" s="39" cm="1">
        <f t="array" ref="FA15">INDEX('AEG Inputs'!$E$2:$BC$92,MATCH(FA$1,'AEG Inputs'!$F$2:$F$92,0),MATCH($A15,'AEG Inputs'!$E$2:$AI$2,0)+20)/'AEG Inputs'!$G$1+FA14</f>
        <v>0.14528595484844201</v>
      </c>
      <c r="FB15" s="39" cm="1">
        <f t="array" ref="FB15">INDEX('AEG Inputs'!$E$2:$BC$92,MATCH(FB$1,'AEG Inputs'!$F$2:$F$92,0),MATCH($A15,'AEG Inputs'!$E$2:$AI$2,0)+20)/'AEG Inputs'!$G$1+FB14</f>
        <v>2.284266196114737</v>
      </c>
      <c r="FC15" s="39" cm="1">
        <f t="array" ref="FC15">INDEX('AEG Inputs'!$E$2:$BC$92,MATCH(FC$1,'AEG Inputs'!$F$2:$F$92,0),MATCH($A15,'AEG Inputs'!$E$2:$AI$2,0)+20)/'AEG Inputs'!$G$1+FC14</f>
        <v>3.5660430672861398E-3</v>
      </c>
      <c r="FD15" s="39" cm="1">
        <f t="array" ref="FD15">INDEX('AEG Inputs'!$E$2:$BC$92,MATCH(FD$1,'AEG Inputs'!$F$2:$F$92,0),MATCH($A15,'AEG Inputs'!$E$2:$AI$2,0)+20)/'AEG Inputs'!$G$1+FD14</f>
        <v>3.1842582527346002</v>
      </c>
      <c r="FE15" s="39" cm="1">
        <f t="array" ref="FE15">INDEX('AEG Inputs'!$E$2:$BC$92,MATCH(FE$1,'AEG Inputs'!$F$2:$F$92,0),MATCH($A15,'AEG Inputs'!$E$2:$AI$2,0)+20)/'AEG Inputs'!$G$1+FE14</f>
        <v>6.8647741638662607</v>
      </c>
      <c r="FF15" s="39" cm="1">
        <f t="array" ref="FF15">INDEX('AEG Inputs'!$E$2:$BC$92,MATCH(FF$1,'AEG Inputs'!$F$2:$F$92,0),MATCH($A15,'AEG Inputs'!$E$2:$AI$2,0)+20)/'AEG Inputs'!$G$1+FF14</f>
        <v>9.242986899600993</v>
      </c>
      <c r="FG15" s="39" cm="1">
        <f t="array" ref="FG15">INDEX('AEG Inputs'!$E$2:$BC$92,MATCH(FG$1,'AEG Inputs'!$F$2:$F$92,0),MATCH($A15,'AEG Inputs'!$E$2:$AI$2,0)+20)/'AEG Inputs'!$G$1+FG14</f>
        <v>2.5411839302039198E-2</v>
      </c>
      <c r="FH15" s="39" cm="1">
        <f t="array" ref="FH15">INDEX('AEG Inputs'!$E$2:$BC$92,MATCH(FH$1,'AEG Inputs'!$F$2:$F$92,0),MATCH($A15,'AEG Inputs'!$E$2:$AI$2,0)+20)/'AEG Inputs'!$G$1+FH14</f>
        <v>1.4798995859303783</v>
      </c>
      <c r="FI15" s="39" cm="1">
        <f t="array" ref="FI15">INDEX('AEG Inputs'!$E$2:$BC$92,MATCH(FI$1,'AEG Inputs'!$F$2:$F$92,0),MATCH($A15,'AEG Inputs'!$E$2:$AI$2,0)+20)/'AEG Inputs'!$G$1+FI14</f>
        <v>0.84128102069190813</v>
      </c>
      <c r="FJ15" s="39" cm="1">
        <f t="array" ref="FJ15">INDEX('AEG Inputs'!$E$2:$BC$92,MATCH(FJ$1,'AEG Inputs'!$F$2:$F$92,0),MATCH($A15,'AEG Inputs'!$E$2:$AI$2,0)+20)/'AEG Inputs'!$G$1+FJ14</f>
        <v>0.90789672984039105</v>
      </c>
      <c r="FK15" s="39" cm="1">
        <f t="array" ref="FK15">INDEX('AEG Inputs'!$E$2:$BC$92,MATCH(FK$1,'AEG Inputs'!$F$2:$F$92,0),MATCH($A15,'AEG Inputs'!$E$2:$AI$2,0)+20)/'AEG Inputs'!$G$1+FK14</f>
        <v>0.81075003759660447</v>
      </c>
      <c r="FL15" s="39" cm="1">
        <f t="array" ref="FL15">INDEX('AEG Inputs'!$E$2:$BC$92,MATCH(FL$1,'AEG Inputs'!$F$2:$F$92,0),MATCH($A15,'AEG Inputs'!$E$2:$AI$2,0)+20)/'AEG Inputs'!$G$1+FL14</f>
        <v>0.25565927866448102</v>
      </c>
      <c r="FM15" s="39" cm="1">
        <f t="array" ref="FM15">INDEX('AEG Inputs'!$E$2:$BC$92,MATCH(FM$1,'AEG Inputs'!$F$2:$F$92,0),MATCH($A15,'AEG Inputs'!$E$2:$AI$2,0)+20)/'AEG Inputs'!$G$1+FM14</f>
        <v>0.53546272054708299</v>
      </c>
      <c r="FN15" s="39" cm="1">
        <f t="array" ref="FN15">INDEX('AEG Inputs'!$E$2:$BC$92,MATCH(FN$1,'AEG Inputs'!$F$2:$F$92,0),MATCH($A15,'AEG Inputs'!$E$2:$AI$2,0)+20)/'AEG Inputs'!$G$1+FN14</f>
        <v>17.951406594759678</v>
      </c>
      <c r="FO15" s="39" cm="1">
        <f t="array" ref="FO15">INDEX('AEG Inputs'!$E$2:$BC$92,MATCH(FO$1,'AEG Inputs'!$F$2:$F$92,0),MATCH($A15,'AEG Inputs'!$E$2:$AI$2,0)+20)/'AEG Inputs'!$G$1+FO14</f>
        <v>8.6191569056954506E-2</v>
      </c>
      <c r="FP15" s="39" cm="1">
        <f t="array" ref="FP15">INDEX('AEG Inputs'!$E$2:$BC$92,MATCH(FP$1,'AEG Inputs'!$F$2:$F$92,0),MATCH($A15,'AEG Inputs'!$E$2:$AI$2,0)+20)/'AEG Inputs'!$G$1+FP14</f>
        <v>17.403724610415349</v>
      </c>
      <c r="FQ15" s="39" cm="1">
        <f t="array" ref="FQ15">INDEX('AEG Inputs'!$E$2:$BC$92,MATCH(FQ$1,'AEG Inputs'!$F$2:$F$92,0),MATCH($A15,'AEG Inputs'!$E$2:$AI$2,0)+20)/'AEG Inputs'!$G$1+FQ14</f>
        <v>3.2559473972566803E-2</v>
      </c>
      <c r="FR15" s="39" cm="1">
        <f t="array" ref="FR15">INDEX('AEG Inputs'!$E$2:$BC$92,MATCH(FR$1,'AEG Inputs'!$F$2:$F$92,0),MATCH($A15,'AEG Inputs'!$E$2:$AI$2,0)+20)/'AEG Inputs'!$G$1+FR14</f>
        <v>5.5206183592021603</v>
      </c>
      <c r="FS15" s="39" cm="1">
        <f t="array" ref="FS15">INDEX('AEG Inputs'!$E$2:$BC$92,MATCH(FS$1,'AEG Inputs'!$F$2:$F$92,0),MATCH($A15,'AEG Inputs'!$E$2:$AI$2,0)+20)/'AEG Inputs'!$G$1+FS14</f>
        <v>7.4826332569202876</v>
      </c>
    </row>
    <row r="16" spans="1:175" x14ac:dyDescent="0.25">
      <c r="A16" s="38">
        <f t="shared" si="0"/>
        <v>2037</v>
      </c>
      <c r="B16" s="39">
        <f>INDEX('AEG Inputs'!$E$2:$BC$92,MATCH(B$1,'AEG Inputs'!$E$2:$E$92,0),MATCH($A16,'AEG Inputs'!$E$2:$AI$2,0))/'AEG Inputs'!$G$1+B15</f>
        <v>0.93536938082213972</v>
      </c>
      <c r="C16" s="39">
        <f>INDEX('AEG Inputs'!$E$2:$BC$92,MATCH(C$1,'AEG Inputs'!$E$2:$E$92,0),MATCH($A16,'AEG Inputs'!$E$2:$AI$2,0))/'AEG Inputs'!$G$1+C15</f>
        <v>2.0016642732413947</v>
      </c>
      <c r="D16" s="39">
        <f>INDEX('AEG Inputs'!$E$2:$BC$92,MATCH(D$1,'AEG Inputs'!$E$2:$E$92,0),MATCH($A16,'AEG Inputs'!$E$2:$AI$2,0))/'AEG Inputs'!$G$1+D15</f>
        <v>22.379387703888938</v>
      </c>
      <c r="E16" s="39">
        <f>INDEX('AEG Inputs'!$E$2:$BC$92,MATCH(E$1,'AEG Inputs'!$E$2:$E$92,0),MATCH($A16,'AEG Inputs'!$E$2:$AI$2,0))/'AEG Inputs'!$G$1+E15</f>
        <v>54.631200491456077</v>
      </c>
      <c r="F16" s="39">
        <f>INDEX('AEG Inputs'!$E$2:$BC$92,MATCH(F$1,'AEG Inputs'!$E$2:$E$92,0),MATCH($A16,'AEG Inputs'!$E$2:$AI$2,0))/'AEG Inputs'!$G$1+F15</f>
        <v>2.682054351759529</v>
      </c>
      <c r="G16" s="39">
        <f>INDEX('AEG Inputs'!$E$2:$BC$92,MATCH(G$1,'AEG Inputs'!$E$2:$E$92,0),MATCH($A16,'AEG Inputs'!$E$2:$AI$2,0))/'AEG Inputs'!$G$1+G15</f>
        <v>42.184566074474944</v>
      </c>
      <c r="H16" s="39">
        <f>INDEX('AEG Inputs'!$E$2:$BC$92,MATCH(H$1,'AEG Inputs'!$E$2:$E$92,0),MATCH($A16,'AEG Inputs'!$E$2:$AI$2,0))/'AEG Inputs'!$G$1+H15</f>
        <v>0.10466927352329899</v>
      </c>
      <c r="I16" s="39">
        <f>INDEX('AEG Inputs'!$E$2:$BC$92,MATCH(I$1,'AEG Inputs'!$E$2:$E$92,0),MATCH($A16,'AEG Inputs'!$E$2:$AI$2,0))/'AEG Inputs'!$G$1+I15</f>
        <v>8.7099393502935593E-2</v>
      </c>
      <c r="J16" s="39">
        <f>INDEX('AEG Inputs'!$E$2:$BC$92,MATCH(J$1,'AEG Inputs'!$E$2:$E$92,0),MATCH($A16,'AEG Inputs'!$E$2:$AI$2,0))/'AEG Inputs'!$G$1+J15</f>
        <v>15.047868663288501</v>
      </c>
      <c r="K16" s="39">
        <f>INDEX('AEG Inputs'!$E$2:$BC$92,MATCH(K$1,'AEG Inputs'!$E$2:$E$92,0),MATCH($A16,'AEG Inputs'!$E$2:$AI$2,0))/'AEG Inputs'!$G$1+K15</f>
        <v>34.587620591878803</v>
      </c>
      <c r="L16" s="39">
        <f>INDEX('AEG Inputs'!$E$2:$BC$92,MATCH(L$1,'AEG Inputs'!$E$2:$E$92,0),MATCH($A16,'AEG Inputs'!$E$2:$AI$2,0))/'AEG Inputs'!$G$1+L15</f>
        <v>1.2600108447789911</v>
      </c>
      <c r="M16" s="39">
        <f>INDEX('AEG Inputs'!$E$2:$BC$92,MATCH(M$1,'AEG Inputs'!$E$2:$E$92,0),MATCH($A16,'AEG Inputs'!$E$2:$AI$2,0))/'AEG Inputs'!$G$1+M15</f>
        <v>0.15906547252217601</v>
      </c>
      <c r="N16" s="39">
        <f>INDEX('AEG Inputs'!$E$2:$BC$92,MATCH(N$1,'AEG Inputs'!$E$2:$E$92,0),MATCH($A16,'AEG Inputs'!$E$2:$AI$2,0))/'AEG Inputs'!$G$1+N15</f>
        <v>1.6507728664993973</v>
      </c>
      <c r="O16" s="39">
        <f>INDEX('AEG Inputs'!$E$2:$BC$92,MATCH(O$1,'AEG Inputs'!$E$2:$E$92,0),MATCH($A16,'AEG Inputs'!$E$2:$AI$2,0))/'AEG Inputs'!$G$1+O15</f>
        <v>2.5456172004620816</v>
      </c>
      <c r="P16" s="39">
        <f>INDEX('AEG Inputs'!$E$2:$BC$92,MATCH(P$1,'AEG Inputs'!$E$2:$E$92,0),MATCH($A16,'AEG Inputs'!$E$2:$AI$2,0))/'AEG Inputs'!$G$1+P15</f>
        <v>18.886577926789258</v>
      </c>
      <c r="Q16" s="39">
        <f>INDEX('AEG Inputs'!$E$2:$BC$92,MATCH(Q$1,'AEG Inputs'!$E$2:$E$92,0),MATCH($A16,'AEG Inputs'!$E$2:$AI$2,0))/'AEG Inputs'!$G$1+Q15</f>
        <v>10.231092512676437</v>
      </c>
      <c r="R16" s="39">
        <f>INDEX('AEG Inputs'!$E$2:$BC$92,MATCH(R$1,'AEG Inputs'!$E$2:$E$92,0),MATCH($A16,'AEG Inputs'!$E$2:$AI$2,0))/'AEG Inputs'!$G$1+R15</f>
        <v>5.4708295074979336</v>
      </c>
      <c r="S16" s="39">
        <f>INDEX('AEG Inputs'!$E$2:$BC$92,MATCH(S$1,'AEG Inputs'!$E$2:$E$92,0),MATCH($A16,'AEG Inputs'!$E$2:$AI$2,0))/'AEG Inputs'!$G$1+S15</f>
        <v>4.1305441363423929</v>
      </c>
      <c r="T16" s="39">
        <f>INDEX('AEG Inputs'!$E$2:$BC$92,MATCH(T$1,'AEG Inputs'!$E$2:$E$92,0),MATCH($A16,'AEG Inputs'!$E$2:$AI$2,0))/'AEG Inputs'!$G$1+T15</f>
        <v>0.66464276814211198</v>
      </c>
      <c r="U16" s="39">
        <f>INDEX('AEG Inputs'!$E$2:$BC$92,MATCH(U$1,'AEG Inputs'!$E$2:$E$92,0),MATCH($A16,'AEG Inputs'!$E$2:$AI$2,0))/'AEG Inputs'!$G$1+U15</f>
        <v>5.2102108358342569</v>
      </c>
      <c r="V16" s="39">
        <f>INDEX('AEG Inputs'!$E$2:$BC$92,MATCH(V$1,'AEG Inputs'!$E$2:$E$92,0),MATCH($A16,'AEG Inputs'!$E$2:$AI$2,0))/'AEG Inputs'!$G$1+V15</f>
        <v>18.498443439404312</v>
      </c>
      <c r="W16" s="39">
        <f>INDEX('AEG Inputs'!$E$2:$BC$92,MATCH(W$1,'AEG Inputs'!$E$2:$E$92,0),MATCH($A16,'AEG Inputs'!$E$2:$AI$2,0))/'AEG Inputs'!$G$1+W15</f>
        <v>64.057892383357228</v>
      </c>
      <c r="X16" s="39">
        <f>INDEX('AEG Inputs'!$E$2:$BC$92,MATCH(X$1,'AEG Inputs'!$E$2:$E$92,0),MATCH($A16,'AEG Inputs'!$E$2:$AI$2,0))/'AEG Inputs'!$G$1+X15</f>
        <v>5.0641834233135103</v>
      </c>
      <c r="Y16" s="39">
        <f>INDEX('AEG Inputs'!$E$2:$BC$92,MATCH(Y$1,'AEG Inputs'!$E$2:$E$92,0),MATCH($A16,'AEG Inputs'!$E$2:$AI$2,0))/'AEG Inputs'!$G$1+Y15</f>
        <v>4.2689298770257222</v>
      </c>
      <c r="Z16" s="39">
        <f>INDEX('AEG Inputs'!$E$2:$BC$92,MATCH(Z$1,'AEG Inputs'!$E$2:$E$92,0),MATCH($A16,'AEG Inputs'!$E$2:$AI$2,0))/'AEG Inputs'!$G$1+Z15</f>
        <v>1.349985773772034</v>
      </c>
      <c r="AA16" s="39">
        <f>INDEX('AEG Inputs'!$E$2:$BC$92,MATCH(AA$1,'AEG Inputs'!$E$2:$E$92,0),MATCH($A16,'AEG Inputs'!$E$2:$AI$2,0))/'AEG Inputs'!$G$1+AA15</f>
        <v>37.005354758415734</v>
      </c>
      <c r="AB16" s="39">
        <f>INDEX('AEG Inputs'!$E$2:$BC$92,MATCH(AB$1,'AEG Inputs'!$E$2:$E$92,0),MATCH($A16,'AEG Inputs'!$E$2:$AI$2,0))/'AEG Inputs'!$G$1+AB15</f>
        <v>12.955225062528168</v>
      </c>
      <c r="AC16" s="39">
        <f>INDEX('AEG Inputs'!$E$2:$BC$92,MATCH(AC$1,'AEG Inputs'!$E$2:$E$92,0),MATCH($A16,'AEG Inputs'!$E$2:$AI$2,0))/'AEG Inputs'!$G$1+AC15</f>
        <v>11.640296913554046</v>
      </c>
      <c r="AD16" s="39">
        <f>INDEX('AEG Inputs'!$E$2:$BC$92,MATCH(AD$1,'AEG Inputs'!$E$2:$E$92,0),MATCH($A16,'AEG Inputs'!$E$2:$AI$2,0))/'AEG Inputs'!$G$1+AD15</f>
        <v>9.0504395731288572</v>
      </c>
      <c r="AE16" s="39">
        <f>INDEX('AEG Inputs'!$E$2:$BC$92,MATCH(AE$1,'AEG Inputs'!$E$2:$E$92,0),MATCH($A16,'AEG Inputs'!$E$2:$AI$2,0))/'AEG Inputs'!$G$1+AE15</f>
        <v>2.24798202227471</v>
      </c>
      <c r="AF16" s="39">
        <f>INDEX('AEG Inputs'!$E$2:$BC$92,MATCH(AF$1,'AEG Inputs'!$E$2:$E$92,0),MATCH($A16,'AEG Inputs'!$E$2:$AI$2,0))/'AEG Inputs'!$G$1+AF15</f>
        <v>1.77301779434192E-2</v>
      </c>
      <c r="AG16" s="39">
        <f>INDEX('AEG Inputs'!$E$2:$BC$92,MATCH(AG$1,'AEG Inputs'!$E$2:$E$92,0),MATCH($A16,'AEG Inputs'!$E$2:$AI$2,0))/'AEG Inputs'!$G$1+AG15</f>
        <v>3.0285292515247999E-2</v>
      </c>
      <c r="AH16" s="39">
        <f>INDEX('AEG Inputs'!$E$2:$BC$92,MATCH(AH$1,'AEG Inputs'!$E$2:$E$92,0),MATCH($A16,'AEG Inputs'!$E$2:$AI$2,0))/'AEG Inputs'!$G$1+AH15</f>
        <v>0.27156326182692397</v>
      </c>
      <c r="AI16" s="39">
        <f>INDEX('AEG Inputs'!$E$2:$BC$92,MATCH(AI$1,'AEG Inputs'!$E$2:$E$92,0),MATCH($A16,'AEG Inputs'!$E$2:$AI$2,0))/'AEG Inputs'!$G$1+AI15</f>
        <v>0.364834133607292</v>
      </c>
      <c r="AJ16" s="39">
        <f>INDEX('AEG Inputs'!$E$2:$BC$92,MATCH(AJ$1,'AEG Inputs'!$E$2:$E$92,0),MATCH($A16,'AEG Inputs'!$E$2:$AI$2,0))/'AEG Inputs'!$G$1+AJ15</f>
        <v>8.6560876943257301E-2</v>
      </c>
      <c r="AK16" s="39">
        <f>INDEX('AEG Inputs'!$E$2:$BC$92,MATCH(AK$1,'AEG Inputs'!$E$2:$E$92,0),MATCH($A16,'AEG Inputs'!$E$2:$AI$2,0))/'AEG Inputs'!$G$1+AK15</f>
        <v>9.4459913962594705E-3</v>
      </c>
      <c r="AL16" s="39">
        <f>INDEX('AEG Inputs'!$E$2:$BC$92,MATCH(AL$1,'AEG Inputs'!$E$2:$E$92,0),MATCH($A16,'AEG Inputs'!$E$2:$AI$2,0))/'AEG Inputs'!$G$1+AL15</f>
        <v>0.37550930218844564</v>
      </c>
      <c r="AM16" s="39">
        <f>INDEX('AEG Inputs'!$E$2:$BC$92,MATCH(AM$1,'AEG Inputs'!$E$2:$E$92,0),MATCH($A16,'AEG Inputs'!$E$2:$AI$2,0))/'AEG Inputs'!$G$1+AM15</f>
        <v>0.34976345720820928</v>
      </c>
      <c r="AN16" s="39">
        <f>INDEX('AEG Inputs'!$E$2:$BC$92,MATCH(AN$1,'AEG Inputs'!$E$2:$E$92,0),MATCH($A16,'AEG Inputs'!$E$2:$AI$2,0))/'AEG Inputs'!$G$1+AN15</f>
        <v>2.3810032415022402</v>
      </c>
      <c r="AO16" s="39">
        <f>INDEX('AEG Inputs'!$E$2:$BC$92,MATCH(AO$1,'AEG Inputs'!$E$2:$E$92,0),MATCH($A16,'AEG Inputs'!$E$2:$AI$2,0))/'AEG Inputs'!$G$1+AO15</f>
        <v>3.3745233958251957</v>
      </c>
      <c r="AP16" s="39">
        <f>INDEX('AEG Inputs'!$E$2:$BC$92,MATCH(AP$1,'AEG Inputs'!$E$2:$E$92,0),MATCH($A16,'AEG Inputs'!$E$2:$AI$2,0))/'AEG Inputs'!$G$1+AP15</f>
        <v>0.54676110756496099</v>
      </c>
      <c r="AQ16" s="39">
        <f>INDEX('AEG Inputs'!$E$2:$BC$92,MATCH(AQ$1,'AEG Inputs'!$E$2:$E$92,0),MATCH($A16,'AEG Inputs'!$E$2:$AI$2,0))/'AEG Inputs'!$G$1+AQ15</f>
        <v>0.77395608775044056</v>
      </c>
      <c r="AR16" s="39">
        <f>INDEX('AEG Inputs'!$E$2:$BC$92,MATCH(AR$1,'AEG Inputs'!$E$2:$E$92,0),MATCH($A16,'AEG Inputs'!$E$2:$AI$2,0))/'AEG Inputs'!$G$1+AR15</f>
        <v>3.681582436907064</v>
      </c>
      <c r="AS16" s="39">
        <f>INDEX('AEG Inputs'!$E$2:$BC$92,MATCH(AS$1,'AEG Inputs'!$E$2:$E$92,0),MATCH($A16,'AEG Inputs'!$E$2:$AI$2,0))/'AEG Inputs'!$G$1+AS15</f>
        <v>5.1015783243543247</v>
      </c>
      <c r="AT16" s="39">
        <f>INDEX('AEG Inputs'!$E$2:$BC$92,MATCH(AT$1,'AEG Inputs'!$E$2:$E$92,0),MATCH($A16,'AEG Inputs'!$E$2:$AI$2,0))/'AEG Inputs'!$G$1+AT15</f>
        <v>22.574820549133051</v>
      </c>
      <c r="AU16" s="39">
        <f>INDEX('AEG Inputs'!$E$2:$BC$92,MATCH(AU$1,'AEG Inputs'!$E$2:$E$92,0),MATCH($A16,'AEG Inputs'!$E$2:$AI$2,0))/'AEG Inputs'!$G$1+AU15</f>
        <v>34.164395013423004</v>
      </c>
      <c r="AV16" s="39">
        <f>INDEX('AEG Inputs'!$E$2:$BC$92,MATCH(AV$1,'AEG Inputs'!$E$2:$E$92,0),MATCH($A16,'AEG Inputs'!$E$2:$AI$2,0))/'AEG Inputs'!$G$1+AV15</f>
        <v>5.0298237438514821</v>
      </c>
      <c r="AW16" s="39">
        <f>INDEX('AEG Inputs'!$E$2:$BC$92,MATCH(AW$1,'AEG Inputs'!$E$2:$E$92,0),MATCH($A16,'AEG Inputs'!$E$2:$AI$2,0))/'AEG Inputs'!$G$1+AW15</f>
        <v>4.5880737787671784</v>
      </c>
      <c r="AX16" s="39">
        <f>INDEX('AEG Inputs'!$E$2:$BC$92,MATCH(AX$1,'AEG Inputs'!$E$2:$E$92,0),MATCH($A16,'AEG Inputs'!$E$2:$AI$2,0))/'AEG Inputs'!$G$1+AX15</f>
        <v>1.9652686559667999E-2</v>
      </c>
      <c r="AY16" s="39">
        <f>INDEX('AEG Inputs'!$E$2:$BC$92,MATCH(AY$1,'AEG Inputs'!$E$2:$E$92,0),MATCH($A16,'AEG Inputs'!$E$2:$AI$2,0))/'AEG Inputs'!$G$1+AY15</f>
        <v>4.2421240824127598E-2</v>
      </c>
      <c r="AZ16" s="39">
        <f>INDEX('AEG Inputs'!$E$2:$BC$92,MATCH(AZ$1,'AEG Inputs'!$E$2:$E$92,0),MATCH($A16,'AEG Inputs'!$E$2:$AI$2,0))/'AEG Inputs'!$G$1+AZ15</f>
        <v>0.254871115059641</v>
      </c>
      <c r="BA16" s="39">
        <f>INDEX('AEG Inputs'!$E$2:$BC$92,MATCH(BA$1,'AEG Inputs'!$E$2:$E$92,0),MATCH($A16,'AEG Inputs'!$E$2:$AI$2,0))/'AEG Inputs'!$G$1+BA15</f>
        <v>0.51291043007977399</v>
      </c>
      <c r="BB16" s="39">
        <f>INDEX('AEG Inputs'!$E$2:$BC$92,MATCH(BB$1,'AEG Inputs'!$E$2:$E$92,0),MATCH($A16,'AEG Inputs'!$E$2:$AI$2,0))/'AEG Inputs'!$G$1+BB15</f>
        <v>4.3643050885484598E-2</v>
      </c>
      <c r="BC16" s="39">
        <f>INDEX('AEG Inputs'!$E$2:$BC$92,MATCH(BC$1,'AEG Inputs'!$E$2:$E$92,0),MATCH($A16,'AEG Inputs'!$E$2:$AI$2,0))/'AEG Inputs'!$G$1+BC15</f>
        <v>7.4387780008559598E-2</v>
      </c>
      <c r="BD16" s="39">
        <f>INDEX('AEG Inputs'!$E$2:$BC$92,MATCH(BD$1,'AEG Inputs'!$E$2:$E$92,0),MATCH($A16,'AEG Inputs'!$E$2:$AI$2,0))/'AEG Inputs'!$G$1+BD15</f>
        <v>1.7747990398339374E-2</v>
      </c>
      <c r="BE16" s="39">
        <f>INDEX('AEG Inputs'!$E$2:$BC$92,MATCH(BE$1,'AEG Inputs'!$E$2:$E$92,0),MATCH($A16,'AEG Inputs'!$E$2:$AI$2,0))/'AEG Inputs'!$G$1+BE15</f>
        <v>1.7287403572977533E-2</v>
      </c>
      <c r="BF16" s="39">
        <f>INDEX('AEG Inputs'!$E$2:$BC$92,MATCH(BF$1,'AEG Inputs'!$E$2:$E$92,0),MATCH($A16,'AEG Inputs'!$E$2:$AI$2,0))/'AEG Inputs'!$G$1+BF15</f>
        <v>4.4265180416125913</v>
      </c>
      <c r="BG16" s="39">
        <f>INDEX('AEG Inputs'!$E$2:$BC$92,MATCH(BG$1,'AEG Inputs'!$E$2:$E$92,0),MATCH($A16,'AEG Inputs'!$E$2:$AI$2,0))/'AEG Inputs'!$G$1+BG15</f>
        <v>0.16428104413807279</v>
      </c>
      <c r="BH16" s="39">
        <f>INDEX('AEG Inputs'!$E$2:$BC$92,MATCH(BH$1,'AEG Inputs'!$E$2:$E$92,0),MATCH($A16,'AEG Inputs'!$E$2:$AI$2,0))/'AEG Inputs'!$G$1+BH15</f>
        <v>1.0236686040128808</v>
      </c>
      <c r="BI16" s="39">
        <f>INDEX('AEG Inputs'!$E$2:$BC$92,MATCH(BI$1,'AEG Inputs'!$E$2:$E$92,0),MATCH($A16,'AEG Inputs'!$E$2:$AI$2,0))/'AEG Inputs'!$G$1+BI15</f>
        <v>3.4291770311590794E-2</v>
      </c>
      <c r="BJ16" s="39">
        <f>INDEX('AEG Inputs'!$E$2:$BC$92,MATCH(BJ$1,'AEG Inputs'!$E$2:$E$92,0),MATCH($A16,'AEG Inputs'!$E$2:$AI$2,0))/'AEG Inputs'!$G$1+BJ15</f>
        <v>0.16347599790718109</v>
      </c>
      <c r="BK16" s="39">
        <f>INDEX('AEG Inputs'!$E$2:$BC$92,MATCH(BK$1,'AEG Inputs'!$E$2:$E$92,0),MATCH($A16,'AEG Inputs'!$E$2:$AI$2,0))/'AEG Inputs'!$G$1+BK15</f>
        <v>0.26564742688330656</v>
      </c>
      <c r="BL16" s="39">
        <f>INDEX('AEG Inputs'!$E$2:$BC$92,MATCH(BL$1,'AEG Inputs'!$E$2:$E$92,0),MATCH($A16,'AEG Inputs'!$E$2:$AI$2,0))/'AEG Inputs'!$G$1+BL15</f>
        <v>57.844270257827759</v>
      </c>
      <c r="BM16" s="39">
        <f>INDEX('AEG Inputs'!$E$2:$BC$92,MATCH(BM$1,'AEG Inputs'!$E$2:$E$92,0),MATCH($A16,'AEG Inputs'!$E$2:$AI$2,0))/'AEG Inputs'!$G$1+BM15</f>
        <v>1.9011422724716549</v>
      </c>
      <c r="BN16" s="39">
        <f>INDEX('AEG Inputs'!$E$2:$BC$92,MATCH(BN$1,'AEG Inputs'!$E$2:$E$92,0),MATCH($A16,'AEG Inputs'!$E$2:$AI$2,0))/'AEG Inputs'!$G$1+BN15</f>
        <v>12.87583232448587</v>
      </c>
      <c r="BO16" s="39">
        <f>INDEX('AEG Inputs'!$E$2:$BC$92,MATCH(BO$1,'AEG Inputs'!$E$2:$E$92,0),MATCH($A16,'AEG Inputs'!$E$2:$AI$2,0))/'AEG Inputs'!$G$1+BO15</f>
        <v>0.2188285918219835</v>
      </c>
      <c r="BP16" s="39">
        <f>INDEX('AEG Inputs'!$E$2:$BC$92,MATCH(BP$1,'AEG Inputs'!$E$2:$E$92,0),MATCH($A16,'AEG Inputs'!$E$2:$AI$2,0))/'AEG Inputs'!$G$1+BP15</f>
        <v>0.48386913763163802</v>
      </c>
      <c r="BQ16" s="39">
        <f>INDEX('AEG Inputs'!$E$2:$BC$92,MATCH(BQ$1,'AEG Inputs'!$E$2:$E$92,0),MATCH($A16,'AEG Inputs'!$E$2:$AI$2,0))/'AEG Inputs'!$G$1+BQ15</f>
        <v>0.44825437371425492</v>
      </c>
      <c r="BR16" s="39">
        <f>INDEX('AEG Inputs'!$E$2:$BC$92,MATCH(BR$1,'AEG Inputs'!$E$2:$E$92,0),MATCH($A16,'AEG Inputs'!$E$2:$AI$2,0))/'AEG Inputs'!$G$1+BR15</f>
        <v>4.0472329004854499</v>
      </c>
      <c r="BS16" s="39">
        <f>INDEX('AEG Inputs'!$E$2:$BC$92,MATCH(BS$1,'AEG Inputs'!$E$2:$E$92,0),MATCH($A16,'AEG Inputs'!$E$2:$AI$2,0))/'AEG Inputs'!$G$1+BS15</f>
        <v>4.64404976082474</v>
      </c>
      <c r="BT16" s="39">
        <f>INDEX('AEG Inputs'!$E$2:$BC$92,MATCH(BT$1,'AEG Inputs'!$E$2:$E$92,0),MATCH($A16,'AEG Inputs'!$E$2:$AI$2,0))/'AEG Inputs'!$G$1+BT15</f>
        <v>0.91309610113947604</v>
      </c>
      <c r="BU16" s="39">
        <f>INDEX('AEG Inputs'!$E$2:$BC$92,MATCH(BU$1,'AEG Inputs'!$E$2:$E$92,0),MATCH($A16,'AEG Inputs'!$E$2:$AI$2,0))/'AEG Inputs'!$G$1+BU15</f>
        <v>0.94140189358422099</v>
      </c>
      <c r="BV16" s="39">
        <f>INDEX('AEG Inputs'!$E$2:$BC$92,MATCH(BV$1,'AEG Inputs'!$E$2:$E$92,0),MATCH($A16,'AEG Inputs'!$E$2:$AI$2,0))/'AEG Inputs'!$G$1+BV15</f>
        <v>0.80955479142598696</v>
      </c>
      <c r="BW16" s="39">
        <f>INDEX('AEG Inputs'!$E$2:$BC$92,MATCH(BW$1,'AEG Inputs'!$E$2:$E$92,0),MATCH($A16,'AEG Inputs'!$E$2:$AI$2,0))/'AEG Inputs'!$G$1+BW15</f>
        <v>2.7440007597570899</v>
      </c>
      <c r="BX16" s="39">
        <f>INDEX('AEG Inputs'!$E$2:$BC$92,MATCH(BX$1,'AEG Inputs'!$E$2:$E$92,0),MATCH($A16,'AEG Inputs'!$E$2:$AI$2,0))/'AEG Inputs'!$G$1+BX15</f>
        <v>29.542346711711499</v>
      </c>
      <c r="BY16" s="39">
        <f>INDEX('AEG Inputs'!$E$2:$BC$92,MATCH(BY$1,'AEG Inputs'!$E$2:$E$92,0),MATCH($A16,'AEG Inputs'!$E$2:$AI$2,0))/'AEG Inputs'!$G$1+BY15</f>
        <v>60.547610165876499</v>
      </c>
      <c r="BZ16" s="39">
        <f>INDEX('AEG Inputs'!$E$2:$BC$92,MATCH(BZ$1,'AEG Inputs'!$E$2:$E$92,0),MATCH($A16,'AEG Inputs'!$E$2:$AI$2,0))/'AEG Inputs'!$G$1+BZ15</f>
        <v>5.9649346574868094</v>
      </c>
      <c r="CA16" s="39">
        <f>INDEX('AEG Inputs'!$E$2:$BC$92,MATCH(CA$1,'AEG Inputs'!$E$2:$E$92,0),MATCH($A16,'AEG Inputs'!$E$2:$AI$2,0))/'AEG Inputs'!$G$1+CA15</f>
        <v>3.7289340064918499</v>
      </c>
      <c r="CB16" s="39">
        <f>INDEX('AEG Inputs'!$E$2:$BC$92,MATCH(CB$1,'AEG Inputs'!$E$2:$E$92,0),MATCH($A16,'AEG Inputs'!$E$2:$AI$2,0))/'AEG Inputs'!$G$1+CB15</f>
        <v>3.8610425438364002E-2</v>
      </c>
      <c r="CC16" s="39">
        <f>INDEX('AEG Inputs'!$E$2:$BC$92,MATCH(CC$1,'AEG Inputs'!$E$2:$E$92,0),MATCH($A16,'AEG Inputs'!$E$2:$AI$2,0))/'AEG Inputs'!$G$1+CC15</f>
        <v>0.21441421307235628</v>
      </c>
      <c r="CD16" s="39">
        <f>INDEX('AEG Inputs'!$E$2:$BC$92,MATCH(CD$1,'AEG Inputs'!$E$2:$E$92,0),MATCH($A16,'AEG Inputs'!$E$2:$AI$2,0))/'AEG Inputs'!$G$1+CD15</f>
        <v>0.30358242180588557</v>
      </c>
      <c r="CE16" s="39">
        <f>INDEX('AEG Inputs'!$E$2:$BC$92,MATCH(CE$1,'AEG Inputs'!$E$2:$E$92,0),MATCH($A16,'AEG Inputs'!$E$2:$AI$2,0))/'AEG Inputs'!$G$1+CE15</f>
        <v>5.2724517164176188</v>
      </c>
      <c r="CF16" s="39">
        <f>INDEX('AEG Inputs'!$E$2:$BC$92,MATCH(CF$1,'AEG Inputs'!$E$2:$E$92,0),MATCH($A16,'AEG Inputs'!$E$2:$AI$2,0))/'AEG Inputs'!$G$1+CF15</f>
        <v>2.8924875398341401E-2</v>
      </c>
      <c r="CG16" s="39">
        <f>INDEX('AEG Inputs'!$E$2:$BC$92,MATCH(CG$1,'AEG Inputs'!$E$2:$E$92,0),MATCH($A16,'AEG Inputs'!$E$2:$AI$2,0))/'AEG Inputs'!$G$1+CG15</f>
        <v>2.1317426708834179E-2</v>
      </c>
      <c r="CH16" s="39">
        <f>INDEX('AEG Inputs'!$E$2:$BC$92,MATCH(CH$1,'AEG Inputs'!$E$2:$E$92,0),MATCH($A16,'AEG Inputs'!$E$2:$AI$2,0))/'AEG Inputs'!$G$1+CH15</f>
        <v>0.21614726834628001</v>
      </c>
      <c r="CI16" s="39">
        <f>INDEX('AEG Inputs'!$E$2:$BC$92,MATCH(CI$1,'AEG Inputs'!$E$2:$E$92,0),MATCH($A16,'AEG Inputs'!$E$2:$AI$2,0))/'AEG Inputs'!$G$1+CI15</f>
        <v>2.6151360064246916</v>
      </c>
      <c r="CJ16" s="39">
        <f>INDEX('AEG Inputs'!$E$2:$BC$92,MATCH(CJ$1,'AEG Inputs'!$E$2:$E$92,0),MATCH($A16,'AEG Inputs'!$E$2:$AI$2,0))/'AEG Inputs'!$G$1+CJ15</f>
        <v>1.67373749720346</v>
      </c>
      <c r="CK16" s="39">
        <f>INDEX('AEG Inputs'!$E$2:$BC$92,MATCH(CK$1,'AEG Inputs'!$E$2:$E$92,0),MATCH($A16,'AEG Inputs'!$E$2:$AI$2,0))/'AEG Inputs'!$G$1+CK15</f>
        <v>36.89455150573761</v>
      </c>
      <c r="CL16" s="39">
        <f>INDEX('AEG Inputs'!$E$2:$BC$92,MATCH(CL$1,'AEG Inputs'!$E$2:$E$92,0),MATCH($A16,'AEG Inputs'!$E$2:$AI$2,0))/'AEG Inputs'!$G$1+CL15</f>
        <v>0.33648956077205999</v>
      </c>
      <c r="CM16" s="39">
        <f>INDEX('AEG Inputs'!$E$2:$BC$92,MATCH(CM$1,'AEG Inputs'!$E$2:$E$92,0),MATCH($A16,'AEG Inputs'!$E$2:$AI$2,0))/'AEG Inputs'!$G$1+CM15</f>
        <v>1.5108109568172461</v>
      </c>
      <c r="CN16" s="39" cm="1">
        <f t="array" ref="CN16">INDEX('AEG Inputs'!$E$2:$BC$92,MATCH(CN$1,'AEG Inputs'!$F$2:$F$92,0),MATCH($A16,'AEG Inputs'!$E$2:$AI$2,0)+20)/'AEG Inputs'!$G$1+CN15</f>
        <v>2.4496930173481513</v>
      </c>
      <c r="CO16" s="39" cm="1">
        <f t="array" ref="CO16">INDEX('AEG Inputs'!$E$2:$BC$92,MATCH(CO$1,'AEG Inputs'!$F$2:$F$92,0),MATCH($A16,'AEG Inputs'!$E$2:$AI$2,0)+20)/'AEG Inputs'!$G$1+CO15</f>
        <v>0.20384794079184251</v>
      </c>
      <c r="CP16" s="39" cm="1">
        <f t="array" ref="CP16">INDEX('AEG Inputs'!$E$2:$BC$92,MATCH(CP$1,'AEG Inputs'!$F$2:$F$92,0),MATCH($A16,'AEG Inputs'!$E$2:$AI$2,0)+20)/'AEG Inputs'!$G$1+CP15</f>
        <v>2.5817326012322037E-2</v>
      </c>
      <c r="CQ16" s="39" cm="1">
        <f t="array" ref="CQ16">INDEX('AEG Inputs'!$E$2:$BC$92,MATCH(CQ$1,'AEG Inputs'!$F$2:$F$92,0),MATCH($A16,'AEG Inputs'!$E$2:$AI$2,0)+20)/'AEG Inputs'!$G$1+CQ15</f>
        <v>0.54129348517462095</v>
      </c>
      <c r="CR16" s="39" cm="1">
        <f t="array" ref="CR16">INDEX('AEG Inputs'!$E$2:$BC$92,MATCH(CR$1,'AEG Inputs'!$F$2:$F$92,0),MATCH($A16,'AEG Inputs'!$E$2:$AI$2,0)+20)/'AEG Inputs'!$G$1+CR15</f>
        <v>0.48014214840205011</v>
      </c>
      <c r="CS16" s="39" cm="1">
        <f t="array" ref="CS16">INDEX('AEG Inputs'!$E$2:$BC$92,MATCH(CS$1,'AEG Inputs'!$F$2:$F$92,0),MATCH($A16,'AEG Inputs'!$E$2:$AI$2,0)+20)/'AEG Inputs'!$G$1+CS15</f>
        <v>0.51592634700589679</v>
      </c>
      <c r="CT16" s="39" cm="1">
        <f t="array" ref="CT16">INDEX('AEG Inputs'!$E$2:$BC$92,MATCH(CT$1,'AEG Inputs'!$F$2:$F$92,0),MATCH($A16,'AEG Inputs'!$E$2:$AI$2,0)+20)/'AEG Inputs'!$G$1+CT15</f>
        <v>1.0083888175716895</v>
      </c>
      <c r="CU16" s="39" cm="1">
        <f t="array" ref="CU16">INDEX('AEG Inputs'!$E$2:$BC$92,MATCH(CU$1,'AEG Inputs'!$F$2:$F$92,0),MATCH($A16,'AEG Inputs'!$E$2:$AI$2,0)+20)/'AEG Inputs'!$G$1+CU15</f>
        <v>8.7099393502935205E-2</v>
      </c>
      <c r="CV16" s="39" cm="1">
        <f t="array" ref="CV16">INDEX('AEG Inputs'!$E$2:$BC$92,MATCH(CV$1,'AEG Inputs'!$F$2:$F$92,0),MATCH($A16,'AEG Inputs'!$E$2:$AI$2,0)+20)/'AEG Inputs'!$G$1+CV15</f>
        <v>0.38605276633823626</v>
      </c>
      <c r="CW16" s="39" cm="1">
        <f t="array" ref="CW16">INDEX('AEG Inputs'!$E$2:$BC$92,MATCH(CW$1,'AEG Inputs'!$F$2:$F$92,0),MATCH($A16,'AEG Inputs'!$E$2:$AI$2,0)+20)/'AEG Inputs'!$G$1+CW15</f>
        <v>8.3778590950674595E-2</v>
      </c>
      <c r="CX16" s="39" cm="1">
        <f t="array" ref="CX16">INDEX('AEG Inputs'!$E$2:$BC$92,MATCH(CX$1,'AEG Inputs'!$F$2:$F$92,0),MATCH($A16,'AEG Inputs'!$E$2:$AI$2,0)+20)/'AEG Inputs'!$G$1+CX15</f>
        <v>6.1579243135420398</v>
      </c>
      <c r="CY16" s="39" cm="1">
        <f t="array" ref="CY16">INDEX('AEG Inputs'!$E$2:$BC$92,MATCH(CY$1,'AEG Inputs'!$F$2:$F$92,0),MATCH($A16,'AEG Inputs'!$E$2:$AI$2,0)+20)/'AEG Inputs'!$G$1+CY15</f>
        <v>1.1487524747163001E-2</v>
      </c>
      <c r="CZ16" s="39" cm="1">
        <f t="array" ref="CZ16">INDEX('AEG Inputs'!$E$2:$BC$92,MATCH(CZ$1,'AEG Inputs'!$F$2:$F$92,0),MATCH($A16,'AEG Inputs'!$E$2:$AI$2,0)+20)/'AEG Inputs'!$G$1+CZ15</f>
        <v>2.34319166001728</v>
      </c>
      <c r="DA16" s="39" cm="1">
        <f t="array" ref="DA16">INDEX('AEG Inputs'!$E$2:$BC$92,MATCH(DA$1,'AEG Inputs'!$F$2:$F$92,0),MATCH($A16,'AEG Inputs'!$E$2:$AI$2,0)+20)/'AEG Inputs'!$G$1+DA15</f>
        <v>7.6314126278579195</v>
      </c>
      <c r="DB16" s="39" cm="1">
        <f t="array" ref="DB16">INDEX('AEG Inputs'!$E$2:$BC$92,MATCH(DB$1,'AEG Inputs'!$F$2:$F$92,0),MATCH($A16,'AEG Inputs'!$E$2:$AI$2,0)+20)/'AEG Inputs'!$G$1+DB15</f>
        <v>0.66209883405517045</v>
      </c>
      <c r="DC16" s="39" cm="1">
        <f t="array" ref="DC16">INDEX('AEG Inputs'!$E$2:$BC$92,MATCH(DC$1,'AEG Inputs'!$F$2:$F$92,0),MATCH($A16,'AEG Inputs'!$E$2:$AI$2,0)+20)/'AEG Inputs'!$G$1+DC15</f>
        <v>3.0917070862306502E-2</v>
      </c>
      <c r="DD16" s="39" cm="1">
        <f t="array" ref="DD16">INDEX('AEG Inputs'!$E$2:$BC$92,MATCH(DD$1,'AEG Inputs'!$F$2:$F$92,0),MATCH($A16,'AEG Inputs'!$E$2:$AI$2,0)+20)/'AEG Inputs'!$G$1+DD15</f>
        <v>2.6489053033630618E-2</v>
      </c>
      <c r="DE16" s="39" cm="1">
        <f t="array" ref="DE16">INDEX('AEG Inputs'!$E$2:$BC$92,MATCH(DE$1,'AEG Inputs'!$F$2:$F$92,0),MATCH($A16,'AEG Inputs'!$E$2:$AI$2,0)+20)/'AEG Inputs'!$G$1+DE15</f>
        <v>0.30572277047981883</v>
      </c>
      <c r="DF16" s="39" cm="1">
        <f t="array" ref="DF16">INDEX('AEG Inputs'!$E$2:$BC$92,MATCH(DF$1,'AEG Inputs'!$F$2:$F$92,0),MATCH($A16,'AEG Inputs'!$E$2:$AI$2,0)+20)/'AEG Inputs'!$G$1+DF15</f>
        <v>0.451824184340128</v>
      </c>
      <c r="DG16" s="39" cm="1">
        <f t="array" ref="DG16">INDEX('AEG Inputs'!$E$2:$BC$92,MATCH(DG$1,'AEG Inputs'!$F$2:$F$92,0),MATCH($A16,'AEG Inputs'!$E$2:$AI$2,0)+20)/'AEG Inputs'!$G$1+DG15</f>
        <v>0.55591765627618372</v>
      </c>
      <c r="DH16" s="39" cm="1">
        <f t="array" ref="DH16">INDEX('AEG Inputs'!$E$2:$BC$92,MATCH(DH$1,'AEG Inputs'!$F$2:$F$92,0),MATCH($A16,'AEG Inputs'!$E$2:$AI$2,0)+20)/'AEG Inputs'!$G$1+DH15</f>
        <v>0.215865363174088</v>
      </c>
      <c r="DI16" s="39" cm="1">
        <f t="array" ref="DI16">INDEX('AEG Inputs'!$E$2:$BC$92,MATCH(DI$1,'AEG Inputs'!$F$2:$F$92,0),MATCH($A16,'AEG Inputs'!$E$2:$AI$2,0)+20)/'AEG Inputs'!$G$1+DI15</f>
        <v>0.10466927352329899</v>
      </c>
      <c r="DJ16" s="39" cm="1">
        <f t="array" ref="DJ16">INDEX('AEG Inputs'!$E$2:$BC$92,MATCH(DJ$1,'AEG Inputs'!$F$2:$F$92,0),MATCH($A16,'AEG Inputs'!$E$2:$AI$2,0)+20)/'AEG Inputs'!$G$1+DJ15</f>
        <v>0.23825929125380135</v>
      </c>
      <c r="DK16" s="39" cm="1">
        <f t="array" ref="DK16">INDEX('AEG Inputs'!$E$2:$BC$92,MATCH(DK$1,'AEG Inputs'!$F$2:$F$92,0),MATCH($A16,'AEG Inputs'!$E$2:$AI$2,0)+20)/'AEG Inputs'!$G$1+DK15</f>
        <v>3.8812499502084201E-2</v>
      </c>
      <c r="DL16" s="39" cm="1">
        <f t="array" ref="DL16">INDEX('AEG Inputs'!$E$2:$BC$92,MATCH(DL$1,'AEG Inputs'!$F$2:$F$92,0),MATCH($A16,'AEG Inputs'!$E$2:$AI$2,0)+20)/'AEG Inputs'!$G$1+DL15</f>
        <v>3.0797715105339103</v>
      </c>
      <c r="DM16" s="39" cm="1">
        <f t="array" ref="DM16">INDEX('AEG Inputs'!$E$2:$BC$92,MATCH(DM$1,'AEG Inputs'!$F$2:$F$92,0),MATCH($A16,'AEG Inputs'!$E$2:$AI$2,0)+20)/'AEG Inputs'!$G$1+DM15</f>
        <v>6.7252399095727904E-3</v>
      </c>
      <c r="DN16" s="39" cm="1">
        <f t="array" ref="DN16">INDEX('AEG Inputs'!$E$2:$BC$92,MATCH(DN$1,'AEG Inputs'!$F$2:$F$92,0),MATCH($A16,'AEG Inputs'!$E$2:$AI$2,0)+20)/'AEG Inputs'!$G$1+DN15</f>
        <v>0.69130521515027699</v>
      </c>
      <c r="DO16" s="39" cm="1">
        <f t="array" ref="DO16">INDEX('AEG Inputs'!$E$2:$BC$92,MATCH(DO$1,'AEG Inputs'!$F$2:$F$92,0),MATCH($A16,'AEG Inputs'!$E$2:$AI$2,0)+20)/'AEG Inputs'!$G$1+DO15</f>
        <v>5.495801764128883</v>
      </c>
      <c r="DP16" s="39" cm="1">
        <f t="array" ref="DP16">INDEX('AEG Inputs'!$E$2:$BC$92,MATCH(DP$1,'AEG Inputs'!$F$2:$F$92,0),MATCH($A16,'AEG Inputs'!$E$2:$AI$2,0)+20)/'AEG Inputs'!$G$1+DP15</f>
        <v>32.233745762832442</v>
      </c>
      <c r="DQ16" s="39" cm="1">
        <f t="array" ref="DQ16">INDEX('AEG Inputs'!$E$2:$BC$92,MATCH(DQ$1,'AEG Inputs'!$F$2:$F$92,0),MATCH($A16,'AEG Inputs'!$E$2:$AI$2,0)+20)/'AEG Inputs'!$G$1+DQ15</f>
        <v>0.28451488869967861</v>
      </c>
      <c r="DR16" s="39" cm="1">
        <f t="array" ref="DR16">INDEX('AEG Inputs'!$E$2:$BC$92,MATCH(DR$1,'AEG Inputs'!$F$2:$F$92,0),MATCH($A16,'AEG Inputs'!$E$2:$AI$2,0)+20)/'AEG Inputs'!$G$1+DR15</f>
        <v>6.6061596987855404</v>
      </c>
      <c r="DS16" s="39" cm="1">
        <f t="array" ref="DS16">INDEX('AEG Inputs'!$E$2:$BC$92,MATCH(DS$1,'AEG Inputs'!$F$2:$F$92,0),MATCH($A16,'AEG Inputs'!$E$2:$AI$2,0)+20)/'AEG Inputs'!$G$1+DS15</f>
        <v>3.4633331869111617</v>
      </c>
      <c r="DT16" s="39" cm="1">
        <f t="array" ref="DT16">INDEX('AEG Inputs'!$E$2:$BC$92,MATCH(DT$1,'AEG Inputs'!$F$2:$F$92,0),MATCH($A16,'AEG Inputs'!$E$2:$AI$2,0)+20)/'AEG Inputs'!$G$1+DT15</f>
        <v>4.0472329004854499</v>
      </c>
      <c r="DU16" s="39" cm="1">
        <f t="array" ref="DU16">INDEX('AEG Inputs'!$E$2:$BC$92,MATCH(DU$1,'AEG Inputs'!$F$2:$F$92,0),MATCH($A16,'AEG Inputs'!$E$2:$AI$2,0)+20)/'AEG Inputs'!$G$1+DU15</f>
        <v>3.5307831807224299</v>
      </c>
      <c r="DV16" s="39" cm="1">
        <f t="array" ref="DV16">INDEX('AEG Inputs'!$E$2:$BC$92,MATCH(DV$1,'AEG Inputs'!$F$2:$F$92,0),MATCH($A16,'AEG Inputs'!$E$2:$AI$2,0)+20)/'AEG Inputs'!$G$1+DV15</f>
        <v>1.7907349701778801</v>
      </c>
      <c r="DW16" s="39" cm="1">
        <f t="array" ref="DW16">INDEX('AEG Inputs'!$E$2:$BC$92,MATCH(DW$1,'AEG Inputs'!$F$2:$F$92,0),MATCH($A16,'AEG Inputs'!$E$2:$AI$2,0)+20)/'AEG Inputs'!$G$1+DW15</f>
        <v>14.547868663288501</v>
      </c>
      <c r="DX16" s="39" cm="1">
        <f t="array" ref="DX16">INDEX('AEG Inputs'!$E$2:$BC$92,MATCH(DX$1,'AEG Inputs'!$F$2:$F$92,0),MATCH($A16,'AEG Inputs'!$E$2:$AI$2,0)+20)/'AEG Inputs'!$G$1+DX15</f>
        <v>83.763924505151067</v>
      </c>
      <c r="DY16" s="39" cm="1">
        <f t="array" ref="DY16">INDEX('AEG Inputs'!$E$2:$BC$92,MATCH(DY$1,'AEG Inputs'!$F$2:$F$92,0),MATCH($A16,'AEG Inputs'!$E$2:$AI$2,0)+20)/'AEG Inputs'!$G$1+DY15</f>
        <v>0.50335026696294605</v>
      </c>
      <c r="DZ16" s="39" cm="1">
        <f t="array" ref="DZ16">INDEX('AEG Inputs'!$E$2:$BC$92,MATCH(DZ$1,'AEG Inputs'!$F$2:$F$92,0),MATCH($A16,'AEG Inputs'!$E$2:$AI$2,0)+20)/'AEG Inputs'!$G$1+DZ15</f>
        <v>61.473434784109998</v>
      </c>
      <c r="EA16" s="39" cm="1">
        <f t="array" ref="EA16">INDEX('AEG Inputs'!$E$2:$BC$92,MATCH(EA$1,'AEG Inputs'!$F$2:$F$92,0),MATCH($A16,'AEG Inputs'!$E$2:$AI$2,0)+20)/'AEG Inputs'!$G$1+EA15</f>
        <v>0.10300675448607501</v>
      </c>
      <c r="EB16" s="39" cm="1">
        <f t="array" ref="EB16">INDEX('AEG Inputs'!$E$2:$BC$92,MATCH(EB$1,'AEG Inputs'!$F$2:$F$92,0),MATCH($A16,'AEG Inputs'!$E$2:$AI$2,0)+20)/'AEG Inputs'!$G$1+EB15</f>
        <v>26.081105057191799</v>
      </c>
      <c r="EC16" s="39" cm="1">
        <f t="array" ref="EC16">INDEX('AEG Inputs'!$E$2:$BC$92,MATCH(EC$1,'AEG Inputs'!$F$2:$F$92,0),MATCH($A16,'AEG Inputs'!$E$2:$AI$2,0)+20)/'AEG Inputs'!$G$1+EC15</f>
        <v>33.78492324473217</v>
      </c>
      <c r="ED16" s="39" cm="1">
        <f t="array" ref="ED16">INDEX('AEG Inputs'!$E$2:$BC$92,MATCH(ED$1,'AEG Inputs'!$F$2:$F$92,0),MATCH($A16,'AEG Inputs'!$E$2:$AI$2,0)+20)/'AEG Inputs'!$G$1+ED15</f>
        <v>9.8042152583118067</v>
      </c>
      <c r="EE16" s="39" cm="1">
        <f t="array" ref="EE16">INDEX('AEG Inputs'!$E$2:$BC$92,MATCH(EE$1,'AEG Inputs'!$F$2:$F$92,0),MATCH($A16,'AEG Inputs'!$E$2:$AI$2,0)+20)/'AEG Inputs'!$G$1+EE15</f>
        <v>0.25800020169661464</v>
      </c>
      <c r="EF16" s="39" cm="1">
        <f t="array" ref="EF16">INDEX('AEG Inputs'!$E$2:$BC$92,MATCH(EF$1,'AEG Inputs'!$F$2:$F$92,0),MATCH($A16,'AEG Inputs'!$E$2:$AI$2,0)+20)/'AEG Inputs'!$G$1+EF15</f>
        <v>0.24533949172438846</v>
      </c>
      <c r="EG16" s="39" cm="1">
        <f t="array" ref="EG16">INDEX('AEG Inputs'!$E$2:$BC$92,MATCH(EG$1,'AEG Inputs'!$F$2:$F$92,0),MATCH($A16,'AEG Inputs'!$E$2:$AI$2,0)+20)/'AEG Inputs'!$G$1+EG15</f>
        <v>5.9471084833385843</v>
      </c>
      <c r="EH16" s="39" cm="1">
        <f t="array" ref="EH16">INDEX('AEG Inputs'!$E$2:$BC$92,MATCH(EH$1,'AEG Inputs'!$F$2:$F$92,0),MATCH($A16,'AEG Inputs'!$E$2:$AI$2,0)+20)/'AEG Inputs'!$G$1+EH15</f>
        <v>4.64404976082474</v>
      </c>
      <c r="EI16" s="39" cm="1">
        <f t="array" ref="EI16">INDEX('AEG Inputs'!$E$2:$BC$92,MATCH(EI$1,'AEG Inputs'!$F$2:$F$92,0),MATCH($A16,'AEG Inputs'!$E$2:$AI$2,0)+20)/'AEG Inputs'!$G$1+EI15</f>
        <v>4.9865900879431555</v>
      </c>
      <c r="EJ16" s="39" cm="1">
        <f t="array" ref="EJ16">INDEX('AEG Inputs'!$E$2:$BC$92,MATCH(EJ$1,'AEG Inputs'!$F$2:$F$92,0),MATCH($A16,'AEG Inputs'!$E$2:$AI$2,0)+20)/'AEG Inputs'!$G$1+EJ15</f>
        <v>20.767067942386852</v>
      </c>
      <c r="EK16" s="39" cm="1">
        <f t="array" ref="EK16">INDEX('AEG Inputs'!$E$2:$BC$92,MATCH(EK$1,'AEG Inputs'!$F$2:$F$92,0),MATCH($A16,'AEG Inputs'!$E$2:$AI$2,0)+20)/'AEG Inputs'!$G$1+EK15</f>
        <v>32.587620591878697</v>
      </c>
      <c r="EL16" s="39" cm="1">
        <f t="array" ref="EL16">INDEX('AEG Inputs'!$E$2:$BC$92,MATCH(EL$1,'AEG Inputs'!$F$2:$F$92,0),MATCH($A16,'AEG Inputs'!$E$2:$AI$2,0)+20)/'AEG Inputs'!$G$1+EL15</f>
        <v>2.7617611460355374</v>
      </c>
      <c r="EM16" s="39" cm="1">
        <f t="array" ref="EM16">INDEX('AEG Inputs'!$E$2:$BC$92,MATCH(EM$1,'AEG Inputs'!$F$2:$F$92,0),MATCH($A16,'AEG Inputs'!$E$2:$AI$2,0)+20)/'AEG Inputs'!$G$1+EM15</f>
        <v>1.0129574779328001</v>
      </c>
      <c r="EN16" s="39" cm="1">
        <f t="array" ref="EN16">INDEX('AEG Inputs'!$E$2:$BC$92,MATCH(EN$1,'AEG Inputs'!$F$2:$F$92,0),MATCH($A16,'AEG Inputs'!$E$2:$AI$2,0)+20)/'AEG Inputs'!$G$1+EN15</f>
        <v>63.099462592115117</v>
      </c>
      <c r="EO16" s="39" cm="1">
        <f t="array" ref="EO16">INDEX('AEG Inputs'!$E$2:$BC$92,MATCH(EO$1,'AEG Inputs'!$F$2:$F$92,0),MATCH($A16,'AEG Inputs'!$E$2:$AI$2,0)+20)/'AEG Inputs'!$G$1+EO15</f>
        <v>0.138385361023456</v>
      </c>
      <c r="EP16" s="39" cm="1">
        <f t="array" ref="EP16">INDEX('AEG Inputs'!$E$2:$BC$92,MATCH(EP$1,'AEG Inputs'!$F$2:$F$92,0),MATCH($A16,'AEG Inputs'!$E$2:$AI$2,0)+20)/'AEG Inputs'!$G$1+EP15</f>
        <v>51.703577220299103</v>
      </c>
      <c r="EQ16" s="39" cm="1">
        <f t="array" ref="EQ16">INDEX('AEG Inputs'!$E$2:$BC$92,MATCH(EQ$1,'AEG Inputs'!$F$2:$F$92,0),MATCH($A16,'AEG Inputs'!$E$2:$AI$2,0)+20)/'AEG Inputs'!$G$1+EQ15</f>
        <v>51.119583938888667</v>
      </c>
      <c r="ER16" s="39" cm="1">
        <f t="array" ref="ER16">INDEX('AEG Inputs'!$E$2:$BC$92,MATCH(ER$1,'AEG Inputs'!$F$2:$F$92,0),MATCH($A16,'AEG Inputs'!$E$2:$AI$2,0)+20)/'AEG Inputs'!$G$1+ER15</f>
        <v>30.774683654653131</v>
      </c>
      <c r="ES16" s="39" cm="1">
        <f t="array" ref="ES16">INDEX('AEG Inputs'!$E$2:$BC$92,MATCH(ES$1,'AEG Inputs'!$F$2:$F$92,0),MATCH($A16,'AEG Inputs'!$E$2:$AI$2,0)+20)/'AEG Inputs'!$G$1+ES15</f>
        <v>2.2138567539279879E-2</v>
      </c>
      <c r="ET16" s="39" cm="1">
        <f t="array" ref="ET16">INDEX('AEG Inputs'!$E$2:$BC$92,MATCH(ET$1,'AEG Inputs'!$F$2:$F$92,0),MATCH($A16,'AEG Inputs'!$E$2:$AI$2,0)+20)/'AEG Inputs'!$G$1+ET15</f>
        <v>5.1175984288957588E-2</v>
      </c>
      <c r="EU16" s="39" cm="1">
        <f t="array" ref="EU16">INDEX('AEG Inputs'!$E$2:$BC$92,MATCH(EU$1,'AEG Inputs'!$F$2:$F$92,0),MATCH($A16,'AEG Inputs'!$E$2:$AI$2,0)+20)/'AEG Inputs'!$G$1+EU15</f>
        <v>0.97347175180829226</v>
      </c>
      <c r="EV16" s="39" cm="1">
        <f t="array" ref="EV16">INDEX('AEG Inputs'!$E$2:$BC$92,MATCH(EV$1,'AEG Inputs'!$F$2:$F$92,0),MATCH($A16,'AEG Inputs'!$E$2:$AI$2,0)+20)/'AEG Inputs'!$G$1+EV15</f>
        <v>1.008545742417944</v>
      </c>
      <c r="EW16" s="39" cm="1">
        <f t="array" ref="EW16">INDEX('AEG Inputs'!$E$2:$BC$92,MATCH(EW$1,'AEG Inputs'!$F$2:$F$92,0),MATCH($A16,'AEG Inputs'!$E$2:$AI$2,0)+20)/'AEG Inputs'!$G$1+EW15</f>
        <v>1.1455098495472433</v>
      </c>
      <c r="EX16" s="39" cm="1">
        <f t="array" ref="EX16">INDEX('AEG Inputs'!$E$2:$BC$92,MATCH(EX$1,'AEG Inputs'!$F$2:$F$92,0),MATCH($A16,'AEG Inputs'!$E$2:$AI$2,0)+20)/'AEG Inputs'!$G$1+EX15</f>
        <v>0.56837768976789305</v>
      </c>
      <c r="EY16" s="39" cm="1">
        <f t="array" ref="EY16">INDEX('AEG Inputs'!$E$2:$BC$92,MATCH(EY$1,'AEG Inputs'!$F$2:$F$92,0),MATCH($A16,'AEG Inputs'!$E$2:$AI$2,0)+20)/'AEG Inputs'!$G$1+EY15</f>
        <v>0.15906547252217601</v>
      </c>
      <c r="EZ16" s="39" cm="1">
        <f t="array" ref="EZ16">INDEX('AEG Inputs'!$E$2:$BC$92,MATCH(EZ$1,'AEG Inputs'!$F$2:$F$92,0),MATCH($A16,'AEG Inputs'!$E$2:$AI$2,0)+20)/'AEG Inputs'!$G$1+EZ15</f>
        <v>0.3179061156748913</v>
      </c>
      <c r="FA16" s="39" cm="1">
        <f t="array" ref="FA16">INDEX('AEG Inputs'!$E$2:$BC$92,MATCH(FA$1,'AEG Inputs'!$F$2:$F$92,0),MATCH($A16,'AEG Inputs'!$E$2:$AI$2,0)+20)/'AEG Inputs'!$G$1+FA15</f>
        <v>0.14690997415429999</v>
      </c>
      <c r="FB16" s="39" cm="1">
        <f t="array" ref="FB16">INDEX('AEG Inputs'!$E$2:$BC$92,MATCH(FB$1,'AEG Inputs'!$F$2:$F$92,0),MATCH($A16,'AEG Inputs'!$E$2:$AI$2,0)+20)/'AEG Inputs'!$G$1+FB15</f>
        <v>2.284266196114737</v>
      </c>
      <c r="FC16" s="39" cm="1">
        <f t="array" ref="FC16">INDEX('AEG Inputs'!$E$2:$BC$92,MATCH(FC$1,'AEG Inputs'!$F$2:$F$92,0),MATCH($A16,'AEG Inputs'!$E$2:$AI$2,0)+20)/'AEG Inputs'!$G$1+FC15</f>
        <v>3.58296225375361E-3</v>
      </c>
      <c r="FD16" s="39" cm="1">
        <f t="array" ref="FD16">INDEX('AEG Inputs'!$E$2:$BC$92,MATCH(FD$1,'AEG Inputs'!$F$2:$F$92,0),MATCH($A16,'AEG Inputs'!$E$2:$AI$2,0)+20)/'AEG Inputs'!$G$1+FD15</f>
        <v>3.1842582527346002</v>
      </c>
      <c r="FE16" s="39" cm="1">
        <f t="array" ref="FE16">INDEX('AEG Inputs'!$E$2:$BC$92,MATCH(FE$1,'AEG Inputs'!$F$2:$F$92,0),MATCH($A16,'AEG Inputs'!$E$2:$AI$2,0)+20)/'AEG Inputs'!$G$1+FE15</f>
        <v>6.8647741638662607</v>
      </c>
      <c r="FF16" s="39" cm="1">
        <f t="array" ref="FF16">INDEX('AEG Inputs'!$E$2:$BC$92,MATCH(FF$1,'AEG Inputs'!$F$2:$F$92,0),MATCH($A16,'AEG Inputs'!$E$2:$AI$2,0)+20)/'AEG Inputs'!$G$1+FF15</f>
        <v>9.242986899600993</v>
      </c>
      <c r="FG16" s="39" cm="1">
        <f t="array" ref="FG16">INDEX('AEG Inputs'!$E$2:$BC$92,MATCH(FG$1,'AEG Inputs'!$F$2:$F$92,0),MATCH($A16,'AEG Inputs'!$E$2:$AI$2,0)+20)/'AEG Inputs'!$G$1+FG15</f>
        <v>2.6934748783902399E-2</v>
      </c>
      <c r="FH16" s="39" cm="1">
        <f t="array" ref="FH16">INDEX('AEG Inputs'!$E$2:$BC$92,MATCH(FH$1,'AEG Inputs'!$F$2:$F$92,0),MATCH($A16,'AEG Inputs'!$E$2:$AI$2,0)+20)/'AEG Inputs'!$G$1+FH15</f>
        <v>1.5277627266508285</v>
      </c>
      <c r="FI16" s="39" cm="1">
        <f t="array" ref="FI16">INDEX('AEG Inputs'!$E$2:$BC$92,MATCH(FI$1,'AEG Inputs'!$F$2:$F$92,0),MATCH($A16,'AEG Inputs'!$E$2:$AI$2,0)+20)/'AEG Inputs'!$G$1+FI15</f>
        <v>0.84128102069190813</v>
      </c>
      <c r="FJ16" s="39" cm="1">
        <f t="array" ref="FJ16">INDEX('AEG Inputs'!$E$2:$BC$92,MATCH(FJ$1,'AEG Inputs'!$F$2:$F$92,0),MATCH($A16,'AEG Inputs'!$E$2:$AI$2,0)+20)/'AEG Inputs'!$G$1+FJ15</f>
        <v>0.90888966822906503</v>
      </c>
      <c r="FK16" s="39" cm="1">
        <f t="array" ref="FK16">INDEX('AEG Inputs'!$E$2:$BC$92,MATCH(FK$1,'AEG Inputs'!$F$2:$F$92,0),MATCH($A16,'AEG Inputs'!$E$2:$AI$2,0)+20)/'AEG Inputs'!$G$1+FK15</f>
        <v>0.81075003759660447</v>
      </c>
      <c r="FL16" s="39" cm="1">
        <f t="array" ref="FL16">INDEX('AEG Inputs'!$E$2:$BC$92,MATCH(FL$1,'AEG Inputs'!$F$2:$F$92,0),MATCH($A16,'AEG Inputs'!$E$2:$AI$2,0)+20)/'AEG Inputs'!$G$1+FL15</f>
        <v>0.28507169589461701</v>
      </c>
      <c r="FM16" s="39" cm="1">
        <f t="array" ref="FM16">INDEX('AEG Inputs'!$E$2:$BC$92,MATCH(FM$1,'AEG Inputs'!$F$2:$F$92,0),MATCH($A16,'AEG Inputs'!$E$2:$AI$2,0)+20)/'AEG Inputs'!$G$1+FM15</f>
        <v>0.76001084477899195</v>
      </c>
      <c r="FN16" s="39" cm="1">
        <f t="array" ref="FN16">INDEX('AEG Inputs'!$E$2:$BC$92,MATCH(FN$1,'AEG Inputs'!$F$2:$F$92,0),MATCH($A16,'AEG Inputs'!$E$2:$AI$2,0)+20)/'AEG Inputs'!$G$1+FN15</f>
        <v>18.898540009596438</v>
      </c>
      <c r="FO16" s="39" cm="1">
        <f t="array" ref="FO16">INDEX('AEG Inputs'!$E$2:$BC$92,MATCH(FO$1,'AEG Inputs'!$F$2:$F$92,0),MATCH($A16,'AEG Inputs'!$E$2:$AI$2,0)+20)/'AEG Inputs'!$G$1+FO15</f>
        <v>8.6191569056954506E-2</v>
      </c>
      <c r="FP16" s="39" cm="1">
        <f t="array" ref="FP16">INDEX('AEG Inputs'!$E$2:$BC$92,MATCH(FP$1,'AEG Inputs'!$F$2:$F$92,0),MATCH($A16,'AEG Inputs'!$E$2:$AI$2,0)+20)/'AEG Inputs'!$G$1+FP15</f>
        <v>17.608892583349757</v>
      </c>
      <c r="FQ16" s="39" cm="1">
        <f t="array" ref="FQ16">INDEX('AEG Inputs'!$E$2:$BC$92,MATCH(FQ$1,'AEG Inputs'!$F$2:$F$92,0),MATCH($A16,'AEG Inputs'!$E$2:$AI$2,0)+20)/'AEG Inputs'!$G$1+FQ15</f>
        <v>3.2833436081925099E-2</v>
      </c>
      <c r="FR16" s="39" cm="1">
        <f t="array" ref="FR16">INDEX('AEG Inputs'!$E$2:$BC$92,MATCH(FR$1,'AEG Inputs'!$F$2:$F$92,0),MATCH($A16,'AEG Inputs'!$E$2:$AI$2,0)+20)/'AEG Inputs'!$G$1+FR15</f>
        <v>5.5206183592021603</v>
      </c>
      <c r="FS16" s="39" cm="1">
        <f t="array" ref="FS16">INDEX('AEG Inputs'!$E$2:$BC$92,MATCH(FS$1,'AEG Inputs'!$F$2:$F$92,0),MATCH($A16,'AEG Inputs'!$E$2:$AI$2,0)+20)/'AEG Inputs'!$G$1+FS15</f>
        <v>7.4826332569202876</v>
      </c>
    </row>
    <row r="17" spans="1:175" x14ac:dyDescent="0.25">
      <c r="A17" s="38">
        <f t="shared" si="0"/>
        <v>2038</v>
      </c>
      <c r="B17" s="39">
        <f>INDEX('AEG Inputs'!$E$2:$BC$92,MATCH(B$1,'AEG Inputs'!$E$2:$E$92,0),MATCH($A17,'AEG Inputs'!$E$2:$AI$2,0))/'AEG Inputs'!$G$1+B16</f>
        <v>0.93536938082213972</v>
      </c>
      <c r="C17" s="39">
        <f>INDEX('AEG Inputs'!$E$2:$BC$92,MATCH(C$1,'AEG Inputs'!$E$2:$E$92,0),MATCH($A17,'AEG Inputs'!$E$2:$AI$2,0))/'AEG Inputs'!$G$1+C16</f>
        <v>2.0016642732413947</v>
      </c>
      <c r="D17" s="39">
        <f>INDEX('AEG Inputs'!$E$2:$BC$92,MATCH(D$1,'AEG Inputs'!$E$2:$E$92,0),MATCH($A17,'AEG Inputs'!$E$2:$AI$2,0))/'AEG Inputs'!$G$1+D16</f>
        <v>22.379387703888938</v>
      </c>
      <c r="E17" s="39">
        <f>INDEX('AEG Inputs'!$E$2:$BC$92,MATCH(E$1,'AEG Inputs'!$E$2:$E$92,0),MATCH($A17,'AEG Inputs'!$E$2:$AI$2,0))/'AEG Inputs'!$G$1+E16</f>
        <v>54.631200491456077</v>
      </c>
      <c r="F17" s="39">
        <f>INDEX('AEG Inputs'!$E$2:$BC$92,MATCH(F$1,'AEG Inputs'!$E$2:$E$92,0),MATCH($A17,'AEG Inputs'!$E$2:$AI$2,0))/'AEG Inputs'!$G$1+F16</f>
        <v>2.682054351759529</v>
      </c>
      <c r="G17" s="39">
        <f>INDEX('AEG Inputs'!$E$2:$BC$92,MATCH(G$1,'AEG Inputs'!$E$2:$E$92,0),MATCH($A17,'AEG Inputs'!$E$2:$AI$2,0))/'AEG Inputs'!$G$1+G16</f>
        <v>42.184566074474944</v>
      </c>
      <c r="H17" s="39">
        <f>INDEX('AEG Inputs'!$E$2:$BC$92,MATCH(H$1,'AEG Inputs'!$E$2:$E$92,0),MATCH($A17,'AEG Inputs'!$E$2:$AI$2,0))/'AEG Inputs'!$G$1+H16</f>
        <v>0.14035326581862601</v>
      </c>
      <c r="I17" s="39">
        <f>INDEX('AEG Inputs'!$E$2:$BC$92,MATCH(I$1,'AEG Inputs'!$E$2:$E$92,0),MATCH($A17,'AEG Inputs'!$E$2:$AI$2,0))/'AEG Inputs'!$G$1+I16</f>
        <v>0.10816757479259401</v>
      </c>
      <c r="J17" s="39">
        <f>INDEX('AEG Inputs'!$E$2:$BC$92,MATCH(J$1,'AEG Inputs'!$E$2:$E$92,0),MATCH($A17,'AEG Inputs'!$E$2:$AI$2,0))/'AEG Inputs'!$G$1+J16</f>
        <v>19.911752216920501</v>
      </c>
      <c r="K17" s="39">
        <f>INDEX('AEG Inputs'!$E$2:$BC$92,MATCH(K$1,'AEG Inputs'!$E$2:$E$92,0),MATCH($A17,'AEG Inputs'!$E$2:$AI$2,0))/'AEG Inputs'!$G$1+K16</f>
        <v>45.826953195724499</v>
      </c>
      <c r="L17" s="39">
        <f>INDEX('AEG Inputs'!$E$2:$BC$92,MATCH(L$1,'AEG Inputs'!$E$2:$E$92,0),MATCH($A17,'AEG Inputs'!$E$2:$AI$2,0))/'AEG Inputs'!$G$1+L16</f>
        <v>1.53586979557203</v>
      </c>
      <c r="M17" s="39">
        <f>INDEX('AEG Inputs'!$E$2:$BC$92,MATCH(M$1,'AEG Inputs'!$E$2:$E$92,0),MATCH($A17,'AEG Inputs'!$E$2:$AI$2,0))/'AEG Inputs'!$G$1+M16</f>
        <v>0.19694472086744899</v>
      </c>
      <c r="N17" s="39">
        <f>INDEX('AEG Inputs'!$E$2:$BC$92,MATCH(N$1,'AEG Inputs'!$E$2:$E$92,0),MATCH($A17,'AEG Inputs'!$E$2:$AI$2,0))/'AEG Inputs'!$G$1+N16</f>
        <v>1.6507728664993973</v>
      </c>
      <c r="O17" s="39">
        <f>INDEX('AEG Inputs'!$E$2:$BC$92,MATCH(O$1,'AEG Inputs'!$E$2:$E$92,0),MATCH($A17,'AEG Inputs'!$E$2:$AI$2,0))/'AEG Inputs'!$G$1+O16</f>
        <v>2.5456172004620816</v>
      </c>
      <c r="P17" s="39">
        <f>INDEX('AEG Inputs'!$E$2:$BC$92,MATCH(P$1,'AEG Inputs'!$E$2:$E$92,0),MATCH($A17,'AEG Inputs'!$E$2:$AI$2,0))/'AEG Inputs'!$G$1+P16</f>
        <v>18.957519203876796</v>
      </c>
      <c r="Q17" s="39">
        <f>INDEX('AEG Inputs'!$E$2:$BC$92,MATCH(Q$1,'AEG Inputs'!$E$2:$E$92,0),MATCH($A17,'AEG Inputs'!$E$2:$AI$2,0))/'AEG Inputs'!$G$1+Q16</f>
        <v>10.505384859984915</v>
      </c>
      <c r="R17" s="39">
        <f>INDEX('AEG Inputs'!$E$2:$BC$92,MATCH(R$1,'AEG Inputs'!$E$2:$E$92,0),MATCH($A17,'AEG Inputs'!$E$2:$AI$2,0))/'AEG Inputs'!$G$1+R16</f>
        <v>5.4921572194313626</v>
      </c>
      <c r="S17" s="39">
        <f>INDEX('AEG Inputs'!$E$2:$BC$92,MATCH(S$1,'AEG Inputs'!$E$2:$E$92,0),MATCH($A17,'AEG Inputs'!$E$2:$AI$2,0))/'AEG Inputs'!$G$1+S16</f>
        <v>4.1305441363423929</v>
      </c>
      <c r="T17" s="39">
        <f>INDEX('AEG Inputs'!$E$2:$BC$92,MATCH(T$1,'AEG Inputs'!$E$2:$E$92,0),MATCH($A17,'AEG Inputs'!$E$2:$AI$2,0))/'AEG Inputs'!$G$1+T16</f>
        <v>0.67303907157245801</v>
      </c>
      <c r="U17" s="39">
        <f>INDEX('AEG Inputs'!$E$2:$BC$92,MATCH(U$1,'AEG Inputs'!$E$2:$E$92,0),MATCH($A17,'AEG Inputs'!$E$2:$AI$2,0))/'AEG Inputs'!$G$1+U16</f>
        <v>5.2102108358342569</v>
      </c>
      <c r="V17" s="39">
        <f>INDEX('AEG Inputs'!$E$2:$BC$92,MATCH(V$1,'AEG Inputs'!$E$2:$E$92,0),MATCH($A17,'AEG Inputs'!$E$2:$AI$2,0))/'AEG Inputs'!$G$1+V16</f>
        <v>18.836374335344559</v>
      </c>
      <c r="W17" s="39">
        <f>INDEX('AEG Inputs'!$E$2:$BC$92,MATCH(W$1,'AEG Inputs'!$E$2:$E$92,0),MATCH($A17,'AEG Inputs'!$E$2:$AI$2,0))/'AEG Inputs'!$G$1+W16</f>
        <v>70.247203358407546</v>
      </c>
      <c r="X17" s="39">
        <f>INDEX('AEG Inputs'!$E$2:$BC$92,MATCH(X$1,'AEG Inputs'!$E$2:$E$92,0),MATCH($A17,'AEG Inputs'!$E$2:$AI$2,0))/'AEG Inputs'!$G$1+X16</f>
        <v>5.1418862137755399</v>
      </c>
      <c r="Y17" s="39">
        <f>INDEX('AEG Inputs'!$E$2:$BC$92,MATCH(Y$1,'AEG Inputs'!$E$2:$E$92,0),MATCH($A17,'AEG Inputs'!$E$2:$AI$2,0))/'AEG Inputs'!$G$1+Y16</f>
        <v>4.3012505339857103</v>
      </c>
      <c r="Z17" s="39">
        <f>INDEX('AEG Inputs'!$E$2:$BC$92,MATCH(Z$1,'AEG Inputs'!$E$2:$E$92,0),MATCH($A17,'AEG Inputs'!$E$2:$AI$2,0))/'AEG Inputs'!$G$1+Z16</f>
        <v>1.349985773772034</v>
      </c>
      <c r="AA17" s="39">
        <f>INDEX('AEG Inputs'!$E$2:$BC$92,MATCH(AA$1,'AEG Inputs'!$E$2:$E$92,0),MATCH($A17,'AEG Inputs'!$E$2:$AI$2,0))/'AEG Inputs'!$G$1+AA16</f>
        <v>37.005354758415734</v>
      </c>
      <c r="AB17" s="39">
        <f>INDEX('AEG Inputs'!$E$2:$BC$92,MATCH(AB$1,'AEG Inputs'!$E$2:$E$92,0),MATCH($A17,'AEG Inputs'!$E$2:$AI$2,0))/'AEG Inputs'!$G$1+AB16</f>
        <v>12.955225062528168</v>
      </c>
      <c r="AC17" s="39">
        <f>INDEX('AEG Inputs'!$E$2:$BC$92,MATCH(AC$1,'AEG Inputs'!$E$2:$E$92,0),MATCH($A17,'AEG Inputs'!$E$2:$AI$2,0))/'AEG Inputs'!$G$1+AC16</f>
        <v>11.640296913554046</v>
      </c>
      <c r="AD17" s="39">
        <f>INDEX('AEG Inputs'!$E$2:$BC$92,MATCH(AD$1,'AEG Inputs'!$E$2:$E$92,0),MATCH($A17,'AEG Inputs'!$E$2:$AI$2,0))/'AEG Inputs'!$G$1+AD16</f>
        <v>9.1072883651590484</v>
      </c>
      <c r="AE17" s="39">
        <f>INDEX('AEG Inputs'!$E$2:$BC$92,MATCH(AE$1,'AEG Inputs'!$E$2:$E$92,0),MATCH($A17,'AEG Inputs'!$E$2:$AI$2,0))/'AEG Inputs'!$G$1+AE16</f>
        <v>2.24814539860412</v>
      </c>
      <c r="AF17" s="39">
        <f>INDEX('AEG Inputs'!$E$2:$BC$92,MATCH(AF$1,'AEG Inputs'!$E$2:$E$92,0),MATCH($A17,'AEG Inputs'!$E$2:$AI$2,0))/'AEG Inputs'!$G$1+AF16</f>
        <v>1.7768806826667701E-2</v>
      </c>
      <c r="AG17" s="39">
        <f>INDEX('AEG Inputs'!$E$2:$BC$92,MATCH(AG$1,'AEG Inputs'!$E$2:$E$92,0),MATCH($A17,'AEG Inputs'!$E$2:$AI$2,0))/'AEG Inputs'!$G$1+AG16</f>
        <v>3.0665695531690601E-2</v>
      </c>
      <c r="AH17" s="39">
        <f>INDEX('AEG Inputs'!$E$2:$BC$92,MATCH(AH$1,'AEG Inputs'!$E$2:$E$92,0),MATCH($A17,'AEG Inputs'!$E$2:$AI$2,0))/'AEG Inputs'!$G$1+AH16</f>
        <v>0.27386101604708901</v>
      </c>
      <c r="AI17" s="39">
        <f>INDEX('AEG Inputs'!$E$2:$BC$92,MATCH(AI$1,'AEG Inputs'!$E$2:$E$92,0),MATCH($A17,'AEG Inputs'!$E$2:$AI$2,0))/'AEG Inputs'!$G$1+AI16</f>
        <v>0.37037954095688502</v>
      </c>
      <c r="AJ17" s="39">
        <f>INDEX('AEG Inputs'!$E$2:$BC$92,MATCH(AJ$1,'AEG Inputs'!$E$2:$E$92,0),MATCH($A17,'AEG Inputs'!$E$2:$AI$2,0))/'AEG Inputs'!$G$1+AJ16</f>
        <v>8.7275578853459296E-2</v>
      </c>
      <c r="AK17" s="39">
        <f>INDEX('AEG Inputs'!$E$2:$BC$92,MATCH(AK$1,'AEG Inputs'!$E$2:$E$92,0),MATCH($A17,'AEG Inputs'!$E$2:$AI$2,0))/'AEG Inputs'!$G$1+AK16</f>
        <v>9.4903452760693192E-3</v>
      </c>
      <c r="AL17" s="39">
        <f>INDEX('AEG Inputs'!$E$2:$BC$92,MATCH(AL$1,'AEG Inputs'!$E$2:$E$92,0),MATCH($A17,'AEG Inputs'!$E$2:$AI$2,0))/'AEG Inputs'!$G$1+AL16</f>
        <v>0.37550930218844564</v>
      </c>
      <c r="AM17" s="39">
        <f>INDEX('AEG Inputs'!$E$2:$BC$92,MATCH(AM$1,'AEG Inputs'!$E$2:$E$92,0),MATCH($A17,'AEG Inputs'!$E$2:$AI$2,0))/'AEG Inputs'!$G$1+AM16</f>
        <v>0.34976345720820928</v>
      </c>
      <c r="AN17" s="39">
        <f>INDEX('AEG Inputs'!$E$2:$BC$92,MATCH(AN$1,'AEG Inputs'!$E$2:$E$92,0),MATCH($A17,'AEG Inputs'!$E$2:$AI$2,0))/'AEG Inputs'!$G$1+AN16</f>
        <v>2.3810032415022402</v>
      </c>
      <c r="AO17" s="39">
        <f>INDEX('AEG Inputs'!$E$2:$BC$92,MATCH(AO$1,'AEG Inputs'!$E$2:$E$92,0),MATCH($A17,'AEG Inputs'!$E$2:$AI$2,0))/'AEG Inputs'!$G$1+AO16</f>
        <v>3.3745233958251957</v>
      </c>
      <c r="AP17" s="39">
        <f>INDEX('AEG Inputs'!$E$2:$BC$92,MATCH(AP$1,'AEG Inputs'!$E$2:$E$92,0),MATCH($A17,'AEG Inputs'!$E$2:$AI$2,0))/'AEG Inputs'!$G$1+AP16</f>
        <v>0.54676110756496099</v>
      </c>
      <c r="AQ17" s="39">
        <f>INDEX('AEG Inputs'!$E$2:$BC$92,MATCH(AQ$1,'AEG Inputs'!$E$2:$E$92,0),MATCH($A17,'AEG Inputs'!$E$2:$AI$2,0))/'AEG Inputs'!$G$1+AQ16</f>
        <v>0.77395608775044056</v>
      </c>
      <c r="AR17" s="39">
        <f>INDEX('AEG Inputs'!$E$2:$BC$92,MATCH(AR$1,'AEG Inputs'!$E$2:$E$92,0),MATCH($A17,'AEG Inputs'!$E$2:$AI$2,0))/'AEG Inputs'!$G$1+AR16</f>
        <v>3.701923652816042</v>
      </c>
      <c r="AS17" s="39">
        <f>INDEX('AEG Inputs'!$E$2:$BC$92,MATCH(AS$1,'AEG Inputs'!$E$2:$E$92,0),MATCH($A17,'AEG Inputs'!$E$2:$AI$2,0))/'AEG Inputs'!$G$1+AS16</f>
        <v>5.2414174506741125</v>
      </c>
      <c r="AT17" s="39">
        <f>INDEX('AEG Inputs'!$E$2:$BC$92,MATCH(AT$1,'AEG Inputs'!$E$2:$E$92,0),MATCH($A17,'AEG Inputs'!$E$2:$AI$2,0))/'AEG Inputs'!$G$1+AT16</f>
        <v>22.574820549133051</v>
      </c>
      <c r="AU17" s="39">
        <f>INDEX('AEG Inputs'!$E$2:$BC$92,MATCH(AU$1,'AEG Inputs'!$E$2:$E$92,0),MATCH($A17,'AEG Inputs'!$E$2:$AI$2,0))/'AEG Inputs'!$G$1+AU16</f>
        <v>36.396048250999854</v>
      </c>
      <c r="AV17" s="39">
        <f>INDEX('AEG Inputs'!$E$2:$BC$92,MATCH(AV$1,'AEG Inputs'!$E$2:$E$92,0),MATCH($A17,'AEG Inputs'!$E$2:$AI$2,0))/'AEG Inputs'!$G$1+AV16</f>
        <v>5.0298237438514821</v>
      </c>
      <c r="AW17" s="39">
        <f>INDEX('AEG Inputs'!$E$2:$BC$92,MATCH(AW$1,'AEG Inputs'!$E$2:$E$92,0),MATCH($A17,'AEG Inputs'!$E$2:$AI$2,0))/'AEG Inputs'!$G$1+AW16</f>
        <v>4.5880737787671784</v>
      </c>
      <c r="AX17" s="39">
        <f>INDEX('AEG Inputs'!$E$2:$BC$92,MATCH(AX$1,'AEG Inputs'!$E$2:$E$92,0),MATCH($A17,'AEG Inputs'!$E$2:$AI$2,0))/'AEG Inputs'!$G$1+AX16</f>
        <v>1.9680908866128902E-2</v>
      </c>
      <c r="AY17" s="39">
        <f>INDEX('AEG Inputs'!$E$2:$BC$92,MATCH(AY$1,'AEG Inputs'!$E$2:$E$92,0),MATCH($A17,'AEG Inputs'!$E$2:$AI$2,0))/'AEG Inputs'!$G$1+AY16</f>
        <v>4.2421240824127598E-2</v>
      </c>
      <c r="AZ17" s="39">
        <f>INDEX('AEG Inputs'!$E$2:$BC$92,MATCH(AZ$1,'AEG Inputs'!$E$2:$E$92,0),MATCH($A17,'AEG Inputs'!$E$2:$AI$2,0))/'AEG Inputs'!$G$1+AZ16</f>
        <v>0.254871115059641</v>
      </c>
      <c r="BA17" s="39">
        <f>INDEX('AEG Inputs'!$E$2:$BC$92,MATCH(BA$1,'AEG Inputs'!$E$2:$E$92,0),MATCH($A17,'AEG Inputs'!$E$2:$AI$2,0))/'AEG Inputs'!$G$1+BA16</f>
        <v>0.51291043007977399</v>
      </c>
      <c r="BB17" s="39">
        <f>INDEX('AEG Inputs'!$E$2:$BC$92,MATCH(BB$1,'AEG Inputs'!$E$2:$E$92,0),MATCH($A17,'AEG Inputs'!$E$2:$AI$2,0))/'AEG Inputs'!$G$1+BB16</f>
        <v>4.3643050885484598E-2</v>
      </c>
      <c r="BC17" s="39">
        <f>INDEX('AEG Inputs'!$E$2:$BC$92,MATCH(BC$1,'AEG Inputs'!$E$2:$E$92,0),MATCH($A17,'AEG Inputs'!$E$2:$AI$2,0))/'AEG Inputs'!$G$1+BC16</f>
        <v>7.4695845640263298E-2</v>
      </c>
      <c r="BD17" s="39">
        <f>INDEX('AEG Inputs'!$E$2:$BC$92,MATCH(BD$1,'AEG Inputs'!$E$2:$E$92,0),MATCH($A17,'AEG Inputs'!$E$2:$AI$2,0))/'AEG Inputs'!$G$1+BD16</f>
        <v>1.8892056175093645E-2</v>
      </c>
      <c r="BE17" s="39">
        <f>INDEX('AEG Inputs'!$E$2:$BC$92,MATCH(BE$1,'AEG Inputs'!$E$2:$E$92,0),MATCH($A17,'AEG Inputs'!$E$2:$AI$2,0))/'AEG Inputs'!$G$1+BE16</f>
        <v>1.8978489639561471E-2</v>
      </c>
      <c r="BF17" s="39">
        <f>INDEX('AEG Inputs'!$E$2:$BC$92,MATCH(BF$1,'AEG Inputs'!$E$2:$E$92,0),MATCH($A17,'AEG Inputs'!$E$2:$AI$2,0))/'AEG Inputs'!$G$1+BF16</f>
        <v>4.5297468160949119</v>
      </c>
      <c r="BG17" s="39">
        <f>INDEX('AEG Inputs'!$E$2:$BC$92,MATCH(BG$1,'AEG Inputs'!$E$2:$E$92,0),MATCH($A17,'AEG Inputs'!$E$2:$AI$2,0))/'AEG Inputs'!$G$1+BG16</f>
        <v>0.18010097715401757</v>
      </c>
      <c r="BH17" s="39">
        <f>INDEX('AEG Inputs'!$E$2:$BC$92,MATCH(BH$1,'AEG Inputs'!$E$2:$E$92,0),MATCH($A17,'AEG Inputs'!$E$2:$AI$2,0))/'AEG Inputs'!$G$1+BH16</f>
        <v>1.0482543247443927</v>
      </c>
      <c r="BI17" s="39">
        <f>INDEX('AEG Inputs'!$E$2:$BC$92,MATCH(BI$1,'AEG Inputs'!$E$2:$E$92,0),MATCH($A17,'AEG Inputs'!$E$2:$AI$2,0))/'AEG Inputs'!$G$1+BI16</f>
        <v>3.743830504376628E-2</v>
      </c>
      <c r="BJ17" s="39">
        <f>INDEX('AEG Inputs'!$E$2:$BC$92,MATCH(BJ$1,'AEG Inputs'!$E$2:$E$92,0),MATCH($A17,'AEG Inputs'!$E$2:$AI$2,0))/'AEG Inputs'!$G$1+BJ16</f>
        <v>0.18232202668140488</v>
      </c>
      <c r="BK17" s="39">
        <f>INDEX('AEG Inputs'!$E$2:$BC$92,MATCH(BK$1,'AEG Inputs'!$E$2:$E$92,0),MATCH($A17,'AEG Inputs'!$E$2:$AI$2,0))/'AEG Inputs'!$G$1+BK16</f>
        <v>0.29960968538443494</v>
      </c>
      <c r="BL17" s="39">
        <f>INDEX('AEG Inputs'!$E$2:$BC$92,MATCH(BL$1,'AEG Inputs'!$E$2:$E$92,0),MATCH($A17,'AEG Inputs'!$E$2:$AI$2,0))/'AEG Inputs'!$G$1+BL16</f>
        <v>60.62983639171447</v>
      </c>
      <c r="BM17" s="39">
        <f>INDEX('AEG Inputs'!$E$2:$BC$92,MATCH(BM$1,'AEG Inputs'!$E$2:$E$92,0),MATCH($A17,'AEG Inputs'!$E$2:$AI$2,0))/'AEG Inputs'!$G$1+BM16</f>
        <v>2.2022109563245182</v>
      </c>
      <c r="BN17" s="39">
        <f>INDEX('AEG Inputs'!$E$2:$BC$92,MATCH(BN$1,'AEG Inputs'!$E$2:$E$92,0),MATCH($A17,'AEG Inputs'!$E$2:$AI$2,0))/'AEG Inputs'!$G$1+BN16</f>
        <v>13.433365914481781</v>
      </c>
      <c r="BO17" s="39">
        <f>INDEX('AEG Inputs'!$E$2:$BC$92,MATCH(BO$1,'AEG Inputs'!$E$2:$E$92,0),MATCH($A17,'AEG Inputs'!$E$2:$AI$2,0))/'AEG Inputs'!$G$1+BO16</f>
        <v>0.24209349996911553</v>
      </c>
      <c r="BP17" s="39">
        <f>INDEX('AEG Inputs'!$E$2:$BC$92,MATCH(BP$1,'AEG Inputs'!$E$2:$E$92,0),MATCH($A17,'AEG Inputs'!$E$2:$AI$2,0))/'AEG Inputs'!$G$1+BP16</f>
        <v>0.48615151384779398</v>
      </c>
      <c r="BQ17" s="39">
        <f>INDEX('AEG Inputs'!$E$2:$BC$92,MATCH(BQ$1,'AEG Inputs'!$E$2:$E$92,0),MATCH($A17,'AEG Inputs'!$E$2:$AI$2,0))/'AEG Inputs'!$G$1+BQ16</f>
        <v>0.44825437371425492</v>
      </c>
      <c r="BR17" s="39">
        <f>INDEX('AEG Inputs'!$E$2:$BC$92,MATCH(BR$1,'AEG Inputs'!$E$2:$E$92,0),MATCH($A17,'AEG Inputs'!$E$2:$AI$2,0))/'AEG Inputs'!$G$1+BR16</f>
        <v>4.0650436634318101</v>
      </c>
      <c r="BS17" s="39">
        <f>INDEX('AEG Inputs'!$E$2:$BC$92,MATCH(BS$1,'AEG Inputs'!$E$2:$E$92,0),MATCH($A17,'AEG Inputs'!$E$2:$AI$2,0))/'AEG Inputs'!$G$1+BS16</f>
        <v>4.6701635731991402</v>
      </c>
      <c r="BT17" s="39">
        <f>INDEX('AEG Inputs'!$E$2:$BC$92,MATCH(BT$1,'AEG Inputs'!$E$2:$E$92,0),MATCH($A17,'AEG Inputs'!$E$2:$AI$2,0))/'AEG Inputs'!$G$1+BT16</f>
        <v>0.91774959968999892</v>
      </c>
      <c r="BU17" s="39">
        <f>INDEX('AEG Inputs'!$E$2:$BC$92,MATCH(BU$1,'AEG Inputs'!$E$2:$E$92,0),MATCH($A17,'AEG Inputs'!$E$2:$AI$2,0))/'AEG Inputs'!$G$1+BU16</f>
        <v>0.94140189358422099</v>
      </c>
      <c r="BV17" s="39">
        <f>INDEX('AEG Inputs'!$E$2:$BC$92,MATCH(BV$1,'AEG Inputs'!$E$2:$E$92,0),MATCH($A17,'AEG Inputs'!$E$2:$AI$2,0))/'AEG Inputs'!$G$1+BV16</f>
        <v>0.80955479142598696</v>
      </c>
      <c r="BW17" s="39">
        <f>INDEX('AEG Inputs'!$E$2:$BC$92,MATCH(BW$1,'AEG Inputs'!$E$2:$E$92,0),MATCH($A17,'AEG Inputs'!$E$2:$AI$2,0))/'AEG Inputs'!$G$1+BW16</f>
        <v>2.7440007597570899</v>
      </c>
      <c r="BX17" s="39">
        <f>INDEX('AEG Inputs'!$E$2:$BC$92,MATCH(BX$1,'AEG Inputs'!$E$2:$E$92,0),MATCH($A17,'AEG Inputs'!$E$2:$AI$2,0))/'AEG Inputs'!$G$1+BX16</f>
        <v>29.549731099597999</v>
      </c>
      <c r="BY17" s="39">
        <f>INDEX('AEG Inputs'!$E$2:$BC$92,MATCH(BY$1,'AEG Inputs'!$E$2:$E$92,0),MATCH($A17,'AEG Inputs'!$E$2:$AI$2,0))/'AEG Inputs'!$G$1+BY16</f>
        <v>60.547610165876499</v>
      </c>
      <c r="BZ17" s="39">
        <f>INDEX('AEG Inputs'!$E$2:$BC$92,MATCH(BZ$1,'AEG Inputs'!$E$2:$E$92,0),MATCH($A17,'AEG Inputs'!$E$2:$AI$2,0))/'AEG Inputs'!$G$1+BZ16</f>
        <v>5.9649346574868094</v>
      </c>
      <c r="CA17" s="39">
        <f>INDEX('AEG Inputs'!$E$2:$BC$92,MATCH(CA$1,'AEG Inputs'!$E$2:$E$92,0),MATCH($A17,'AEG Inputs'!$E$2:$AI$2,0))/'AEG Inputs'!$G$1+CA16</f>
        <v>3.7289340064918499</v>
      </c>
      <c r="CB17" s="39">
        <f>INDEX('AEG Inputs'!$E$2:$BC$92,MATCH(CB$1,'AEG Inputs'!$E$2:$E$92,0),MATCH($A17,'AEG Inputs'!$E$2:$AI$2,0))/'AEG Inputs'!$G$1+CB16</f>
        <v>4.1070457705756999E-2</v>
      </c>
      <c r="CC17" s="39">
        <f>INDEX('AEG Inputs'!$E$2:$BC$92,MATCH(CC$1,'AEG Inputs'!$E$2:$E$92,0),MATCH($A17,'AEG Inputs'!$E$2:$AI$2,0))/'AEG Inputs'!$G$1+CC16</f>
        <v>0.21441421307235628</v>
      </c>
      <c r="CD17" s="39">
        <f>INDEX('AEG Inputs'!$E$2:$BC$92,MATCH(CD$1,'AEG Inputs'!$E$2:$E$92,0),MATCH($A17,'AEG Inputs'!$E$2:$AI$2,0))/'AEG Inputs'!$G$1+CD16</f>
        <v>0.31937462320416138</v>
      </c>
      <c r="CE17" s="39">
        <f>INDEX('AEG Inputs'!$E$2:$BC$92,MATCH(CE$1,'AEG Inputs'!$E$2:$E$92,0),MATCH($A17,'AEG Inputs'!$E$2:$AI$2,0))/'AEG Inputs'!$G$1+CE16</f>
        <v>5.2953499329748048</v>
      </c>
      <c r="CF17" s="39">
        <f>INDEX('AEG Inputs'!$E$2:$BC$92,MATCH(CF$1,'AEG Inputs'!$E$2:$E$92,0),MATCH($A17,'AEG Inputs'!$E$2:$AI$2,0))/'AEG Inputs'!$G$1+CF16</f>
        <v>3.0715639747998402E-2</v>
      </c>
      <c r="CG17" s="39">
        <f>INDEX('AEG Inputs'!$E$2:$BC$92,MATCH(CG$1,'AEG Inputs'!$E$2:$E$92,0),MATCH($A17,'AEG Inputs'!$E$2:$AI$2,0))/'AEG Inputs'!$G$1+CG16</f>
        <v>2.3013455582405879E-2</v>
      </c>
      <c r="CH17" s="39">
        <f>INDEX('AEG Inputs'!$E$2:$BC$92,MATCH(CH$1,'AEG Inputs'!$E$2:$E$92,0),MATCH($A17,'AEG Inputs'!$E$2:$AI$2,0))/'AEG Inputs'!$G$1+CH16</f>
        <v>0.238019451120002</v>
      </c>
      <c r="CI17" s="39">
        <f>INDEX('AEG Inputs'!$E$2:$BC$92,MATCH(CI$1,'AEG Inputs'!$E$2:$E$92,0),MATCH($A17,'AEG Inputs'!$E$2:$AI$2,0))/'AEG Inputs'!$G$1+CI16</f>
        <v>2.6725817624522712</v>
      </c>
      <c r="CJ17" s="39">
        <f>INDEX('AEG Inputs'!$E$2:$BC$92,MATCH(CJ$1,'AEG Inputs'!$E$2:$E$92,0),MATCH($A17,'AEG Inputs'!$E$2:$AI$2,0))/'AEG Inputs'!$G$1+CJ16</f>
        <v>1.85114448109112</v>
      </c>
      <c r="CK17" s="39">
        <f>INDEX('AEG Inputs'!$E$2:$BC$92,MATCH(CK$1,'AEG Inputs'!$E$2:$E$92,0),MATCH($A17,'AEG Inputs'!$E$2:$AI$2,0))/'AEG Inputs'!$G$1+CK16</f>
        <v>42.296520260149407</v>
      </c>
      <c r="CL17" s="39">
        <f>INDEX('AEG Inputs'!$E$2:$BC$92,MATCH(CL$1,'AEG Inputs'!$E$2:$E$92,0),MATCH($A17,'AEG Inputs'!$E$2:$AI$2,0))/'AEG Inputs'!$G$1+CL16</f>
        <v>0.37880093068667903</v>
      </c>
      <c r="CM17" s="39">
        <f>INDEX('AEG Inputs'!$E$2:$BC$92,MATCH(CM$1,'AEG Inputs'!$E$2:$E$92,0),MATCH($A17,'AEG Inputs'!$E$2:$AI$2,0))/'AEG Inputs'!$G$1+CM16</f>
        <v>1.5533786650700452</v>
      </c>
      <c r="CN17" s="39" cm="1">
        <f t="array" ref="CN17">INDEX('AEG Inputs'!$E$2:$BC$92,MATCH(CN$1,'AEG Inputs'!$F$2:$F$92,0),MATCH($A17,'AEG Inputs'!$E$2:$AI$2,0)+20)/'AEG Inputs'!$G$1+CN16</f>
        <v>2.4496930173481513</v>
      </c>
      <c r="CO17" s="39" cm="1">
        <f t="array" ref="CO17">INDEX('AEG Inputs'!$E$2:$BC$92,MATCH(CO$1,'AEG Inputs'!$F$2:$F$92,0),MATCH($A17,'AEG Inputs'!$E$2:$AI$2,0)+20)/'AEG Inputs'!$G$1+CO16</f>
        <v>0.20384794079184251</v>
      </c>
      <c r="CP17" s="39" cm="1">
        <f t="array" ref="CP17">INDEX('AEG Inputs'!$E$2:$BC$92,MATCH(CP$1,'AEG Inputs'!$F$2:$F$92,0),MATCH($A17,'AEG Inputs'!$E$2:$AI$2,0)+20)/'AEG Inputs'!$G$1+CP16</f>
        <v>2.8368574750774651E-2</v>
      </c>
      <c r="CQ17" s="39" cm="1">
        <f t="array" ref="CQ17">INDEX('AEG Inputs'!$E$2:$BC$92,MATCH(CQ$1,'AEG Inputs'!$F$2:$F$92,0),MATCH($A17,'AEG Inputs'!$E$2:$AI$2,0)+20)/'AEG Inputs'!$G$1+CQ16</f>
        <v>0.54129348517462095</v>
      </c>
      <c r="CR17" s="39" cm="1">
        <f t="array" ref="CR17">INDEX('AEG Inputs'!$E$2:$BC$92,MATCH(CR$1,'AEG Inputs'!$F$2:$F$92,0),MATCH($A17,'AEG Inputs'!$E$2:$AI$2,0)+20)/'AEG Inputs'!$G$1+CR16</f>
        <v>0.48014214840205011</v>
      </c>
      <c r="CS17" s="39" cm="1">
        <f t="array" ref="CS17">INDEX('AEG Inputs'!$E$2:$BC$92,MATCH(CS$1,'AEG Inputs'!$F$2:$F$92,0),MATCH($A17,'AEG Inputs'!$E$2:$AI$2,0)+20)/'AEG Inputs'!$G$1+CS16</f>
        <v>0.51592634700589679</v>
      </c>
      <c r="CT17" s="39" cm="1">
        <f t="array" ref="CT17">INDEX('AEG Inputs'!$E$2:$BC$92,MATCH(CT$1,'AEG Inputs'!$F$2:$F$92,0),MATCH($A17,'AEG Inputs'!$E$2:$AI$2,0)+20)/'AEG Inputs'!$G$1+CT16</f>
        <v>1.1392738022749396</v>
      </c>
      <c r="CU17" s="39" cm="1">
        <f t="array" ref="CU17">INDEX('AEG Inputs'!$E$2:$BC$92,MATCH(CU$1,'AEG Inputs'!$F$2:$F$92,0),MATCH($A17,'AEG Inputs'!$E$2:$AI$2,0)+20)/'AEG Inputs'!$G$1+CU16</f>
        <v>0.10816757479259401</v>
      </c>
      <c r="CV17" s="39" cm="1">
        <f t="array" ref="CV17">INDEX('AEG Inputs'!$E$2:$BC$92,MATCH(CV$1,'AEG Inputs'!$F$2:$F$92,0),MATCH($A17,'AEG Inputs'!$E$2:$AI$2,0)+20)/'AEG Inputs'!$G$1+CV16</f>
        <v>0.43540850073883663</v>
      </c>
      <c r="CW17" s="39" cm="1">
        <f t="array" ref="CW17">INDEX('AEG Inputs'!$E$2:$BC$92,MATCH(CW$1,'AEG Inputs'!$F$2:$F$92,0),MATCH($A17,'AEG Inputs'!$E$2:$AI$2,0)+20)/'AEG Inputs'!$G$1+CW16</f>
        <v>8.3778590950674595E-2</v>
      </c>
      <c r="CX17" s="39" cm="1">
        <f t="array" ref="CX17">INDEX('AEG Inputs'!$E$2:$BC$92,MATCH(CX$1,'AEG Inputs'!$F$2:$F$92,0),MATCH($A17,'AEG Inputs'!$E$2:$AI$2,0)+20)/'AEG Inputs'!$G$1+CX16</f>
        <v>6.2702943689734667</v>
      </c>
      <c r="CY17" s="39" cm="1">
        <f t="array" ref="CY17">INDEX('AEG Inputs'!$E$2:$BC$92,MATCH(CY$1,'AEG Inputs'!$F$2:$F$92,0),MATCH($A17,'AEG Inputs'!$E$2:$AI$2,0)+20)/'AEG Inputs'!$G$1+CY16</f>
        <v>1.1631815546503299E-2</v>
      </c>
      <c r="CZ17" s="39" cm="1">
        <f t="array" ref="CZ17">INDEX('AEG Inputs'!$E$2:$BC$92,MATCH(CZ$1,'AEG Inputs'!$F$2:$F$92,0),MATCH($A17,'AEG Inputs'!$E$2:$AI$2,0)+20)/'AEG Inputs'!$G$1+CZ16</f>
        <v>2.34319166001728</v>
      </c>
      <c r="DA17" s="39" cm="1">
        <f t="array" ref="DA17">INDEX('AEG Inputs'!$E$2:$BC$92,MATCH(DA$1,'AEG Inputs'!$F$2:$F$92,0),MATCH($A17,'AEG Inputs'!$E$2:$AI$2,0)+20)/'AEG Inputs'!$G$1+DA16</f>
        <v>7.8405969246805283</v>
      </c>
      <c r="DB17" s="39" cm="1">
        <f t="array" ref="DB17">INDEX('AEG Inputs'!$E$2:$BC$92,MATCH(DB$1,'AEG Inputs'!$F$2:$F$92,0),MATCH($A17,'AEG Inputs'!$E$2:$AI$2,0)+20)/'AEG Inputs'!$G$1+DB16</f>
        <v>0.67219831870899438</v>
      </c>
      <c r="DC17" s="39" cm="1">
        <f t="array" ref="DC17">INDEX('AEG Inputs'!$E$2:$BC$92,MATCH(DC$1,'AEG Inputs'!$F$2:$F$92,0),MATCH($A17,'AEG Inputs'!$E$2:$AI$2,0)+20)/'AEG Inputs'!$G$1+DC16</f>
        <v>3.3590822969527999E-2</v>
      </c>
      <c r="DD17" s="39" cm="1">
        <f t="array" ref="DD17">INDEX('AEG Inputs'!$E$2:$BC$92,MATCH(DD$1,'AEG Inputs'!$F$2:$F$92,0),MATCH($A17,'AEG Inputs'!$E$2:$AI$2,0)+20)/'AEG Inputs'!$G$1+DD16</f>
        <v>2.8237380422734989E-2</v>
      </c>
      <c r="DE17" s="39" cm="1">
        <f t="array" ref="DE17">INDEX('AEG Inputs'!$E$2:$BC$92,MATCH(DE$1,'AEG Inputs'!$F$2:$F$92,0),MATCH($A17,'AEG Inputs'!$E$2:$AI$2,0)+20)/'AEG Inputs'!$G$1+DE16</f>
        <v>0.30828509729885351</v>
      </c>
      <c r="DF17" s="39" cm="1">
        <f t="array" ref="DF17">INDEX('AEG Inputs'!$E$2:$BC$92,MATCH(DF$1,'AEG Inputs'!$F$2:$F$92,0),MATCH($A17,'AEG Inputs'!$E$2:$AI$2,0)+20)/'AEG Inputs'!$G$1+DF16</f>
        <v>0.45893787210669795</v>
      </c>
      <c r="DG17" s="39" cm="1">
        <f t="array" ref="DG17">INDEX('AEG Inputs'!$E$2:$BC$92,MATCH(DG$1,'AEG Inputs'!$F$2:$F$92,0),MATCH($A17,'AEG Inputs'!$E$2:$AI$2,0)+20)/'AEG Inputs'!$G$1+DG16</f>
        <v>0.55591765627618372</v>
      </c>
      <c r="DH17" s="39" cm="1">
        <f t="array" ref="DH17">INDEX('AEG Inputs'!$E$2:$BC$92,MATCH(DH$1,'AEG Inputs'!$F$2:$F$92,0),MATCH($A17,'AEG Inputs'!$E$2:$AI$2,0)+20)/'AEG Inputs'!$G$1+DH16</f>
        <v>0.242471832347498</v>
      </c>
      <c r="DI17" s="39" cm="1">
        <f t="array" ref="DI17">INDEX('AEG Inputs'!$E$2:$BC$92,MATCH(DI$1,'AEG Inputs'!$F$2:$F$92,0),MATCH($A17,'AEG Inputs'!$E$2:$AI$2,0)+20)/'AEG Inputs'!$G$1+DI16</f>
        <v>0.14035326581862601</v>
      </c>
      <c r="DJ17" s="39" cm="1">
        <f t="array" ref="DJ17">INDEX('AEG Inputs'!$E$2:$BC$92,MATCH(DJ$1,'AEG Inputs'!$F$2:$F$92,0),MATCH($A17,'AEG Inputs'!$E$2:$AI$2,0)+20)/'AEG Inputs'!$G$1+DJ16</f>
        <v>0.26573007741040672</v>
      </c>
      <c r="DK17" s="39" cm="1">
        <f t="array" ref="DK17">INDEX('AEG Inputs'!$E$2:$BC$92,MATCH(DK$1,'AEG Inputs'!$F$2:$F$92,0),MATCH($A17,'AEG Inputs'!$E$2:$AI$2,0)+20)/'AEG Inputs'!$G$1+DK16</f>
        <v>3.8868236322194598E-2</v>
      </c>
      <c r="DL17" s="39" cm="1">
        <f t="array" ref="DL17">INDEX('AEG Inputs'!$E$2:$BC$92,MATCH(DL$1,'AEG Inputs'!$F$2:$F$92,0),MATCH($A17,'AEG Inputs'!$E$2:$AI$2,0)+20)/'AEG Inputs'!$G$1+DL16</f>
        <v>3.1163412485142898</v>
      </c>
      <c r="DM17" s="39" cm="1">
        <f t="array" ref="DM17">INDEX('AEG Inputs'!$E$2:$BC$92,MATCH(DM$1,'AEG Inputs'!$F$2:$F$92,0),MATCH($A17,'AEG Inputs'!$E$2:$AI$2,0)+20)/'AEG Inputs'!$G$1+DM16</f>
        <v>6.73989224459807E-3</v>
      </c>
      <c r="DN17" s="39" cm="1">
        <f t="array" ref="DN17">INDEX('AEG Inputs'!$E$2:$BC$92,MATCH(DN$1,'AEG Inputs'!$F$2:$F$92,0),MATCH($A17,'AEG Inputs'!$E$2:$AI$2,0)+20)/'AEG Inputs'!$G$1+DN16</f>
        <v>0.69130521515027699</v>
      </c>
      <c r="DO17" s="39" cm="1">
        <f t="array" ref="DO17">INDEX('AEG Inputs'!$E$2:$BC$92,MATCH(DO$1,'AEG Inputs'!$F$2:$F$92,0),MATCH($A17,'AEG Inputs'!$E$2:$AI$2,0)+20)/'AEG Inputs'!$G$1+DO16</f>
        <v>5.5261657311328465</v>
      </c>
      <c r="DP17" s="39" cm="1">
        <f t="array" ref="DP17">INDEX('AEG Inputs'!$E$2:$BC$92,MATCH(DP$1,'AEG Inputs'!$F$2:$F$92,0),MATCH($A17,'AEG Inputs'!$E$2:$AI$2,0)+20)/'AEG Inputs'!$G$1+DP16</f>
        <v>32.233745762832442</v>
      </c>
      <c r="DQ17" s="39" cm="1">
        <f t="array" ref="DQ17">INDEX('AEG Inputs'!$E$2:$BC$92,MATCH(DQ$1,'AEG Inputs'!$F$2:$F$92,0),MATCH($A17,'AEG Inputs'!$E$2:$AI$2,0)+20)/'AEG Inputs'!$G$1+DQ16</f>
        <v>0.29794160749922127</v>
      </c>
      <c r="DR17" s="39" cm="1">
        <f t="array" ref="DR17">INDEX('AEG Inputs'!$E$2:$BC$92,MATCH(DR$1,'AEG Inputs'!$F$2:$F$92,0),MATCH($A17,'AEG Inputs'!$E$2:$AI$2,0)+20)/'AEG Inputs'!$G$1+DR16</f>
        <v>6.7664734903022534</v>
      </c>
      <c r="DS17" s="39" cm="1">
        <f t="array" ref="DS17">INDEX('AEG Inputs'!$E$2:$BC$92,MATCH(DS$1,'AEG Inputs'!$F$2:$F$92,0),MATCH($A17,'AEG Inputs'!$E$2:$AI$2,0)+20)/'AEG Inputs'!$G$1+DS16</f>
        <v>3.4775188451624834</v>
      </c>
      <c r="DT17" s="39" cm="1">
        <f t="array" ref="DT17">INDEX('AEG Inputs'!$E$2:$BC$92,MATCH(DT$1,'AEG Inputs'!$F$2:$F$92,0),MATCH($A17,'AEG Inputs'!$E$2:$AI$2,0)+20)/'AEG Inputs'!$G$1+DT16</f>
        <v>4.0650436634317995</v>
      </c>
      <c r="DU17" s="39" cm="1">
        <f t="array" ref="DU17">INDEX('AEG Inputs'!$E$2:$BC$92,MATCH(DU$1,'AEG Inputs'!$F$2:$F$92,0),MATCH($A17,'AEG Inputs'!$E$2:$AI$2,0)+20)/'AEG Inputs'!$G$1+DU16</f>
        <v>3.5307831807224299</v>
      </c>
      <c r="DV17" s="39" cm="1">
        <f t="array" ref="DV17">INDEX('AEG Inputs'!$E$2:$BC$92,MATCH(DV$1,'AEG Inputs'!$F$2:$F$92,0),MATCH($A17,'AEG Inputs'!$E$2:$AI$2,0)+20)/'AEG Inputs'!$G$1+DV16</f>
        <v>1.95738613204409</v>
      </c>
      <c r="DW17" s="39" cm="1">
        <f t="array" ref="DW17">INDEX('AEG Inputs'!$E$2:$BC$92,MATCH(DW$1,'AEG Inputs'!$F$2:$F$92,0),MATCH($A17,'AEG Inputs'!$E$2:$AI$2,0)+20)/'AEG Inputs'!$G$1+DW16</f>
        <v>19.411752216920402</v>
      </c>
      <c r="DX17" s="39" cm="1">
        <f t="array" ref="DX17">INDEX('AEG Inputs'!$E$2:$BC$92,MATCH(DX$1,'AEG Inputs'!$F$2:$F$92,0),MATCH($A17,'AEG Inputs'!$E$2:$AI$2,0)+20)/'AEG Inputs'!$G$1+DX16</f>
        <v>87.815199088279229</v>
      </c>
      <c r="DY17" s="39" cm="1">
        <f t="array" ref="DY17">INDEX('AEG Inputs'!$E$2:$BC$92,MATCH(DY$1,'AEG Inputs'!$F$2:$F$92,0),MATCH($A17,'AEG Inputs'!$E$2:$AI$2,0)+20)/'AEG Inputs'!$G$1+DY16</f>
        <v>0.50335026696294605</v>
      </c>
      <c r="DZ17" s="39" cm="1">
        <f t="array" ref="DZ17">INDEX('AEG Inputs'!$E$2:$BC$92,MATCH(DZ$1,'AEG Inputs'!$F$2:$F$92,0),MATCH($A17,'AEG Inputs'!$E$2:$AI$2,0)+20)/'AEG Inputs'!$G$1+DZ16</f>
        <v>62.331172576342098</v>
      </c>
      <c r="EA17" s="39" cm="1">
        <f t="array" ref="EA17">INDEX('AEG Inputs'!$E$2:$BC$92,MATCH(EA$1,'AEG Inputs'!$F$2:$F$92,0),MATCH($A17,'AEG Inputs'!$E$2:$AI$2,0)+20)/'AEG Inputs'!$G$1+EA16</f>
        <v>0.103878316431654</v>
      </c>
      <c r="EB17" s="39" cm="1">
        <f t="array" ref="EB17">INDEX('AEG Inputs'!$E$2:$BC$92,MATCH(EB$1,'AEG Inputs'!$F$2:$F$92,0),MATCH($A17,'AEG Inputs'!$E$2:$AI$2,0)+20)/'AEG Inputs'!$G$1+EB16</f>
        <v>26.087410826622701</v>
      </c>
      <c r="EC17" s="39" cm="1">
        <f t="array" ref="EC17">INDEX('AEG Inputs'!$E$2:$BC$92,MATCH(EC$1,'AEG Inputs'!$F$2:$F$92,0),MATCH($A17,'AEG Inputs'!$E$2:$AI$2,0)+20)/'AEG Inputs'!$G$1+EC16</f>
        <v>33.78492324473217</v>
      </c>
      <c r="ED17" s="39" cm="1">
        <f t="array" ref="ED17">INDEX('AEG Inputs'!$E$2:$BC$92,MATCH(ED$1,'AEG Inputs'!$F$2:$F$92,0),MATCH($A17,'AEG Inputs'!$E$2:$AI$2,0)+20)/'AEG Inputs'!$G$1+ED16</f>
        <v>9.8042152583118067</v>
      </c>
      <c r="EE17" s="39" cm="1">
        <f t="array" ref="EE17">INDEX('AEG Inputs'!$E$2:$BC$92,MATCH(EE$1,'AEG Inputs'!$F$2:$F$92,0),MATCH($A17,'AEG Inputs'!$E$2:$AI$2,0)+20)/'AEG Inputs'!$G$1+EE16</f>
        <v>0.28300510532626766</v>
      </c>
      <c r="EF17" s="39" cm="1">
        <f t="array" ref="EF17">INDEX('AEG Inputs'!$E$2:$BC$92,MATCH(EF$1,'AEG Inputs'!$F$2:$F$92,0),MATCH($A17,'AEG Inputs'!$E$2:$AI$2,0)+20)/'AEG Inputs'!$G$1+EF16</f>
        <v>0.2692178801922544</v>
      </c>
      <c r="EG17" s="39" cm="1">
        <f t="array" ref="EG17">INDEX('AEG Inputs'!$E$2:$BC$92,MATCH(EG$1,'AEG Inputs'!$F$2:$F$92,0),MATCH($A17,'AEG Inputs'!$E$2:$AI$2,0)+20)/'AEG Inputs'!$G$1+EG16</f>
        <v>5.9971481930548043</v>
      </c>
      <c r="EH17" s="39" cm="1">
        <f t="array" ref="EH17">INDEX('AEG Inputs'!$E$2:$BC$92,MATCH(EH$1,'AEG Inputs'!$F$2:$F$92,0),MATCH($A17,'AEG Inputs'!$E$2:$AI$2,0)+20)/'AEG Inputs'!$G$1+EH16</f>
        <v>4.6701635731991402</v>
      </c>
      <c r="EI17" s="39" cm="1">
        <f t="array" ref="EI17">INDEX('AEG Inputs'!$E$2:$BC$92,MATCH(EI$1,'AEG Inputs'!$F$2:$F$92,0),MATCH($A17,'AEG Inputs'!$E$2:$AI$2,0)+20)/'AEG Inputs'!$G$1+EI16</f>
        <v>4.9865900879431555</v>
      </c>
      <c r="EJ17" s="39" cm="1">
        <f t="array" ref="EJ17">INDEX('AEG Inputs'!$E$2:$BC$92,MATCH(EJ$1,'AEG Inputs'!$F$2:$F$92,0),MATCH($A17,'AEG Inputs'!$E$2:$AI$2,0)+20)/'AEG Inputs'!$G$1+EJ16</f>
        <v>24.713461491990849</v>
      </c>
      <c r="EK17" s="39" cm="1">
        <f t="array" ref="EK17">INDEX('AEG Inputs'!$E$2:$BC$92,MATCH(EK$1,'AEG Inputs'!$F$2:$F$92,0),MATCH($A17,'AEG Inputs'!$E$2:$AI$2,0)+20)/'AEG Inputs'!$G$1+EK16</f>
        <v>43.826953195724599</v>
      </c>
      <c r="EL17" s="39" cm="1">
        <f t="array" ref="EL17">INDEX('AEG Inputs'!$E$2:$BC$92,MATCH(EL$1,'AEG Inputs'!$F$2:$F$92,0),MATCH($A17,'AEG Inputs'!$E$2:$AI$2,0)+20)/'AEG Inputs'!$G$1+EL16</f>
        <v>3.1991191520052262</v>
      </c>
      <c r="EM17" s="39" cm="1">
        <f t="array" ref="EM17">INDEX('AEG Inputs'!$E$2:$BC$92,MATCH(EM$1,'AEG Inputs'!$F$2:$F$92,0),MATCH($A17,'AEG Inputs'!$E$2:$AI$2,0)+20)/'AEG Inputs'!$G$1+EM16</f>
        <v>1.0129574779328001</v>
      </c>
      <c r="EN17" s="39" cm="1">
        <f t="array" ref="EN17">INDEX('AEG Inputs'!$E$2:$BC$92,MATCH(EN$1,'AEG Inputs'!$F$2:$F$92,0),MATCH($A17,'AEG Inputs'!$E$2:$AI$2,0)+20)/'AEG Inputs'!$G$1+EN16</f>
        <v>68.354614045275255</v>
      </c>
      <c r="EO17" s="39" cm="1">
        <f t="array" ref="EO17">INDEX('AEG Inputs'!$E$2:$BC$92,MATCH(EO$1,'AEG Inputs'!$F$2:$F$92,0),MATCH($A17,'AEG Inputs'!$E$2:$AI$2,0)+20)/'AEG Inputs'!$G$1+EO16</f>
        <v>0.140488791397438</v>
      </c>
      <c r="EP17" s="39" cm="1">
        <f t="array" ref="EP17">INDEX('AEG Inputs'!$E$2:$BC$92,MATCH(EP$1,'AEG Inputs'!$F$2:$F$92,0),MATCH($A17,'AEG Inputs'!$E$2:$AI$2,0)+20)/'AEG Inputs'!$G$1+EP16</f>
        <v>51.703577220299103</v>
      </c>
      <c r="EQ17" s="39" cm="1">
        <f t="array" ref="EQ17">INDEX('AEG Inputs'!$E$2:$BC$92,MATCH(EQ$1,'AEG Inputs'!$F$2:$F$92,0),MATCH($A17,'AEG Inputs'!$E$2:$AI$2,0)+20)/'AEG Inputs'!$G$1+EQ16</f>
        <v>54.458767464777942</v>
      </c>
      <c r="ER17" s="39" cm="1">
        <f t="array" ref="ER17">INDEX('AEG Inputs'!$E$2:$BC$92,MATCH(ER$1,'AEG Inputs'!$F$2:$F$92,0),MATCH($A17,'AEG Inputs'!$E$2:$AI$2,0)+20)/'AEG Inputs'!$G$1+ER16</f>
        <v>31.129547873756096</v>
      </c>
      <c r="ES17" s="39" cm="1">
        <f t="array" ref="ES17">INDEX('AEG Inputs'!$E$2:$BC$92,MATCH(ES$1,'AEG Inputs'!$F$2:$F$92,0),MATCH($A17,'AEG Inputs'!$E$2:$AI$2,0)+20)/'AEG Inputs'!$G$1+ES16</f>
        <v>2.40308179572917E-2</v>
      </c>
      <c r="ET17" s="39" cm="1">
        <f t="array" ref="ET17">INDEX('AEG Inputs'!$E$2:$BC$92,MATCH(ET$1,'AEG Inputs'!$F$2:$F$92,0),MATCH($A17,'AEG Inputs'!$E$2:$AI$2,0)+20)/'AEG Inputs'!$G$1+ET16</f>
        <v>5.5923898800008143E-2</v>
      </c>
      <c r="EU17" s="39" cm="1">
        <f t="array" ref="EU17">INDEX('AEG Inputs'!$E$2:$BC$92,MATCH(EU$1,'AEG Inputs'!$F$2:$F$92,0),MATCH($A17,'AEG Inputs'!$E$2:$AI$2,0)+20)/'AEG Inputs'!$G$1+EU16</f>
        <v>0.97555367594732278</v>
      </c>
      <c r="EV17" s="39" cm="1">
        <f t="array" ref="EV17">INDEX('AEG Inputs'!$E$2:$BC$92,MATCH(EV$1,'AEG Inputs'!$F$2:$F$92,0),MATCH($A17,'AEG Inputs'!$E$2:$AI$2,0)+20)/'AEG Inputs'!$G$1+EV16</f>
        <v>1.012696656516463</v>
      </c>
      <c r="EW17" s="39" cm="1">
        <f t="array" ref="EW17">INDEX('AEG Inputs'!$E$2:$BC$92,MATCH(EW$1,'AEG Inputs'!$F$2:$F$92,0),MATCH($A17,'AEG Inputs'!$E$2:$AI$2,0)+20)/'AEG Inputs'!$G$1+EW16</f>
        <v>1.1455098495472433</v>
      </c>
      <c r="EX17" s="39" cm="1">
        <f t="array" ref="EX17">INDEX('AEG Inputs'!$E$2:$BC$92,MATCH(EX$1,'AEG Inputs'!$F$2:$F$92,0),MATCH($A17,'AEG Inputs'!$E$2:$AI$2,0)+20)/'AEG Inputs'!$G$1+EX16</f>
        <v>0.62088897957369404</v>
      </c>
      <c r="EY17" s="39" cm="1">
        <f t="array" ref="EY17">INDEX('AEG Inputs'!$E$2:$BC$92,MATCH(EY$1,'AEG Inputs'!$F$2:$F$92,0),MATCH($A17,'AEG Inputs'!$E$2:$AI$2,0)+20)/'AEG Inputs'!$G$1+EY16</f>
        <v>0.19694472086744999</v>
      </c>
      <c r="EZ17" s="39" cm="1">
        <f t="array" ref="EZ17">INDEX('AEG Inputs'!$E$2:$BC$92,MATCH(EZ$1,'AEG Inputs'!$F$2:$F$92,0),MATCH($A17,'AEG Inputs'!$E$2:$AI$2,0)+20)/'AEG Inputs'!$G$1+EZ16</f>
        <v>0.35170483494316368</v>
      </c>
      <c r="FA17" s="39" cm="1">
        <f t="array" ref="FA17">INDEX('AEG Inputs'!$E$2:$BC$92,MATCH(FA$1,'AEG Inputs'!$F$2:$F$92,0),MATCH($A17,'AEG Inputs'!$E$2:$AI$2,0)+20)/'AEG Inputs'!$G$1+FA16</f>
        <v>0.14751837937873599</v>
      </c>
      <c r="FB17" s="39" cm="1">
        <f t="array" ref="FB17">INDEX('AEG Inputs'!$E$2:$BC$92,MATCH(FB$1,'AEG Inputs'!$F$2:$F$92,0),MATCH($A17,'AEG Inputs'!$E$2:$AI$2,0)+20)/'AEG Inputs'!$G$1+FB16</f>
        <v>2.3024963146540944</v>
      </c>
      <c r="FC17" s="39" cm="1">
        <f t="array" ref="FC17">INDEX('AEG Inputs'!$E$2:$BC$92,MATCH(FC$1,'AEG Inputs'!$F$2:$F$92,0),MATCH($A17,'AEG Inputs'!$E$2:$AI$2,0)+20)/'AEG Inputs'!$G$1+FC16</f>
        <v>3.59978613919874E-3</v>
      </c>
      <c r="FD17" s="39" cm="1">
        <f t="array" ref="FD17">INDEX('AEG Inputs'!$E$2:$BC$92,MATCH(FD$1,'AEG Inputs'!$F$2:$F$92,0),MATCH($A17,'AEG Inputs'!$E$2:$AI$2,0)+20)/'AEG Inputs'!$G$1+FD16</f>
        <v>3.1842582527346002</v>
      </c>
      <c r="FE17" s="39" cm="1">
        <f t="array" ref="FE17">INDEX('AEG Inputs'!$E$2:$BC$92,MATCH(FE$1,'AEG Inputs'!$F$2:$F$92,0),MATCH($A17,'AEG Inputs'!$E$2:$AI$2,0)+20)/'AEG Inputs'!$G$1+FE16</f>
        <v>6.8647741638662607</v>
      </c>
      <c r="FF17" s="39" cm="1">
        <f t="array" ref="FF17">INDEX('AEG Inputs'!$E$2:$BC$92,MATCH(FF$1,'AEG Inputs'!$F$2:$F$92,0),MATCH($A17,'AEG Inputs'!$E$2:$AI$2,0)+20)/'AEG Inputs'!$G$1+FF16</f>
        <v>9.242986899600993</v>
      </c>
      <c r="FG17" s="39" cm="1">
        <f t="array" ref="FG17">INDEX('AEG Inputs'!$E$2:$BC$92,MATCH(FG$1,'AEG Inputs'!$F$2:$F$92,0),MATCH($A17,'AEG Inputs'!$E$2:$AI$2,0)+20)/'AEG Inputs'!$G$1+FG16</f>
        <v>2.8352386625056604E-2</v>
      </c>
      <c r="FH17" s="39" cm="1">
        <f t="array" ref="FH17">INDEX('AEG Inputs'!$E$2:$BC$92,MATCH(FH$1,'AEG Inputs'!$F$2:$F$92,0),MATCH($A17,'AEG Inputs'!$E$2:$AI$2,0)+20)/'AEG Inputs'!$G$1+FH16</f>
        <v>1.5659083487249481</v>
      </c>
      <c r="FI17" s="39" cm="1">
        <f t="array" ref="FI17">INDEX('AEG Inputs'!$E$2:$BC$92,MATCH(FI$1,'AEG Inputs'!$F$2:$F$92,0),MATCH($A17,'AEG Inputs'!$E$2:$AI$2,0)+20)/'AEG Inputs'!$G$1+FI16</f>
        <v>0.84128102069190813</v>
      </c>
      <c r="FJ17" s="39" cm="1">
        <f t="array" ref="FJ17">INDEX('AEG Inputs'!$E$2:$BC$92,MATCH(FJ$1,'AEG Inputs'!$F$2:$F$92,0),MATCH($A17,'AEG Inputs'!$E$2:$AI$2,0)+20)/'AEG Inputs'!$G$1+FJ16</f>
        <v>0.90888966822906503</v>
      </c>
      <c r="FK17" s="39" cm="1">
        <f t="array" ref="FK17">INDEX('AEG Inputs'!$E$2:$BC$92,MATCH(FK$1,'AEG Inputs'!$F$2:$F$92,0),MATCH($A17,'AEG Inputs'!$E$2:$AI$2,0)+20)/'AEG Inputs'!$G$1+FK16</f>
        <v>0.81075003759660447</v>
      </c>
      <c r="FL17" s="39" cm="1">
        <f t="array" ref="FL17">INDEX('AEG Inputs'!$E$2:$BC$92,MATCH(FL$1,'AEG Inputs'!$F$2:$F$92,0),MATCH($A17,'AEG Inputs'!$E$2:$AI$2,0)+20)/'AEG Inputs'!$G$1+FL16</f>
        <v>0.31511011388114402</v>
      </c>
      <c r="FM17" s="39" cm="1">
        <f t="array" ref="FM17">INDEX('AEG Inputs'!$E$2:$BC$92,MATCH(FM$1,'AEG Inputs'!$F$2:$F$92,0),MATCH($A17,'AEG Inputs'!$E$2:$AI$2,0)+20)/'AEG Inputs'!$G$1+FM16</f>
        <v>1.03586979557203</v>
      </c>
      <c r="FN17" s="39" cm="1">
        <f t="array" ref="FN17">INDEX('AEG Inputs'!$E$2:$BC$92,MATCH(FN$1,'AEG Inputs'!$F$2:$F$92,0),MATCH($A17,'AEG Inputs'!$E$2:$AI$2,0)+20)/'AEG Inputs'!$G$1+FN16</f>
        <v>19.735637204714088</v>
      </c>
      <c r="FO17" s="39" cm="1">
        <f t="array" ref="FO17">INDEX('AEG Inputs'!$E$2:$BC$92,MATCH(FO$1,'AEG Inputs'!$F$2:$F$92,0),MATCH($A17,'AEG Inputs'!$E$2:$AI$2,0)+20)/'AEG Inputs'!$G$1+FO16</f>
        <v>8.6191569056954506E-2</v>
      </c>
      <c r="FP17" s="39" cm="1">
        <f t="array" ref="FP17">INDEX('AEG Inputs'!$E$2:$BC$92,MATCH(FP$1,'AEG Inputs'!$F$2:$F$92,0),MATCH($A17,'AEG Inputs'!$E$2:$AI$2,0)+20)/'AEG Inputs'!$G$1+FP16</f>
        <v>17.813682868679031</v>
      </c>
      <c r="FQ17" s="39" cm="1">
        <f t="array" ref="FQ17">INDEX('AEG Inputs'!$E$2:$BC$92,MATCH(FQ$1,'AEG Inputs'!$F$2:$F$92,0),MATCH($A17,'AEG Inputs'!$E$2:$AI$2,0)+20)/'AEG Inputs'!$G$1+FQ16</f>
        <v>3.3104529909932803E-2</v>
      </c>
      <c r="FR17" s="39" cm="1">
        <f t="array" ref="FR17">INDEX('AEG Inputs'!$E$2:$BC$92,MATCH(FR$1,'AEG Inputs'!$F$2:$F$92,0),MATCH($A17,'AEG Inputs'!$E$2:$AI$2,0)+20)/'AEG Inputs'!$G$1+FR16</f>
        <v>5.52061835920217</v>
      </c>
      <c r="FS17" s="39" cm="1">
        <f t="array" ref="FS17">INDEX('AEG Inputs'!$E$2:$BC$92,MATCH(FS$1,'AEG Inputs'!$F$2:$F$92,0),MATCH($A17,'AEG Inputs'!$E$2:$AI$2,0)+20)/'AEG Inputs'!$G$1+FS16</f>
        <v>7.4826332569202876</v>
      </c>
    </row>
    <row r="18" spans="1:175" x14ac:dyDescent="0.25">
      <c r="A18" s="38">
        <f t="shared" si="0"/>
        <v>2039</v>
      </c>
      <c r="B18" s="39">
        <f>INDEX('AEG Inputs'!$E$2:$BC$92,MATCH(B$1,'AEG Inputs'!$E$2:$E$92,0),MATCH($A18,'AEG Inputs'!$E$2:$AI$2,0))/'AEG Inputs'!$G$1+B17</f>
        <v>0.93536938082213972</v>
      </c>
      <c r="C18" s="39">
        <f>INDEX('AEG Inputs'!$E$2:$BC$92,MATCH(C$1,'AEG Inputs'!$E$2:$E$92,0),MATCH($A18,'AEG Inputs'!$E$2:$AI$2,0))/'AEG Inputs'!$G$1+C17</f>
        <v>2.0016642732413947</v>
      </c>
      <c r="D18" s="39">
        <f>INDEX('AEG Inputs'!$E$2:$BC$92,MATCH(D$1,'AEG Inputs'!$E$2:$E$92,0),MATCH($A18,'AEG Inputs'!$E$2:$AI$2,0))/'AEG Inputs'!$G$1+D17</f>
        <v>22.379387703888938</v>
      </c>
      <c r="E18" s="39">
        <f>INDEX('AEG Inputs'!$E$2:$BC$92,MATCH(E$1,'AEG Inputs'!$E$2:$E$92,0),MATCH($A18,'AEG Inputs'!$E$2:$AI$2,0))/'AEG Inputs'!$G$1+E17</f>
        <v>54.631200491456077</v>
      </c>
      <c r="F18" s="39">
        <f>INDEX('AEG Inputs'!$E$2:$BC$92,MATCH(F$1,'AEG Inputs'!$E$2:$E$92,0),MATCH($A18,'AEG Inputs'!$E$2:$AI$2,0))/'AEG Inputs'!$G$1+F17</f>
        <v>2.682054351759529</v>
      </c>
      <c r="G18" s="39">
        <f>INDEX('AEG Inputs'!$E$2:$BC$92,MATCH(G$1,'AEG Inputs'!$E$2:$E$92,0),MATCH($A18,'AEG Inputs'!$E$2:$AI$2,0))/'AEG Inputs'!$G$1+G17</f>
        <v>42.184566074474944</v>
      </c>
      <c r="H18" s="39">
        <f>INDEX('AEG Inputs'!$E$2:$BC$92,MATCH(H$1,'AEG Inputs'!$E$2:$E$92,0),MATCH($A18,'AEG Inputs'!$E$2:$AI$2,0))/'AEG Inputs'!$G$1+H17</f>
        <v>0.182317321416124</v>
      </c>
      <c r="I18" s="39">
        <f>INDEX('AEG Inputs'!$E$2:$BC$92,MATCH(I$1,'AEG Inputs'!$E$2:$E$92,0),MATCH($A18,'AEG Inputs'!$E$2:$AI$2,0))/'AEG Inputs'!$G$1+I17</f>
        <v>0.131566500644517</v>
      </c>
      <c r="J18" s="39">
        <f>INDEX('AEG Inputs'!$E$2:$BC$92,MATCH(J$1,'AEG Inputs'!$E$2:$E$92,0),MATCH($A18,'AEG Inputs'!$E$2:$AI$2,0))/'AEG Inputs'!$G$1+J17</f>
        <v>25.644479457100299</v>
      </c>
      <c r="K18" s="39">
        <f>INDEX('AEG Inputs'!$E$2:$BC$92,MATCH(K$1,'AEG Inputs'!$E$2:$E$92,0),MATCH($A18,'AEG Inputs'!$E$2:$AI$2,0))/'AEG Inputs'!$G$1+K17</f>
        <v>55.239094324676998</v>
      </c>
      <c r="L18" s="39">
        <f>INDEX('AEG Inputs'!$E$2:$BC$92,MATCH(L$1,'AEG Inputs'!$E$2:$E$92,0),MATCH($A18,'AEG Inputs'!$E$2:$AI$2,0))/'AEG Inputs'!$G$1+L17</f>
        <v>1.8644301444012801</v>
      </c>
      <c r="M18" s="39">
        <f>INDEX('AEG Inputs'!$E$2:$BC$92,MATCH(M$1,'AEG Inputs'!$E$2:$E$92,0),MATCH($A18,'AEG Inputs'!$E$2:$AI$2,0))/'AEG Inputs'!$G$1+M17</f>
        <v>0.23861574459029899</v>
      </c>
      <c r="N18" s="39">
        <f>INDEX('AEG Inputs'!$E$2:$BC$92,MATCH(N$1,'AEG Inputs'!$E$2:$E$92,0),MATCH($A18,'AEG Inputs'!$E$2:$AI$2,0))/'AEG Inputs'!$G$1+N17</f>
        <v>1.6507728664993973</v>
      </c>
      <c r="O18" s="39">
        <f>INDEX('AEG Inputs'!$E$2:$BC$92,MATCH(O$1,'AEG Inputs'!$E$2:$E$92,0),MATCH($A18,'AEG Inputs'!$E$2:$AI$2,0))/'AEG Inputs'!$G$1+O17</f>
        <v>2.5456172004620816</v>
      </c>
      <c r="P18" s="39">
        <f>INDEX('AEG Inputs'!$E$2:$BC$92,MATCH(P$1,'AEG Inputs'!$E$2:$E$92,0),MATCH($A18,'AEG Inputs'!$E$2:$AI$2,0))/'AEG Inputs'!$G$1+P17</f>
        <v>19.023585513735181</v>
      </c>
      <c r="Q18" s="39">
        <f>INDEX('AEG Inputs'!$E$2:$BC$92,MATCH(Q$1,'AEG Inputs'!$E$2:$E$92,0),MATCH($A18,'AEG Inputs'!$E$2:$AI$2,0))/'AEG Inputs'!$G$1+Q17</f>
        <v>10.776232073204305</v>
      </c>
      <c r="R18" s="39">
        <f>INDEX('AEG Inputs'!$E$2:$BC$92,MATCH(R$1,'AEG Inputs'!$E$2:$E$92,0),MATCH($A18,'AEG Inputs'!$E$2:$AI$2,0))/'AEG Inputs'!$G$1+R17</f>
        <v>5.5067585598926039</v>
      </c>
      <c r="S18" s="39">
        <f>INDEX('AEG Inputs'!$E$2:$BC$92,MATCH(S$1,'AEG Inputs'!$E$2:$E$92,0),MATCH($A18,'AEG Inputs'!$E$2:$AI$2,0))/'AEG Inputs'!$G$1+S17</f>
        <v>4.1305441363423929</v>
      </c>
      <c r="T18" s="39">
        <f>INDEX('AEG Inputs'!$E$2:$BC$92,MATCH(T$1,'AEG Inputs'!$E$2:$E$92,0),MATCH($A18,'AEG Inputs'!$E$2:$AI$2,0))/'AEG Inputs'!$G$1+T17</f>
        <v>0.679823046605882</v>
      </c>
      <c r="U18" s="39">
        <f>INDEX('AEG Inputs'!$E$2:$BC$92,MATCH(U$1,'AEG Inputs'!$E$2:$E$92,0),MATCH($A18,'AEG Inputs'!$E$2:$AI$2,0))/'AEG Inputs'!$G$1+U17</f>
        <v>5.3125925298656931</v>
      </c>
      <c r="V18" s="39">
        <f>INDEX('AEG Inputs'!$E$2:$BC$92,MATCH(V$1,'AEG Inputs'!$E$2:$E$92,0),MATCH($A18,'AEG Inputs'!$E$2:$AI$2,0))/'AEG Inputs'!$G$1+V17</f>
        <v>19.177535709640779</v>
      </c>
      <c r="W18" s="39">
        <f>INDEX('AEG Inputs'!$E$2:$BC$92,MATCH(W$1,'AEG Inputs'!$E$2:$E$92,0),MATCH($A18,'AEG Inputs'!$E$2:$AI$2,0))/'AEG Inputs'!$G$1+W17</f>
        <v>76.175022297583411</v>
      </c>
      <c r="X18" s="39">
        <f>INDEX('AEG Inputs'!$E$2:$BC$92,MATCH(X$1,'AEG Inputs'!$E$2:$E$92,0),MATCH($A18,'AEG Inputs'!$E$2:$AI$2,0))/'AEG Inputs'!$G$1+X17</f>
        <v>5.2197776285939002</v>
      </c>
      <c r="Y18" s="39">
        <f>INDEX('AEG Inputs'!$E$2:$BC$92,MATCH(Y$1,'AEG Inputs'!$E$2:$E$92,0),MATCH($A18,'AEG Inputs'!$E$2:$AI$2,0))/'AEG Inputs'!$G$1+Y17</f>
        <v>4.3204577425552584</v>
      </c>
      <c r="Z18" s="39">
        <f>INDEX('AEG Inputs'!$E$2:$BC$92,MATCH(Z$1,'AEG Inputs'!$E$2:$E$92,0),MATCH($A18,'AEG Inputs'!$E$2:$AI$2,0))/'AEG Inputs'!$G$1+Z17</f>
        <v>1.349985773772034</v>
      </c>
      <c r="AA18" s="39">
        <f>INDEX('AEG Inputs'!$E$2:$BC$92,MATCH(AA$1,'AEG Inputs'!$E$2:$E$92,0),MATCH($A18,'AEG Inputs'!$E$2:$AI$2,0))/'AEG Inputs'!$G$1+AA17</f>
        <v>37.005354758415734</v>
      </c>
      <c r="AB18" s="39">
        <f>INDEX('AEG Inputs'!$E$2:$BC$92,MATCH(AB$1,'AEG Inputs'!$E$2:$E$92,0),MATCH($A18,'AEG Inputs'!$E$2:$AI$2,0))/'AEG Inputs'!$G$1+AB17</f>
        <v>12.955225062528168</v>
      </c>
      <c r="AC18" s="39">
        <f>INDEX('AEG Inputs'!$E$2:$BC$92,MATCH(AC$1,'AEG Inputs'!$E$2:$E$92,0),MATCH($A18,'AEG Inputs'!$E$2:$AI$2,0))/'AEG Inputs'!$G$1+AC17</f>
        <v>11.640296913554046</v>
      </c>
      <c r="AD18" s="39">
        <f>INDEX('AEG Inputs'!$E$2:$BC$92,MATCH(AD$1,'AEG Inputs'!$E$2:$E$92,0),MATCH($A18,'AEG Inputs'!$E$2:$AI$2,0))/'AEG Inputs'!$G$1+AD17</f>
        <v>9.1072883651590484</v>
      </c>
      <c r="AE18" s="39">
        <f>INDEX('AEG Inputs'!$E$2:$BC$92,MATCH(AE$1,'AEG Inputs'!$E$2:$E$92,0),MATCH($A18,'AEG Inputs'!$E$2:$AI$2,0))/'AEG Inputs'!$G$1+AE17</f>
        <v>2.24814539860412</v>
      </c>
      <c r="AF18" s="39">
        <f>INDEX('AEG Inputs'!$E$2:$BC$92,MATCH(AF$1,'AEG Inputs'!$E$2:$E$92,0),MATCH($A18,'AEG Inputs'!$E$2:$AI$2,0))/'AEG Inputs'!$G$1+AF17</f>
        <v>1.7806704611526902E-2</v>
      </c>
      <c r="AG18" s="39">
        <f>INDEX('AEG Inputs'!$E$2:$BC$92,MATCH(AG$1,'AEG Inputs'!$E$2:$E$92,0),MATCH($A18,'AEG Inputs'!$E$2:$AI$2,0))/'AEG Inputs'!$G$1+AG17</f>
        <v>3.1047687851577601E-2</v>
      </c>
      <c r="AH18" s="39">
        <f>INDEX('AEG Inputs'!$E$2:$BC$92,MATCH(AH$1,'AEG Inputs'!$E$2:$E$92,0),MATCH($A18,'AEG Inputs'!$E$2:$AI$2,0))/'AEG Inputs'!$G$1+AH17</f>
        <v>0.27613745111077898</v>
      </c>
      <c r="AI18" s="39">
        <f>INDEX('AEG Inputs'!$E$2:$BC$92,MATCH(AI$1,'AEG Inputs'!$E$2:$E$92,0),MATCH($A18,'AEG Inputs'!$E$2:$AI$2,0))/'AEG Inputs'!$G$1+AI17</f>
        <v>0.37587174386871303</v>
      </c>
      <c r="AJ18" s="39">
        <f>INDEX('AEG Inputs'!$E$2:$BC$92,MATCH(AJ$1,'AEG Inputs'!$E$2:$E$92,0),MATCH($A18,'AEG Inputs'!$E$2:$AI$2,0))/'AEG Inputs'!$G$1+AJ17</f>
        <v>8.7980737501515596E-2</v>
      </c>
      <c r="AK18" s="39">
        <f>INDEX('AEG Inputs'!$E$2:$BC$92,MATCH(AK$1,'AEG Inputs'!$E$2:$E$92,0),MATCH($A18,'AEG Inputs'!$E$2:$AI$2,0))/'AEG Inputs'!$G$1+AK17</f>
        <v>9.5345923689637794E-3</v>
      </c>
      <c r="AL18" s="39">
        <f>INDEX('AEG Inputs'!$E$2:$BC$92,MATCH(AL$1,'AEG Inputs'!$E$2:$E$92,0),MATCH($A18,'AEG Inputs'!$E$2:$AI$2,0))/'AEG Inputs'!$G$1+AL17</f>
        <v>0.37550930218844564</v>
      </c>
      <c r="AM18" s="39">
        <f>INDEX('AEG Inputs'!$E$2:$BC$92,MATCH(AM$1,'AEG Inputs'!$E$2:$E$92,0),MATCH($A18,'AEG Inputs'!$E$2:$AI$2,0))/'AEG Inputs'!$G$1+AM17</f>
        <v>0.34976345720820928</v>
      </c>
      <c r="AN18" s="39">
        <f>INDEX('AEG Inputs'!$E$2:$BC$92,MATCH(AN$1,'AEG Inputs'!$E$2:$E$92,0),MATCH($A18,'AEG Inputs'!$E$2:$AI$2,0))/'AEG Inputs'!$G$1+AN17</f>
        <v>2.3810032415022402</v>
      </c>
      <c r="AO18" s="39">
        <f>INDEX('AEG Inputs'!$E$2:$BC$92,MATCH(AO$1,'AEG Inputs'!$E$2:$E$92,0),MATCH($A18,'AEG Inputs'!$E$2:$AI$2,0))/'AEG Inputs'!$G$1+AO17</f>
        <v>3.3745233958251957</v>
      </c>
      <c r="AP18" s="39">
        <f>INDEX('AEG Inputs'!$E$2:$BC$92,MATCH(AP$1,'AEG Inputs'!$E$2:$E$92,0),MATCH($A18,'AEG Inputs'!$E$2:$AI$2,0))/'AEG Inputs'!$G$1+AP17</f>
        <v>0.54676110756496099</v>
      </c>
      <c r="AQ18" s="39">
        <f>INDEX('AEG Inputs'!$E$2:$BC$92,MATCH(AQ$1,'AEG Inputs'!$E$2:$E$92,0),MATCH($A18,'AEG Inputs'!$E$2:$AI$2,0))/'AEG Inputs'!$G$1+AQ17</f>
        <v>0.77395608775044056</v>
      </c>
      <c r="AR18" s="39">
        <f>INDEX('AEG Inputs'!$E$2:$BC$92,MATCH(AR$1,'AEG Inputs'!$E$2:$E$92,0),MATCH($A18,'AEG Inputs'!$E$2:$AI$2,0))/'AEG Inputs'!$G$1+AR17</f>
        <v>3.7221755573703401</v>
      </c>
      <c r="AS18" s="39">
        <f>INDEX('AEG Inputs'!$E$2:$BC$92,MATCH(AS$1,'AEG Inputs'!$E$2:$E$92,0),MATCH($A18,'AEG Inputs'!$E$2:$AI$2,0))/'AEG Inputs'!$G$1+AS17</f>
        <v>5.383851667843194</v>
      </c>
      <c r="AT18" s="39">
        <f>INDEX('AEG Inputs'!$E$2:$BC$92,MATCH(AT$1,'AEG Inputs'!$E$2:$E$92,0),MATCH($A18,'AEG Inputs'!$E$2:$AI$2,0))/'AEG Inputs'!$G$1+AT17</f>
        <v>22.574820549133051</v>
      </c>
      <c r="AU18" s="39">
        <f>INDEX('AEG Inputs'!$E$2:$BC$92,MATCH(AU$1,'AEG Inputs'!$E$2:$E$92,0),MATCH($A18,'AEG Inputs'!$E$2:$AI$2,0))/'AEG Inputs'!$G$1+AU17</f>
        <v>38.761068535323744</v>
      </c>
      <c r="AV18" s="39">
        <f>INDEX('AEG Inputs'!$E$2:$BC$92,MATCH(AV$1,'AEG Inputs'!$E$2:$E$92,0),MATCH($A18,'AEG Inputs'!$E$2:$AI$2,0))/'AEG Inputs'!$G$1+AV17</f>
        <v>5.0298237438514821</v>
      </c>
      <c r="AW18" s="39">
        <f>INDEX('AEG Inputs'!$E$2:$BC$92,MATCH(AW$1,'AEG Inputs'!$E$2:$E$92,0),MATCH($A18,'AEG Inputs'!$E$2:$AI$2,0))/'AEG Inputs'!$G$1+AW17</f>
        <v>4.5880737787671784</v>
      </c>
      <c r="AX18" s="39">
        <f>INDEX('AEG Inputs'!$E$2:$BC$92,MATCH(AX$1,'AEG Inputs'!$E$2:$E$92,0),MATCH($A18,'AEG Inputs'!$E$2:$AI$2,0))/'AEG Inputs'!$G$1+AX17</f>
        <v>1.9680908866128902E-2</v>
      </c>
      <c r="AY18" s="39">
        <f>INDEX('AEG Inputs'!$E$2:$BC$92,MATCH(AY$1,'AEG Inputs'!$E$2:$E$92,0),MATCH($A18,'AEG Inputs'!$E$2:$AI$2,0))/'AEG Inputs'!$G$1+AY17</f>
        <v>4.2421240824127598E-2</v>
      </c>
      <c r="AZ18" s="39">
        <f>INDEX('AEG Inputs'!$E$2:$BC$92,MATCH(AZ$1,'AEG Inputs'!$E$2:$E$92,0),MATCH($A18,'AEG Inputs'!$E$2:$AI$2,0))/'AEG Inputs'!$G$1+AZ17</f>
        <v>0.254871115059641</v>
      </c>
      <c r="BA18" s="39">
        <f>INDEX('AEG Inputs'!$E$2:$BC$92,MATCH(BA$1,'AEG Inputs'!$E$2:$E$92,0),MATCH($A18,'AEG Inputs'!$E$2:$AI$2,0))/'AEG Inputs'!$G$1+BA17</f>
        <v>0.51291043007977399</v>
      </c>
      <c r="BB18" s="39">
        <f>INDEX('AEG Inputs'!$E$2:$BC$92,MATCH(BB$1,'AEG Inputs'!$E$2:$E$92,0),MATCH($A18,'AEG Inputs'!$E$2:$AI$2,0))/'AEG Inputs'!$G$1+BB17</f>
        <v>4.3643050885484598E-2</v>
      </c>
      <c r="BC18" s="39">
        <f>INDEX('AEG Inputs'!$E$2:$BC$92,MATCH(BC$1,'AEG Inputs'!$E$2:$E$92,0),MATCH($A18,'AEG Inputs'!$E$2:$AI$2,0))/'AEG Inputs'!$G$1+BC17</f>
        <v>7.4695845640263298E-2</v>
      </c>
      <c r="BD18" s="39">
        <f>INDEX('AEG Inputs'!$E$2:$BC$92,MATCH(BD$1,'AEG Inputs'!$E$2:$E$92,0),MATCH($A18,'AEG Inputs'!$E$2:$AI$2,0))/'AEG Inputs'!$G$1+BD17</f>
        <v>1.9992699730838968E-2</v>
      </c>
      <c r="BE18" s="39">
        <f>INDEX('AEG Inputs'!$E$2:$BC$92,MATCH(BE$1,'AEG Inputs'!$E$2:$E$92,0),MATCH($A18,'AEG Inputs'!$E$2:$AI$2,0))/'AEG Inputs'!$G$1+BE17</f>
        <v>2.0645489376617344E-2</v>
      </c>
      <c r="BF18" s="39">
        <f>INDEX('AEG Inputs'!$E$2:$BC$92,MATCH(BF$1,'AEG Inputs'!$E$2:$E$92,0),MATCH($A18,'AEG Inputs'!$E$2:$AI$2,0))/'AEG Inputs'!$G$1+BF17</f>
        <v>4.61052781317112</v>
      </c>
      <c r="BG18" s="39">
        <f>INDEX('AEG Inputs'!$E$2:$BC$92,MATCH(BG$1,'AEG Inputs'!$E$2:$E$92,0),MATCH($A18,'AEG Inputs'!$E$2:$AI$2,0))/'AEG Inputs'!$G$1+BG17</f>
        <v>0.19563450833603774</v>
      </c>
      <c r="BH18" s="39">
        <f>INDEX('AEG Inputs'!$E$2:$BC$92,MATCH(BH$1,'AEG Inputs'!$E$2:$E$92,0),MATCH($A18,'AEG Inputs'!$E$2:$AI$2,0))/'AEG Inputs'!$G$1+BH17</f>
        <v>1.0671262516022946</v>
      </c>
      <c r="BI18" s="39">
        <f>INDEX('AEG Inputs'!$E$2:$BC$92,MATCH(BI$1,'AEG Inputs'!$E$2:$E$92,0),MATCH($A18,'AEG Inputs'!$E$2:$AI$2,0))/'AEG Inputs'!$G$1+BI17</f>
        <v>4.0484122606050395E-2</v>
      </c>
      <c r="BJ18" s="39">
        <f>INDEX('AEG Inputs'!$E$2:$BC$92,MATCH(BJ$1,'AEG Inputs'!$E$2:$E$92,0),MATCH($A18,'AEG Inputs'!$E$2:$AI$2,0))/'AEG Inputs'!$G$1+BJ17</f>
        <v>0.20154235629248643</v>
      </c>
      <c r="BK18" s="39">
        <f>INDEX('AEG Inputs'!$E$2:$BC$92,MATCH(BK$1,'AEG Inputs'!$E$2:$E$92,0),MATCH($A18,'AEG Inputs'!$E$2:$AI$2,0))/'AEG Inputs'!$G$1+BK17</f>
        <v>0.33488117553462188</v>
      </c>
      <c r="BL18" s="39">
        <f>INDEX('AEG Inputs'!$E$2:$BC$92,MATCH(BL$1,'AEG Inputs'!$E$2:$E$92,0),MATCH($A18,'AEG Inputs'!$E$2:$AI$2,0))/'AEG Inputs'!$G$1+BL17</f>
        <v>63.166192340777023</v>
      </c>
      <c r="BM18" s="39">
        <f>INDEX('AEG Inputs'!$E$2:$BC$92,MATCH(BM$1,'AEG Inputs'!$E$2:$E$92,0),MATCH($A18,'AEG Inputs'!$E$2:$AI$2,0))/'AEG Inputs'!$G$1+BM17</f>
        <v>2.5313982190338198</v>
      </c>
      <c r="BN18" s="39">
        <f>INDEX('AEG Inputs'!$E$2:$BC$92,MATCH(BN$1,'AEG Inputs'!$E$2:$E$92,0),MATCH($A18,'AEG Inputs'!$E$2:$AI$2,0))/'AEG Inputs'!$G$1+BN17</f>
        <v>13.925924931734251</v>
      </c>
      <c r="BO18" s="39">
        <f>INDEX('AEG Inputs'!$E$2:$BC$92,MATCH(BO$1,'AEG Inputs'!$E$2:$E$92,0),MATCH($A18,'AEG Inputs'!$E$2:$AI$2,0))/'AEG Inputs'!$G$1+BO17</f>
        <v>0.26511883798331609</v>
      </c>
      <c r="BP18" s="39">
        <f>INDEX('AEG Inputs'!$E$2:$BC$92,MATCH(BP$1,'AEG Inputs'!$E$2:$E$92,0),MATCH($A18,'AEG Inputs'!$E$2:$AI$2,0))/'AEG Inputs'!$G$1+BP17</f>
        <v>0.48797227849222796</v>
      </c>
      <c r="BQ18" s="39">
        <f>INDEX('AEG Inputs'!$E$2:$BC$92,MATCH(BQ$1,'AEG Inputs'!$E$2:$E$92,0),MATCH($A18,'AEG Inputs'!$E$2:$AI$2,0))/'AEG Inputs'!$G$1+BQ17</f>
        <v>0.44825437371425492</v>
      </c>
      <c r="BR18" s="39">
        <f>INDEX('AEG Inputs'!$E$2:$BC$92,MATCH(BR$1,'AEG Inputs'!$E$2:$E$92,0),MATCH($A18,'AEG Inputs'!$E$2:$AI$2,0))/'AEG Inputs'!$G$1+BR17</f>
        <v>4.0778001350086903</v>
      </c>
      <c r="BS18" s="39">
        <f>INDEX('AEG Inputs'!$E$2:$BC$92,MATCH(BS$1,'AEG Inputs'!$E$2:$E$92,0),MATCH($A18,'AEG Inputs'!$E$2:$AI$2,0))/'AEG Inputs'!$G$1+BS17</f>
        <v>4.6879580003411103</v>
      </c>
      <c r="BT18" s="39">
        <f>INDEX('AEG Inputs'!$E$2:$BC$92,MATCH(BT$1,'AEG Inputs'!$E$2:$E$92,0),MATCH($A18,'AEG Inputs'!$E$2:$AI$2,0))/'AEG Inputs'!$G$1+BT17</f>
        <v>0.92079438528349411</v>
      </c>
      <c r="BU18" s="39">
        <f>INDEX('AEG Inputs'!$E$2:$BC$92,MATCH(BU$1,'AEG Inputs'!$E$2:$E$92,0),MATCH($A18,'AEG Inputs'!$E$2:$AI$2,0))/'AEG Inputs'!$G$1+BU17</f>
        <v>0.94140189358422099</v>
      </c>
      <c r="BV18" s="39">
        <f>INDEX('AEG Inputs'!$E$2:$BC$92,MATCH(BV$1,'AEG Inputs'!$E$2:$E$92,0),MATCH($A18,'AEG Inputs'!$E$2:$AI$2,0))/'AEG Inputs'!$G$1+BV17</f>
        <v>0.80955479142598896</v>
      </c>
      <c r="BW18" s="39">
        <f>INDEX('AEG Inputs'!$E$2:$BC$92,MATCH(BW$1,'AEG Inputs'!$E$2:$E$92,0),MATCH($A18,'AEG Inputs'!$E$2:$AI$2,0))/'AEG Inputs'!$G$1+BW17</f>
        <v>2.7440007597570899</v>
      </c>
      <c r="BX18" s="39">
        <f>INDEX('AEG Inputs'!$E$2:$BC$92,MATCH(BX$1,'AEG Inputs'!$E$2:$E$92,0),MATCH($A18,'AEG Inputs'!$E$2:$AI$2,0))/'AEG Inputs'!$G$1+BX17</f>
        <v>29.557893762338999</v>
      </c>
      <c r="BY18" s="39">
        <f>INDEX('AEG Inputs'!$E$2:$BC$92,MATCH(BY$1,'AEG Inputs'!$E$2:$E$92,0),MATCH($A18,'AEG Inputs'!$E$2:$AI$2,0))/'AEG Inputs'!$G$1+BY17</f>
        <v>60.547610165876499</v>
      </c>
      <c r="BZ18" s="39">
        <f>INDEX('AEG Inputs'!$E$2:$BC$92,MATCH(BZ$1,'AEG Inputs'!$E$2:$E$92,0),MATCH($A18,'AEG Inputs'!$E$2:$AI$2,0))/'AEG Inputs'!$G$1+BZ17</f>
        <v>5.9649346574868094</v>
      </c>
      <c r="CA18" s="39">
        <f>INDEX('AEG Inputs'!$E$2:$BC$92,MATCH(CA$1,'AEG Inputs'!$E$2:$E$92,0),MATCH($A18,'AEG Inputs'!$E$2:$AI$2,0))/'AEG Inputs'!$G$1+CA17</f>
        <v>3.7289340064918499</v>
      </c>
      <c r="CB18" s="39">
        <f>INDEX('AEG Inputs'!$E$2:$BC$92,MATCH(CB$1,'AEG Inputs'!$E$2:$E$92,0),MATCH($A18,'AEG Inputs'!$E$2:$AI$2,0))/'AEG Inputs'!$G$1+CB17</f>
        <v>4.3553090664586604E-2</v>
      </c>
      <c r="CC18" s="39">
        <f>INDEX('AEG Inputs'!$E$2:$BC$92,MATCH(CC$1,'AEG Inputs'!$E$2:$E$92,0),MATCH($A18,'AEG Inputs'!$E$2:$AI$2,0))/'AEG Inputs'!$G$1+CC17</f>
        <v>0.21947910564709355</v>
      </c>
      <c r="CD18" s="39">
        <f>INDEX('AEG Inputs'!$E$2:$BC$92,MATCH(CD$1,'AEG Inputs'!$E$2:$E$92,0),MATCH($A18,'AEG Inputs'!$E$2:$AI$2,0))/'AEG Inputs'!$G$1+CD17</f>
        <v>0.3352993533280107</v>
      </c>
      <c r="CE18" s="39">
        <f>INDEX('AEG Inputs'!$E$2:$BC$92,MATCH(CE$1,'AEG Inputs'!$E$2:$E$92,0),MATCH($A18,'AEG Inputs'!$E$2:$AI$2,0))/'AEG Inputs'!$G$1+CE17</f>
        <v>5.3194650622719974</v>
      </c>
      <c r="CF18" s="39">
        <f>INDEX('AEG Inputs'!$E$2:$BC$92,MATCH(CF$1,'AEG Inputs'!$E$2:$E$92,0),MATCH($A18,'AEG Inputs'!$E$2:$AI$2,0))/'AEG Inputs'!$G$1+CF17</f>
        <v>3.2334562168261798E-2</v>
      </c>
      <c r="CG18" s="39">
        <f>INDEX('AEG Inputs'!$E$2:$BC$92,MATCH(CG$1,'AEG Inputs'!$E$2:$E$92,0),MATCH($A18,'AEG Inputs'!$E$2:$AI$2,0))/'AEG Inputs'!$G$1+CG17</f>
        <v>2.4691890029301201E-2</v>
      </c>
      <c r="CH18" s="39">
        <f>INDEX('AEG Inputs'!$E$2:$BC$92,MATCH(CH$1,'AEG Inputs'!$E$2:$E$92,0),MATCH($A18,'AEG Inputs'!$E$2:$AI$2,0))/'AEG Inputs'!$G$1+CH17</f>
        <v>0.26023647388799398</v>
      </c>
      <c r="CI18" s="39">
        <f>INDEX('AEG Inputs'!$E$2:$BC$92,MATCH(CI$1,'AEG Inputs'!$E$2:$E$92,0),MATCH($A18,'AEG Inputs'!$E$2:$AI$2,0))/'AEG Inputs'!$G$1+CI17</f>
        <v>2.819915240293601</v>
      </c>
      <c r="CJ18" s="39">
        <f>INDEX('AEG Inputs'!$E$2:$BC$92,MATCH(CJ$1,'AEG Inputs'!$E$2:$E$92,0),MATCH($A18,'AEG Inputs'!$E$2:$AI$2,0))/'AEG Inputs'!$G$1+CJ17</f>
        <v>2.04088723377739</v>
      </c>
      <c r="CK18" s="39">
        <f>INDEX('AEG Inputs'!$E$2:$BC$92,MATCH(CK$1,'AEG Inputs'!$E$2:$E$92,0),MATCH($A18,'AEG Inputs'!$E$2:$AI$2,0))/'AEG Inputs'!$G$1+CK17</f>
        <v>48.145862272027408</v>
      </c>
      <c r="CL18" s="39">
        <f>INDEX('AEG Inputs'!$E$2:$BC$92,MATCH(CL$1,'AEG Inputs'!$E$2:$E$92,0),MATCH($A18,'AEG Inputs'!$E$2:$AI$2,0))/'AEG Inputs'!$G$1+CL17</f>
        <v>0.422495098231912</v>
      </c>
      <c r="CM18" s="39">
        <f>INDEX('AEG Inputs'!$E$2:$BC$92,MATCH(CM$1,'AEG Inputs'!$E$2:$E$92,0),MATCH($A18,'AEG Inputs'!$E$2:$AI$2,0))/'AEG Inputs'!$G$1+CM17</f>
        <v>1.5938455159296403</v>
      </c>
      <c r="CN18" s="39" cm="1">
        <f t="array" ref="CN18">INDEX('AEG Inputs'!$E$2:$BC$92,MATCH(CN$1,'AEG Inputs'!$F$2:$F$92,0),MATCH($A18,'AEG Inputs'!$E$2:$AI$2,0)+20)/'AEG Inputs'!$G$1+CN17</f>
        <v>2.486822425060967</v>
      </c>
      <c r="CO18" s="39" cm="1">
        <f t="array" ref="CO18">INDEX('AEG Inputs'!$E$2:$BC$92,MATCH(CO$1,'AEG Inputs'!$F$2:$F$92,0),MATCH($A18,'AEG Inputs'!$E$2:$AI$2,0)+20)/'AEG Inputs'!$G$1+CO17</f>
        <v>0.21645638586809982</v>
      </c>
      <c r="CP18" s="39" cm="1">
        <f t="array" ref="CP18">INDEX('AEG Inputs'!$E$2:$BC$92,MATCH(CP$1,'AEG Inputs'!$F$2:$F$92,0),MATCH($A18,'AEG Inputs'!$E$2:$AI$2,0)+20)/'AEG Inputs'!$G$1+CP17</f>
        <v>3.0889826916374711E-2</v>
      </c>
      <c r="CQ18" s="39" cm="1">
        <f t="array" ref="CQ18">INDEX('AEG Inputs'!$E$2:$BC$92,MATCH(CQ$1,'AEG Inputs'!$F$2:$F$92,0),MATCH($A18,'AEG Inputs'!$E$2:$AI$2,0)+20)/'AEG Inputs'!$G$1+CQ17</f>
        <v>0.55201183776565166</v>
      </c>
      <c r="CR18" s="39" cm="1">
        <f t="array" ref="CR18">INDEX('AEG Inputs'!$E$2:$BC$92,MATCH(CR$1,'AEG Inputs'!$F$2:$F$92,0),MATCH($A18,'AEG Inputs'!$E$2:$AI$2,0)+20)/'AEG Inputs'!$G$1+CR17</f>
        <v>0.48589542743114611</v>
      </c>
      <c r="CS18" s="39" cm="1">
        <f t="array" ref="CS18">INDEX('AEG Inputs'!$E$2:$BC$92,MATCH(CS$1,'AEG Inputs'!$F$2:$F$92,0),MATCH($A18,'AEG Inputs'!$E$2:$AI$2,0)+20)/'AEG Inputs'!$G$1+CS17</f>
        <v>0.51592634700589679</v>
      </c>
      <c r="CT18" s="39" cm="1">
        <f t="array" ref="CT18">INDEX('AEG Inputs'!$E$2:$BC$92,MATCH(CT$1,'AEG Inputs'!$F$2:$F$92,0),MATCH($A18,'AEG Inputs'!$E$2:$AI$2,0)+20)/'AEG Inputs'!$G$1+CT17</f>
        <v>1.3583384433099797</v>
      </c>
      <c r="CU18" s="39" cm="1">
        <f t="array" ref="CU18">INDEX('AEG Inputs'!$E$2:$BC$92,MATCH(CU$1,'AEG Inputs'!$F$2:$F$92,0),MATCH($A18,'AEG Inputs'!$E$2:$AI$2,0)+20)/'AEG Inputs'!$G$1+CU17</f>
        <v>0.131566500644518</v>
      </c>
      <c r="CV18" s="39" cm="1">
        <f t="array" ref="CV18">INDEX('AEG Inputs'!$E$2:$BC$92,MATCH(CV$1,'AEG Inputs'!$F$2:$F$92,0),MATCH($A18,'AEG Inputs'!$E$2:$AI$2,0)+20)/'AEG Inputs'!$G$1+CV17</f>
        <v>0.48666710568629651</v>
      </c>
      <c r="CW18" s="39" cm="1">
        <f t="array" ref="CW18">INDEX('AEG Inputs'!$E$2:$BC$92,MATCH(CW$1,'AEG Inputs'!$F$2:$F$92,0),MATCH($A18,'AEG Inputs'!$E$2:$AI$2,0)+20)/'AEG Inputs'!$G$1+CW17</f>
        <v>8.3778590950674595E-2</v>
      </c>
      <c r="CX18" s="39" cm="1">
        <f t="array" ref="CX18">INDEX('AEG Inputs'!$E$2:$BC$92,MATCH(CX$1,'AEG Inputs'!$F$2:$F$92,0),MATCH($A18,'AEG Inputs'!$E$2:$AI$2,0)+20)/'AEG Inputs'!$G$1+CX17</f>
        <v>6.6073350297800371</v>
      </c>
      <c r="CY18" s="39" cm="1">
        <f t="array" ref="CY18">INDEX('AEG Inputs'!$E$2:$BC$92,MATCH(CY$1,'AEG Inputs'!$F$2:$F$92,0),MATCH($A18,'AEG Inputs'!$E$2:$AI$2,0)+20)/'AEG Inputs'!$G$1+CY17</f>
        <v>1.17767091850812E-2</v>
      </c>
      <c r="CZ18" s="39" cm="1">
        <f t="array" ref="CZ18">INDEX('AEG Inputs'!$E$2:$BC$92,MATCH(CZ$1,'AEG Inputs'!$F$2:$F$92,0),MATCH($A18,'AEG Inputs'!$E$2:$AI$2,0)+20)/'AEG Inputs'!$G$1+CZ17</f>
        <v>2.34319166001728</v>
      </c>
      <c r="DA18" s="39" cm="1">
        <f t="array" ref="DA18">INDEX('AEG Inputs'!$E$2:$BC$92,MATCH(DA$1,'AEG Inputs'!$F$2:$F$92,0),MATCH($A18,'AEG Inputs'!$E$2:$AI$2,0)+20)/'AEG Inputs'!$G$1+DA17</f>
        <v>8.0536609352019148</v>
      </c>
      <c r="DB18" s="39" cm="1">
        <f t="array" ref="DB18">INDEX('AEG Inputs'!$E$2:$BC$92,MATCH(DB$1,'AEG Inputs'!$F$2:$F$92,0),MATCH($A18,'AEG Inputs'!$E$2:$AI$2,0)+20)/'AEG Inputs'!$G$1+DB17</f>
        <v>0.67219831870899438</v>
      </c>
      <c r="DC18" s="39" cm="1">
        <f t="array" ref="DC18">INDEX('AEG Inputs'!$E$2:$BC$92,MATCH(DC$1,'AEG Inputs'!$F$2:$F$92,0),MATCH($A18,'AEG Inputs'!$E$2:$AI$2,0)+20)/'AEG Inputs'!$G$1+DC17</f>
        <v>3.5078542049138801E-2</v>
      </c>
      <c r="DD18" s="39" cm="1">
        <f t="array" ref="DD18">INDEX('AEG Inputs'!$E$2:$BC$92,MATCH(DD$1,'AEG Inputs'!$F$2:$F$92,0),MATCH($A18,'AEG Inputs'!$E$2:$AI$2,0)+20)/'AEG Inputs'!$G$1+DD17</f>
        <v>2.9922794174661847E-2</v>
      </c>
      <c r="DE18" s="39" cm="1">
        <f t="array" ref="DE18">INDEX('AEG Inputs'!$E$2:$BC$92,MATCH(DE$1,'AEG Inputs'!$F$2:$F$92,0),MATCH($A18,'AEG Inputs'!$E$2:$AI$2,0)+20)/'AEG Inputs'!$G$1+DE17</f>
        <v>0.30828509729885351</v>
      </c>
      <c r="DF18" s="39" cm="1">
        <f t="array" ref="DF18">INDEX('AEG Inputs'!$E$2:$BC$92,MATCH(DF$1,'AEG Inputs'!$F$2:$F$92,0),MATCH($A18,'AEG Inputs'!$E$2:$AI$2,0)+20)/'AEG Inputs'!$G$1+DF17</f>
        <v>0.45893787210669795</v>
      </c>
      <c r="DG18" s="39" cm="1">
        <f t="array" ref="DG18">INDEX('AEG Inputs'!$E$2:$BC$92,MATCH(DG$1,'AEG Inputs'!$F$2:$F$92,0),MATCH($A18,'AEG Inputs'!$E$2:$AI$2,0)+20)/'AEG Inputs'!$G$1+DG17</f>
        <v>0.55591765627618372</v>
      </c>
      <c r="DH18" s="39" cm="1">
        <f t="array" ref="DH18">INDEX('AEG Inputs'!$E$2:$BC$92,MATCH(DH$1,'AEG Inputs'!$F$2:$F$92,0),MATCH($A18,'AEG Inputs'!$E$2:$AI$2,0)+20)/'AEG Inputs'!$G$1+DH17</f>
        <v>0.25841132002801098</v>
      </c>
      <c r="DI18" s="39" cm="1">
        <f t="array" ref="DI18">INDEX('AEG Inputs'!$E$2:$BC$92,MATCH(DI$1,'AEG Inputs'!$F$2:$F$92,0),MATCH($A18,'AEG Inputs'!$E$2:$AI$2,0)+20)/'AEG Inputs'!$G$1+DI17</f>
        <v>0.182317321416123</v>
      </c>
      <c r="DJ18" s="39" cm="1">
        <f t="array" ref="DJ18">INDEX('AEG Inputs'!$E$2:$BC$92,MATCH(DJ$1,'AEG Inputs'!$F$2:$F$92,0),MATCH($A18,'AEG Inputs'!$E$2:$AI$2,0)+20)/'AEG Inputs'!$G$1+DJ17</f>
        <v>0.29374699339288962</v>
      </c>
      <c r="DK18" s="39" cm="1">
        <f t="array" ref="DK18">INDEX('AEG Inputs'!$E$2:$BC$92,MATCH(DK$1,'AEG Inputs'!$F$2:$F$92,0),MATCH($A18,'AEG Inputs'!$E$2:$AI$2,0)+20)/'AEG Inputs'!$G$1+DK17</f>
        <v>3.8868236322194598E-2</v>
      </c>
      <c r="DL18" s="39" cm="1">
        <f t="array" ref="DL18">INDEX('AEG Inputs'!$E$2:$BC$92,MATCH(DL$1,'AEG Inputs'!$F$2:$F$92,0),MATCH($A18,'AEG Inputs'!$E$2:$AI$2,0)+20)/'AEG Inputs'!$G$1+DL17</f>
        <v>3.15323987845859</v>
      </c>
      <c r="DM18" s="39" cm="1">
        <f t="array" ref="DM18">INDEX('AEG Inputs'!$E$2:$BC$92,MATCH(DM$1,'AEG Inputs'!$F$2:$F$92,0),MATCH($A18,'AEG Inputs'!$E$2:$AI$2,0)+20)/'AEG Inputs'!$G$1+DM17</f>
        <v>6.7542672664412202E-3</v>
      </c>
      <c r="DN18" s="39" cm="1">
        <f t="array" ref="DN18">INDEX('AEG Inputs'!$E$2:$BC$92,MATCH(DN$1,'AEG Inputs'!$F$2:$F$92,0),MATCH($A18,'AEG Inputs'!$E$2:$AI$2,0)+20)/'AEG Inputs'!$G$1+DN17</f>
        <v>0.69130521515027699</v>
      </c>
      <c r="DO18" s="39" cm="1">
        <f t="array" ref="DO18">INDEX('AEG Inputs'!$E$2:$BC$92,MATCH(DO$1,'AEG Inputs'!$F$2:$F$92,0),MATCH($A18,'AEG Inputs'!$E$2:$AI$2,0)+20)/'AEG Inputs'!$G$1+DO17</f>
        <v>5.5563965873273142</v>
      </c>
      <c r="DP18" s="39" cm="1">
        <f t="array" ref="DP18">INDEX('AEG Inputs'!$E$2:$BC$92,MATCH(DP$1,'AEG Inputs'!$F$2:$F$92,0),MATCH($A18,'AEG Inputs'!$E$2:$AI$2,0)+20)/'AEG Inputs'!$G$1+DP17</f>
        <v>32.233745762832442</v>
      </c>
      <c r="DQ18" s="39" cm="1">
        <f t="array" ref="DQ18">INDEX('AEG Inputs'!$E$2:$BC$92,MATCH(DQ$1,'AEG Inputs'!$F$2:$F$92,0),MATCH($A18,'AEG Inputs'!$E$2:$AI$2,0)+20)/'AEG Inputs'!$G$1+DQ17</f>
        <v>0.3110544416666508</v>
      </c>
      <c r="DR18" s="39" cm="1">
        <f t="array" ref="DR18">INDEX('AEG Inputs'!$E$2:$BC$92,MATCH(DR$1,'AEG Inputs'!$F$2:$F$92,0),MATCH($A18,'AEG Inputs'!$E$2:$AI$2,0)+20)/'AEG Inputs'!$G$1+DR17</f>
        <v>6.8934429651195082</v>
      </c>
      <c r="DS18" s="39" cm="1">
        <f t="array" ref="DS18">INDEX('AEG Inputs'!$E$2:$BC$92,MATCH(DS$1,'AEG Inputs'!$F$2:$F$92,0),MATCH($A18,'AEG Inputs'!$E$2:$AI$2,0)+20)/'AEG Inputs'!$G$1+DS17</f>
        <v>3.4912096436453131</v>
      </c>
      <c r="DT18" s="39" cm="1">
        <f t="array" ref="DT18">INDEX('AEG Inputs'!$E$2:$BC$92,MATCH(DT$1,'AEG Inputs'!$F$2:$F$92,0),MATCH($A18,'AEG Inputs'!$E$2:$AI$2,0)+20)/'AEG Inputs'!$G$1+DT17</f>
        <v>4.0778001350086903</v>
      </c>
      <c r="DU18" s="39" cm="1">
        <f t="array" ref="DU18">INDEX('AEG Inputs'!$E$2:$BC$92,MATCH(DU$1,'AEG Inputs'!$F$2:$F$92,0),MATCH($A18,'AEG Inputs'!$E$2:$AI$2,0)+20)/'AEG Inputs'!$G$1+DU17</f>
        <v>3.5307831807224299</v>
      </c>
      <c r="DV18" s="39" cm="1">
        <f t="array" ref="DV18">INDEX('AEG Inputs'!$E$2:$BC$92,MATCH(DV$1,'AEG Inputs'!$F$2:$F$92,0),MATCH($A18,'AEG Inputs'!$E$2:$AI$2,0)+20)/'AEG Inputs'!$G$1+DV17</f>
        <v>2.1293774284372402</v>
      </c>
      <c r="DW18" s="39" cm="1">
        <f t="array" ref="DW18">INDEX('AEG Inputs'!$E$2:$BC$92,MATCH(DW$1,'AEG Inputs'!$F$2:$F$92,0),MATCH($A18,'AEG Inputs'!$E$2:$AI$2,0)+20)/'AEG Inputs'!$G$1+DW17</f>
        <v>25.144479457100498</v>
      </c>
      <c r="DX18" s="39" cm="1">
        <f t="array" ref="DX18">INDEX('AEG Inputs'!$E$2:$BC$92,MATCH(DX$1,'AEG Inputs'!$F$2:$F$92,0),MATCH($A18,'AEG Inputs'!$E$2:$AI$2,0)+20)/'AEG Inputs'!$G$1+DX17</f>
        <v>91.504053988618551</v>
      </c>
      <c r="DY18" s="39" cm="1">
        <f t="array" ref="DY18">INDEX('AEG Inputs'!$E$2:$BC$92,MATCH(DY$1,'AEG Inputs'!$F$2:$F$92,0),MATCH($A18,'AEG Inputs'!$E$2:$AI$2,0)+20)/'AEG Inputs'!$G$1+DY17</f>
        <v>0.50335026696294605</v>
      </c>
      <c r="DZ18" s="39" cm="1">
        <f t="array" ref="DZ18">INDEX('AEG Inputs'!$E$2:$BC$92,MATCH(DZ$1,'AEG Inputs'!$F$2:$F$92,0),MATCH($A18,'AEG Inputs'!$E$2:$AI$2,0)+20)/'AEG Inputs'!$G$1+DZ17</f>
        <v>63.191284848000095</v>
      </c>
      <c r="EA18" s="39" cm="1">
        <f t="array" ref="EA18">INDEX('AEG Inputs'!$E$2:$BC$92,MATCH(EA$1,'AEG Inputs'!$F$2:$F$92,0),MATCH($A18,'AEG Inputs'!$E$2:$AI$2,0)+20)/'AEG Inputs'!$G$1+EA17</f>
        <v>0.104741791800641</v>
      </c>
      <c r="EB18" s="39" cm="1">
        <f t="array" ref="EB18">INDEX('AEG Inputs'!$E$2:$BC$92,MATCH(EB$1,'AEG Inputs'!$F$2:$F$92,0),MATCH($A18,'AEG Inputs'!$E$2:$AI$2,0)+20)/'AEG Inputs'!$G$1+EB17</f>
        <v>26.094381190311999</v>
      </c>
      <c r="EC18" s="39" cm="1">
        <f t="array" ref="EC18">INDEX('AEG Inputs'!$E$2:$BC$92,MATCH(EC$1,'AEG Inputs'!$F$2:$F$92,0),MATCH($A18,'AEG Inputs'!$E$2:$AI$2,0)+20)/'AEG Inputs'!$G$1+EC17</f>
        <v>33.78492324473217</v>
      </c>
      <c r="ED18" s="39" cm="1">
        <f t="array" ref="ED18">INDEX('AEG Inputs'!$E$2:$BC$92,MATCH(ED$1,'AEG Inputs'!$F$2:$F$92,0),MATCH($A18,'AEG Inputs'!$E$2:$AI$2,0)+20)/'AEG Inputs'!$G$1+ED17</f>
        <v>9.8042152583118067</v>
      </c>
      <c r="EE18" s="39" cm="1">
        <f t="array" ref="EE18">INDEX('AEG Inputs'!$E$2:$BC$92,MATCH(EE$1,'AEG Inputs'!$F$2:$F$92,0),MATCH($A18,'AEG Inputs'!$E$2:$AI$2,0)+20)/'AEG Inputs'!$G$1+EE17</f>
        <v>0.30848770179457369</v>
      </c>
      <c r="EF18" s="39" cm="1">
        <f t="array" ref="EF18">INDEX('AEG Inputs'!$E$2:$BC$92,MATCH(EF$1,'AEG Inputs'!$F$2:$F$92,0),MATCH($A18,'AEG Inputs'!$E$2:$AI$2,0)+20)/'AEG Inputs'!$G$1+EF17</f>
        <v>0.29271771906444144</v>
      </c>
      <c r="EG18" s="39" cm="1">
        <f t="array" ref="EG18">INDEX('AEG Inputs'!$E$2:$BC$92,MATCH(EG$1,'AEG Inputs'!$F$2:$F$92,0),MATCH($A18,'AEG Inputs'!$E$2:$AI$2,0)+20)/'AEG Inputs'!$G$1+EG17</f>
        <v>6.0425679325264259</v>
      </c>
      <c r="EH18" s="39" cm="1">
        <f t="array" ref="EH18">INDEX('AEG Inputs'!$E$2:$BC$92,MATCH(EH$1,'AEG Inputs'!$F$2:$F$92,0),MATCH($A18,'AEG Inputs'!$E$2:$AI$2,0)+20)/'AEG Inputs'!$G$1+EH17</f>
        <v>4.6879580003411103</v>
      </c>
      <c r="EI18" s="39" cm="1">
        <f t="array" ref="EI18">INDEX('AEG Inputs'!$E$2:$BC$92,MATCH(EI$1,'AEG Inputs'!$F$2:$F$92,0),MATCH($A18,'AEG Inputs'!$E$2:$AI$2,0)+20)/'AEG Inputs'!$G$1+EI17</f>
        <v>4.9865900879431555</v>
      </c>
      <c r="EJ18" s="39" cm="1">
        <f t="array" ref="EJ18">INDEX('AEG Inputs'!$E$2:$BC$92,MATCH(EJ$1,'AEG Inputs'!$F$2:$F$92,0),MATCH($A18,'AEG Inputs'!$E$2:$AI$2,0)+20)/'AEG Inputs'!$G$1+EJ17</f>
        <v>28.946014452997449</v>
      </c>
      <c r="EK18" s="39" cm="1">
        <f t="array" ref="EK18">INDEX('AEG Inputs'!$E$2:$BC$92,MATCH(EK$1,'AEG Inputs'!$F$2:$F$92,0),MATCH($A18,'AEG Inputs'!$E$2:$AI$2,0)+20)/'AEG Inputs'!$G$1+EK17</f>
        <v>53.239094324677097</v>
      </c>
      <c r="EL18" s="39" cm="1">
        <f t="array" ref="EL18">INDEX('AEG Inputs'!$E$2:$BC$92,MATCH(EL$1,'AEG Inputs'!$F$2:$F$92,0),MATCH($A18,'AEG Inputs'!$E$2:$AI$2,0)+20)/'AEG Inputs'!$G$1+EL17</f>
        <v>3.6773245999007314</v>
      </c>
      <c r="EM18" s="39" cm="1">
        <f t="array" ref="EM18">INDEX('AEG Inputs'!$E$2:$BC$92,MATCH(EM$1,'AEG Inputs'!$F$2:$F$92,0),MATCH($A18,'AEG Inputs'!$E$2:$AI$2,0)+20)/'AEG Inputs'!$G$1+EM17</f>
        <v>1.0129574779328001</v>
      </c>
      <c r="EN18" s="39" cm="1">
        <f t="array" ref="EN18">INDEX('AEG Inputs'!$E$2:$BC$92,MATCH(EN$1,'AEG Inputs'!$F$2:$F$92,0),MATCH($A18,'AEG Inputs'!$E$2:$AI$2,0)+20)/'AEG Inputs'!$G$1+EN17</f>
        <v>73.707555123515434</v>
      </c>
      <c r="EO18" s="39" cm="1">
        <f t="array" ref="EO18">INDEX('AEG Inputs'!$E$2:$BC$92,MATCH(EO$1,'AEG Inputs'!$F$2:$F$92,0),MATCH($A18,'AEG Inputs'!$E$2:$AI$2,0)+20)/'AEG Inputs'!$G$1+EO17</f>
        <v>0.14257204077778801</v>
      </c>
      <c r="EP18" s="39" cm="1">
        <f t="array" ref="EP18">INDEX('AEG Inputs'!$E$2:$BC$92,MATCH(EP$1,'AEG Inputs'!$F$2:$F$92,0),MATCH($A18,'AEG Inputs'!$E$2:$AI$2,0)+20)/'AEG Inputs'!$G$1+EP17</f>
        <v>51.703577220299103</v>
      </c>
      <c r="EQ18" s="39" cm="1">
        <f t="array" ref="EQ18">INDEX('AEG Inputs'!$E$2:$BC$92,MATCH(EQ$1,'AEG Inputs'!$F$2:$F$92,0),MATCH($A18,'AEG Inputs'!$E$2:$AI$2,0)+20)/'AEG Inputs'!$G$1+EQ17</f>
        <v>57.997505759255816</v>
      </c>
      <c r="ER18" s="39" cm="1">
        <f t="array" ref="ER18">INDEX('AEG Inputs'!$E$2:$BC$92,MATCH(ER$1,'AEG Inputs'!$F$2:$F$92,0),MATCH($A18,'AEG Inputs'!$E$2:$AI$2,0)+20)/'AEG Inputs'!$G$1+ER17</f>
        <v>31.129547873756096</v>
      </c>
      <c r="ES18" s="39" cm="1">
        <f t="array" ref="ES18">INDEX('AEG Inputs'!$E$2:$BC$92,MATCH(ES$1,'AEG Inputs'!$F$2:$F$92,0),MATCH($A18,'AEG Inputs'!$E$2:$AI$2,0)+20)/'AEG Inputs'!$G$1+ES17</f>
        <v>2.5760755381608401E-2</v>
      </c>
      <c r="ET18" s="39" cm="1">
        <f t="array" ref="ET18">INDEX('AEG Inputs'!$E$2:$BC$92,MATCH(ET$1,'AEG Inputs'!$F$2:$F$92,0),MATCH($A18,'AEG Inputs'!$E$2:$AI$2,0)+20)/'AEG Inputs'!$G$1+ET17</f>
        <v>6.0531419842932595E-2</v>
      </c>
      <c r="EU18" s="39" cm="1">
        <f t="array" ref="EU18">INDEX('AEG Inputs'!$E$2:$BC$92,MATCH(EU$1,'AEG Inputs'!$F$2:$F$92,0),MATCH($A18,'AEG Inputs'!$E$2:$AI$2,0)+20)/'AEG Inputs'!$G$1+EU17</f>
        <v>0.97555367594732278</v>
      </c>
      <c r="EV18" s="39" cm="1">
        <f t="array" ref="EV18">INDEX('AEG Inputs'!$E$2:$BC$92,MATCH(EV$1,'AEG Inputs'!$F$2:$F$92,0),MATCH($A18,'AEG Inputs'!$E$2:$AI$2,0)+20)/'AEG Inputs'!$G$1+EV17</f>
        <v>1.012696656516463</v>
      </c>
      <c r="EW18" s="39" cm="1">
        <f t="array" ref="EW18">INDEX('AEG Inputs'!$E$2:$BC$92,MATCH(EW$1,'AEG Inputs'!$F$2:$F$92,0),MATCH($A18,'AEG Inputs'!$E$2:$AI$2,0)+20)/'AEG Inputs'!$G$1+EW17</f>
        <v>1.1455098495472433</v>
      </c>
      <c r="EX18" s="39" cm="1">
        <f t="array" ref="EX18">INDEX('AEG Inputs'!$E$2:$BC$92,MATCH(EX$1,'AEG Inputs'!$F$2:$F$92,0),MATCH($A18,'AEG Inputs'!$E$2:$AI$2,0)+20)/'AEG Inputs'!$G$1+EX17</f>
        <v>0.664631015697557</v>
      </c>
      <c r="EY18" s="39" cm="1">
        <f t="array" ref="EY18">INDEX('AEG Inputs'!$E$2:$BC$92,MATCH(EY$1,'AEG Inputs'!$F$2:$F$92,0),MATCH($A18,'AEG Inputs'!$E$2:$AI$2,0)+20)/'AEG Inputs'!$G$1+EY17</f>
        <v>0.238615744590298</v>
      </c>
      <c r="EZ18" s="39" cm="1">
        <f t="array" ref="EZ18">INDEX('AEG Inputs'!$E$2:$BC$92,MATCH(EZ$1,'AEG Inputs'!$F$2:$F$92,0),MATCH($A18,'AEG Inputs'!$E$2:$AI$2,0)+20)/'AEG Inputs'!$G$1+EZ17</f>
        <v>0.38515552767616212</v>
      </c>
      <c r="FA18" s="39" cm="1">
        <f t="array" ref="FA18">INDEX('AEG Inputs'!$E$2:$BC$92,MATCH(FA$1,'AEG Inputs'!$F$2:$F$92,0),MATCH($A18,'AEG Inputs'!$E$2:$AI$2,0)+20)/'AEG Inputs'!$G$1+FA17</f>
        <v>0.14751837937873599</v>
      </c>
      <c r="FB18" s="39" cm="1">
        <f t="array" ref="FB18">INDEX('AEG Inputs'!$E$2:$BC$92,MATCH(FB$1,'AEG Inputs'!$F$2:$F$92,0),MATCH($A18,'AEG Inputs'!$E$2:$AI$2,0)+20)/'AEG Inputs'!$G$1+FB17</f>
        <v>2.3024963146540944</v>
      </c>
      <c r="FC18" s="39" cm="1">
        <f t="array" ref="FC18">INDEX('AEG Inputs'!$E$2:$BC$92,MATCH(FC$1,'AEG Inputs'!$F$2:$F$92,0),MATCH($A18,'AEG Inputs'!$E$2:$AI$2,0)+20)/'AEG Inputs'!$G$1+FC17</f>
        <v>3.6165695192621199E-3</v>
      </c>
      <c r="FD18" s="39" cm="1">
        <f t="array" ref="FD18">INDEX('AEG Inputs'!$E$2:$BC$92,MATCH(FD$1,'AEG Inputs'!$F$2:$F$92,0),MATCH($A18,'AEG Inputs'!$E$2:$AI$2,0)+20)/'AEG Inputs'!$G$1+FD17</f>
        <v>3.1842582527346002</v>
      </c>
      <c r="FE18" s="39" cm="1">
        <f t="array" ref="FE18">INDEX('AEG Inputs'!$E$2:$BC$92,MATCH(FE$1,'AEG Inputs'!$F$2:$F$92,0),MATCH($A18,'AEG Inputs'!$E$2:$AI$2,0)+20)/'AEG Inputs'!$G$1+FE17</f>
        <v>6.8647741638662607</v>
      </c>
      <c r="FF18" s="39" cm="1">
        <f t="array" ref="FF18">INDEX('AEG Inputs'!$E$2:$BC$92,MATCH(FF$1,'AEG Inputs'!$F$2:$F$92,0),MATCH($A18,'AEG Inputs'!$E$2:$AI$2,0)+20)/'AEG Inputs'!$G$1+FF17</f>
        <v>9.242986899600993</v>
      </c>
      <c r="FG18" s="39" cm="1">
        <f t="array" ref="FG18">INDEX('AEG Inputs'!$E$2:$BC$92,MATCH(FG$1,'AEG Inputs'!$F$2:$F$92,0),MATCH($A18,'AEG Inputs'!$E$2:$AI$2,0)+20)/'AEG Inputs'!$G$1+FG17</f>
        <v>2.9737538374503998E-2</v>
      </c>
      <c r="FH18" s="39" cm="1">
        <f t="array" ref="FH18">INDEX('AEG Inputs'!$E$2:$BC$92,MATCH(FH$1,'AEG Inputs'!$F$2:$F$92,0),MATCH($A18,'AEG Inputs'!$E$2:$AI$2,0)+20)/'AEG Inputs'!$G$1+FH17</f>
        <v>1.595573909883448</v>
      </c>
      <c r="FI18" s="39" cm="1">
        <f t="array" ref="FI18">INDEX('AEG Inputs'!$E$2:$BC$92,MATCH(FI$1,'AEG Inputs'!$F$2:$F$92,0),MATCH($A18,'AEG Inputs'!$E$2:$AI$2,0)+20)/'AEG Inputs'!$G$1+FI17</f>
        <v>0.84128102069190813</v>
      </c>
      <c r="FJ18" s="39" cm="1">
        <f t="array" ref="FJ18">INDEX('AEG Inputs'!$E$2:$BC$92,MATCH(FJ$1,'AEG Inputs'!$F$2:$F$92,0),MATCH($A18,'AEG Inputs'!$E$2:$AI$2,0)+20)/'AEG Inputs'!$G$1+FJ17</f>
        <v>0.90888966822906503</v>
      </c>
      <c r="FK18" s="39" cm="1">
        <f t="array" ref="FK18">INDEX('AEG Inputs'!$E$2:$BC$92,MATCH(FK$1,'AEG Inputs'!$F$2:$F$92,0),MATCH($A18,'AEG Inputs'!$E$2:$AI$2,0)+20)/'AEG Inputs'!$G$1+FK17</f>
        <v>0.81075003759660447</v>
      </c>
      <c r="FL18" s="39" cm="1">
        <f t="array" ref="FL18">INDEX('AEG Inputs'!$E$2:$BC$92,MATCH(FL$1,'AEG Inputs'!$F$2:$F$92,0),MATCH($A18,'AEG Inputs'!$E$2:$AI$2,0)+20)/'AEG Inputs'!$G$1+FL17</f>
        <v>0.348374664281624</v>
      </c>
      <c r="FM18" s="39" cm="1">
        <f t="array" ref="FM18">INDEX('AEG Inputs'!$E$2:$BC$92,MATCH(FM$1,'AEG Inputs'!$F$2:$F$92,0),MATCH($A18,'AEG Inputs'!$E$2:$AI$2,0)+20)/'AEG Inputs'!$G$1+FM17</f>
        <v>1.3644301444012901</v>
      </c>
      <c r="FN18" s="39" cm="1">
        <f t="array" ref="FN18">INDEX('AEG Inputs'!$E$2:$BC$92,MATCH(FN$1,'AEG Inputs'!$F$2:$F$92,0),MATCH($A18,'AEG Inputs'!$E$2:$AI$2,0)+20)/'AEG Inputs'!$G$1+FN17</f>
        <v>20.478027689227559</v>
      </c>
      <c r="FO18" s="39" cm="1">
        <f t="array" ref="FO18">INDEX('AEG Inputs'!$E$2:$BC$92,MATCH(FO$1,'AEG Inputs'!$F$2:$F$92,0),MATCH($A18,'AEG Inputs'!$E$2:$AI$2,0)+20)/'AEG Inputs'!$G$1+FO17</f>
        <v>8.6191569056954506E-2</v>
      </c>
      <c r="FP18" s="39" cm="1">
        <f t="array" ref="FP18">INDEX('AEG Inputs'!$E$2:$BC$92,MATCH(FP$1,'AEG Inputs'!$F$2:$F$92,0),MATCH($A18,'AEG Inputs'!$E$2:$AI$2,0)+20)/'AEG Inputs'!$G$1+FP17</f>
        <v>18.017661543777141</v>
      </c>
      <c r="FQ18" s="39" cm="1">
        <f t="array" ref="FQ18">INDEX('AEG Inputs'!$E$2:$BC$92,MATCH(FQ$1,'AEG Inputs'!$F$2:$F$92,0),MATCH($A18,'AEG Inputs'!$E$2:$AI$2,0)+20)/'AEG Inputs'!$G$1+FQ17</f>
        <v>3.3372003879885301E-2</v>
      </c>
      <c r="FR18" s="39" cm="1">
        <f t="array" ref="FR18">INDEX('AEG Inputs'!$E$2:$BC$92,MATCH(FR$1,'AEG Inputs'!$F$2:$F$92,0),MATCH($A18,'AEG Inputs'!$E$2:$AI$2,0)+20)/'AEG Inputs'!$G$1+FR17</f>
        <v>5.5206183592021798</v>
      </c>
      <c r="FS18" s="39" cm="1">
        <f t="array" ref="FS18">INDEX('AEG Inputs'!$E$2:$BC$92,MATCH(FS$1,'AEG Inputs'!$F$2:$F$92,0),MATCH($A18,'AEG Inputs'!$E$2:$AI$2,0)+20)/'AEG Inputs'!$G$1+FS17</f>
        <v>7.4826332569202876</v>
      </c>
    </row>
    <row r="19" spans="1:175" x14ac:dyDescent="0.25">
      <c r="A19" s="38">
        <f t="shared" si="0"/>
        <v>2040</v>
      </c>
      <c r="B19" s="39">
        <f>INDEX('AEG Inputs'!$E$2:$BC$92,MATCH(B$1,'AEG Inputs'!$E$2:$E$92,0),MATCH($A19,'AEG Inputs'!$E$2:$AI$2,0))/'AEG Inputs'!$G$1+B18</f>
        <v>0.93536938082213972</v>
      </c>
      <c r="C19" s="39">
        <f>INDEX('AEG Inputs'!$E$2:$BC$92,MATCH(C$1,'AEG Inputs'!$E$2:$E$92,0),MATCH($A19,'AEG Inputs'!$E$2:$AI$2,0))/'AEG Inputs'!$G$1+C18</f>
        <v>2.0016642732413947</v>
      </c>
      <c r="D19" s="39">
        <f>INDEX('AEG Inputs'!$E$2:$BC$92,MATCH(D$1,'AEG Inputs'!$E$2:$E$92,0),MATCH($A19,'AEG Inputs'!$E$2:$AI$2,0))/'AEG Inputs'!$G$1+D18</f>
        <v>22.379387703888938</v>
      </c>
      <c r="E19" s="39">
        <f>INDEX('AEG Inputs'!$E$2:$BC$92,MATCH(E$1,'AEG Inputs'!$E$2:$E$92,0),MATCH($A19,'AEG Inputs'!$E$2:$AI$2,0))/'AEG Inputs'!$G$1+E18</f>
        <v>54.631200491456077</v>
      </c>
      <c r="F19" s="39">
        <f>INDEX('AEG Inputs'!$E$2:$BC$92,MATCH(F$1,'AEG Inputs'!$E$2:$E$92,0),MATCH($A19,'AEG Inputs'!$E$2:$AI$2,0))/'AEG Inputs'!$G$1+F18</f>
        <v>2.682054351759529</v>
      </c>
      <c r="G19" s="39">
        <f>INDEX('AEG Inputs'!$E$2:$BC$92,MATCH(G$1,'AEG Inputs'!$E$2:$E$92,0),MATCH($A19,'AEG Inputs'!$E$2:$AI$2,0))/'AEG Inputs'!$G$1+G18</f>
        <v>42.184566074474944</v>
      </c>
      <c r="H19" s="39">
        <f>INDEX('AEG Inputs'!$E$2:$BC$92,MATCH(H$1,'AEG Inputs'!$E$2:$E$92,0),MATCH($A19,'AEG Inputs'!$E$2:$AI$2,0))/'AEG Inputs'!$G$1+H18</f>
        <v>0.230789901826467</v>
      </c>
      <c r="I19" s="39">
        <f>INDEX('AEG Inputs'!$E$2:$BC$92,MATCH(I$1,'AEG Inputs'!$E$2:$E$92,0),MATCH($A19,'AEG Inputs'!$E$2:$AI$2,0))/'AEG Inputs'!$G$1+I18</f>
        <v>0.157314865621033</v>
      </c>
      <c r="J19" s="39">
        <f>INDEX('AEG Inputs'!$E$2:$BC$92,MATCH(J$1,'AEG Inputs'!$E$2:$E$92,0),MATCH($A19,'AEG Inputs'!$E$2:$AI$2,0))/'AEG Inputs'!$G$1+J18</f>
        <v>31.5918880771071</v>
      </c>
      <c r="K19" s="39">
        <f>INDEX('AEG Inputs'!$E$2:$BC$92,MATCH(K$1,'AEG Inputs'!$E$2:$E$92,0),MATCH($A19,'AEG Inputs'!$E$2:$AI$2,0))/'AEG Inputs'!$G$1+K18</f>
        <v>62.554656876984502</v>
      </c>
      <c r="L19" s="39">
        <f>INDEX('AEG Inputs'!$E$2:$BC$92,MATCH(L$1,'AEG Inputs'!$E$2:$E$92,0),MATCH($A19,'AEG Inputs'!$E$2:$AI$2,0))/'AEG Inputs'!$G$1+L18</f>
        <v>2.2481430406505902</v>
      </c>
      <c r="M19" s="39">
        <f>INDEX('AEG Inputs'!$E$2:$BC$92,MATCH(M$1,'AEG Inputs'!$E$2:$E$92,0),MATCH($A19,'AEG Inputs'!$E$2:$AI$2,0))/'AEG Inputs'!$G$1+M18</f>
        <v>0.28404228441068402</v>
      </c>
      <c r="N19" s="39">
        <f>INDEX('AEG Inputs'!$E$2:$BC$92,MATCH(N$1,'AEG Inputs'!$E$2:$E$92,0),MATCH($A19,'AEG Inputs'!$E$2:$AI$2,0))/'AEG Inputs'!$G$1+N18</f>
        <v>1.6507728664993973</v>
      </c>
      <c r="O19" s="39">
        <f>INDEX('AEG Inputs'!$E$2:$BC$92,MATCH(O$1,'AEG Inputs'!$E$2:$E$92,0),MATCH($A19,'AEG Inputs'!$E$2:$AI$2,0))/'AEG Inputs'!$G$1+O18</f>
        <v>2.5456172004620816</v>
      </c>
      <c r="P19" s="39">
        <f>INDEX('AEG Inputs'!$E$2:$BC$92,MATCH(P$1,'AEG Inputs'!$E$2:$E$92,0),MATCH($A19,'AEG Inputs'!$E$2:$AI$2,0))/'AEG Inputs'!$G$1+P18</f>
        <v>19.090380813849521</v>
      </c>
      <c r="Q19" s="39">
        <f>INDEX('AEG Inputs'!$E$2:$BC$92,MATCH(Q$1,'AEG Inputs'!$E$2:$E$92,0),MATCH($A19,'AEG Inputs'!$E$2:$AI$2,0))/'AEG Inputs'!$G$1+Q18</f>
        <v>11.047366204691187</v>
      </c>
      <c r="R19" s="39">
        <f>INDEX('AEG Inputs'!$E$2:$BC$92,MATCH(R$1,'AEG Inputs'!$E$2:$E$92,0),MATCH($A19,'AEG Inputs'!$E$2:$AI$2,0))/'AEG Inputs'!$G$1+R18</f>
        <v>5.5226312513572315</v>
      </c>
      <c r="S19" s="39">
        <f>INDEX('AEG Inputs'!$E$2:$BC$92,MATCH(S$1,'AEG Inputs'!$E$2:$E$92,0),MATCH($A19,'AEG Inputs'!$E$2:$AI$2,0))/'AEG Inputs'!$G$1+S18</f>
        <v>4.1305441363423929</v>
      </c>
      <c r="T19" s="39">
        <f>INDEX('AEG Inputs'!$E$2:$BC$92,MATCH(T$1,'AEG Inputs'!$E$2:$E$92,0),MATCH($A19,'AEG Inputs'!$E$2:$AI$2,0))/'AEG Inputs'!$G$1+T18</f>
        <v>0.688493157064346</v>
      </c>
      <c r="U19" s="39">
        <f>INDEX('AEG Inputs'!$E$2:$BC$92,MATCH(U$1,'AEG Inputs'!$E$2:$E$92,0),MATCH($A19,'AEG Inputs'!$E$2:$AI$2,0))/'AEG Inputs'!$G$1+U18</f>
        <v>5.3125925298656931</v>
      </c>
      <c r="V19" s="39">
        <f>INDEX('AEG Inputs'!$E$2:$BC$92,MATCH(V$1,'AEG Inputs'!$E$2:$E$92,0),MATCH($A19,'AEG Inputs'!$E$2:$AI$2,0))/'AEG Inputs'!$G$1+V18</f>
        <v>19.5226769267008</v>
      </c>
      <c r="W19" s="39">
        <f>INDEX('AEG Inputs'!$E$2:$BC$92,MATCH(W$1,'AEG Inputs'!$E$2:$E$92,0),MATCH($A19,'AEG Inputs'!$E$2:$AI$2,0))/'AEG Inputs'!$G$1+W18</f>
        <v>82.108240836594945</v>
      </c>
      <c r="X19" s="39">
        <f>INDEX('AEG Inputs'!$E$2:$BC$92,MATCH(X$1,'AEG Inputs'!$E$2:$E$92,0),MATCH($A19,'AEG Inputs'!$E$2:$AI$2,0))/'AEG Inputs'!$G$1+X18</f>
        <v>5.29750660269581</v>
      </c>
      <c r="Y19" s="39">
        <f>INDEX('AEG Inputs'!$E$2:$BC$92,MATCH(Y$1,'AEG Inputs'!$E$2:$E$92,0),MATCH($A19,'AEG Inputs'!$E$2:$AI$2,0))/'AEG Inputs'!$G$1+Y18</f>
        <v>4.3533939212250399</v>
      </c>
      <c r="Z19" s="39">
        <f>INDEX('AEG Inputs'!$E$2:$BC$92,MATCH(Z$1,'AEG Inputs'!$E$2:$E$92,0),MATCH($A19,'AEG Inputs'!$E$2:$AI$2,0))/'AEG Inputs'!$G$1+Z18</f>
        <v>1.349985773772034</v>
      </c>
      <c r="AA19" s="39">
        <f>INDEX('AEG Inputs'!$E$2:$BC$92,MATCH(AA$1,'AEG Inputs'!$E$2:$E$92,0),MATCH($A19,'AEG Inputs'!$E$2:$AI$2,0))/'AEG Inputs'!$G$1+AA18</f>
        <v>37.005354758415734</v>
      </c>
      <c r="AB19" s="39">
        <f>INDEX('AEG Inputs'!$E$2:$BC$92,MATCH(AB$1,'AEG Inputs'!$E$2:$E$92,0),MATCH($A19,'AEG Inputs'!$E$2:$AI$2,0))/'AEG Inputs'!$G$1+AB18</f>
        <v>12.955225062528168</v>
      </c>
      <c r="AC19" s="39">
        <f>INDEX('AEG Inputs'!$E$2:$BC$92,MATCH(AC$1,'AEG Inputs'!$E$2:$E$92,0),MATCH($A19,'AEG Inputs'!$E$2:$AI$2,0))/'AEG Inputs'!$G$1+AC18</f>
        <v>11.640296913554046</v>
      </c>
      <c r="AD19" s="39">
        <f>INDEX('AEG Inputs'!$E$2:$BC$92,MATCH(AD$1,'AEG Inputs'!$E$2:$E$92,0),MATCH($A19,'AEG Inputs'!$E$2:$AI$2,0))/'AEG Inputs'!$G$1+AD18</f>
        <v>9.1072883651590484</v>
      </c>
      <c r="AE19" s="39">
        <f>INDEX('AEG Inputs'!$E$2:$BC$92,MATCH(AE$1,'AEG Inputs'!$E$2:$E$92,0),MATCH($A19,'AEG Inputs'!$E$2:$AI$2,0))/'AEG Inputs'!$G$1+AE18</f>
        <v>2.24814539860412</v>
      </c>
      <c r="AF19" s="39">
        <f>INDEX('AEG Inputs'!$E$2:$BC$92,MATCH(AF$1,'AEG Inputs'!$E$2:$E$92,0),MATCH($A19,'AEG Inputs'!$E$2:$AI$2,0))/'AEG Inputs'!$G$1+AF18</f>
        <v>1.78452748750751E-2</v>
      </c>
      <c r="AG19" s="39">
        <f>INDEX('AEG Inputs'!$E$2:$BC$92,MATCH(AG$1,'AEG Inputs'!$E$2:$E$92,0),MATCH($A19,'AEG Inputs'!$E$2:$AI$2,0))/'AEG Inputs'!$G$1+AG18</f>
        <v>3.1427129308262497E-2</v>
      </c>
      <c r="AH19" s="39">
        <f>INDEX('AEG Inputs'!$E$2:$BC$92,MATCH(AH$1,'AEG Inputs'!$E$2:$E$92,0),MATCH($A19,'AEG Inputs'!$E$2:$AI$2,0))/'AEG Inputs'!$G$1+AH18</f>
        <v>0.27840264262653103</v>
      </c>
      <c r="AI19" s="39">
        <f>INDEX('AEG Inputs'!$E$2:$BC$92,MATCH(AI$1,'AEG Inputs'!$E$2:$E$92,0),MATCH($A19,'AEG Inputs'!$E$2:$AI$2,0))/'AEG Inputs'!$G$1+AI18</f>
        <v>0.38131108382370899</v>
      </c>
      <c r="AJ19" s="39">
        <f>INDEX('AEG Inputs'!$E$2:$BC$92,MATCH(AJ$1,'AEG Inputs'!$E$2:$E$92,0),MATCH($A19,'AEG Inputs'!$E$2:$AI$2,0))/'AEG Inputs'!$G$1+AJ18</f>
        <v>8.8677731266815801E-2</v>
      </c>
      <c r="AK19" s="39">
        <f>INDEX('AEG Inputs'!$E$2:$BC$92,MATCH(AK$1,'AEG Inputs'!$E$2:$E$92,0),MATCH($A19,'AEG Inputs'!$E$2:$AI$2,0))/'AEG Inputs'!$G$1+AK18</f>
        <v>9.5786606407200492E-3</v>
      </c>
      <c r="AL19" s="39">
        <f>INDEX('AEG Inputs'!$E$2:$BC$92,MATCH(AL$1,'AEG Inputs'!$E$2:$E$92,0),MATCH($A19,'AEG Inputs'!$E$2:$AI$2,0))/'AEG Inputs'!$G$1+AL18</f>
        <v>0.37550930218844564</v>
      </c>
      <c r="AM19" s="39">
        <f>INDEX('AEG Inputs'!$E$2:$BC$92,MATCH(AM$1,'AEG Inputs'!$E$2:$E$92,0),MATCH($A19,'AEG Inputs'!$E$2:$AI$2,0))/'AEG Inputs'!$G$1+AM18</f>
        <v>0.34976345720820928</v>
      </c>
      <c r="AN19" s="39">
        <f>INDEX('AEG Inputs'!$E$2:$BC$92,MATCH(AN$1,'AEG Inputs'!$E$2:$E$92,0),MATCH($A19,'AEG Inputs'!$E$2:$AI$2,0))/'AEG Inputs'!$G$1+AN18</f>
        <v>2.3810032415022402</v>
      </c>
      <c r="AO19" s="39">
        <f>INDEX('AEG Inputs'!$E$2:$BC$92,MATCH(AO$1,'AEG Inputs'!$E$2:$E$92,0),MATCH($A19,'AEG Inputs'!$E$2:$AI$2,0))/'AEG Inputs'!$G$1+AO18</f>
        <v>3.3745233958251957</v>
      </c>
      <c r="AP19" s="39">
        <f>INDEX('AEG Inputs'!$E$2:$BC$92,MATCH(AP$1,'AEG Inputs'!$E$2:$E$92,0),MATCH($A19,'AEG Inputs'!$E$2:$AI$2,0))/'AEG Inputs'!$G$1+AP18</f>
        <v>0.54676110756496099</v>
      </c>
      <c r="AQ19" s="39">
        <f>INDEX('AEG Inputs'!$E$2:$BC$92,MATCH(AQ$1,'AEG Inputs'!$E$2:$E$92,0),MATCH($A19,'AEG Inputs'!$E$2:$AI$2,0))/'AEG Inputs'!$G$1+AQ18</f>
        <v>0.77395608775044056</v>
      </c>
      <c r="AR19" s="39">
        <f>INDEX('AEG Inputs'!$E$2:$BC$92,MATCH(AR$1,'AEG Inputs'!$E$2:$E$92,0),MATCH($A19,'AEG Inputs'!$E$2:$AI$2,0))/'AEG Inputs'!$G$1+AR18</f>
        <v>3.7426586064846732</v>
      </c>
      <c r="AS19" s="39">
        <f>INDEX('AEG Inputs'!$E$2:$BC$92,MATCH(AS$1,'AEG Inputs'!$E$2:$E$92,0),MATCH($A19,'AEG Inputs'!$E$2:$AI$2,0))/'AEG Inputs'!$G$1+AS18</f>
        <v>5.5207464884640283</v>
      </c>
      <c r="AT19" s="39">
        <f>INDEX('AEG Inputs'!$E$2:$BC$92,MATCH(AT$1,'AEG Inputs'!$E$2:$E$92,0),MATCH($A19,'AEG Inputs'!$E$2:$AI$2,0))/'AEG Inputs'!$G$1+AT18</f>
        <v>22.574820549133051</v>
      </c>
      <c r="AU19" s="39">
        <f>INDEX('AEG Inputs'!$E$2:$BC$92,MATCH(AU$1,'AEG Inputs'!$E$2:$E$92,0),MATCH($A19,'AEG Inputs'!$E$2:$AI$2,0))/'AEG Inputs'!$G$1+AU18</f>
        <v>41.266937431861031</v>
      </c>
      <c r="AV19" s="39">
        <f>INDEX('AEG Inputs'!$E$2:$BC$92,MATCH(AV$1,'AEG Inputs'!$E$2:$E$92,0),MATCH($A19,'AEG Inputs'!$E$2:$AI$2,0))/'AEG Inputs'!$G$1+AV18</f>
        <v>5.0298237438514821</v>
      </c>
      <c r="AW19" s="39">
        <f>INDEX('AEG Inputs'!$E$2:$BC$92,MATCH(AW$1,'AEG Inputs'!$E$2:$E$92,0),MATCH($A19,'AEG Inputs'!$E$2:$AI$2,0))/'AEG Inputs'!$G$1+AW18</f>
        <v>4.5880737787671784</v>
      </c>
      <c r="AX19" s="39">
        <f>INDEX('AEG Inputs'!$E$2:$BC$92,MATCH(AX$1,'AEG Inputs'!$E$2:$E$92,0),MATCH($A19,'AEG Inputs'!$E$2:$AI$2,0))/'AEG Inputs'!$G$1+AX18</f>
        <v>1.9680908866128902E-2</v>
      </c>
      <c r="AY19" s="39">
        <f>INDEX('AEG Inputs'!$E$2:$BC$92,MATCH(AY$1,'AEG Inputs'!$E$2:$E$92,0),MATCH($A19,'AEG Inputs'!$E$2:$AI$2,0))/'AEG Inputs'!$G$1+AY18</f>
        <v>4.2421240824127598E-2</v>
      </c>
      <c r="AZ19" s="39">
        <f>INDEX('AEG Inputs'!$E$2:$BC$92,MATCH(AZ$1,'AEG Inputs'!$E$2:$E$92,0),MATCH($A19,'AEG Inputs'!$E$2:$AI$2,0))/'AEG Inputs'!$G$1+AZ18</f>
        <v>0.254871115059641</v>
      </c>
      <c r="BA19" s="39">
        <f>INDEX('AEG Inputs'!$E$2:$BC$92,MATCH(BA$1,'AEG Inputs'!$E$2:$E$92,0),MATCH($A19,'AEG Inputs'!$E$2:$AI$2,0))/'AEG Inputs'!$G$1+BA18</f>
        <v>0.51291043007977399</v>
      </c>
      <c r="BB19" s="39">
        <f>INDEX('AEG Inputs'!$E$2:$BC$92,MATCH(BB$1,'AEG Inputs'!$E$2:$E$92,0),MATCH($A19,'AEG Inputs'!$E$2:$AI$2,0))/'AEG Inputs'!$G$1+BB18</f>
        <v>4.3643050885484598E-2</v>
      </c>
      <c r="BC19" s="39">
        <f>INDEX('AEG Inputs'!$E$2:$BC$92,MATCH(BC$1,'AEG Inputs'!$E$2:$E$92,0),MATCH($A19,'AEG Inputs'!$E$2:$AI$2,0))/'AEG Inputs'!$G$1+BC18</f>
        <v>7.4695845640263298E-2</v>
      </c>
      <c r="BD19" s="39">
        <f>INDEX('AEG Inputs'!$E$2:$BC$92,MATCH(BD$1,'AEG Inputs'!$E$2:$E$92,0),MATCH($A19,'AEG Inputs'!$E$2:$AI$2,0))/'AEG Inputs'!$G$1+BD18</f>
        <v>2.1066761355808407E-2</v>
      </c>
      <c r="BE19" s="39">
        <f>INDEX('AEG Inputs'!$E$2:$BC$92,MATCH(BE$1,'AEG Inputs'!$E$2:$E$92,0),MATCH($A19,'AEG Inputs'!$E$2:$AI$2,0))/'AEG Inputs'!$G$1+BE18</f>
        <v>2.2305373506285711E-2</v>
      </c>
      <c r="BF19" s="39">
        <f>INDEX('AEG Inputs'!$E$2:$BC$92,MATCH(BF$1,'AEG Inputs'!$E$2:$E$92,0),MATCH($A19,'AEG Inputs'!$E$2:$AI$2,0))/'AEG Inputs'!$G$1+BF18</f>
        <v>4.6751047898889917</v>
      </c>
      <c r="BG19" s="39">
        <f>INDEX('AEG Inputs'!$E$2:$BC$92,MATCH(BG$1,'AEG Inputs'!$E$2:$E$92,0),MATCH($A19,'AEG Inputs'!$E$2:$AI$2,0))/'AEG Inputs'!$G$1+BG18</f>
        <v>0.21101399696149473</v>
      </c>
      <c r="BH19" s="39">
        <f>INDEX('AEG Inputs'!$E$2:$BC$92,MATCH(BH$1,'AEG Inputs'!$E$2:$E$92,0),MATCH($A19,'AEG Inputs'!$E$2:$AI$2,0))/'AEG Inputs'!$G$1+BH18</f>
        <v>1.0818484206974746</v>
      </c>
      <c r="BI19" s="39">
        <f>INDEX('AEG Inputs'!$E$2:$BC$92,MATCH(BI$1,'AEG Inputs'!$E$2:$E$92,0),MATCH($A19,'AEG Inputs'!$E$2:$AI$2,0))/'AEG Inputs'!$G$1+BI18</f>
        <v>4.3458582503081551E-2</v>
      </c>
      <c r="BJ19" s="39">
        <f>INDEX('AEG Inputs'!$E$2:$BC$92,MATCH(BJ$1,'AEG Inputs'!$E$2:$E$92,0),MATCH($A19,'AEG Inputs'!$E$2:$AI$2,0))/'AEG Inputs'!$G$1+BJ18</f>
        <v>0.22111548643519735</v>
      </c>
      <c r="BK19" s="39">
        <f>INDEX('AEG Inputs'!$E$2:$BC$92,MATCH(BK$1,'AEG Inputs'!$E$2:$E$92,0),MATCH($A19,'AEG Inputs'!$E$2:$AI$2,0))/'AEG Inputs'!$G$1+BK18</f>
        <v>0.37089613249329934</v>
      </c>
      <c r="BL19" s="39">
        <f>INDEX('AEG Inputs'!$E$2:$BC$92,MATCH(BL$1,'AEG Inputs'!$E$2:$E$92,0),MATCH($A19,'AEG Inputs'!$E$2:$AI$2,0))/'AEG Inputs'!$G$1+BL18</f>
        <v>65.448032329895753</v>
      </c>
      <c r="BM19" s="39">
        <f>INDEX('AEG Inputs'!$E$2:$BC$92,MATCH(BM$1,'AEG Inputs'!$E$2:$E$92,0),MATCH($A19,'AEG Inputs'!$E$2:$AI$2,0))/'AEG Inputs'!$G$1+BM18</f>
        <v>2.8909993943715064</v>
      </c>
      <c r="BN19" s="39">
        <f>INDEX('AEG Inputs'!$E$2:$BC$92,MATCH(BN$1,'AEG Inputs'!$E$2:$E$92,0),MATCH($A19,'AEG Inputs'!$E$2:$AI$2,0))/'AEG Inputs'!$G$1+BN18</f>
        <v>14.362878204023561</v>
      </c>
      <c r="BO19" s="39">
        <f>INDEX('AEG Inputs'!$E$2:$BC$92,MATCH(BO$1,'AEG Inputs'!$E$2:$E$92,0),MATCH($A19,'AEG Inputs'!$E$2:$AI$2,0))/'AEG Inputs'!$G$1+BO18</f>
        <v>0.28787488239040693</v>
      </c>
      <c r="BP19" s="39">
        <f>INDEX('AEG Inputs'!$E$2:$BC$92,MATCH(BP$1,'AEG Inputs'!$E$2:$E$92,0),MATCH($A19,'AEG Inputs'!$E$2:$AI$2,0))/'AEG Inputs'!$G$1+BP18</f>
        <v>0.48798097856094103</v>
      </c>
      <c r="BQ19" s="39">
        <f>INDEX('AEG Inputs'!$E$2:$BC$92,MATCH(BQ$1,'AEG Inputs'!$E$2:$E$92,0),MATCH($A19,'AEG Inputs'!$E$2:$AI$2,0))/'AEG Inputs'!$G$1+BQ18</f>
        <v>0.44825437371425492</v>
      </c>
      <c r="BR19" s="39">
        <f>INDEX('AEG Inputs'!$E$2:$BC$92,MATCH(BR$1,'AEG Inputs'!$E$2:$E$92,0),MATCH($A19,'AEG Inputs'!$E$2:$AI$2,0))/'AEG Inputs'!$G$1+BR18</f>
        <v>4.0780332556026995</v>
      </c>
      <c r="BS19" s="39">
        <f>INDEX('AEG Inputs'!$E$2:$BC$92,MATCH(BS$1,'AEG Inputs'!$E$2:$E$92,0),MATCH($A19,'AEG Inputs'!$E$2:$AI$2,0))/'AEG Inputs'!$G$1+BS18</f>
        <v>4.6879580003411103</v>
      </c>
      <c r="BT19" s="39">
        <f>INDEX('AEG Inputs'!$E$2:$BC$92,MATCH(BT$1,'AEG Inputs'!$E$2:$E$92,0),MATCH($A19,'AEG Inputs'!$E$2:$AI$2,0))/'AEG Inputs'!$G$1+BT18</f>
        <v>0.92079438528349411</v>
      </c>
      <c r="BU19" s="39">
        <f>INDEX('AEG Inputs'!$E$2:$BC$92,MATCH(BU$1,'AEG Inputs'!$E$2:$E$92,0),MATCH($A19,'AEG Inputs'!$E$2:$AI$2,0))/'AEG Inputs'!$G$1+BU18</f>
        <v>0.94140189358422099</v>
      </c>
      <c r="BV19" s="39">
        <f>INDEX('AEG Inputs'!$E$2:$BC$92,MATCH(BV$1,'AEG Inputs'!$E$2:$E$92,0),MATCH($A19,'AEG Inputs'!$E$2:$AI$2,0))/'AEG Inputs'!$G$1+BV18</f>
        <v>0.80955479142598896</v>
      </c>
      <c r="BW19" s="39">
        <f>INDEX('AEG Inputs'!$E$2:$BC$92,MATCH(BW$1,'AEG Inputs'!$E$2:$E$92,0),MATCH($A19,'AEG Inputs'!$E$2:$AI$2,0))/'AEG Inputs'!$G$1+BW18</f>
        <v>2.7440007597570899</v>
      </c>
      <c r="BX19" s="39">
        <f>INDEX('AEG Inputs'!$E$2:$BC$92,MATCH(BX$1,'AEG Inputs'!$E$2:$E$92,0),MATCH($A19,'AEG Inputs'!$E$2:$AI$2,0))/'AEG Inputs'!$G$1+BX18</f>
        <v>29.5674811077286</v>
      </c>
      <c r="BY19" s="39">
        <f>INDEX('AEG Inputs'!$E$2:$BC$92,MATCH(BY$1,'AEG Inputs'!$E$2:$E$92,0),MATCH($A19,'AEG Inputs'!$E$2:$AI$2,0))/'AEG Inputs'!$G$1+BY18</f>
        <v>60.547610165876499</v>
      </c>
      <c r="BZ19" s="39">
        <f>INDEX('AEG Inputs'!$E$2:$BC$92,MATCH(BZ$1,'AEG Inputs'!$E$2:$E$92,0),MATCH($A19,'AEG Inputs'!$E$2:$AI$2,0))/'AEG Inputs'!$G$1+BZ18</f>
        <v>5.9649346574868201</v>
      </c>
      <c r="CA19" s="39">
        <f>INDEX('AEG Inputs'!$E$2:$BC$92,MATCH(CA$1,'AEG Inputs'!$E$2:$E$92,0),MATCH($A19,'AEG Inputs'!$E$2:$AI$2,0))/'AEG Inputs'!$G$1+CA18</f>
        <v>3.7289340064918499</v>
      </c>
      <c r="CB19" s="39">
        <f>INDEX('AEG Inputs'!$E$2:$BC$92,MATCH(CB$1,'AEG Inputs'!$E$2:$E$92,0),MATCH($A19,'AEG Inputs'!$E$2:$AI$2,0))/'AEG Inputs'!$G$1+CB18</f>
        <v>4.63235643238478E-2</v>
      </c>
      <c r="CC19" s="39">
        <f>INDEX('AEG Inputs'!$E$2:$BC$92,MATCH(CC$1,'AEG Inputs'!$E$2:$E$92,0),MATCH($A19,'AEG Inputs'!$E$2:$AI$2,0))/'AEG Inputs'!$G$1+CC18</f>
        <v>0.21947910564709355</v>
      </c>
      <c r="CD19" s="39">
        <f>INDEX('AEG Inputs'!$E$2:$BC$92,MATCH(CD$1,'AEG Inputs'!$E$2:$E$92,0),MATCH($A19,'AEG Inputs'!$E$2:$AI$2,0))/'AEG Inputs'!$G$1+CD18</f>
        <v>0.35226556553329941</v>
      </c>
      <c r="CE19" s="39">
        <f>INDEX('AEG Inputs'!$E$2:$BC$92,MATCH(CE$1,'AEG Inputs'!$E$2:$E$92,0),MATCH($A19,'AEG Inputs'!$E$2:$AI$2,0))/'AEG Inputs'!$G$1+CE18</f>
        <v>5.3456674848923713</v>
      </c>
      <c r="CF19" s="39">
        <f>INDEX('AEG Inputs'!$E$2:$BC$92,MATCH(CF$1,'AEG Inputs'!$E$2:$E$92,0),MATCH($A19,'AEG Inputs'!$E$2:$AI$2,0))/'AEG Inputs'!$G$1+CF18</f>
        <v>3.39095173782211E-2</v>
      </c>
      <c r="CG19" s="39">
        <f>INDEX('AEG Inputs'!$E$2:$BC$92,MATCH(CG$1,'AEG Inputs'!$E$2:$E$92,0),MATCH($A19,'AEG Inputs'!$E$2:$AI$2,0))/'AEG Inputs'!$G$1+CG18</f>
        <v>2.64052792121976E-2</v>
      </c>
      <c r="CH19" s="39">
        <f>INDEX('AEG Inputs'!$E$2:$BC$92,MATCH(CH$1,'AEG Inputs'!$E$2:$E$92,0),MATCH($A19,'AEG Inputs'!$E$2:$AI$2,0))/'AEG Inputs'!$G$1+CH18</f>
        <v>0.284111921020402</v>
      </c>
      <c r="CI19" s="39">
        <f>INDEX('AEG Inputs'!$E$2:$BC$92,MATCH(CI$1,'AEG Inputs'!$E$2:$E$92,0),MATCH($A19,'AEG Inputs'!$E$2:$AI$2,0))/'AEG Inputs'!$G$1+CI18</f>
        <v>2.906103123164391</v>
      </c>
      <c r="CJ19" s="39">
        <f>INDEX('AEG Inputs'!$E$2:$BC$92,MATCH(CJ$1,'AEG Inputs'!$E$2:$E$92,0),MATCH($A19,'AEG Inputs'!$E$2:$AI$2,0))/'AEG Inputs'!$G$1+CJ18</f>
        <v>2.2468516518303798</v>
      </c>
      <c r="CK19" s="39">
        <f>INDEX('AEG Inputs'!$E$2:$BC$92,MATCH(CK$1,'AEG Inputs'!$E$2:$E$92,0),MATCH($A19,'AEG Inputs'!$E$2:$AI$2,0))/'AEG Inputs'!$G$1+CK18</f>
        <v>54.509914994924308</v>
      </c>
      <c r="CL19" s="39">
        <f>INDEX('AEG Inputs'!$E$2:$BC$92,MATCH(CL$1,'AEG Inputs'!$E$2:$E$92,0),MATCH($A19,'AEG Inputs'!$E$2:$AI$2,0))/'AEG Inputs'!$G$1+CL18</f>
        <v>0.46865669005839</v>
      </c>
      <c r="CM19" s="39">
        <f>INDEX('AEG Inputs'!$E$2:$BC$92,MATCH(CM$1,'AEG Inputs'!$E$2:$E$92,0),MATCH($A19,'AEG Inputs'!$E$2:$AI$2,0))/'AEG Inputs'!$G$1+CM18</f>
        <v>1.6357979815613755</v>
      </c>
      <c r="CN19" s="39" cm="1">
        <f t="array" ref="CN19">INDEX('AEG Inputs'!$E$2:$BC$92,MATCH(CN$1,'AEG Inputs'!$F$2:$F$92,0),MATCH($A19,'AEG Inputs'!$E$2:$AI$2,0)+20)/'AEG Inputs'!$G$1+CN18</f>
        <v>2.4886389304169865</v>
      </c>
      <c r="CO19" s="39" cm="1">
        <f t="array" ref="CO19">INDEX('AEG Inputs'!$E$2:$BC$92,MATCH(CO$1,'AEG Inputs'!$F$2:$F$92,0),MATCH($A19,'AEG Inputs'!$E$2:$AI$2,0)+20)/'AEG Inputs'!$G$1+CO18</f>
        <v>0.22509369490181008</v>
      </c>
      <c r="CP19" s="39" cm="1">
        <f t="array" ref="CP19">INDEX('AEG Inputs'!$E$2:$BC$92,MATCH(CP$1,'AEG Inputs'!$F$2:$F$92,0),MATCH($A19,'AEG Inputs'!$E$2:$AI$2,0)+20)/'AEG Inputs'!$G$1+CP18</f>
        <v>3.3403384688949399E-2</v>
      </c>
      <c r="CQ19" s="39" cm="1">
        <f t="array" ref="CQ19">INDEX('AEG Inputs'!$E$2:$BC$92,MATCH(CQ$1,'AEG Inputs'!$F$2:$F$92,0),MATCH($A19,'AEG Inputs'!$E$2:$AI$2,0)+20)/'AEG Inputs'!$G$1+CQ18</f>
        <v>0.55726494014569483</v>
      </c>
      <c r="CR19" s="39" cm="1">
        <f t="array" ref="CR19">INDEX('AEG Inputs'!$E$2:$BC$92,MATCH(CR$1,'AEG Inputs'!$F$2:$F$92,0),MATCH($A19,'AEG Inputs'!$E$2:$AI$2,0)+20)/'AEG Inputs'!$G$1+CR18</f>
        <v>0.48589542743114611</v>
      </c>
      <c r="CS19" s="39" cm="1">
        <f t="array" ref="CS19">INDEX('AEG Inputs'!$E$2:$BC$92,MATCH(CS$1,'AEG Inputs'!$F$2:$F$92,0),MATCH($A19,'AEG Inputs'!$E$2:$AI$2,0)+20)/'AEG Inputs'!$G$1+CS18</f>
        <v>0.51592634700589679</v>
      </c>
      <c r="CT19" s="39" cm="1">
        <f t="array" ref="CT19">INDEX('AEG Inputs'!$E$2:$BC$92,MATCH(CT$1,'AEG Inputs'!$F$2:$F$92,0),MATCH($A19,'AEG Inputs'!$E$2:$AI$2,0)+20)/'AEG Inputs'!$G$1+CT18</f>
        <v>1.5587553181163694</v>
      </c>
      <c r="CU19" s="39" cm="1">
        <f t="array" ref="CU19">INDEX('AEG Inputs'!$E$2:$BC$92,MATCH(CU$1,'AEG Inputs'!$F$2:$F$92,0),MATCH($A19,'AEG Inputs'!$E$2:$AI$2,0)+20)/'AEG Inputs'!$G$1+CU18</f>
        <v>0.157314865621033</v>
      </c>
      <c r="CV19" s="39" cm="1">
        <f t="array" ref="CV19">INDEX('AEG Inputs'!$E$2:$BC$92,MATCH(CV$1,'AEG Inputs'!$F$2:$F$92,0),MATCH($A19,'AEG Inputs'!$E$2:$AI$2,0)+20)/'AEG Inputs'!$G$1+CV18</f>
        <v>0.53900836718984613</v>
      </c>
      <c r="CW19" s="39" cm="1">
        <f t="array" ref="CW19">INDEX('AEG Inputs'!$E$2:$BC$92,MATCH(CW$1,'AEG Inputs'!$F$2:$F$92,0),MATCH($A19,'AEG Inputs'!$E$2:$AI$2,0)+20)/'AEG Inputs'!$G$1+CW18</f>
        <v>8.3778590950674595E-2</v>
      </c>
      <c r="CX19" s="39" cm="1">
        <f t="array" ref="CX19">INDEX('AEG Inputs'!$E$2:$BC$92,MATCH(CX$1,'AEG Inputs'!$F$2:$F$92,0),MATCH($A19,'AEG Inputs'!$E$2:$AI$2,0)+20)/'AEG Inputs'!$G$1+CX18</f>
        <v>6.8715257207972869</v>
      </c>
      <c r="CY19" s="39" cm="1">
        <f t="array" ref="CY19">INDEX('AEG Inputs'!$E$2:$BC$92,MATCH(CY$1,'AEG Inputs'!$F$2:$F$92,0),MATCH($A19,'AEG Inputs'!$E$2:$AI$2,0)+20)/'AEG Inputs'!$G$1+CY18</f>
        <v>1.1920635254858199E-2</v>
      </c>
      <c r="CZ19" s="39" cm="1">
        <f t="array" ref="CZ19">INDEX('AEG Inputs'!$E$2:$BC$92,MATCH(CZ$1,'AEG Inputs'!$F$2:$F$92,0),MATCH($A19,'AEG Inputs'!$E$2:$AI$2,0)+20)/'AEG Inputs'!$G$1+CZ18</f>
        <v>2.34319166001728</v>
      </c>
      <c r="DA19" s="39" cm="1">
        <f t="array" ref="DA19">INDEX('AEG Inputs'!$E$2:$BC$92,MATCH(DA$1,'AEG Inputs'!$F$2:$F$92,0),MATCH($A19,'AEG Inputs'!$E$2:$AI$2,0)+20)/'AEG Inputs'!$G$1+DA18</f>
        <v>8.2584176274461445</v>
      </c>
      <c r="DB19" s="39" cm="1">
        <f t="array" ref="DB19">INDEX('AEG Inputs'!$E$2:$BC$92,MATCH(DB$1,'AEG Inputs'!$F$2:$F$92,0),MATCH($A19,'AEG Inputs'!$E$2:$AI$2,0)+20)/'AEG Inputs'!$G$1+DB18</f>
        <v>0.6737622785952222</v>
      </c>
      <c r="DC19" s="39" cm="1">
        <f t="array" ref="DC19">INDEX('AEG Inputs'!$E$2:$BC$92,MATCH(DC$1,'AEG Inputs'!$F$2:$F$92,0),MATCH($A19,'AEG Inputs'!$E$2:$AI$2,0)+20)/'AEG Inputs'!$G$1+DC18</f>
        <v>3.75239744153468E-2</v>
      </c>
      <c r="DD19" s="39" cm="1">
        <f t="array" ref="DD19">INDEX('AEG Inputs'!$E$2:$BC$92,MATCH(DD$1,'AEG Inputs'!$F$2:$F$92,0),MATCH($A19,'AEG Inputs'!$E$2:$AI$2,0)+20)/'AEG Inputs'!$G$1+DD18</f>
        <v>3.156848983735501E-2</v>
      </c>
      <c r="DE19" s="39" cm="1">
        <f t="array" ref="DE19">INDEX('AEG Inputs'!$E$2:$BC$92,MATCH(DE$1,'AEG Inputs'!$F$2:$F$92,0),MATCH($A19,'AEG Inputs'!$E$2:$AI$2,0)+20)/'AEG Inputs'!$G$1+DE18</f>
        <v>0.30900880228032851</v>
      </c>
      <c r="DF19" s="39" cm="1">
        <f t="array" ref="DF19">INDEX('AEG Inputs'!$E$2:$BC$92,MATCH(DF$1,'AEG Inputs'!$F$2:$F$92,0),MATCH($A19,'AEG Inputs'!$E$2:$AI$2,0)+20)/'AEG Inputs'!$G$1+DF18</f>
        <v>0.46067362720767996</v>
      </c>
      <c r="DG19" s="39" cm="1">
        <f t="array" ref="DG19">INDEX('AEG Inputs'!$E$2:$BC$92,MATCH(DG$1,'AEG Inputs'!$F$2:$F$92,0),MATCH($A19,'AEG Inputs'!$E$2:$AI$2,0)+20)/'AEG Inputs'!$G$1+DG18</f>
        <v>0.55591765627618372</v>
      </c>
      <c r="DH19" s="39" cm="1">
        <f t="array" ref="DH19">INDEX('AEG Inputs'!$E$2:$BC$92,MATCH(DH$1,'AEG Inputs'!$F$2:$F$92,0),MATCH($A19,'AEG Inputs'!$E$2:$AI$2,0)+20)/'AEG Inputs'!$G$1+DH18</f>
        <v>0.28258349986901798</v>
      </c>
      <c r="DI19" s="39" cm="1">
        <f t="array" ref="DI19">INDEX('AEG Inputs'!$E$2:$BC$92,MATCH(DI$1,'AEG Inputs'!$F$2:$F$92,0),MATCH($A19,'AEG Inputs'!$E$2:$AI$2,0)+20)/'AEG Inputs'!$G$1+DI18</f>
        <v>0.230789901826467</v>
      </c>
      <c r="DJ19" s="39" cm="1">
        <f t="array" ref="DJ19">INDEX('AEG Inputs'!$E$2:$BC$92,MATCH(DJ$1,'AEG Inputs'!$F$2:$F$92,0),MATCH($A19,'AEG Inputs'!$E$2:$AI$2,0)+20)/'AEG Inputs'!$G$1+DJ18</f>
        <v>0.322278677718559</v>
      </c>
      <c r="DK19" s="39" cm="1">
        <f t="array" ref="DK19">INDEX('AEG Inputs'!$E$2:$BC$92,MATCH(DK$1,'AEG Inputs'!$F$2:$F$92,0),MATCH($A19,'AEG Inputs'!$E$2:$AI$2,0)+20)/'AEG Inputs'!$G$1+DK18</f>
        <v>3.8868236322194598E-2</v>
      </c>
      <c r="DL19" s="39" cm="1">
        <f t="array" ref="DL19">INDEX('AEG Inputs'!$E$2:$BC$92,MATCH(DL$1,'AEG Inputs'!$F$2:$F$92,0),MATCH($A19,'AEG Inputs'!$E$2:$AI$2,0)+20)/'AEG Inputs'!$G$1+DL18</f>
        <v>3.1907251539534798</v>
      </c>
      <c r="DM19" s="39" cm="1">
        <f t="array" ref="DM19">INDEX('AEG Inputs'!$E$2:$BC$92,MATCH(DM$1,'AEG Inputs'!$F$2:$F$92,0),MATCH($A19,'AEG Inputs'!$E$2:$AI$2,0)+20)/'AEG Inputs'!$G$1+DM18</f>
        <v>6.7688973664077499E-3</v>
      </c>
      <c r="DN19" s="39" cm="1">
        <f t="array" ref="DN19">INDEX('AEG Inputs'!$E$2:$BC$92,MATCH(DN$1,'AEG Inputs'!$F$2:$F$92,0),MATCH($A19,'AEG Inputs'!$E$2:$AI$2,0)+20)/'AEG Inputs'!$G$1+DN18</f>
        <v>0.69130521515027699</v>
      </c>
      <c r="DO19" s="39" cm="1">
        <f t="array" ref="DO19">INDEX('AEG Inputs'!$E$2:$BC$92,MATCH(DO$1,'AEG Inputs'!$F$2:$F$92,0),MATCH($A19,'AEG Inputs'!$E$2:$AI$2,0)+20)/'AEG Inputs'!$G$1+DO18</f>
        <v>5.5869726974866465</v>
      </c>
      <c r="DP19" s="39" cm="1">
        <f t="array" ref="DP19">INDEX('AEG Inputs'!$E$2:$BC$92,MATCH(DP$1,'AEG Inputs'!$F$2:$F$92,0),MATCH($A19,'AEG Inputs'!$E$2:$AI$2,0)+20)/'AEG Inputs'!$G$1+DP18</f>
        <v>32.233745762832442</v>
      </c>
      <c r="DQ19" s="39" cm="1">
        <f t="array" ref="DQ19">INDEX('AEG Inputs'!$E$2:$BC$92,MATCH(DQ$1,'AEG Inputs'!$F$2:$F$92,0),MATCH($A19,'AEG Inputs'!$E$2:$AI$2,0)+20)/'AEG Inputs'!$G$1+DQ18</f>
        <v>0.32601196348301548</v>
      </c>
      <c r="DR19" s="39" cm="1">
        <f t="array" ref="DR19">INDEX('AEG Inputs'!$E$2:$BC$92,MATCH(DR$1,'AEG Inputs'!$F$2:$F$92,0),MATCH($A19,'AEG Inputs'!$E$2:$AI$2,0)+20)/'AEG Inputs'!$G$1+DR18</f>
        <v>6.9960185336401608</v>
      </c>
      <c r="DS19" s="39" cm="1">
        <f t="array" ref="DS19">INDEX('AEG Inputs'!$E$2:$BC$92,MATCH(DS$1,'AEG Inputs'!$F$2:$F$92,0),MATCH($A19,'AEG Inputs'!$E$2:$AI$2,0)+20)/'AEG Inputs'!$G$1+DS18</f>
        <v>3.5049101324344565</v>
      </c>
      <c r="DT19" s="39" cm="1">
        <f t="array" ref="DT19">INDEX('AEG Inputs'!$E$2:$BC$92,MATCH(DT$1,'AEG Inputs'!$F$2:$F$92,0),MATCH($A19,'AEG Inputs'!$E$2:$AI$2,0)+20)/'AEG Inputs'!$G$1+DT18</f>
        <v>4.0780332556026995</v>
      </c>
      <c r="DU19" s="39" cm="1">
        <f t="array" ref="DU19">INDEX('AEG Inputs'!$E$2:$BC$92,MATCH(DU$1,'AEG Inputs'!$F$2:$F$92,0),MATCH($A19,'AEG Inputs'!$E$2:$AI$2,0)+20)/'AEG Inputs'!$G$1+DU18</f>
        <v>3.5307831807224299</v>
      </c>
      <c r="DV19" s="39" cm="1">
        <f t="array" ref="DV19">INDEX('AEG Inputs'!$E$2:$BC$92,MATCH(DV$1,'AEG Inputs'!$F$2:$F$92,0),MATCH($A19,'AEG Inputs'!$E$2:$AI$2,0)+20)/'AEG Inputs'!$G$1+DV18</f>
        <v>2.3200674565945301</v>
      </c>
      <c r="DW19" s="39" cm="1">
        <f t="array" ref="DW19">INDEX('AEG Inputs'!$E$2:$BC$92,MATCH(DW$1,'AEG Inputs'!$F$2:$F$92,0),MATCH($A19,'AEG Inputs'!$E$2:$AI$2,0)+20)/'AEG Inputs'!$G$1+DW18</f>
        <v>31.0918880771071</v>
      </c>
      <c r="DX19" s="39" cm="1">
        <f t="array" ref="DX19">INDEX('AEG Inputs'!$E$2:$BC$92,MATCH(DX$1,'AEG Inputs'!$F$2:$F$92,0),MATCH($A19,'AEG Inputs'!$E$2:$AI$2,0)+20)/'AEG Inputs'!$G$1+DX18</f>
        <v>94.822979452637199</v>
      </c>
      <c r="DY19" s="39" cm="1">
        <f t="array" ref="DY19">INDEX('AEG Inputs'!$E$2:$BC$92,MATCH(DY$1,'AEG Inputs'!$F$2:$F$92,0),MATCH($A19,'AEG Inputs'!$E$2:$AI$2,0)+20)/'AEG Inputs'!$G$1+DY18</f>
        <v>0.50335026696294605</v>
      </c>
      <c r="DZ19" s="39" cm="1">
        <f t="array" ref="DZ19">INDEX('AEG Inputs'!$E$2:$BC$92,MATCH(DZ$1,'AEG Inputs'!$F$2:$F$92,0),MATCH($A19,'AEG Inputs'!$E$2:$AI$2,0)+20)/'AEG Inputs'!$G$1+DZ18</f>
        <v>64.056143017520199</v>
      </c>
      <c r="EA19" s="39" cm="1">
        <f t="array" ref="EA19">INDEX('AEG Inputs'!$E$2:$BC$92,MATCH(EA$1,'AEG Inputs'!$F$2:$F$92,0),MATCH($A19,'AEG Inputs'!$E$2:$AI$2,0)+20)/'AEG Inputs'!$G$1+EA18</f>
        <v>0.10560100237558</v>
      </c>
      <c r="EB19" s="39" cm="1">
        <f t="array" ref="EB19">INDEX('AEG Inputs'!$E$2:$BC$92,MATCH(EB$1,'AEG Inputs'!$F$2:$F$92,0),MATCH($A19,'AEG Inputs'!$E$2:$AI$2,0)+20)/'AEG Inputs'!$G$1+EB18</f>
        <v>26.1025681369367</v>
      </c>
      <c r="EC19" s="39" cm="1">
        <f t="array" ref="EC19">INDEX('AEG Inputs'!$E$2:$BC$92,MATCH(EC$1,'AEG Inputs'!$F$2:$F$92,0),MATCH($A19,'AEG Inputs'!$E$2:$AI$2,0)+20)/'AEG Inputs'!$G$1+EC18</f>
        <v>33.78492324473217</v>
      </c>
      <c r="ED19" s="39" cm="1">
        <f t="array" ref="ED19">INDEX('AEG Inputs'!$E$2:$BC$92,MATCH(ED$1,'AEG Inputs'!$F$2:$F$92,0),MATCH($A19,'AEG Inputs'!$E$2:$AI$2,0)+20)/'AEG Inputs'!$G$1+ED18</f>
        <v>9.8042152583118067</v>
      </c>
      <c r="EE19" s="39" cm="1">
        <f t="array" ref="EE19">INDEX('AEG Inputs'!$E$2:$BC$92,MATCH(EE$1,'AEG Inputs'!$F$2:$F$92,0),MATCH($A19,'AEG Inputs'!$E$2:$AI$2,0)+20)/'AEG Inputs'!$G$1+EE18</f>
        <v>0.3365681425385717</v>
      </c>
      <c r="EF19" s="39" cm="1">
        <f t="array" ref="EF19">INDEX('AEG Inputs'!$E$2:$BC$92,MATCH(EF$1,'AEG Inputs'!$F$2:$F$92,0),MATCH($A19,'AEG Inputs'!$E$2:$AI$2,0)+20)/'AEG Inputs'!$G$1+EF18</f>
        <v>0.31601648610711153</v>
      </c>
      <c r="EG19" s="39" cm="1">
        <f t="array" ref="EG19">INDEX('AEG Inputs'!$E$2:$BC$92,MATCH(EG$1,'AEG Inputs'!$F$2:$F$92,0),MATCH($A19,'AEG Inputs'!$E$2:$AI$2,0)+20)/'AEG Inputs'!$G$1+EG18</f>
        <v>6.0922134106795047</v>
      </c>
      <c r="EH19" s="39" cm="1">
        <f t="array" ref="EH19">INDEX('AEG Inputs'!$E$2:$BC$92,MATCH(EH$1,'AEG Inputs'!$F$2:$F$92,0),MATCH($A19,'AEG Inputs'!$E$2:$AI$2,0)+20)/'AEG Inputs'!$G$1+EH18</f>
        <v>4.6879580003411103</v>
      </c>
      <c r="EI19" s="39" cm="1">
        <f t="array" ref="EI19">INDEX('AEG Inputs'!$E$2:$BC$92,MATCH(EI$1,'AEG Inputs'!$F$2:$F$92,0),MATCH($A19,'AEG Inputs'!$E$2:$AI$2,0)+20)/'AEG Inputs'!$G$1+EI18</f>
        <v>4.9865900879431555</v>
      </c>
      <c r="EJ19" s="39" cm="1">
        <f t="array" ref="EJ19">INDEX('AEG Inputs'!$E$2:$BC$92,MATCH(EJ$1,'AEG Inputs'!$F$2:$F$92,0),MATCH($A19,'AEG Inputs'!$E$2:$AI$2,0)+20)/'AEG Inputs'!$G$1+EJ18</f>
        <v>33.662261427548145</v>
      </c>
      <c r="EK19" s="39" cm="1">
        <f t="array" ref="EK19">INDEX('AEG Inputs'!$E$2:$BC$92,MATCH(EK$1,'AEG Inputs'!$F$2:$F$92,0),MATCH($A19,'AEG Inputs'!$E$2:$AI$2,0)+20)/'AEG Inputs'!$G$1+EK18</f>
        <v>60.554656876984197</v>
      </c>
      <c r="EL19" s="39" cm="1">
        <f t="array" ref="EL19">INDEX('AEG Inputs'!$E$2:$BC$92,MATCH(EL$1,'AEG Inputs'!$F$2:$F$92,0),MATCH($A19,'AEG Inputs'!$E$2:$AI$2,0)+20)/'AEG Inputs'!$G$1+EL18</f>
        <v>4.1997118870053116</v>
      </c>
      <c r="EM19" s="39" cm="1">
        <f t="array" ref="EM19">INDEX('AEG Inputs'!$E$2:$BC$92,MATCH(EM$1,'AEG Inputs'!$F$2:$F$92,0),MATCH($A19,'AEG Inputs'!$E$2:$AI$2,0)+20)/'AEG Inputs'!$G$1+EM18</f>
        <v>1.0129574779328001</v>
      </c>
      <c r="EN19" s="39" cm="1">
        <f t="array" ref="EN19">INDEX('AEG Inputs'!$E$2:$BC$92,MATCH(EN$1,'AEG Inputs'!$F$2:$F$92,0),MATCH($A19,'AEG Inputs'!$E$2:$AI$2,0)+20)/'AEG Inputs'!$G$1+EN18</f>
        <v>79.516381624119902</v>
      </c>
      <c r="EO19" s="39" cm="1">
        <f t="array" ref="EO19">INDEX('AEG Inputs'!$E$2:$BC$92,MATCH(EO$1,'AEG Inputs'!$F$2:$F$92,0),MATCH($A19,'AEG Inputs'!$E$2:$AI$2,0)+20)/'AEG Inputs'!$G$1+EO18</f>
        <v>0.14463523869175099</v>
      </c>
      <c r="EP19" s="39" cm="1">
        <f t="array" ref="EP19">INDEX('AEG Inputs'!$E$2:$BC$92,MATCH(EP$1,'AEG Inputs'!$F$2:$F$92,0),MATCH($A19,'AEG Inputs'!$E$2:$AI$2,0)+20)/'AEG Inputs'!$G$1+EP18</f>
        <v>51.703577220299103</v>
      </c>
      <c r="EQ19" s="39" cm="1">
        <f t="array" ref="EQ19">INDEX('AEG Inputs'!$E$2:$BC$92,MATCH(EQ$1,'AEG Inputs'!$F$2:$F$92,0),MATCH($A19,'AEG Inputs'!$E$2:$AI$2,0)+20)/'AEG Inputs'!$G$1+EQ18</f>
        <v>61.746993357267215</v>
      </c>
      <c r="ER19" s="39" cm="1">
        <f t="array" ref="ER19">INDEX('AEG Inputs'!$E$2:$BC$92,MATCH(ER$1,'AEG Inputs'!$F$2:$F$92,0),MATCH($A19,'AEG Inputs'!$E$2:$AI$2,0)+20)/'AEG Inputs'!$G$1+ER18</f>
        <v>31.280205327984536</v>
      </c>
      <c r="ES19" s="39" cm="1">
        <f t="array" ref="ES19">INDEX('AEG Inputs'!$E$2:$BC$92,MATCH(ES$1,'AEG Inputs'!$F$2:$F$92,0),MATCH($A19,'AEG Inputs'!$E$2:$AI$2,0)+20)/'AEG Inputs'!$G$1+ES18</f>
        <v>2.7595028777850299E-2</v>
      </c>
      <c r="ET19" s="39" cm="1">
        <f t="array" ref="ET19">INDEX('AEG Inputs'!$E$2:$BC$92,MATCH(ET$1,'AEG Inputs'!$F$2:$F$92,0),MATCH($A19,'AEG Inputs'!$E$2:$AI$2,0)+20)/'AEG Inputs'!$G$1+ET18</f>
        <v>6.5037949446224735E-2</v>
      </c>
      <c r="EU19" s="39" cm="1">
        <f t="array" ref="EU19">INDEX('AEG Inputs'!$E$2:$BC$92,MATCH(EU$1,'AEG Inputs'!$F$2:$F$92,0),MATCH($A19,'AEG Inputs'!$E$2:$AI$2,0)+20)/'AEG Inputs'!$G$1+EU18</f>
        <v>0.97555367594732278</v>
      </c>
      <c r="EV19" s="39" cm="1">
        <f t="array" ref="EV19">INDEX('AEG Inputs'!$E$2:$BC$92,MATCH(EV$1,'AEG Inputs'!$F$2:$F$92,0),MATCH($A19,'AEG Inputs'!$E$2:$AI$2,0)+20)/'AEG Inputs'!$G$1+EV18</f>
        <v>1.012696656516463</v>
      </c>
      <c r="EW19" s="39" cm="1">
        <f t="array" ref="EW19">INDEX('AEG Inputs'!$E$2:$BC$92,MATCH(EW$1,'AEG Inputs'!$F$2:$F$92,0),MATCH($A19,'AEG Inputs'!$E$2:$AI$2,0)+20)/'AEG Inputs'!$G$1+EW18</f>
        <v>1.1455098495472433</v>
      </c>
      <c r="EX19" s="39" cm="1">
        <f t="array" ref="EX19">INDEX('AEG Inputs'!$E$2:$BC$92,MATCH(EX$1,'AEG Inputs'!$F$2:$F$92,0),MATCH($A19,'AEG Inputs'!$E$2:$AI$2,0)+20)/'AEG Inputs'!$G$1+EX18</f>
        <v>0.71294728634552096</v>
      </c>
      <c r="EY19" s="39" cm="1">
        <f t="array" ref="EY19">INDEX('AEG Inputs'!$E$2:$BC$92,MATCH(EY$1,'AEG Inputs'!$F$2:$F$92,0),MATCH($A19,'AEG Inputs'!$E$2:$AI$2,0)+20)/'AEG Inputs'!$G$1+EY18</f>
        <v>0.28404228441068202</v>
      </c>
      <c r="EZ19" s="39" cm="1">
        <f t="array" ref="EZ19">INDEX('AEG Inputs'!$E$2:$BC$92,MATCH(EZ$1,'AEG Inputs'!$F$2:$F$92,0),MATCH($A19,'AEG Inputs'!$E$2:$AI$2,0)+20)/'AEG Inputs'!$G$1+EZ18</f>
        <v>0.41821500865696493</v>
      </c>
      <c r="FA19" s="39" cm="1">
        <f t="array" ref="FA19">INDEX('AEG Inputs'!$E$2:$BC$92,MATCH(FA$1,'AEG Inputs'!$F$2:$F$92,0),MATCH($A19,'AEG Inputs'!$E$2:$AI$2,0)+20)/'AEG Inputs'!$G$1+FA18</f>
        <v>0.14751837937873599</v>
      </c>
      <c r="FB19" s="39" cm="1">
        <f t="array" ref="FB19">INDEX('AEG Inputs'!$E$2:$BC$92,MATCH(FB$1,'AEG Inputs'!$F$2:$F$92,0),MATCH($A19,'AEG Inputs'!$E$2:$AI$2,0)+20)/'AEG Inputs'!$G$1+FB18</f>
        <v>2.3101988295088933</v>
      </c>
      <c r="FC19" s="39" cm="1">
        <f t="array" ref="FC19">INDEX('AEG Inputs'!$E$2:$BC$92,MATCH(FC$1,'AEG Inputs'!$F$2:$F$92,0),MATCH($A19,'AEG Inputs'!$E$2:$AI$2,0)+20)/'AEG Inputs'!$G$1+FC18</f>
        <v>3.6332850706179299E-3</v>
      </c>
      <c r="FD19" s="39" cm="1">
        <f t="array" ref="FD19">INDEX('AEG Inputs'!$E$2:$BC$92,MATCH(FD$1,'AEG Inputs'!$F$2:$F$92,0),MATCH($A19,'AEG Inputs'!$E$2:$AI$2,0)+20)/'AEG Inputs'!$G$1+FD18</f>
        <v>3.1842582527346002</v>
      </c>
      <c r="FE19" s="39" cm="1">
        <f t="array" ref="FE19">INDEX('AEG Inputs'!$E$2:$BC$92,MATCH(FE$1,'AEG Inputs'!$F$2:$F$92,0),MATCH($A19,'AEG Inputs'!$E$2:$AI$2,0)+20)/'AEG Inputs'!$G$1+FE18</f>
        <v>6.8647741638662607</v>
      </c>
      <c r="FF19" s="39" cm="1">
        <f t="array" ref="FF19">INDEX('AEG Inputs'!$E$2:$BC$92,MATCH(FF$1,'AEG Inputs'!$F$2:$F$92,0),MATCH($A19,'AEG Inputs'!$E$2:$AI$2,0)+20)/'AEG Inputs'!$G$1+FF18</f>
        <v>9.242986899600993</v>
      </c>
      <c r="FG19" s="39" cm="1">
        <f t="array" ref="FG19">INDEX('AEG Inputs'!$E$2:$BC$92,MATCH(FG$1,'AEG Inputs'!$F$2:$F$92,0),MATCH($A19,'AEG Inputs'!$E$2:$AI$2,0)+20)/'AEG Inputs'!$G$1+FG18</f>
        <v>3.11019084999999E-2</v>
      </c>
      <c r="FH19" s="39" cm="1">
        <f t="array" ref="FH19">INDEX('AEG Inputs'!$E$2:$BC$92,MATCH(FH$1,'AEG Inputs'!$F$2:$F$92,0),MATCH($A19,'AEG Inputs'!$E$2:$AI$2,0)+20)/'AEG Inputs'!$G$1+FH18</f>
        <v>1.6189952682343784</v>
      </c>
      <c r="FI19" s="39" cm="1">
        <f t="array" ref="FI19">INDEX('AEG Inputs'!$E$2:$BC$92,MATCH(FI$1,'AEG Inputs'!$F$2:$F$92,0),MATCH($A19,'AEG Inputs'!$E$2:$AI$2,0)+20)/'AEG Inputs'!$G$1+FI18</f>
        <v>0.84128102069190813</v>
      </c>
      <c r="FJ19" s="39" cm="1">
        <f t="array" ref="FJ19">INDEX('AEG Inputs'!$E$2:$BC$92,MATCH(FJ$1,'AEG Inputs'!$F$2:$F$92,0),MATCH($A19,'AEG Inputs'!$E$2:$AI$2,0)+20)/'AEG Inputs'!$G$1+FJ18</f>
        <v>0.90888966822906503</v>
      </c>
      <c r="FK19" s="39" cm="1">
        <f t="array" ref="FK19">INDEX('AEG Inputs'!$E$2:$BC$92,MATCH(FK$1,'AEG Inputs'!$F$2:$F$92,0),MATCH($A19,'AEG Inputs'!$E$2:$AI$2,0)+20)/'AEG Inputs'!$G$1+FK18</f>
        <v>0.81075003759660447</v>
      </c>
      <c r="FL19" s="39" cm="1">
        <f t="array" ref="FL19">INDEX('AEG Inputs'!$E$2:$BC$92,MATCH(FL$1,'AEG Inputs'!$F$2:$F$92,0),MATCH($A19,'AEG Inputs'!$E$2:$AI$2,0)+20)/'AEG Inputs'!$G$1+FL18</f>
        <v>0.383854309957054</v>
      </c>
      <c r="FM19" s="39" cm="1">
        <f t="array" ref="FM19">INDEX('AEG Inputs'!$E$2:$BC$92,MATCH(FM$1,'AEG Inputs'!$F$2:$F$92,0),MATCH($A19,'AEG Inputs'!$E$2:$AI$2,0)+20)/'AEG Inputs'!$G$1+FM18</f>
        <v>1.7481430406506</v>
      </c>
      <c r="FN19" s="39" cm="1">
        <f t="array" ref="FN19">INDEX('AEG Inputs'!$E$2:$BC$92,MATCH(FN$1,'AEG Inputs'!$F$2:$F$92,0),MATCH($A19,'AEG Inputs'!$E$2:$AI$2,0)+20)/'AEG Inputs'!$G$1+FN18</f>
        <v>21.139377355641148</v>
      </c>
      <c r="FO19" s="39" cm="1">
        <f t="array" ref="FO19">INDEX('AEG Inputs'!$E$2:$BC$92,MATCH(FO$1,'AEG Inputs'!$F$2:$F$92,0),MATCH($A19,'AEG Inputs'!$E$2:$AI$2,0)+20)/'AEG Inputs'!$G$1+FO18</f>
        <v>8.6191569056954506E-2</v>
      </c>
      <c r="FP19" s="39" cm="1">
        <f t="array" ref="FP19">INDEX('AEG Inputs'!$E$2:$BC$92,MATCH(FP$1,'AEG Inputs'!$F$2:$F$92,0),MATCH($A19,'AEG Inputs'!$E$2:$AI$2,0)+20)/'AEG Inputs'!$G$1+FP18</f>
        <v>18.221101701028299</v>
      </c>
      <c r="FQ19" s="39" cm="1">
        <f t="array" ref="FQ19">INDEX('AEG Inputs'!$E$2:$BC$92,MATCH(FQ$1,'AEG Inputs'!$F$2:$F$92,0),MATCH($A19,'AEG Inputs'!$E$2:$AI$2,0)+20)/'AEG Inputs'!$G$1+FQ18</f>
        <v>3.3636380825344002E-2</v>
      </c>
      <c r="FR19" s="39" cm="1">
        <f t="array" ref="FR19">INDEX('AEG Inputs'!$E$2:$BC$92,MATCH(FR$1,'AEG Inputs'!$F$2:$F$92,0),MATCH($A19,'AEG Inputs'!$E$2:$AI$2,0)+20)/'AEG Inputs'!$G$1+FR18</f>
        <v>5.5206183592021798</v>
      </c>
      <c r="FS19" s="39" cm="1">
        <f t="array" ref="FS19">INDEX('AEG Inputs'!$E$2:$BC$92,MATCH(FS$1,'AEG Inputs'!$F$2:$F$92,0),MATCH($A19,'AEG Inputs'!$E$2:$AI$2,0)+20)/'AEG Inputs'!$G$1+FS18</f>
        <v>7.4826332569202876</v>
      </c>
    </row>
    <row r="20" spans="1:175" x14ac:dyDescent="0.25">
      <c r="A20" s="38">
        <f t="shared" si="0"/>
        <v>2041</v>
      </c>
      <c r="B20" s="39">
        <f>INDEX('AEG Inputs'!$E$2:$BC$92,MATCH(B$1,'AEG Inputs'!$E$2:$E$92,0),MATCH($A20,'AEG Inputs'!$E$2:$AI$2,0))/'AEG Inputs'!$G$1+B19</f>
        <v>0.93536938082213972</v>
      </c>
      <c r="C20" s="39">
        <f>INDEX('AEG Inputs'!$E$2:$BC$92,MATCH(C$1,'AEG Inputs'!$E$2:$E$92,0),MATCH($A20,'AEG Inputs'!$E$2:$AI$2,0))/'AEG Inputs'!$G$1+C19</f>
        <v>2.0016642732413947</v>
      </c>
      <c r="D20" s="39">
        <f>INDEX('AEG Inputs'!$E$2:$BC$92,MATCH(D$1,'AEG Inputs'!$E$2:$E$92,0),MATCH($A20,'AEG Inputs'!$E$2:$AI$2,0))/'AEG Inputs'!$G$1+D19</f>
        <v>22.447629781803172</v>
      </c>
      <c r="E20" s="39">
        <f>INDEX('AEG Inputs'!$E$2:$BC$92,MATCH(E$1,'AEG Inputs'!$E$2:$E$92,0),MATCH($A20,'AEG Inputs'!$E$2:$AI$2,0))/'AEG Inputs'!$G$1+E19</f>
        <v>54.631200491456077</v>
      </c>
      <c r="F20" s="39">
        <f>INDEX('AEG Inputs'!$E$2:$BC$92,MATCH(F$1,'AEG Inputs'!$E$2:$E$92,0),MATCH($A20,'AEG Inputs'!$E$2:$AI$2,0))/'AEG Inputs'!$G$1+F19</f>
        <v>2.7398782945759041</v>
      </c>
      <c r="G20" s="39">
        <f>INDEX('AEG Inputs'!$E$2:$BC$92,MATCH(G$1,'AEG Inputs'!$E$2:$E$92,0),MATCH($A20,'AEG Inputs'!$E$2:$AI$2,0))/'AEG Inputs'!$G$1+G19</f>
        <v>42.272848664221868</v>
      </c>
      <c r="H20" s="39">
        <f>INDEX('AEG Inputs'!$E$2:$BC$92,MATCH(H$1,'AEG Inputs'!$E$2:$E$92,0),MATCH($A20,'AEG Inputs'!$E$2:$AI$2,0))/'AEG Inputs'!$G$1+H19</f>
        <v>0.28639034412319397</v>
      </c>
      <c r="I20" s="39">
        <f>INDEX('AEG Inputs'!$E$2:$BC$92,MATCH(I$1,'AEG Inputs'!$E$2:$E$92,0),MATCH($A20,'AEG Inputs'!$E$2:$AI$2,0))/'AEG Inputs'!$G$1+I19</f>
        <v>0.185579134574275</v>
      </c>
      <c r="J20" s="39">
        <f>INDEX('AEG Inputs'!$E$2:$BC$92,MATCH(J$1,'AEG Inputs'!$E$2:$E$92,0),MATCH($A20,'AEG Inputs'!$E$2:$AI$2,0))/'AEG Inputs'!$G$1+J19</f>
        <v>35.193171307702897</v>
      </c>
      <c r="K20" s="39">
        <f>INDEX('AEG Inputs'!$E$2:$BC$92,MATCH(K$1,'AEG Inputs'!$E$2:$E$92,0),MATCH($A20,'AEG Inputs'!$E$2:$AI$2,0))/'AEG Inputs'!$G$1+K19</f>
        <v>70.075382761699601</v>
      </c>
      <c r="L20" s="39">
        <f>INDEX('AEG Inputs'!$E$2:$BC$92,MATCH(L$1,'AEG Inputs'!$E$2:$E$92,0),MATCH($A20,'AEG Inputs'!$E$2:$AI$2,0))/'AEG Inputs'!$G$1+L19</f>
        <v>2.6927246601646999</v>
      </c>
      <c r="M20" s="39">
        <f>INDEX('AEG Inputs'!$E$2:$BC$92,MATCH(M$1,'AEG Inputs'!$E$2:$E$92,0),MATCH($A20,'AEG Inputs'!$E$2:$AI$2,0))/'AEG Inputs'!$G$1+M19</f>
        <v>0.33341573413396403</v>
      </c>
      <c r="N20" s="39">
        <f>INDEX('AEG Inputs'!$E$2:$BC$92,MATCH(N$1,'AEG Inputs'!$E$2:$E$92,0),MATCH($A20,'AEG Inputs'!$E$2:$AI$2,0))/'AEG Inputs'!$G$1+N19</f>
        <v>1.6507728664993973</v>
      </c>
      <c r="O20" s="39">
        <f>INDEX('AEG Inputs'!$E$2:$BC$92,MATCH(O$1,'AEG Inputs'!$E$2:$E$92,0),MATCH($A20,'AEG Inputs'!$E$2:$AI$2,0))/'AEG Inputs'!$G$1+O19</f>
        <v>2.5474835285954187</v>
      </c>
      <c r="P20" s="39">
        <f>INDEX('AEG Inputs'!$E$2:$BC$92,MATCH(P$1,'AEG Inputs'!$E$2:$E$92,0),MATCH($A20,'AEG Inputs'!$E$2:$AI$2,0))/'AEG Inputs'!$G$1+P19</f>
        <v>19.1566779750741</v>
      </c>
      <c r="Q20" s="39">
        <f>INDEX('AEG Inputs'!$E$2:$BC$92,MATCH(Q$1,'AEG Inputs'!$E$2:$E$92,0),MATCH($A20,'AEG Inputs'!$E$2:$AI$2,0))/'AEG Inputs'!$G$1+Q19</f>
        <v>11.317723050332368</v>
      </c>
      <c r="R20" s="39">
        <f>INDEX('AEG Inputs'!$E$2:$BC$92,MATCH(R$1,'AEG Inputs'!$E$2:$E$92,0),MATCH($A20,'AEG Inputs'!$E$2:$AI$2,0))/'AEG Inputs'!$G$1+R19</f>
        <v>5.5466094768713994</v>
      </c>
      <c r="S20" s="39">
        <f>INDEX('AEG Inputs'!$E$2:$BC$92,MATCH(S$1,'AEG Inputs'!$E$2:$E$92,0),MATCH($A20,'AEG Inputs'!$E$2:$AI$2,0))/'AEG Inputs'!$G$1+S19</f>
        <v>4.1305441363423929</v>
      </c>
      <c r="T20" s="39">
        <f>INDEX('AEG Inputs'!$E$2:$BC$92,MATCH(T$1,'AEG Inputs'!$E$2:$E$92,0),MATCH($A20,'AEG Inputs'!$E$2:$AI$2,0))/'AEG Inputs'!$G$1+T19</f>
        <v>0.69849158952674195</v>
      </c>
      <c r="U20" s="39">
        <f>INDEX('AEG Inputs'!$E$2:$BC$92,MATCH(U$1,'AEG Inputs'!$E$2:$E$92,0),MATCH($A20,'AEG Inputs'!$E$2:$AI$2,0))/'AEG Inputs'!$G$1+U19</f>
        <v>5.3939530091528285</v>
      </c>
      <c r="V20" s="39">
        <f>INDEX('AEG Inputs'!$E$2:$BC$92,MATCH(V$1,'AEG Inputs'!$E$2:$E$92,0),MATCH($A20,'AEG Inputs'!$E$2:$AI$2,0))/'AEG Inputs'!$G$1+V19</f>
        <v>19.871436724412401</v>
      </c>
      <c r="W20" s="39">
        <f>INDEX('AEG Inputs'!$E$2:$BC$92,MATCH(W$1,'AEG Inputs'!$E$2:$E$92,0),MATCH($A20,'AEG Inputs'!$E$2:$AI$2,0))/'AEG Inputs'!$G$1+W19</f>
        <v>88.122922397277563</v>
      </c>
      <c r="X20" s="39">
        <f>INDEX('AEG Inputs'!$E$2:$BC$92,MATCH(X$1,'AEG Inputs'!$E$2:$E$92,0),MATCH($A20,'AEG Inputs'!$E$2:$AI$2,0))/'AEG Inputs'!$G$1+X19</f>
        <v>5.3754780024793698</v>
      </c>
      <c r="Y20" s="39">
        <f>INDEX('AEG Inputs'!$E$2:$BC$92,MATCH(Y$1,'AEG Inputs'!$E$2:$E$92,0),MATCH($A20,'AEG Inputs'!$E$2:$AI$2,0))/'AEG Inputs'!$G$1+Y19</f>
        <v>4.4035104871062654</v>
      </c>
      <c r="Z20" s="39">
        <f>INDEX('AEG Inputs'!$E$2:$BC$92,MATCH(Z$1,'AEG Inputs'!$E$2:$E$92,0),MATCH($A20,'AEG Inputs'!$E$2:$AI$2,0))/'AEG Inputs'!$G$1+Z19</f>
        <v>1.3514825778254012</v>
      </c>
      <c r="AA20" s="39">
        <f>INDEX('AEG Inputs'!$E$2:$BC$92,MATCH(AA$1,'AEG Inputs'!$E$2:$E$92,0),MATCH($A20,'AEG Inputs'!$E$2:$AI$2,0))/'AEG Inputs'!$G$1+AA19</f>
        <v>37.005354758415734</v>
      </c>
      <c r="AB20" s="39">
        <f>INDEX('AEG Inputs'!$E$2:$BC$92,MATCH(AB$1,'AEG Inputs'!$E$2:$E$92,0),MATCH($A20,'AEG Inputs'!$E$2:$AI$2,0))/'AEG Inputs'!$G$1+AB19</f>
        <v>12.955225062528168</v>
      </c>
      <c r="AC20" s="39">
        <f>INDEX('AEG Inputs'!$E$2:$BC$92,MATCH(AC$1,'AEG Inputs'!$E$2:$E$92,0),MATCH($A20,'AEG Inputs'!$E$2:$AI$2,0))/'AEG Inputs'!$G$1+AC19</f>
        <v>11.640296913554046</v>
      </c>
      <c r="AD20" s="39">
        <f>INDEX('AEG Inputs'!$E$2:$BC$92,MATCH(AD$1,'AEG Inputs'!$E$2:$E$92,0),MATCH($A20,'AEG Inputs'!$E$2:$AI$2,0))/'AEG Inputs'!$G$1+AD19</f>
        <v>9.1072883651590484</v>
      </c>
      <c r="AE20" s="39">
        <f>INDEX('AEG Inputs'!$E$2:$BC$92,MATCH(AE$1,'AEG Inputs'!$E$2:$E$92,0),MATCH($A20,'AEG Inputs'!$E$2:$AI$2,0))/'AEG Inputs'!$G$1+AE19</f>
        <v>2.24814539860412</v>
      </c>
      <c r="AF20" s="39">
        <f>INDEX('AEG Inputs'!$E$2:$BC$92,MATCH(AF$1,'AEG Inputs'!$E$2:$E$92,0),MATCH($A20,'AEG Inputs'!$E$2:$AI$2,0))/'AEG Inputs'!$G$1+AF19</f>
        <v>1.7884020663912901E-2</v>
      </c>
      <c r="AG20" s="39">
        <f>INDEX('AEG Inputs'!$E$2:$BC$92,MATCH(AG$1,'AEG Inputs'!$E$2:$E$92,0),MATCH($A20,'AEG Inputs'!$E$2:$AI$2,0))/'AEG Inputs'!$G$1+AG19</f>
        <v>3.17995317681335E-2</v>
      </c>
      <c r="AH20" s="39">
        <f>INDEX('AEG Inputs'!$E$2:$BC$92,MATCH(AH$1,'AEG Inputs'!$E$2:$E$92,0),MATCH($A20,'AEG Inputs'!$E$2:$AI$2,0))/'AEG Inputs'!$G$1+AH19</f>
        <v>0.280650724138165</v>
      </c>
      <c r="AI20" s="39">
        <f>INDEX('AEG Inputs'!$E$2:$BC$92,MATCH(AI$1,'AEG Inputs'!$E$2:$E$92,0),MATCH($A20,'AEG Inputs'!$E$2:$AI$2,0))/'AEG Inputs'!$G$1+AI19</f>
        <v>0.38669979189147902</v>
      </c>
      <c r="AJ20" s="39">
        <f>INDEX('AEG Inputs'!$E$2:$BC$92,MATCH(AJ$1,'AEG Inputs'!$E$2:$E$92,0),MATCH($A20,'AEG Inputs'!$E$2:$AI$2,0))/'AEG Inputs'!$G$1+AJ19</f>
        <v>8.9367947623919503E-2</v>
      </c>
      <c r="AK20" s="39">
        <f>INDEX('AEG Inputs'!$E$2:$BC$92,MATCH(AK$1,'AEG Inputs'!$E$2:$E$92,0),MATCH($A20,'AEG Inputs'!$E$2:$AI$2,0))/'AEG Inputs'!$G$1+AK19</f>
        <v>9.6223922079857697E-3</v>
      </c>
      <c r="AL20" s="39">
        <f>INDEX('AEG Inputs'!$E$2:$BC$92,MATCH(AL$1,'AEG Inputs'!$E$2:$E$92,0),MATCH($A20,'AEG Inputs'!$E$2:$AI$2,0))/'AEG Inputs'!$G$1+AL19</f>
        <v>0.37550930218844564</v>
      </c>
      <c r="AM20" s="39">
        <f>INDEX('AEG Inputs'!$E$2:$BC$92,MATCH(AM$1,'AEG Inputs'!$E$2:$E$92,0),MATCH($A20,'AEG Inputs'!$E$2:$AI$2,0))/'AEG Inputs'!$G$1+AM19</f>
        <v>0.34976345720820928</v>
      </c>
      <c r="AN20" s="39">
        <f>INDEX('AEG Inputs'!$E$2:$BC$92,MATCH(AN$1,'AEG Inputs'!$E$2:$E$92,0),MATCH($A20,'AEG Inputs'!$E$2:$AI$2,0))/'AEG Inputs'!$G$1+AN19</f>
        <v>2.3810032415022402</v>
      </c>
      <c r="AO20" s="39">
        <f>INDEX('AEG Inputs'!$E$2:$BC$92,MATCH(AO$1,'AEG Inputs'!$E$2:$E$92,0),MATCH($A20,'AEG Inputs'!$E$2:$AI$2,0))/'AEG Inputs'!$G$1+AO19</f>
        <v>3.3745233958251957</v>
      </c>
      <c r="AP20" s="39">
        <f>INDEX('AEG Inputs'!$E$2:$BC$92,MATCH(AP$1,'AEG Inputs'!$E$2:$E$92,0),MATCH($A20,'AEG Inputs'!$E$2:$AI$2,0))/'AEG Inputs'!$G$1+AP19</f>
        <v>0.54676110756496099</v>
      </c>
      <c r="AQ20" s="39">
        <f>INDEX('AEG Inputs'!$E$2:$BC$92,MATCH(AQ$1,'AEG Inputs'!$E$2:$E$92,0),MATCH($A20,'AEG Inputs'!$E$2:$AI$2,0))/'AEG Inputs'!$G$1+AQ19</f>
        <v>0.77395608775044056</v>
      </c>
      <c r="AR20" s="39">
        <f>INDEX('AEG Inputs'!$E$2:$BC$92,MATCH(AR$1,'AEG Inputs'!$E$2:$E$92,0),MATCH($A20,'AEG Inputs'!$E$2:$AI$2,0))/'AEG Inputs'!$G$1+AR19</f>
        <v>3.763300634175633</v>
      </c>
      <c r="AS20" s="39">
        <f>INDEX('AEG Inputs'!$E$2:$BC$92,MATCH(AS$1,'AEG Inputs'!$E$2:$E$92,0),MATCH($A20,'AEG Inputs'!$E$2:$AI$2,0))/'AEG Inputs'!$G$1+AS19</f>
        <v>5.6594178181427415</v>
      </c>
      <c r="AT20" s="39">
        <f>INDEX('AEG Inputs'!$E$2:$BC$92,MATCH(AT$1,'AEG Inputs'!$E$2:$E$92,0),MATCH($A20,'AEG Inputs'!$E$2:$AI$2,0))/'AEG Inputs'!$G$1+AT19</f>
        <v>22.574820549133051</v>
      </c>
      <c r="AU20" s="39">
        <f>INDEX('AEG Inputs'!$E$2:$BC$92,MATCH(AU$1,'AEG Inputs'!$E$2:$E$92,0),MATCH($A20,'AEG Inputs'!$E$2:$AI$2,0))/'AEG Inputs'!$G$1+AU19</f>
        <v>43.921723098847046</v>
      </c>
      <c r="AV20" s="39">
        <f>INDEX('AEG Inputs'!$E$2:$BC$92,MATCH(AV$1,'AEG Inputs'!$E$2:$E$92,0),MATCH($A20,'AEG Inputs'!$E$2:$AI$2,0))/'AEG Inputs'!$G$1+AV19</f>
        <v>5.0298237438514821</v>
      </c>
      <c r="AW20" s="39">
        <f>INDEX('AEG Inputs'!$E$2:$BC$92,MATCH(AW$1,'AEG Inputs'!$E$2:$E$92,0),MATCH($A20,'AEG Inputs'!$E$2:$AI$2,0))/'AEG Inputs'!$G$1+AW19</f>
        <v>4.5880737787671784</v>
      </c>
      <c r="AX20" s="39">
        <f>INDEX('AEG Inputs'!$E$2:$BC$92,MATCH(AX$1,'AEG Inputs'!$E$2:$E$92,0),MATCH($A20,'AEG Inputs'!$E$2:$AI$2,0))/'AEG Inputs'!$G$1+AX19</f>
        <v>1.9680908866128902E-2</v>
      </c>
      <c r="AY20" s="39">
        <f>INDEX('AEG Inputs'!$E$2:$BC$92,MATCH(AY$1,'AEG Inputs'!$E$2:$E$92,0),MATCH($A20,'AEG Inputs'!$E$2:$AI$2,0))/'AEG Inputs'!$G$1+AY19</f>
        <v>4.2421240824127598E-2</v>
      </c>
      <c r="AZ20" s="39">
        <f>INDEX('AEG Inputs'!$E$2:$BC$92,MATCH(AZ$1,'AEG Inputs'!$E$2:$E$92,0),MATCH($A20,'AEG Inputs'!$E$2:$AI$2,0))/'AEG Inputs'!$G$1+AZ19</f>
        <v>0.254871115059641</v>
      </c>
      <c r="BA20" s="39">
        <f>INDEX('AEG Inputs'!$E$2:$BC$92,MATCH(BA$1,'AEG Inputs'!$E$2:$E$92,0),MATCH($A20,'AEG Inputs'!$E$2:$AI$2,0))/'AEG Inputs'!$G$1+BA19</f>
        <v>0.51291043007977399</v>
      </c>
      <c r="BB20" s="39">
        <f>INDEX('AEG Inputs'!$E$2:$BC$92,MATCH(BB$1,'AEG Inputs'!$E$2:$E$92,0),MATCH($A20,'AEG Inputs'!$E$2:$AI$2,0))/'AEG Inputs'!$G$1+BB19</f>
        <v>4.3643050885484598E-2</v>
      </c>
      <c r="BC20" s="39">
        <f>INDEX('AEG Inputs'!$E$2:$BC$92,MATCH(BC$1,'AEG Inputs'!$E$2:$E$92,0),MATCH($A20,'AEG Inputs'!$E$2:$AI$2,0))/'AEG Inputs'!$G$1+BC19</f>
        <v>7.4695845640263298E-2</v>
      </c>
      <c r="BD20" s="39">
        <f>INDEX('AEG Inputs'!$E$2:$BC$92,MATCH(BD$1,'AEG Inputs'!$E$2:$E$92,0),MATCH($A20,'AEG Inputs'!$E$2:$AI$2,0))/'AEG Inputs'!$G$1+BD19</f>
        <v>2.2115472639320115E-2</v>
      </c>
      <c r="BE20" s="39">
        <f>INDEX('AEG Inputs'!$E$2:$BC$92,MATCH(BE$1,'AEG Inputs'!$E$2:$E$92,0),MATCH($A20,'AEG Inputs'!$E$2:$AI$2,0))/'AEG Inputs'!$G$1+BE19</f>
        <v>2.3864960872782514E-2</v>
      </c>
      <c r="BF20" s="39">
        <f>INDEX('AEG Inputs'!$E$2:$BC$92,MATCH(BF$1,'AEG Inputs'!$E$2:$E$92,0),MATCH($A20,'AEG Inputs'!$E$2:$AI$2,0))/'AEG Inputs'!$G$1+BF19</f>
        <v>4.7089197166426313</v>
      </c>
      <c r="BG20" s="39">
        <f>INDEX('AEG Inputs'!$E$2:$BC$92,MATCH(BG$1,'AEG Inputs'!$E$2:$E$92,0),MATCH($A20,'AEG Inputs'!$E$2:$AI$2,0))/'AEG Inputs'!$G$1+BG19</f>
        <v>0.22533604751096142</v>
      </c>
      <c r="BH20" s="39">
        <f>INDEX('AEG Inputs'!$E$2:$BC$92,MATCH(BH$1,'AEG Inputs'!$E$2:$E$92,0),MATCH($A20,'AEG Inputs'!$E$2:$AI$2,0))/'AEG Inputs'!$G$1+BH19</f>
        <v>1.0893972715111568</v>
      </c>
      <c r="BI20" s="39">
        <f>INDEX('AEG Inputs'!$E$2:$BC$92,MATCH(BI$1,'AEG Inputs'!$E$2:$E$92,0),MATCH($A20,'AEG Inputs'!$E$2:$AI$2,0))/'AEG Inputs'!$G$1+BI19</f>
        <v>4.6192057717130426E-2</v>
      </c>
      <c r="BJ20" s="39">
        <f>INDEX('AEG Inputs'!$E$2:$BC$92,MATCH(BJ$1,'AEG Inputs'!$E$2:$E$92,0),MATCH($A20,'AEG Inputs'!$E$2:$AI$2,0))/'AEG Inputs'!$G$1+BJ19</f>
        <v>0.24100281032849219</v>
      </c>
      <c r="BK20" s="39">
        <f>INDEX('AEG Inputs'!$E$2:$BC$92,MATCH(BK$1,'AEG Inputs'!$E$2:$E$92,0),MATCH($A20,'AEG Inputs'!$E$2:$AI$2,0))/'AEG Inputs'!$G$1+BK19</f>
        <v>0.4081306433966731</v>
      </c>
      <c r="BL20" s="39">
        <f>INDEX('AEG Inputs'!$E$2:$BC$92,MATCH(BL$1,'AEG Inputs'!$E$2:$E$92,0),MATCH($A20,'AEG Inputs'!$E$2:$AI$2,0))/'AEG Inputs'!$G$1+BL19</f>
        <v>67.55012910596443</v>
      </c>
      <c r="BM20" s="39">
        <f>INDEX('AEG Inputs'!$E$2:$BC$92,MATCH(BM$1,'AEG Inputs'!$E$2:$E$92,0),MATCH($A20,'AEG Inputs'!$E$2:$AI$2,0))/'AEG Inputs'!$G$1+BM19</f>
        <v>3.2835426317451546</v>
      </c>
      <c r="BN20" s="39">
        <f>INDEX('AEG Inputs'!$E$2:$BC$92,MATCH(BN$1,'AEG Inputs'!$E$2:$E$92,0),MATCH($A20,'AEG Inputs'!$E$2:$AI$2,0))/'AEG Inputs'!$G$1+BN19</f>
        <v>14.752270696590479</v>
      </c>
      <c r="BO20" s="39">
        <f>INDEX('AEG Inputs'!$E$2:$BC$92,MATCH(BO$1,'AEG Inputs'!$E$2:$E$92,0),MATCH($A20,'AEG Inputs'!$E$2:$AI$2,0))/'AEG Inputs'!$G$1+BO19</f>
        <v>0.31034227524147101</v>
      </c>
      <c r="BP20" s="39">
        <f>INDEX('AEG Inputs'!$E$2:$BC$92,MATCH(BP$1,'AEG Inputs'!$E$2:$E$92,0),MATCH($A20,'AEG Inputs'!$E$2:$AI$2,0))/'AEG Inputs'!$G$1+BP19</f>
        <v>0.48798562145253299</v>
      </c>
      <c r="BQ20" s="39">
        <f>INDEX('AEG Inputs'!$E$2:$BC$92,MATCH(BQ$1,'AEG Inputs'!$E$2:$E$92,0),MATCH($A20,'AEG Inputs'!$E$2:$AI$2,0))/'AEG Inputs'!$G$1+BQ19</f>
        <v>0.44825437371425492</v>
      </c>
      <c r="BR20" s="39">
        <f>INDEX('AEG Inputs'!$E$2:$BC$92,MATCH(BR$1,'AEG Inputs'!$E$2:$E$92,0),MATCH($A20,'AEG Inputs'!$E$2:$AI$2,0))/'AEG Inputs'!$G$1+BR19</f>
        <v>4.0783452818958299</v>
      </c>
      <c r="BS20" s="39">
        <f>INDEX('AEG Inputs'!$E$2:$BC$92,MATCH(BS$1,'AEG Inputs'!$E$2:$E$92,0),MATCH($A20,'AEG Inputs'!$E$2:$AI$2,0))/'AEG Inputs'!$G$1+BS19</f>
        <v>4.6879580003411103</v>
      </c>
      <c r="BT20" s="39">
        <f>INDEX('AEG Inputs'!$E$2:$BC$92,MATCH(BT$1,'AEG Inputs'!$E$2:$E$92,0),MATCH($A20,'AEG Inputs'!$E$2:$AI$2,0))/'AEG Inputs'!$G$1+BT19</f>
        <v>0.92085744096718825</v>
      </c>
      <c r="BU20" s="39">
        <f>INDEX('AEG Inputs'!$E$2:$BC$92,MATCH(BU$1,'AEG Inputs'!$E$2:$E$92,0),MATCH($A20,'AEG Inputs'!$E$2:$AI$2,0))/'AEG Inputs'!$G$1+BU19</f>
        <v>0.94140189358422099</v>
      </c>
      <c r="BV20" s="39">
        <f>INDEX('AEG Inputs'!$E$2:$BC$92,MATCH(BV$1,'AEG Inputs'!$E$2:$E$92,0),MATCH($A20,'AEG Inputs'!$E$2:$AI$2,0))/'AEG Inputs'!$G$1+BV19</f>
        <v>0.80955479142599096</v>
      </c>
      <c r="BW20" s="39">
        <f>INDEX('AEG Inputs'!$E$2:$BC$92,MATCH(BW$1,'AEG Inputs'!$E$2:$E$92,0),MATCH($A20,'AEG Inputs'!$E$2:$AI$2,0))/'AEG Inputs'!$G$1+BW19</f>
        <v>2.7440007597570899</v>
      </c>
      <c r="BX20" s="39">
        <f>INDEX('AEG Inputs'!$E$2:$BC$92,MATCH(BX$1,'AEG Inputs'!$E$2:$E$92,0),MATCH($A20,'AEG Inputs'!$E$2:$AI$2,0))/'AEG Inputs'!$G$1+BX19</f>
        <v>29.577374097691099</v>
      </c>
      <c r="BY20" s="39">
        <f>INDEX('AEG Inputs'!$E$2:$BC$92,MATCH(BY$1,'AEG Inputs'!$E$2:$E$92,0),MATCH($A20,'AEG Inputs'!$E$2:$AI$2,0))/'AEG Inputs'!$G$1+BY19</f>
        <v>60.547610165876499</v>
      </c>
      <c r="BZ20" s="39">
        <f>INDEX('AEG Inputs'!$E$2:$BC$92,MATCH(BZ$1,'AEG Inputs'!$E$2:$E$92,0),MATCH($A20,'AEG Inputs'!$E$2:$AI$2,0))/'AEG Inputs'!$G$1+BZ19</f>
        <v>5.9649346574868201</v>
      </c>
      <c r="CA20" s="39">
        <f>INDEX('AEG Inputs'!$E$2:$BC$92,MATCH(CA$1,'AEG Inputs'!$E$2:$E$92,0),MATCH($A20,'AEG Inputs'!$E$2:$AI$2,0))/'AEG Inputs'!$G$1+CA19</f>
        <v>3.7289340064918499</v>
      </c>
      <c r="CB20" s="39">
        <f>INDEX('AEG Inputs'!$E$2:$BC$92,MATCH(CB$1,'AEG Inputs'!$E$2:$E$92,0),MATCH($A20,'AEG Inputs'!$E$2:$AI$2,0))/'AEG Inputs'!$G$1+CB19</f>
        <v>4.9176718851023205E-2</v>
      </c>
      <c r="CC20" s="39">
        <f>INDEX('AEG Inputs'!$E$2:$BC$92,MATCH(CC$1,'AEG Inputs'!$E$2:$E$92,0),MATCH($A20,'AEG Inputs'!$E$2:$AI$2,0))/'AEG Inputs'!$G$1+CC19</f>
        <v>0.22534679982360445</v>
      </c>
      <c r="CD20" s="39">
        <f>INDEX('AEG Inputs'!$E$2:$BC$92,MATCH(CD$1,'AEG Inputs'!$E$2:$E$92,0),MATCH($A20,'AEG Inputs'!$E$2:$AI$2,0))/'AEG Inputs'!$G$1+CD19</f>
        <v>0.37106081294011301</v>
      </c>
      <c r="CE20" s="39">
        <f>INDEX('AEG Inputs'!$E$2:$BC$92,MATCH(CE$1,'AEG Inputs'!$E$2:$E$92,0),MATCH($A20,'AEG Inputs'!$E$2:$AI$2,0))/'AEG Inputs'!$G$1+CE19</f>
        <v>5.3737368053214674</v>
      </c>
      <c r="CF20" s="39">
        <f>INDEX('AEG Inputs'!$E$2:$BC$92,MATCH(CF$1,'AEG Inputs'!$E$2:$E$92,0),MATCH($A20,'AEG Inputs'!$E$2:$AI$2,0))/'AEG Inputs'!$G$1+CF19</f>
        <v>3.5599807901430497E-2</v>
      </c>
      <c r="CG20" s="39">
        <f>INDEX('AEG Inputs'!$E$2:$BC$92,MATCH(CG$1,'AEG Inputs'!$E$2:$E$92,0),MATCH($A20,'AEG Inputs'!$E$2:$AI$2,0))/'AEG Inputs'!$G$1+CG19</f>
        <v>2.8178155916557403E-2</v>
      </c>
      <c r="CH20" s="39">
        <f>INDEX('AEG Inputs'!$E$2:$BC$92,MATCH(CH$1,'AEG Inputs'!$E$2:$E$92,0),MATCH($A20,'AEG Inputs'!$E$2:$AI$2,0))/'AEG Inputs'!$G$1+CH19</f>
        <v>0.30965392380854601</v>
      </c>
      <c r="CI20" s="39">
        <f>INDEX('AEG Inputs'!$E$2:$BC$92,MATCH(CI$1,'AEG Inputs'!$E$2:$E$92,0),MATCH($A20,'AEG Inputs'!$E$2:$AI$2,0))/'AEG Inputs'!$G$1+CI19</f>
        <v>3.0556741721169809</v>
      </c>
      <c r="CJ20" s="39">
        <f>INDEX('AEG Inputs'!$E$2:$BC$92,MATCH(CJ$1,'AEG Inputs'!$E$2:$E$92,0),MATCH($A20,'AEG Inputs'!$E$2:$AI$2,0))/'AEG Inputs'!$G$1+CJ19</f>
        <v>2.4722900798639298</v>
      </c>
      <c r="CK20" s="39">
        <f>INDEX('AEG Inputs'!$E$2:$BC$92,MATCH(CK$1,'AEG Inputs'!$E$2:$E$92,0),MATCH($A20,'AEG Inputs'!$E$2:$AI$2,0))/'AEG Inputs'!$G$1+CK19</f>
        <v>61.435329620501008</v>
      </c>
      <c r="CL20" s="39">
        <f>INDEX('AEG Inputs'!$E$2:$BC$92,MATCH(CL$1,'AEG Inputs'!$E$2:$E$92,0),MATCH($A20,'AEG Inputs'!$E$2:$AI$2,0))/'AEG Inputs'!$G$1+CL19</f>
        <v>0.51731955685250297</v>
      </c>
      <c r="CM20" s="39">
        <f>INDEX('AEG Inputs'!$E$2:$BC$92,MATCH(CM$1,'AEG Inputs'!$E$2:$E$92,0),MATCH($A20,'AEG Inputs'!$E$2:$AI$2,0))/'AEG Inputs'!$G$1+CM19</f>
        <v>1.6802483547725116</v>
      </c>
      <c r="CN20" s="39" cm="1">
        <f t="array" ref="CN20">INDEX('AEG Inputs'!$E$2:$BC$92,MATCH(CN$1,'AEG Inputs'!$F$2:$F$92,0),MATCH($A20,'AEG Inputs'!$E$2:$AI$2,0)+20)/'AEG Inputs'!$G$1+CN19</f>
        <v>2.5180042401729947</v>
      </c>
      <c r="CO20" s="39" cm="1">
        <f t="array" ref="CO20">INDEX('AEG Inputs'!$E$2:$BC$92,MATCH(CO$1,'AEG Inputs'!$F$2:$F$92,0),MATCH($A20,'AEG Inputs'!$E$2:$AI$2,0)+20)/'AEG Inputs'!$G$1+CO19</f>
        <v>0.237252739865945</v>
      </c>
      <c r="CP20" s="39" cm="1">
        <f t="array" ref="CP20">INDEX('AEG Inputs'!$E$2:$BC$92,MATCH(CP$1,'AEG Inputs'!$F$2:$F$92,0),MATCH($A20,'AEG Inputs'!$E$2:$AI$2,0)+20)/'AEG Inputs'!$G$1+CP19</f>
        <v>3.5782816119263386E-2</v>
      </c>
      <c r="CQ20" s="39" cm="1">
        <f t="array" ref="CQ20">INDEX('AEG Inputs'!$E$2:$BC$92,MATCH(CQ$1,'AEG Inputs'!$F$2:$F$92,0),MATCH($A20,'AEG Inputs'!$E$2:$AI$2,0)+20)/'AEG Inputs'!$G$1+CQ19</f>
        <v>0.56732793564814643</v>
      </c>
      <c r="CR20" s="39" cm="1">
        <f t="array" ref="CR20">INDEX('AEG Inputs'!$E$2:$BC$92,MATCH(CR$1,'AEG Inputs'!$F$2:$F$92,0),MATCH($A20,'AEG Inputs'!$E$2:$AI$2,0)+20)/'AEG Inputs'!$G$1+CR19</f>
        <v>0.48927706170789809</v>
      </c>
      <c r="CS20" s="39" cm="1">
        <f t="array" ref="CS20">INDEX('AEG Inputs'!$E$2:$BC$92,MATCH(CS$1,'AEG Inputs'!$F$2:$F$92,0),MATCH($A20,'AEG Inputs'!$E$2:$AI$2,0)+20)/'AEG Inputs'!$G$1+CS19</f>
        <v>0.51592634700589679</v>
      </c>
      <c r="CT20" s="39" cm="1">
        <f t="array" ref="CT20">INDEX('AEG Inputs'!$E$2:$BC$92,MATCH(CT$1,'AEG Inputs'!$F$2:$F$92,0),MATCH($A20,'AEG Inputs'!$E$2:$AI$2,0)+20)/'AEG Inputs'!$G$1+CT19</f>
        <v>1.7883887446620994</v>
      </c>
      <c r="CU20" s="39" cm="1">
        <f t="array" ref="CU20">INDEX('AEG Inputs'!$E$2:$BC$92,MATCH(CU$1,'AEG Inputs'!$F$2:$F$92,0),MATCH($A20,'AEG Inputs'!$E$2:$AI$2,0)+20)/'AEG Inputs'!$G$1+CU19</f>
        <v>0.18557913457427599</v>
      </c>
      <c r="CV20" s="39" cm="1">
        <f t="array" ref="CV20">INDEX('AEG Inputs'!$E$2:$BC$92,MATCH(CV$1,'AEG Inputs'!$F$2:$F$92,0),MATCH($A20,'AEG Inputs'!$E$2:$AI$2,0)+20)/'AEG Inputs'!$G$1+CV19</f>
        <v>0.59312233964870498</v>
      </c>
      <c r="CW20" s="39" cm="1">
        <f t="array" ref="CW20">INDEX('AEG Inputs'!$E$2:$BC$92,MATCH(CW$1,'AEG Inputs'!$F$2:$F$92,0),MATCH($A20,'AEG Inputs'!$E$2:$AI$2,0)+20)/'AEG Inputs'!$G$1+CW19</f>
        <v>8.3778590950674595E-2</v>
      </c>
      <c r="CX20" s="39" cm="1">
        <f t="array" ref="CX20">INDEX('AEG Inputs'!$E$2:$BC$92,MATCH(CX$1,'AEG Inputs'!$F$2:$F$92,0),MATCH($A20,'AEG Inputs'!$E$2:$AI$2,0)+20)/'AEG Inputs'!$G$1+CX19</f>
        <v>7.1866259397897965</v>
      </c>
      <c r="CY20" s="39" cm="1">
        <f t="array" ref="CY20">INDEX('AEG Inputs'!$E$2:$BC$92,MATCH(CY$1,'AEG Inputs'!$F$2:$F$92,0),MATCH($A20,'AEG Inputs'!$E$2:$AI$2,0)+20)/'AEG Inputs'!$G$1+CY19</f>
        <v>1.2061891360326499E-2</v>
      </c>
      <c r="CZ20" s="39" cm="1">
        <f t="array" ref="CZ20">INDEX('AEG Inputs'!$E$2:$BC$92,MATCH(CZ$1,'AEG Inputs'!$F$2:$F$92,0),MATCH($A20,'AEG Inputs'!$E$2:$AI$2,0)+20)/'AEG Inputs'!$G$1+CZ19</f>
        <v>2.34319166001728</v>
      </c>
      <c r="DA20" s="39" cm="1">
        <f t="array" ref="DA20">INDEX('AEG Inputs'!$E$2:$BC$92,MATCH(DA$1,'AEG Inputs'!$F$2:$F$92,0),MATCH($A20,'AEG Inputs'!$E$2:$AI$2,0)+20)/'AEG Inputs'!$G$1+DA19</f>
        <v>8.4658309447905733</v>
      </c>
      <c r="DB20" s="39" cm="1">
        <f t="array" ref="DB20">INDEX('AEG Inputs'!$E$2:$BC$92,MATCH(DB$1,'AEG Inputs'!$F$2:$F$92,0),MATCH($A20,'AEG Inputs'!$E$2:$AI$2,0)+20)/'AEG Inputs'!$G$1+DB19</f>
        <v>0.6737622785952222</v>
      </c>
      <c r="DC20" s="39" cm="1">
        <f t="array" ref="DC20">INDEX('AEG Inputs'!$E$2:$BC$92,MATCH(DC$1,'AEG Inputs'!$F$2:$F$92,0),MATCH($A20,'AEG Inputs'!$E$2:$AI$2,0)+20)/'AEG Inputs'!$G$1+DC19</f>
        <v>3.9773262148038599E-2</v>
      </c>
      <c r="DD20" s="39" cm="1">
        <f t="array" ref="DD20">INDEX('AEG Inputs'!$E$2:$BC$92,MATCH(DD$1,'AEG Inputs'!$F$2:$F$92,0),MATCH($A20,'AEG Inputs'!$E$2:$AI$2,0)+20)/'AEG Inputs'!$G$1+DD19</f>
        <v>3.3176559482423366E-2</v>
      </c>
      <c r="DE20" s="39" cm="1">
        <f t="array" ref="DE20">INDEX('AEG Inputs'!$E$2:$BC$92,MATCH(DE$1,'AEG Inputs'!$F$2:$F$92,0),MATCH($A20,'AEG Inputs'!$E$2:$AI$2,0)+20)/'AEG Inputs'!$G$1+DE19</f>
        <v>0.30900880228032851</v>
      </c>
      <c r="DF20" s="39" cm="1">
        <f t="array" ref="DF20">INDEX('AEG Inputs'!$E$2:$BC$92,MATCH(DF$1,'AEG Inputs'!$F$2:$F$92,0),MATCH($A20,'AEG Inputs'!$E$2:$AI$2,0)+20)/'AEG Inputs'!$G$1+DF19</f>
        <v>0.46067362720767996</v>
      </c>
      <c r="DG20" s="39" cm="1">
        <f t="array" ref="DG20">INDEX('AEG Inputs'!$E$2:$BC$92,MATCH(DG$1,'AEG Inputs'!$F$2:$F$92,0),MATCH($A20,'AEG Inputs'!$E$2:$AI$2,0)+20)/'AEG Inputs'!$G$1+DG19</f>
        <v>0.55591765627618372</v>
      </c>
      <c r="DH20" s="39" cm="1">
        <f t="array" ref="DH20">INDEX('AEG Inputs'!$E$2:$BC$92,MATCH(DH$1,'AEG Inputs'!$F$2:$F$92,0),MATCH($A20,'AEG Inputs'!$E$2:$AI$2,0)+20)/'AEG Inputs'!$G$1+DH19</f>
        <v>0.30592588328773901</v>
      </c>
      <c r="DI20" s="39" cm="1">
        <f t="array" ref="DI20">INDEX('AEG Inputs'!$E$2:$BC$92,MATCH(DI$1,'AEG Inputs'!$F$2:$F$92,0),MATCH($A20,'AEG Inputs'!$E$2:$AI$2,0)+20)/'AEG Inputs'!$G$1+DI19</f>
        <v>0.28639034412319397</v>
      </c>
      <c r="DJ20" s="39" cm="1">
        <f t="array" ref="DJ20">INDEX('AEG Inputs'!$E$2:$BC$92,MATCH(DJ$1,'AEG Inputs'!$F$2:$F$92,0),MATCH($A20,'AEG Inputs'!$E$2:$AI$2,0)+20)/'AEG Inputs'!$G$1+DJ19</f>
        <v>0.35126882590154201</v>
      </c>
      <c r="DK20" s="39" cm="1">
        <f t="array" ref="DK20">INDEX('AEG Inputs'!$E$2:$BC$92,MATCH(DK$1,'AEG Inputs'!$F$2:$F$92,0),MATCH($A20,'AEG Inputs'!$E$2:$AI$2,0)+20)/'AEG Inputs'!$G$1+DK19</f>
        <v>3.8868236322194598E-2</v>
      </c>
      <c r="DL20" s="39" cm="1">
        <f t="array" ref="DL20">INDEX('AEG Inputs'!$E$2:$BC$92,MATCH(DL$1,'AEG Inputs'!$F$2:$F$92,0),MATCH($A20,'AEG Inputs'!$E$2:$AI$2,0)+20)/'AEG Inputs'!$G$1+DL19</f>
        <v>3.2287203751441602</v>
      </c>
      <c r="DM20" s="39" cm="1">
        <f t="array" ref="DM20">INDEX('AEG Inputs'!$E$2:$BC$92,MATCH(DM$1,'AEG Inputs'!$F$2:$F$92,0),MATCH($A20,'AEG Inputs'!$E$2:$AI$2,0)+20)/'AEG Inputs'!$G$1+DM19</f>
        <v>6.7835940449324896E-3</v>
      </c>
      <c r="DN20" s="39" cm="1">
        <f t="array" ref="DN20">INDEX('AEG Inputs'!$E$2:$BC$92,MATCH(DN$1,'AEG Inputs'!$F$2:$F$92,0),MATCH($A20,'AEG Inputs'!$E$2:$AI$2,0)+20)/'AEG Inputs'!$G$1+DN19</f>
        <v>0.69130521515027898</v>
      </c>
      <c r="DO20" s="39" cm="1">
        <f t="array" ref="DO20">INDEX('AEG Inputs'!$E$2:$BC$92,MATCH(DO$1,'AEG Inputs'!$F$2:$F$92,0),MATCH($A20,'AEG Inputs'!$E$2:$AI$2,0)+20)/'AEG Inputs'!$G$1+DO19</f>
        <v>5.617786322364303</v>
      </c>
      <c r="DP20" s="39" cm="1">
        <f t="array" ref="DP20">INDEX('AEG Inputs'!$E$2:$BC$92,MATCH(DP$1,'AEG Inputs'!$F$2:$F$92,0),MATCH($A20,'AEG Inputs'!$E$2:$AI$2,0)+20)/'AEG Inputs'!$G$1+DP19</f>
        <v>32.233745762832442</v>
      </c>
      <c r="DQ20" s="39" cm="1">
        <f t="array" ref="DQ20">INDEX('AEG Inputs'!$E$2:$BC$92,MATCH(DQ$1,'AEG Inputs'!$F$2:$F$92,0),MATCH($A20,'AEG Inputs'!$E$2:$AI$2,0)+20)/'AEG Inputs'!$G$1+DQ19</f>
        <v>0.34199495789833301</v>
      </c>
      <c r="DR20" s="39" cm="1">
        <f t="array" ref="DR20">INDEX('AEG Inputs'!$E$2:$BC$92,MATCH(DR$1,'AEG Inputs'!$F$2:$F$92,0),MATCH($A20,'AEG Inputs'!$E$2:$AI$2,0)+20)/'AEG Inputs'!$G$1+DR19</f>
        <v>7.054899489427009</v>
      </c>
      <c r="DS20" s="39" cm="1">
        <f t="array" ref="DS20">INDEX('AEG Inputs'!$E$2:$BC$92,MATCH(DS$1,'AEG Inputs'!$F$2:$F$92,0),MATCH($A20,'AEG Inputs'!$E$2:$AI$2,0)+20)/'AEG Inputs'!$G$1+DS19</f>
        <v>3.5179478697810467</v>
      </c>
      <c r="DT20" s="39" cm="1">
        <f t="array" ref="DT20">INDEX('AEG Inputs'!$E$2:$BC$92,MATCH(DT$1,'AEG Inputs'!$F$2:$F$92,0),MATCH($A20,'AEG Inputs'!$E$2:$AI$2,0)+20)/'AEG Inputs'!$G$1+DT19</f>
        <v>4.0783452818958299</v>
      </c>
      <c r="DU20" s="39" cm="1">
        <f t="array" ref="DU20">INDEX('AEG Inputs'!$E$2:$BC$92,MATCH(DU$1,'AEG Inputs'!$F$2:$F$92,0),MATCH($A20,'AEG Inputs'!$E$2:$AI$2,0)+20)/'AEG Inputs'!$G$1+DU19</f>
        <v>3.5307831807224299</v>
      </c>
      <c r="DV20" s="39" cm="1">
        <f t="array" ref="DV20">INDEX('AEG Inputs'!$E$2:$BC$92,MATCH(DV$1,'AEG Inputs'!$F$2:$F$92,0),MATCH($A20,'AEG Inputs'!$E$2:$AI$2,0)+20)/'AEG Inputs'!$G$1+DV19</f>
        <v>2.4969956393271402</v>
      </c>
      <c r="DW20" s="39" cm="1">
        <f t="array" ref="DW20">INDEX('AEG Inputs'!$E$2:$BC$92,MATCH(DW$1,'AEG Inputs'!$F$2:$F$92,0),MATCH($A20,'AEG Inputs'!$E$2:$AI$2,0)+20)/'AEG Inputs'!$G$1+DW19</f>
        <v>34.693171307702897</v>
      </c>
      <c r="DX20" s="39" cm="1">
        <f t="array" ref="DX20">INDEX('AEG Inputs'!$E$2:$BC$92,MATCH(DX$1,'AEG Inputs'!$F$2:$F$92,0),MATCH($A20,'AEG Inputs'!$E$2:$AI$2,0)+20)/'AEG Inputs'!$G$1+DX19</f>
        <v>97.880505850665386</v>
      </c>
      <c r="DY20" s="39" cm="1">
        <f t="array" ref="DY20">INDEX('AEG Inputs'!$E$2:$BC$92,MATCH(DY$1,'AEG Inputs'!$F$2:$F$92,0),MATCH($A20,'AEG Inputs'!$E$2:$AI$2,0)+20)/'AEG Inputs'!$G$1+DY19</f>
        <v>0.50335026696294605</v>
      </c>
      <c r="DZ20" s="39" cm="1">
        <f t="array" ref="DZ20">INDEX('AEG Inputs'!$E$2:$BC$92,MATCH(DZ$1,'AEG Inputs'!$F$2:$F$92,0),MATCH($A20,'AEG Inputs'!$E$2:$AI$2,0)+20)/'AEG Inputs'!$G$1+DZ19</f>
        <v>64.924462043453005</v>
      </c>
      <c r="EA20" s="39" cm="1">
        <f t="array" ref="EA20">INDEX('AEG Inputs'!$E$2:$BC$92,MATCH(EA$1,'AEG Inputs'!$F$2:$F$92,0),MATCH($A20,'AEG Inputs'!$E$2:$AI$2,0)+20)/'AEG Inputs'!$G$1+EA19</f>
        <v>0.106453722948959</v>
      </c>
      <c r="EB20" s="39" cm="1">
        <f t="array" ref="EB20">INDEX('AEG Inputs'!$E$2:$BC$92,MATCH(EB$1,'AEG Inputs'!$F$2:$F$92,0),MATCH($A20,'AEG Inputs'!$E$2:$AI$2,0)+20)/'AEG Inputs'!$G$1+EB19</f>
        <v>26.1110160834216</v>
      </c>
      <c r="EC20" s="39" cm="1">
        <f t="array" ref="EC20">INDEX('AEG Inputs'!$E$2:$BC$92,MATCH(EC$1,'AEG Inputs'!$F$2:$F$92,0),MATCH($A20,'AEG Inputs'!$E$2:$AI$2,0)+20)/'AEG Inputs'!$G$1+EC19</f>
        <v>33.78492324473217</v>
      </c>
      <c r="ED20" s="39" cm="1">
        <f t="array" ref="ED20">INDEX('AEG Inputs'!$E$2:$BC$92,MATCH(ED$1,'AEG Inputs'!$F$2:$F$92,0),MATCH($A20,'AEG Inputs'!$E$2:$AI$2,0)+20)/'AEG Inputs'!$G$1+ED19</f>
        <v>9.8042152583118067</v>
      </c>
      <c r="EE20" s="39" cm="1">
        <f t="array" ref="EE20">INDEX('AEG Inputs'!$E$2:$BC$92,MATCH(EE$1,'AEG Inputs'!$F$2:$F$92,0),MATCH($A20,'AEG Inputs'!$E$2:$AI$2,0)+20)/'AEG Inputs'!$G$1+EE19</f>
        <v>0.36499566755326673</v>
      </c>
      <c r="EF20" s="39" cm="1">
        <f t="array" ref="EF20">INDEX('AEG Inputs'!$E$2:$BC$92,MATCH(EF$1,'AEG Inputs'!$F$2:$F$92,0),MATCH($A20,'AEG Inputs'!$E$2:$AI$2,0)+20)/'AEG Inputs'!$G$1+EF19</f>
        <v>0.33789272906659329</v>
      </c>
      <c r="EG20" s="39" cm="1">
        <f t="array" ref="EG20">INDEX('AEG Inputs'!$E$2:$BC$92,MATCH(EG$1,'AEG Inputs'!$F$2:$F$92,0),MATCH($A20,'AEG Inputs'!$E$2:$AI$2,0)+20)/'AEG Inputs'!$G$1+EG19</f>
        <v>6.1364768507547032</v>
      </c>
      <c r="EH20" s="39" cm="1">
        <f t="array" ref="EH20">INDEX('AEG Inputs'!$E$2:$BC$92,MATCH(EH$1,'AEG Inputs'!$F$2:$F$92,0),MATCH($A20,'AEG Inputs'!$E$2:$AI$2,0)+20)/'AEG Inputs'!$G$1+EH19</f>
        <v>4.6879580003411103</v>
      </c>
      <c r="EI20" s="39" cm="1">
        <f t="array" ref="EI20">INDEX('AEG Inputs'!$E$2:$BC$92,MATCH(EI$1,'AEG Inputs'!$F$2:$F$92,0),MATCH($A20,'AEG Inputs'!$E$2:$AI$2,0)+20)/'AEG Inputs'!$G$1+EI19</f>
        <v>4.9865900879431555</v>
      </c>
      <c r="EJ20" s="39" cm="1">
        <f t="array" ref="EJ20">INDEX('AEG Inputs'!$E$2:$BC$92,MATCH(EJ$1,'AEG Inputs'!$F$2:$F$92,0),MATCH($A20,'AEG Inputs'!$E$2:$AI$2,0)+20)/'AEG Inputs'!$G$1+EJ19</f>
        <v>38.712493754321649</v>
      </c>
      <c r="EK20" s="39" cm="1">
        <f t="array" ref="EK20">INDEX('AEG Inputs'!$E$2:$BC$92,MATCH(EK$1,'AEG Inputs'!$F$2:$F$92,0),MATCH($A20,'AEG Inputs'!$E$2:$AI$2,0)+20)/'AEG Inputs'!$G$1+EK19</f>
        <v>68.075382761699601</v>
      </c>
      <c r="EL20" s="39" cm="1">
        <f t="array" ref="EL20">INDEX('AEG Inputs'!$E$2:$BC$92,MATCH(EL$1,'AEG Inputs'!$F$2:$F$92,0),MATCH($A20,'AEG Inputs'!$E$2:$AI$2,0)+20)/'AEG Inputs'!$G$1+EL19</f>
        <v>4.7699536184187785</v>
      </c>
      <c r="EM20" s="39" cm="1">
        <f t="array" ref="EM20">INDEX('AEG Inputs'!$E$2:$BC$92,MATCH(EM$1,'AEG Inputs'!$F$2:$F$92,0),MATCH($A20,'AEG Inputs'!$E$2:$AI$2,0)+20)/'AEG Inputs'!$G$1+EM19</f>
        <v>1.0129574779328001</v>
      </c>
      <c r="EN20" s="39" cm="1">
        <f t="array" ref="EN20">INDEX('AEG Inputs'!$E$2:$BC$92,MATCH(EN$1,'AEG Inputs'!$F$2:$F$92,0),MATCH($A20,'AEG Inputs'!$E$2:$AI$2,0)+20)/'AEG Inputs'!$G$1+EN19</f>
        <v>85.492985013328607</v>
      </c>
      <c r="EO20" s="39" cm="1">
        <f t="array" ref="EO20">INDEX('AEG Inputs'!$E$2:$BC$92,MATCH(EO$1,'AEG Inputs'!$F$2:$F$92,0),MATCH($A20,'AEG Inputs'!$E$2:$AI$2,0)+20)/'AEG Inputs'!$G$1+EO19</f>
        <v>0.146679231407112</v>
      </c>
      <c r="EP20" s="39" cm="1">
        <f t="array" ref="EP20">INDEX('AEG Inputs'!$E$2:$BC$92,MATCH(EP$1,'AEG Inputs'!$F$2:$F$92,0),MATCH($A20,'AEG Inputs'!$E$2:$AI$2,0)+20)/'AEG Inputs'!$G$1+EP19</f>
        <v>51.703577220299103</v>
      </c>
      <c r="EQ20" s="39" cm="1">
        <f t="array" ref="EQ20">INDEX('AEG Inputs'!$E$2:$BC$92,MATCH(EQ$1,'AEG Inputs'!$F$2:$F$92,0),MATCH($A20,'AEG Inputs'!$E$2:$AI$2,0)+20)/'AEG Inputs'!$G$1+EQ19</f>
        <v>65.719302502209857</v>
      </c>
      <c r="ER20" s="39" cm="1">
        <f t="array" ref="ER20">INDEX('AEG Inputs'!$E$2:$BC$92,MATCH(ER$1,'AEG Inputs'!$F$2:$F$92,0),MATCH($A20,'AEG Inputs'!$E$2:$AI$2,0)+20)/'AEG Inputs'!$G$1+ER19</f>
        <v>31.280205327984536</v>
      </c>
      <c r="ES20" s="39" cm="1">
        <f t="array" ref="ES20">INDEX('AEG Inputs'!$E$2:$BC$92,MATCH(ES$1,'AEG Inputs'!$F$2:$F$92,0),MATCH($A20,'AEG Inputs'!$E$2:$AI$2,0)+20)/'AEG Inputs'!$G$1+ES19</f>
        <v>2.9165302650457102E-2</v>
      </c>
      <c r="ET20" s="39" cm="1">
        <f t="array" ref="ET20">INDEX('AEG Inputs'!$E$2:$BC$92,MATCH(ET$1,'AEG Inputs'!$F$2:$F$92,0),MATCH($A20,'AEG Inputs'!$E$2:$AI$2,0)+20)/'AEG Inputs'!$G$1+ET19</f>
        <v>6.9214672396474719E-2</v>
      </c>
      <c r="EU20" s="39" cm="1">
        <f t="array" ref="EU20">INDEX('AEG Inputs'!$E$2:$BC$92,MATCH(EU$1,'AEG Inputs'!$F$2:$F$92,0),MATCH($A20,'AEG Inputs'!$E$2:$AI$2,0)+20)/'AEG Inputs'!$G$1+EU19</f>
        <v>0.97555367594732278</v>
      </c>
      <c r="EV20" s="39" cm="1">
        <f t="array" ref="EV20">INDEX('AEG Inputs'!$E$2:$BC$92,MATCH(EV$1,'AEG Inputs'!$F$2:$F$92,0),MATCH($A20,'AEG Inputs'!$E$2:$AI$2,0)+20)/'AEG Inputs'!$G$1+EV19</f>
        <v>1.012696656516463</v>
      </c>
      <c r="EW20" s="39" cm="1">
        <f t="array" ref="EW20">INDEX('AEG Inputs'!$E$2:$BC$92,MATCH(EW$1,'AEG Inputs'!$F$2:$F$92,0),MATCH($A20,'AEG Inputs'!$E$2:$AI$2,0)+20)/'AEG Inputs'!$G$1+EW19</f>
        <v>1.1455098495472433</v>
      </c>
      <c r="EX20" s="39" cm="1">
        <f t="array" ref="EX20">INDEX('AEG Inputs'!$E$2:$BC$92,MATCH(EX$1,'AEG Inputs'!$F$2:$F$92,0),MATCH($A20,'AEG Inputs'!$E$2:$AI$2,0)+20)/'AEG Inputs'!$G$1+EX19</f>
        <v>0.75048253930023801</v>
      </c>
      <c r="EY20" s="39" cm="1">
        <f t="array" ref="EY20">INDEX('AEG Inputs'!$E$2:$BC$92,MATCH(EY$1,'AEG Inputs'!$F$2:$F$92,0),MATCH($A20,'AEG Inputs'!$E$2:$AI$2,0)+20)/'AEG Inputs'!$G$1+EY19</f>
        <v>0.33341573413396502</v>
      </c>
      <c r="EZ20" s="39" cm="1">
        <f t="array" ref="EZ20">INDEX('AEG Inputs'!$E$2:$BC$92,MATCH(EZ$1,'AEG Inputs'!$F$2:$F$92,0),MATCH($A20,'AEG Inputs'!$E$2:$AI$2,0)+20)/'AEG Inputs'!$G$1+EZ19</f>
        <v>0.45085515188888969</v>
      </c>
      <c r="FA20" s="39" cm="1">
        <f t="array" ref="FA20">INDEX('AEG Inputs'!$E$2:$BC$92,MATCH(FA$1,'AEG Inputs'!$F$2:$F$92,0),MATCH($A20,'AEG Inputs'!$E$2:$AI$2,0)+20)/'AEG Inputs'!$G$1+FA19</f>
        <v>0.14751837937873599</v>
      </c>
      <c r="FB20" s="39" cm="1">
        <f t="array" ref="FB20">INDEX('AEG Inputs'!$E$2:$BC$92,MATCH(FB$1,'AEG Inputs'!$F$2:$F$92,0),MATCH($A20,'AEG Inputs'!$E$2:$AI$2,0)+20)/'AEG Inputs'!$G$1+FB19</f>
        <v>2.3101988295088933</v>
      </c>
      <c r="FC20" s="39" cm="1">
        <f t="array" ref="FC20">INDEX('AEG Inputs'!$E$2:$BC$92,MATCH(FC$1,'AEG Inputs'!$F$2:$F$92,0),MATCH($A20,'AEG Inputs'!$E$2:$AI$2,0)+20)/'AEG Inputs'!$G$1+FC19</f>
        <v>3.6498729064773799E-3</v>
      </c>
      <c r="FD20" s="39" cm="1">
        <f t="array" ref="FD20">INDEX('AEG Inputs'!$E$2:$BC$92,MATCH(FD$1,'AEG Inputs'!$F$2:$F$92,0),MATCH($A20,'AEG Inputs'!$E$2:$AI$2,0)+20)/'AEG Inputs'!$G$1+FD19</f>
        <v>3.1842582527346002</v>
      </c>
      <c r="FE20" s="39" cm="1">
        <f t="array" ref="FE20">INDEX('AEG Inputs'!$E$2:$BC$92,MATCH(FE$1,'AEG Inputs'!$F$2:$F$92,0),MATCH($A20,'AEG Inputs'!$E$2:$AI$2,0)+20)/'AEG Inputs'!$G$1+FE19</f>
        <v>6.8647741638662607</v>
      </c>
      <c r="FF20" s="39" cm="1">
        <f t="array" ref="FF20">INDEX('AEG Inputs'!$E$2:$BC$92,MATCH(FF$1,'AEG Inputs'!$F$2:$F$92,0),MATCH($A20,'AEG Inputs'!$E$2:$AI$2,0)+20)/'AEG Inputs'!$G$1+FF19</f>
        <v>9.242986899600993</v>
      </c>
      <c r="FG20" s="39" cm="1">
        <f t="array" ref="FG20">INDEX('AEG Inputs'!$E$2:$BC$92,MATCH(FG$1,'AEG Inputs'!$F$2:$F$92,0),MATCH($A20,'AEG Inputs'!$E$2:$AI$2,0)+20)/'AEG Inputs'!$G$1+FG19</f>
        <v>3.2495715858412599E-2</v>
      </c>
      <c r="FH20" s="39" cm="1">
        <f t="array" ref="FH20">INDEX('AEG Inputs'!$E$2:$BC$92,MATCH(FH$1,'AEG Inputs'!$F$2:$F$92,0),MATCH($A20,'AEG Inputs'!$E$2:$AI$2,0)+20)/'AEG Inputs'!$G$1+FH19</f>
        <v>1.6322335513913082</v>
      </c>
      <c r="FI20" s="39" cm="1">
        <f t="array" ref="FI20">INDEX('AEG Inputs'!$E$2:$BC$92,MATCH(FI$1,'AEG Inputs'!$F$2:$F$92,0),MATCH($A20,'AEG Inputs'!$E$2:$AI$2,0)+20)/'AEG Inputs'!$G$1+FI19</f>
        <v>0.84156119660067452</v>
      </c>
      <c r="FJ20" s="39" cm="1">
        <f t="array" ref="FJ20">INDEX('AEG Inputs'!$E$2:$BC$92,MATCH(FJ$1,'AEG Inputs'!$F$2:$F$92,0),MATCH($A20,'AEG Inputs'!$E$2:$AI$2,0)+20)/'AEG Inputs'!$G$1+FJ19</f>
        <v>0.90888966822906503</v>
      </c>
      <c r="FK20" s="39" cm="1">
        <f t="array" ref="FK20">INDEX('AEG Inputs'!$E$2:$BC$92,MATCH(FK$1,'AEG Inputs'!$F$2:$F$92,0),MATCH($A20,'AEG Inputs'!$E$2:$AI$2,0)+20)/'AEG Inputs'!$G$1+FK19</f>
        <v>0.81075003759660447</v>
      </c>
      <c r="FL20" s="39" cm="1">
        <f t="array" ref="FL20">INDEX('AEG Inputs'!$E$2:$BC$92,MATCH(FL$1,'AEG Inputs'!$F$2:$F$92,0),MATCH($A20,'AEG Inputs'!$E$2:$AI$2,0)+20)/'AEG Inputs'!$G$1+FL19</f>
        <v>0.41924752231027301</v>
      </c>
      <c r="FM20" s="39" cm="1">
        <f t="array" ref="FM20">INDEX('AEG Inputs'!$E$2:$BC$92,MATCH(FM$1,'AEG Inputs'!$F$2:$F$92,0),MATCH($A20,'AEG Inputs'!$E$2:$AI$2,0)+20)/'AEG Inputs'!$G$1+FM19</f>
        <v>2.1927246601647101</v>
      </c>
      <c r="FN20" s="39" cm="1">
        <f t="array" ref="FN20">INDEX('AEG Inputs'!$E$2:$BC$92,MATCH(FN$1,'AEG Inputs'!$F$2:$F$92,0),MATCH($A20,'AEG Inputs'!$E$2:$AI$2,0)+20)/'AEG Inputs'!$G$1+FN19</f>
        <v>21.73142661979562</v>
      </c>
      <c r="FO20" s="39" cm="1">
        <f t="array" ref="FO20">INDEX('AEG Inputs'!$E$2:$BC$92,MATCH(FO$1,'AEG Inputs'!$F$2:$F$92,0),MATCH($A20,'AEG Inputs'!$E$2:$AI$2,0)+20)/'AEG Inputs'!$G$1+FO19</f>
        <v>8.6191569056954506E-2</v>
      </c>
      <c r="FP20" s="39" cm="1">
        <f t="array" ref="FP20">INDEX('AEG Inputs'!$E$2:$BC$92,MATCH(FP$1,'AEG Inputs'!$F$2:$F$92,0),MATCH($A20,'AEG Inputs'!$E$2:$AI$2,0)+20)/'AEG Inputs'!$G$1+FP19</f>
        <v>18.424279640109297</v>
      </c>
      <c r="FQ20" s="39" cm="1">
        <f t="array" ref="FQ20">INDEX('AEG Inputs'!$E$2:$BC$92,MATCH(FQ$1,'AEG Inputs'!$F$2:$F$92,0),MATCH($A20,'AEG Inputs'!$E$2:$AI$2,0)+20)/'AEG Inputs'!$G$1+FQ19</f>
        <v>3.3898187029762501E-2</v>
      </c>
      <c r="FR20" s="39" cm="1">
        <f t="array" ref="FR20">INDEX('AEG Inputs'!$E$2:$BC$92,MATCH(FR$1,'AEG Inputs'!$F$2:$F$92,0),MATCH($A20,'AEG Inputs'!$E$2:$AI$2,0)+20)/'AEG Inputs'!$G$1+FR19</f>
        <v>5.5206183592021798</v>
      </c>
      <c r="FS20" s="39" cm="1">
        <f t="array" ref="FS20">INDEX('AEG Inputs'!$E$2:$BC$92,MATCH(FS$1,'AEG Inputs'!$F$2:$F$92,0),MATCH($A20,'AEG Inputs'!$E$2:$AI$2,0)+20)/'AEG Inputs'!$G$1+FS19</f>
        <v>7.4826332569202876</v>
      </c>
    </row>
    <row r="21" spans="1:175" x14ac:dyDescent="0.25">
      <c r="A21" s="38">
        <f t="shared" ref="A21" si="1">A20+1</f>
        <v>2042</v>
      </c>
      <c r="B21" s="39">
        <f>INDEX('AEG Inputs'!$E$2:$BC$92,MATCH(B$1,'AEG Inputs'!$E$2:$E$92,0),MATCH($A21,'AEG Inputs'!$E$2:$AI$2,0))/'AEG Inputs'!$G$1+B20</f>
        <v>0.93536938082213972</v>
      </c>
      <c r="C21" s="39">
        <f>INDEX('AEG Inputs'!$E$2:$BC$92,MATCH(C$1,'AEG Inputs'!$E$2:$E$92,0),MATCH($A21,'AEG Inputs'!$E$2:$AI$2,0))/'AEG Inputs'!$G$1+C20</f>
        <v>2.1135553682039863</v>
      </c>
      <c r="D21" s="39">
        <f>INDEX('AEG Inputs'!$E$2:$BC$92,MATCH(D$1,'AEG Inputs'!$E$2:$E$92,0),MATCH($A21,'AEG Inputs'!$E$2:$AI$2,0))/'AEG Inputs'!$G$1+D20</f>
        <v>23.388881352054327</v>
      </c>
      <c r="E21" s="39">
        <f>INDEX('AEG Inputs'!$E$2:$BC$92,MATCH(E$1,'AEG Inputs'!$E$2:$E$92,0),MATCH($A21,'AEG Inputs'!$E$2:$AI$2,0))/'AEG Inputs'!$G$1+E20</f>
        <v>54.631200491456077</v>
      </c>
      <c r="F21" s="39">
        <f>INDEX('AEG Inputs'!$E$2:$BC$92,MATCH(F$1,'AEG Inputs'!$E$2:$E$92,0),MATCH($A21,'AEG Inputs'!$E$2:$AI$2,0))/'AEG Inputs'!$G$1+F20</f>
        <v>2.9631976288879951</v>
      </c>
      <c r="G21" s="39">
        <f>INDEX('AEG Inputs'!$E$2:$BC$92,MATCH(G$1,'AEG Inputs'!$E$2:$E$92,0),MATCH($A21,'AEG Inputs'!$E$2:$AI$2,0))/'AEG Inputs'!$G$1+G20</f>
        <v>42.327460550731431</v>
      </c>
      <c r="H21" s="39">
        <f>INDEX('AEG Inputs'!$E$2:$BC$92,MATCH(H$1,'AEG Inputs'!$E$2:$E$92,0),MATCH($A21,'AEG Inputs'!$E$2:$AI$2,0))/'AEG Inputs'!$G$1+H20</f>
        <v>0.43305778706123099</v>
      </c>
      <c r="I21" s="39">
        <f>INDEX('AEG Inputs'!$E$2:$BC$92,MATCH(I$1,'AEG Inputs'!$E$2:$E$92,0),MATCH($A21,'AEG Inputs'!$E$2:$AI$2,0))/'AEG Inputs'!$G$1+I20</f>
        <v>0.252100322516561</v>
      </c>
      <c r="J21" s="39">
        <f>INDEX('AEG Inputs'!$E$2:$BC$92,MATCH(J$1,'AEG Inputs'!$E$2:$E$92,0),MATCH($A21,'AEG Inputs'!$E$2:$AI$2,0))/'AEG Inputs'!$G$1+J20</f>
        <v>42.979936279924097</v>
      </c>
      <c r="K21" s="39">
        <f>INDEX('AEG Inputs'!$E$2:$BC$92,MATCH(K$1,'AEG Inputs'!$E$2:$E$92,0),MATCH($A21,'AEG Inputs'!$E$2:$AI$2,0))/'AEG Inputs'!$G$1+K20</f>
        <v>86.578342934347305</v>
      </c>
      <c r="L21" s="39">
        <f>INDEX('AEG Inputs'!$E$2:$BC$92,MATCH(L$1,'AEG Inputs'!$E$2:$E$92,0),MATCH($A21,'AEG Inputs'!$E$2:$AI$2,0))/'AEG Inputs'!$G$1+L20</f>
        <v>3.88114174411117</v>
      </c>
      <c r="M21" s="39">
        <f>INDEX('AEG Inputs'!$E$2:$BC$92,MATCH(M$1,'AEG Inputs'!$E$2:$E$92,0),MATCH($A21,'AEG Inputs'!$E$2:$AI$2,0))/'AEG Inputs'!$G$1+M20</f>
        <v>0.44785172643067001</v>
      </c>
      <c r="N21" s="39">
        <f>INDEX('AEG Inputs'!$E$2:$BC$92,MATCH(N$1,'AEG Inputs'!$E$2:$E$92,0),MATCH($A21,'AEG Inputs'!$E$2:$AI$2,0))/'AEG Inputs'!$G$1+N20</f>
        <v>1.6507728664993973</v>
      </c>
      <c r="O21" s="39">
        <f>INDEX('AEG Inputs'!$E$2:$BC$92,MATCH(O$1,'AEG Inputs'!$E$2:$E$92,0),MATCH($A21,'AEG Inputs'!$E$2:$AI$2,0))/'AEG Inputs'!$G$1+O20</f>
        <v>2.7133157452642163</v>
      </c>
      <c r="P21" s="39">
        <f>INDEX('AEG Inputs'!$E$2:$BC$92,MATCH(P$1,'AEG Inputs'!$E$2:$E$92,0),MATCH($A21,'AEG Inputs'!$E$2:$AI$2,0))/'AEG Inputs'!$G$1+P20</f>
        <v>19.29268741222986</v>
      </c>
      <c r="Q21" s="39">
        <f>INDEX('AEG Inputs'!$E$2:$BC$92,MATCH(Q$1,'AEG Inputs'!$E$2:$E$92,0),MATCH($A21,'AEG Inputs'!$E$2:$AI$2,0))/'AEG Inputs'!$G$1+Q20</f>
        <v>11.853723414756164</v>
      </c>
      <c r="R21" s="39">
        <f>INDEX('AEG Inputs'!$E$2:$BC$92,MATCH(R$1,'AEG Inputs'!$E$2:$E$92,0),MATCH($A21,'AEG Inputs'!$E$2:$AI$2,0))/'AEG Inputs'!$G$1+R20</f>
        <v>5.6021739967399453</v>
      </c>
      <c r="S21" s="39">
        <f>INDEX('AEG Inputs'!$E$2:$BC$92,MATCH(S$1,'AEG Inputs'!$E$2:$E$92,0),MATCH($A21,'AEG Inputs'!$E$2:$AI$2,0))/'AEG Inputs'!$G$1+S20</f>
        <v>4.1305441363423929</v>
      </c>
      <c r="T21" s="39">
        <f>INDEX('AEG Inputs'!$E$2:$BC$92,MATCH(T$1,'AEG Inputs'!$E$2:$E$92,0),MATCH($A21,'AEG Inputs'!$E$2:$AI$2,0))/'AEG Inputs'!$G$1+T20</f>
        <v>0.72002242683083106</v>
      </c>
      <c r="U21" s="39">
        <f>INDEX('AEG Inputs'!$E$2:$BC$92,MATCH(U$1,'AEG Inputs'!$E$2:$E$92,0),MATCH($A21,'AEG Inputs'!$E$2:$AI$2,0))/'AEG Inputs'!$G$1+U20</f>
        <v>5.8568168502397286</v>
      </c>
      <c r="V21" s="39">
        <f>INDEX('AEG Inputs'!$E$2:$BC$92,MATCH(V$1,'AEG Inputs'!$E$2:$E$92,0),MATCH($A21,'AEG Inputs'!$E$2:$AI$2,0))/'AEG Inputs'!$G$1+V20</f>
        <v>20.58068180226195</v>
      </c>
      <c r="W21" s="39">
        <f>INDEX('AEG Inputs'!$E$2:$BC$92,MATCH(W$1,'AEG Inputs'!$E$2:$E$92,0),MATCH($A21,'AEG Inputs'!$E$2:$AI$2,0))/'AEG Inputs'!$G$1+W20</f>
        <v>101.48655987941643</v>
      </c>
      <c r="X21" s="39">
        <f>INDEX('AEG Inputs'!$E$2:$BC$92,MATCH(X$1,'AEG Inputs'!$E$2:$E$92,0),MATCH($A21,'AEG Inputs'!$E$2:$AI$2,0))/'AEG Inputs'!$G$1+X20</f>
        <v>5.5336645299087497</v>
      </c>
      <c r="Y21" s="39">
        <f>INDEX('AEG Inputs'!$E$2:$BC$92,MATCH(Y$1,'AEG Inputs'!$E$2:$E$92,0),MATCH($A21,'AEG Inputs'!$E$2:$AI$2,0))/'AEG Inputs'!$G$1+Y20</f>
        <v>4.4674606288309651</v>
      </c>
      <c r="Z21" s="39">
        <f>INDEX('AEG Inputs'!$E$2:$BC$92,MATCH(Z$1,'AEG Inputs'!$E$2:$E$92,0),MATCH($A21,'AEG Inputs'!$E$2:$AI$2,0))/'AEG Inputs'!$G$1+Z20</f>
        <v>1.376299732856322</v>
      </c>
      <c r="AA21" s="39">
        <f>INDEX('AEG Inputs'!$E$2:$BC$92,MATCH(AA$1,'AEG Inputs'!$E$2:$E$92,0),MATCH($A21,'AEG Inputs'!$E$2:$AI$2,0))/'AEG Inputs'!$G$1+AA20</f>
        <v>46.281827669277021</v>
      </c>
      <c r="AB21" s="39">
        <f>INDEX('AEG Inputs'!$E$2:$BC$92,MATCH(AB$1,'AEG Inputs'!$E$2:$E$92,0),MATCH($A21,'AEG Inputs'!$E$2:$AI$2,0))/'AEG Inputs'!$G$1+AB20</f>
        <v>12.955225062528168</v>
      </c>
      <c r="AC21" s="39">
        <f>INDEX('AEG Inputs'!$E$2:$BC$92,MATCH(AC$1,'AEG Inputs'!$E$2:$E$92,0),MATCH($A21,'AEG Inputs'!$E$2:$AI$2,0))/'AEG Inputs'!$G$1+AC20</f>
        <v>11.640296913554046</v>
      </c>
      <c r="AD21" s="39">
        <f>INDEX('AEG Inputs'!$E$2:$BC$92,MATCH(AD$1,'AEG Inputs'!$E$2:$E$92,0),MATCH($A21,'AEG Inputs'!$E$2:$AI$2,0))/'AEG Inputs'!$G$1+AD20</f>
        <v>9.3066613125253301</v>
      </c>
      <c r="AE21" s="39">
        <f>INDEX('AEG Inputs'!$E$2:$BC$92,MATCH(AE$1,'AEG Inputs'!$E$2:$E$92,0),MATCH($A21,'AEG Inputs'!$E$2:$AI$2,0))/'AEG Inputs'!$G$1+AE20</f>
        <v>2.2528506080867157</v>
      </c>
      <c r="AF21" s="39">
        <f>INDEX('AEG Inputs'!$E$2:$BC$92,MATCH(AF$1,'AEG Inputs'!$E$2:$E$92,0),MATCH($A21,'AEG Inputs'!$E$2:$AI$2,0))/'AEG Inputs'!$G$1+AF20</f>
        <v>1.7961039039706399E-2</v>
      </c>
      <c r="AG21" s="39">
        <f>INDEX('AEG Inputs'!$E$2:$BC$92,MATCH(AG$1,'AEG Inputs'!$E$2:$E$92,0),MATCH($A21,'AEG Inputs'!$E$2:$AI$2,0))/'AEG Inputs'!$G$1+AG20</f>
        <v>3.2536644129167902E-2</v>
      </c>
      <c r="AH21" s="39">
        <f>INDEX('AEG Inputs'!$E$2:$BC$92,MATCH(AH$1,'AEG Inputs'!$E$2:$E$92,0),MATCH($A21,'AEG Inputs'!$E$2:$AI$2,0))/'AEG Inputs'!$G$1+AH20</f>
        <v>0.285102995285057</v>
      </c>
      <c r="AI21" s="39">
        <f>INDEX('AEG Inputs'!$E$2:$BC$92,MATCH(AI$1,'AEG Inputs'!$E$2:$E$92,0),MATCH($A21,'AEG Inputs'!$E$2:$AI$2,0))/'AEG Inputs'!$G$1+AI20</f>
        <v>0.397312251446719</v>
      </c>
      <c r="AJ21" s="39">
        <f>INDEX('AEG Inputs'!$E$2:$BC$92,MATCH(AJ$1,'AEG Inputs'!$E$2:$E$92,0),MATCH($A21,'AEG Inputs'!$E$2:$AI$2,0))/'AEG Inputs'!$G$1+AJ20</f>
        <v>9.0750409342541999E-2</v>
      </c>
      <c r="AK21" s="39">
        <f>INDEX('AEG Inputs'!$E$2:$BC$92,MATCH(AK$1,'AEG Inputs'!$E$2:$E$92,0),MATCH($A21,'AEG Inputs'!$E$2:$AI$2,0))/'AEG Inputs'!$G$1+AK20</f>
        <v>9.7096566266960897E-3</v>
      </c>
      <c r="AL21" s="39">
        <f>INDEX('AEG Inputs'!$E$2:$BC$92,MATCH(AL$1,'AEG Inputs'!$E$2:$E$92,0),MATCH($A21,'AEG Inputs'!$E$2:$AI$2,0))/'AEG Inputs'!$G$1+AL20</f>
        <v>0.37550930218844564</v>
      </c>
      <c r="AM21" s="39">
        <f>INDEX('AEG Inputs'!$E$2:$BC$92,MATCH(AM$1,'AEG Inputs'!$E$2:$E$92,0),MATCH($A21,'AEG Inputs'!$E$2:$AI$2,0))/'AEG Inputs'!$G$1+AM20</f>
        <v>0.34976345720820928</v>
      </c>
      <c r="AN21" s="39">
        <f>INDEX('AEG Inputs'!$E$2:$BC$92,MATCH(AN$1,'AEG Inputs'!$E$2:$E$92,0),MATCH($A21,'AEG Inputs'!$E$2:$AI$2,0))/'AEG Inputs'!$G$1+AN20</f>
        <v>2.3810032415022402</v>
      </c>
      <c r="AO21" s="39">
        <f>INDEX('AEG Inputs'!$E$2:$BC$92,MATCH(AO$1,'AEG Inputs'!$E$2:$E$92,0),MATCH($A21,'AEG Inputs'!$E$2:$AI$2,0))/'AEG Inputs'!$G$1+AO20</f>
        <v>3.3745233958251957</v>
      </c>
      <c r="AP21" s="39">
        <f>INDEX('AEG Inputs'!$E$2:$BC$92,MATCH(AP$1,'AEG Inputs'!$E$2:$E$92,0),MATCH($A21,'AEG Inputs'!$E$2:$AI$2,0))/'AEG Inputs'!$G$1+AP20</f>
        <v>0.54676110756496099</v>
      </c>
      <c r="AQ21" s="39">
        <f>INDEX('AEG Inputs'!$E$2:$BC$92,MATCH(AQ$1,'AEG Inputs'!$E$2:$E$92,0),MATCH($A21,'AEG Inputs'!$E$2:$AI$2,0))/'AEG Inputs'!$G$1+AQ20</f>
        <v>0.77395608775044056</v>
      </c>
      <c r="AR21" s="39">
        <f>INDEX('AEG Inputs'!$E$2:$BC$92,MATCH(AR$1,'AEG Inputs'!$E$2:$E$92,0),MATCH($A21,'AEG Inputs'!$E$2:$AI$2,0))/'AEG Inputs'!$G$1+AR20</f>
        <v>3.8049424783796701</v>
      </c>
      <c r="AS21" s="39">
        <f>INDEX('AEG Inputs'!$E$2:$BC$92,MATCH(AS$1,'AEG Inputs'!$E$2:$E$92,0),MATCH($A21,'AEG Inputs'!$E$2:$AI$2,0))/'AEG Inputs'!$G$1+AS20</f>
        <v>5.9445663382052318</v>
      </c>
      <c r="AT21" s="39">
        <f>INDEX('AEG Inputs'!$E$2:$BC$92,MATCH(AT$1,'AEG Inputs'!$E$2:$E$92,0),MATCH($A21,'AEG Inputs'!$E$2:$AI$2,0))/'AEG Inputs'!$G$1+AT20</f>
        <v>22.574820549133051</v>
      </c>
      <c r="AU21" s="39">
        <f>INDEX('AEG Inputs'!$E$2:$BC$92,MATCH(AU$1,'AEG Inputs'!$E$2:$E$92,0),MATCH($A21,'AEG Inputs'!$E$2:$AI$2,0))/'AEG Inputs'!$G$1+AU20</f>
        <v>49.709810623676333</v>
      </c>
      <c r="AV21" s="39">
        <f>INDEX('AEG Inputs'!$E$2:$BC$92,MATCH(AV$1,'AEG Inputs'!$E$2:$E$92,0),MATCH($A21,'AEG Inputs'!$E$2:$AI$2,0))/'AEG Inputs'!$G$1+AV20</f>
        <v>5.0298237438514821</v>
      </c>
      <c r="AW21" s="39">
        <f>INDEX('AEG Inputs'!$E$2:$BC$92,MATCH(AW$1,'AEG Inputs'!$E$2:$E$92,0),MATCH($A21,'AEG Inputs'!$E$2:$AI$2,0))/'AEG Inputs'!$G$1+AW20</f>
        <v>4.5880737787671784</v>
      </c>
      <c r="AX21" s="39">
        <f>INDEX('AEG Inputs'!$E$2:$BC$92,MATCH(AX$1,'AEG Inputs'!$E$2:$E$92,0),MATCH($A21,'AEG Inputs'!$E$2:$AI$2,0))/'AEG Inputs'!$G$1+AX20</f>
        <v>1.9680908866128902E-2</v>
      </c>
      <c r="AY21" s="39">
        <f>INDEX('AEG Inputs'!$E$2:$BC$92,MATCH(AY$1,'AEG Inputs'!$E$2:$E$92,0),MATCH($A21,'AEG Inputs'!$E$2:$AI$2,0))/'AEG Inputs'!$G$1+AY20</f>
        <v>4.2421240824127598E-2</v>
      </c>
      <c r="AZ21" s="39">
        <f>INDEX('AEG Inputs'!$E$2:$BC$92,MATCH(AZ$1,'AEG Inputs'!$E$2:$E$92,0),MATCH($A21,'AEG Inputs'!$E$2:$AI$2,0))/'AEG Inputs'!$G$1+AZ20</f>
        <v>0.254871115059641</v>
      </c>
      <c r="BA21" s="39">
        <f>INDEX('AEG Inputs'!$E$2:$BC$92,MATCH(BA$1,'AEG Inputs'!$E$2:$E$92,0),MATCH($A21,'AEG Inputs'!$E$2:$AI$2,0))/'AEG Inputs'!$G$1+BA20</f>
        <v>0.51291043007977399</v>
      </c>
      <c r="BB21" s="39">
        <f>INDEX('AEG Inputs'!$E$2:$BC$92,MATCH(BB$1,'AEG Inputs'!$E$2:$E$92,0),MATCH($A21,'AEG Inputs'!$E$2:$AI$2,0))/'AEG Inputs'!$G$1+BB20</f>
        <v>4.3643050885484598E-2</v>
      </c>
      <c r="BC21" s="39">
        <f>INDEX('AEG Inputs'!$E$2:$BC$92,MATCH(BC$1,'AEG Inputs'!$E$2:$E$92,0),MATCH($A21,'AEG Inputs'!$E$2:$AI$2,0))/'AEG Inputs'!$G$1+BC20</f>
        <v>7.4695845640263298E-2</v>
      </c>
      <c r="BD21" s="39">
        <f>INDEX('AEG Inputs'!$E$2:$BC$92,MATCH(BD$1,'AEG Inputs'!$E$2:$E$92,0),MATCH($A21,'AEG Inputs'!$E$2:$AI$2,0))/'AEG Inputs'!$G$1+BD20</f>
        <v>2.4116287048902684E-2</v>
      </c>
      <c r="BE21" s="39">
        <f>INDEX('AEG Inputs'!$E$2:$BC$92,MATCH(BE$1,'AEG Inputs'!$E$2:$E$92,0),MATCH($A21,'AEG Inputs'!$E$2:$AI$2,0))/'AEG Inputs'!$G$1+BE20</f>
        <v>2.6987433275169982E-2</v>
      </c>
      <c r="BF21" s="39">
        <f>INDEX('AEG Inputs'!$E$2:$BC$92,MATCH(BF$1,'AEG Inputs'!$E$2:$E$92,0),MATCH($A21,'AEG Inputs'!$E$2:$AI$2,0))/'AEG Inputs'!$G$1+BF20</f>
        <v>4.7497738361058781</v>
      </c>
      <c r="BG21" s="39">
        <f>INDEX('AEG Inputs'!$E$2:$BC$92,MATCH(BG$1,'AEG Inputs'!$E$2:$E$92,0),MATCH($A21,'AEG Inputs'!$E$2:$AI$2,0))/'AEG Inputs'!$G$1+BG20</f>
        <v>0.2539064295019996</v>
      </c>
      <c r="BH21" s="39">
        <f>INDEX('AEG Inputs'!$E$2:$BC$92,MATCH(BH$1,'AEG Inputs'!$E$2:$E$92,0),MATCH($A21,'AEG Inputs'!$E$2:$AI$2,0))/'AEG Inputs'!$G$1+BH20</f>
        <v>1.0996671666993481</v>
      </c>
      <c r="BI21" s="39">
        <f>INDEX('AEG Inputs'!$E$2:$BC$92,MATCH(BI$1,'AEG Inputs'!$E$2:$E$92,0),MATCH($A21,'AEG Inputs'!$E$2:$AI$2,0))/'AEG Inputs'!$G$1+BI20</f>
        <v>5.1474403877414761E-2</v>
      </c>
      <c r="BJ21" s="39">
        <f>INDEX('AEG Inputs'!$E$2:$BC$92,MATCH(BJ$1,'AEG Inputs'!$E$2:$E$92,0),MATCH($A21,'AEG Inputs'!$E$2:$AI$2,0))/'AEG Inputs'!$G$1+BJ20</f>
        <v>0.28160633826134929</v>
      </c>
      <c r="BK21" s="39">
        <f>INDEX('AEG Inputs'!$E$2:$BC$92,MATCH(BK$1,'AEG Inputs'!$E$2:$E$92,0),MATCH($A21,'AEG Inputs'!$E$2:$AI$2,0))/'AEG Inputs'!$G$1+BK20</f>
        <v>0.48658086169257758</v>
      </c>
      <c r="BL21" s="39">
        <f>INDEX('AEG Inputs'!$E$2:$BC$92,MATCH(BL$1,'AEG Inputs'!$E$2:$E$92,0),MATCH($A21,'AEG Inputs'!$E$2:$AI$2,0))/'AEG Inputs'!$G$1+BL20</f>
        <v>71.31404381032246</v>
      </c>
      <c r="BM21" s="39">
        <f>INDEX('AEG Inputs'!$E$2:$BC$92,MATCH(BM$1,'AEG Inputs'!$E$2:$E$92,0),MATCH($A21,'AEG Inputs'!$E$2:$AI$2,0))/'AEG Inputs'!$G$1+BM20</f>
        <v>4.1784691087079242</v>
      </c>
      <c r="BN21" s="39">
        <f>INDEX('AEG Inputs'!$E$2:$BC$92,MATCH(BN$1,'AEG Inputs'!$E$2:$E$92,0),MATCH($A21,'AEG Inputs'!$E$2:$AI$2,0))/'AEG Inputs'!$G$1+BN20</f>
        <v>15.41674286664861</v>
      </c>
      <c r="BO21" s="39">
        <f>INDEX('AEG Inputs'!$E$2:$BC$92,MATCH(BO$1,'AEG Inputs'!$E$2:$E$92,0),MATCH($A21,'AEG Inputs'!$E$2:$AI$2,0))/'AEG Inputs'!$G$1+BO20</f>
        <v>0.35443221102637373</v>
      </c>
      <c r="BP21" s="39">
        <f>INDEX('AEG Inputs'!$E$2:$BC$92,MATCH(BP$1,'AEG Inputs'!$E$2:$E$92,0),MATCH($A21,'AEG Inputs'!$E$2:$AI$2,0))/'AEG Inputs'!$G$1+BP20</f>
        <v>0.48798562145253299</v>
      </c>
      <c r="BQ21" s="39">
        <f>INDEX('AEG Inputs'!$E$2:$BC$92,MATCH(BQ$1,'AEG Inputs'!$E$2:$E$92,0),MATCH($A21,'AEG Inputs'!$E$2:$AI$2,0))/'AEG Inputs'!$G$1+BQ20</f>
        <v>0.46415710685664391</v>
      </c>
      <c r="BR21" s="39">
        <f>INDEX('AEG Inputs'!$E$2:$BC$92,MATCH(BR$1,'AEG Inputs'!$E$2:$E$92,0),MATCH($A21,'AEG Inputs'!$E$2:$AI$2,0))/'AEG Inputs'!$G$1+BR20</f>
        <v>4.0783452818958299</v>
      </c>
      <c r="BS21" s="39">
        <f>INDEX('AEG Inputs'!$E$2:$BC$92,MATCH(BS$1,'AEG Inputs'!$E$2:$E$92,0),MATCH($A21,'AEG Inputs'!$E$2:$AI$2,0))/'AEG Inputs'!$G$1+BS20</f>
        <v>4.6879580003411103</v>
      </c>
      <c r="BT21" s="39">
        <f>INDEX('AEG Inputs'!$E$2:$BC$92,MATCH(BT$1,'AEG Inputs'!$E$2:$E$92,0),MATCH($A21,'AEG Inputs'!$E$2:$AI$2,0))/'AEG Inputs'!$G$1+BT20</f>
        <v>0.9210285001418802</v>
      </c>
      <c r="BU21" s="39">
        <f>INDEX('AEG Inputs'!$E$2:$BC$92,MATCH(BU$1,'AEG Inputs'!$E$2:$E$92,0),MATCH($A21,'AEG Inputs'!$E$2:$AI$2,0))/'AEG Inputs'!$G$1+BU20</f>
        <v>0.94140189358422099</v>
      </c>
      <c r="BV21" s="39">
        <f>INDEX('AEG Inputs'!$E$2:$BC$92,MATCH(BV$1,'AEG Inputs'!$E$2:$E$92,0),MATCH($A21,'AEG Inputs'!$E$2:$AI$2,0))/'AEG Inputs'!$G$1+BV20</f>
        <v>0.80955479142599096</v>
      </c>
      <c r="BW21" s="39">
        <f>INDEX('AEG Inputs'!$E$2:$BC$92,MATCH(BW$1,'AEG Inputs'!$E$2:$E$92,0),MATCH($A21,'AEG Inputs'!$E$2:$AI$2,0))/'AEG Inputs'!$G$1+BW20</f>
        <v>2.7440007597570899</v>
      </c>
      <c r="BX21" s="39">
        <f>INDEX('AEG Inputs'!$E$2:$BC$92,MATCH(BX$1,'AEG Inputs'!$E$2:$E$92,0),MATCH($A21,'AEG Inputs'!$E$2:$AI$2,0))/'AEG Inputs'!$G$1+BX20</f>
        <v>29.5914828742564</v>
      </c>
      <c r="BY21" s="39">
        <f>INDEX('AEG Inputs'!$E$2:$BC$92,MATCH(BY$1,'AEG Inputs'!$E$2:$E$92,0),MATCH($A21,'AEG Inputs'!$E$2:$AI$2,0))/'AEG Inputs'!$G$1+BY20</f>
        <v>60.547610165876499</v>
      </c>
      <c r="BZ21" s="39">
        <f>INDEX('AEG Inputs'!$E$2:$BC$92,MATCH(BZ$1,'AEG Inputs'!$E$2:$E$92,0),MATCH($A21,'AEG Inputs'!$E$2:$AI$2,0))/'AEG Inputs'!$G$1+BZ20</f>
        <v>5.9649346574868503</v>
      </c>
      <c r="CA21" s="39">
        <f>INDEX('AEG Inputs'!$E$2:$BC$92,MATCH(CA$1,'AEG Inputs'!$E$2:$E$92,0),MATCH($A21,'AEG Inputs'!$E$2:$AI$2,0))/'AEG Inputs'!$G$1+CA20</f>
        <v>3.7289340064918499</v>
      </c>
      <c r="CB21" s="39">
        <f>INDEX('AEG Inputs'!$E$2:$BC$92,MATCH(CB$1,'AEG Inputs'!$E$2:$E$92,0),MATCH($A21,'AEG Inputs'!$E$2:$AI$2,0))/'AEG Inputs'!$G$1+CB20</f>
        <v>5.4807403220561504E-2</v>
      </c>
      <c r="CC21" s="39">
        <f>INDEX('AEG Inputs'!$E$2:$BC$92,MATCH(CC$1,'AEG Inputs'!$E$2:$E$92,0),MATCH($A21,'AEG Inputs'!$E$2:$AI$2,0))/'AEG Inputs'!$G$1+CC20</f>
        <v>0.25862935269372905</v>
      </c>
      <c r="CD21" s="39">
        <f>INDEX('AEG Inputs'!$E$2:$BC$92,MATCH(CD$1,'AEG Inputs'!$E$2:$E$92,0),MATCH($A21,'AEG Inputs'!$E$2:$AI$2,0))/'AEG Inputs'!$G$1+CD20</f>
        <v>0.41629552039133133</v>
      </c>
      <c r="CE21" s="39">
        <f>INDEX('AEG Inputs'!$E$2:$BC$92,MATCH(CE$1,'AEG Inputs'!$E$2:$E$92,0),MATCH($A21,'AEG Inputs'!$E$2:$AI$2,0))/'AEG Inputs'!$G$1+CE20</f>
        <v>5.4351648239038983</v>
      </c>
      <c r="CF21" s="39">
        <f>INDEX('AEG Inputs'!$E$2:$BC$92,MATCH(CF$1,'AEG Inputs'!$E$2:$E$92,0),MATCH($A21,'AEG Inputs'!$E$2:$AI$2,0))/'AEG Inputs'!$G$1+CF20</f>
        <v>3.9293528106268398E-2</v>
      </c>
      <c r="CG21" s="39">
        <f>INDEX('AEG Inputs'!$E$2:$BC$92,MATCH(CG$1,'AEG Inputs'!$E$2:$E$92,0),MATCH($A21,'AEG Inputs'!$E$2:$AI$2,0))/'AEG Inputs'!$G$1+CG20</f>
        <v>3.1652363055990798E-2</v>
      </c>
      <c r="CH21" s="39">
        <f>INDEX('AEG Inputs'!$E$2:$BC$92,MATCH(CH$1,'AEG Inputs'!$E$2:$E$92,0),MATCH($A21,'AEG Inputs'!$E$2:$AI$2,0))/'AEG Inputs'!$G$1+CH20</f>
        <v>0.36519987990833302</v>
      </c>
      <c r="CI21" s="39">
        <f>INDEX('AEG Inputs'!$E$2:$BC$92,MATCH(CI$1,'AEG Inputs'!$E$2:$E$92,0),MATCH($A21,'AEG Inputs'!$E$2:$AI$2,0))/'AEG Inputs'!$G$1+CI20</f>
        <v>3.5068430001115312</v>
      </c>
      <c r="CJ21" s="39">
        <f>INDEX('AEG Inputs'!$E$2:$BC$92,MATCH(CJ$1,'AEG Inputs'!$E$2:$E$92,0),MATCH($A21,'AEG Inputs'!$E$2:$AI$2,0))/'AEG Inputs'!$G$1+CJ20</f>
        <v>3.0000908618678701</v>
      </c>
      <c r="CK21" s="39">
        <f>INDEX('AEG Inputs'!$E$2:$BC$92,MATCH(CK$1,'AEG Inputs'!$E$2:$E$92,0),MATCH($A21,'AEG Inputs'!$E$2:$AI$2,0))/'AEG Inputs'!$G$1+CK20</f>
        <v>77.527630934577303</v>
      </c>
      <c r="CL21" s="39">
        <f>INDEX('AEG Inputs'!$E$2:$BC$92,MATCH(CL$1,'AEG Inputs'!$E$2:$E$92,0),MATCH($A21,'AEG Inputs'!$E$2:$AI$2,0))/'AEG Inputs'!$G$1+CL20</f>
        <v>0.62142106466026403</v>
      </c>
      <c r="CM21" s="39">
        <f>INDEX('AEG Inputs'!$E$2:$BC$92,MATCH(CM$1,'AEG Inputs'!$E$2:$E$92,0),MATCH($A21,'AEG Inputs'!$E$2:$AI$2,0))/'AEG Inputs'!$G$1+CM20</f>
        <v>1.7632655613922696</v>
      </c>
      <c r="CN21" s="39" cm="1">
        <f t="array" ref="CN21">INDEX('AEG Inputs'!$E$2:$BC$92,MATCH(CN$1,'AEG Inputs'!$F$2:$F$92,0),MATCH($A21,'AEG Inputs'!$E$2:$AI$2,0)+20)/'AEG Inputs'!$G$1+CN20</f>
        <v>2.5180042401729947</v>
      </c>
      <c r="CO21" s="39" cm="1">
        <f t="array" ref="CO21">INDEX('AEG Inputs'!$E$2:$BC$92,MATCH(CO$1,'AEG Inputs'!$F$2:$F$92,0),MATCH($A21,'AEG Inputs'!$E$2:$AI$2,0)+20)/'AEG Inputs'!$G$1+CO20</f>
        <v>0.23734932400077319</v>
      </c>
      <c r="CP21" s="39" cm="1">
        <f t="array" ref="CP21">INDEX('AEG Inputs'!$E$2:$BC$92,MATCH(CP$1,'AEG Inputs'!$F$2:$F$92,0),MATCH($A21,'AEG Inputs'!$E$2:$AI$2,0)+20)/'AEG Inputs'!$G$1+CP20</f>
        <v>4.0548501761576865E-2</v>
      </c>
      <c r="CQ21" s="39" cm="1">
        <f t="array" ref="CQ21">INDEX('AEG Inputs'!$E$2:$BC$92,MATCH(CQ$1,'AEG Inputs'!$F$2:$F$92,0),MATCH($A21,'AEG Inputs'!$E$2:$AI$2,0)+20)/'AEG Inputs'!$G$1+CQ20</f>
        <v>0.56732793564814643</v>
      </c>
      <c r="CR21" s="39" cm="1">
        <f t="array" ref="CR21">INDEX('AEG Inputs'!$E$2:$BC$92,MATCH(CR$1,'AEG Inputs'!$F$2:$F$92,0),MATCH($A21,'AEG Inputs'!$E$2:$AI$2,0)+20)/'AEG Inputs'!$G$1+CR20</f>
        <v>0.48927706170789809</v>
      </c>
      <c r="CS21" s="39" cm="1">
        <f t="array" ref="CS21">INDEX('AEG Inputs'!$E$2:$BC$92,MATCH(CS$1,'AEG Inputs'!$F$2:$F$92,0),MATCH($A21,'AEG Inputs'!$E$2:$AI$2,0)+20)/'AEG Inputs'!$G$1+CS20</f>
        <v>0.51592634700589679</v>
      </c>
      <c r="CT21" s="39" cm="1">
        <f t="array" ref="CT21">INDEX('AEG Inputs'!$E$2:$BC$92,MATCH(CT$1,'AEG Inputs'!$F$2:$F$92,0),MATCH($A21,'AEG Inputs'!$E$2:$AI$2,0)+20)/'AEG Inputs'!$G$1+CT20</f>
        <v>2.0636858427796394</v>
      </c>
      <c r="CU21" s="39" cm="1">
        <f t="array" ref="CU21">INDEX('AEG Inputs'!$E$2:$BC$92,MATCH(CU$1,'AEG Inputs'!$F$2:$F$92,0),MATCH($A21,'AEG Inputs'!$E$2:$AI$2,0)+20)/'AEG Inputs'!$G$1+CU20</f>
        <v>0.252100322516561</v>
      </c>
      <c r="CV21" s="39" cm="1">
        <f t="array" ref="CV21">INDEX('AEG Inputs'!$E$2:$BC$92,MATCH(CV$1,'AEG Inputs'!$F$2:$F$92,0),MATCH($A21,'AEG Inputs'!$E$2:$AI$2,0)+20)/'AEG Inputs'!$G$1+CV20</f>
        <v>0.70713721499484794</v>
      </c>
      <c r="CW21" s="39" cm="1">
        <f t="array" ref="CW21">INDEX('AEG Inputs'!$E$2:$BC$92,MATCH(CW$1,'AEG Inputs'!$F$2:$F$92,0),MATCH($A21,'AEG Inputs'!$E$2:$AI$2,0)+20)/'AEG Inputs'!$G$1+CW20</f>
        <v>8.3778590950674595E-2</v>
      </c>
      <c r="CX21" s="39" cm="1">
        <f t="array" ref="CX21">INDEX('AEG Inputs'!$E$2:$BC$92,MATCH(CX$1,'AEG Inputs'!$F$2:$F$92,0),MATCH($A21,'AEG Inputs'!$E$2:$AI$2,0)+20)/'AEG Inputs'!$G$1+CX20</f>
        <v>7.3539799822610563</v>
      </c>
      <c r="CY21" s="39" cm="1">
        <f t="array" ref="CY21">INDEX('AEG Inputs'!$E$2:$BC$92,MATCH(CY$1,'AEG Inputs'!$F$2:$F$92,0),MATCH($A21,'AEG Inputs'!$E$2:$AI$2,0)+20)/'AEG Inputs'!$G$1+CY20</f>
        <v>1.2341485704167101E-2</v>
      </c>
      <c r="CZ21" s="39" cm="1">
        <f t="array" ref="CZ21">INDEX('AEG Inputs'!$E$2:$BC$92,MATCH(CZ$1,'AEG Inputs'!$F$2:$F$92,0),MATCH($A21,'AEG Inputs'!$E$2:$AI$2,0)+20)/'AEG Inputs'!$G$1+CZ20</f>
        <v>2.34319166001728</v>
      </c>
      <c r="DA21" s="39" cm="1">
        <f t="array" ref="DA21">INDEX('AEG Inputs'!$E$2:$BC$92,MATCH(DA$1,'AEG Inputs'!$F$2:$F$92,0),MATCH($A21,'AEG Inputs'!$E$2:$AI$2,0)+20)/'AEG Inputs'!$G$1+DA20</f>
        <v>8.8923317452356621</v>
      </c>
      <c r="DB21" s="39" cm="1">
        <f t="array" ref="DB21">INDEX('AEG Inputs'!$E$2:$BC$92,MATCH(DB$1,'AEG Inputs'!$F$2:$F$92,0),MATCH($A21,'AEG Inputs'!$E$2:$AI$2,0)+20)/'AEG Inputs'!$G$1+DB20</f>
        <v>0.68047859847523517</v>
      </c>
      <c r="DC21" s="39" cm="1">
        <f t="array" ref="DC21">INDEX('AEG Inputs'!$E$2:$BC$92,MATCH(DC$1,'AEG Inputs'!$F$2:$F$92,0),MATCH($A21,'AEG Inputs'!$E$2:$AI$2,0)+20)/'AEG Inputs'!$G$1+DC20</f>
        <v>4.4566764141438099E-2</v>
      </c>
      <c r="DD21" s="39" cm="1">
        <f t="array" ref="DD21">INDEX('AEG Inputs'!$E$2:$BC$92,MATCH(DD$1,'AEG Inputs'!$F$2:$F$92,0),MATCH($A21,'AEG Inputs'!$E$2:$AI$2,0)+20)/'AEG Inputs'!$G$1+DD20</f>
        <v>3.6253114486025105E-2</v>
      </c>
      <c r="DE21" s="39" cm="1">
        <f t="array" ref="DE21">INDEX('AEG Inputs'!$E$2:$BC$92,MATCH(DE$1,'AEG Inputs'!$F$2:$F$92,0),MATCH($A21,'AEG Inputs'!$E$2:$AI$2,0)+20)/'AEG Inputs'!$G$1+DE20</f>
        <v>0.31027271771612663</v>
      </c>
      <c r="DF21" s="39" cm="1">
        <f t="array" ref="DF21">INDEX('AEG Inputs'!$E$2:$BC$92,MATCH(DF$1,'AEG Inputs'!$F$2:$F$92,0),MATCH($A21,'AEG Inputs'!$E$2:$AI$2,0)+20)/'AEG Inputs'!$G$1+DF20</f>
        <v>0.46333541683870494</v>
      </c>
      <c r="DG21" s="39" cm="1">
        <f t="array" ref="DG21">INDEX('AEG Inputs'!$E$2:$BC$92,MATCH(DG$1,'AEG Inputs'!$F$2:$F$92,0),MATCH($A21,'AEG Inputs'!$E$2:$AI$2,0)+20)/'AEG Inputs'!$G$1+DG20</f>
        <v>0.55591765627618372</v>
      </c>
      <c r="DH21" s="39" cm="1">
        <f t="array" ref="DH21">INDEX('AEG Inputs'!$E$2:$BC$92,MATCH(DH$1,'AEG Inputs'!$F$2:$F$92,0),MATCH($A21,'AEG Inputs'!$E$2:$AI$2,0)+20)/'AEG Inputs'!$G$1+DH20</f>
        <v>0.35967331403226899</v>
      </c>
      <c r="DI21" s="39" cm="1">
        <f t="array" ref="DI21">INDEX('AEG Inputs'!$E$2:$BC$92,MATCH(DI$1,'AEG Inputs'!$F$2:$F$92,0),MATCH($A21,'AEG Inputs'!$E$2:$AI$2,0)+20)/'AEG Inputs'!$G$1+DI20</f>
        <v>0.43305778706123299</v>
      </c>
      <c r="DJ21" s="39" cm="1">
        <f t="array" ref="DJ21">INDEX('AEG Inputs'!$E$2:$BC$92,MATCH(DJ$1,'AEG Inputs'!$F$2:$F$92,0),MATCH($A21,'AEG Inputs'!$E$2:$AI$2,0)+20)/'AEG Inputs'!$G$1+DJ20</f>
        <v>0.41045864800075504</v>
      </c>
      <c r="DK21" s="39" cm="1">
        <f t="array" ref="DK21">INDEX('AEG Inputs'!$E$2:$BC$92,MATCH(DK$1,'AEG Inputs'!$F$2:$F$92,0),MATCH($A21,'AEG Inputs'!$E$2:$AI$2,0)+20)/'AEG Inputs'!$G$1+DK20</f>
        <v>3.8868236322194598E-2</v>
      </c>
      <c r="DL21" s="39" cm="1">
        <f t="array" ref="DL21">INDEX('AEG Inputs'!$E$2:$BC$92,MATCH(DL$1,'AEG Inputs'!$F$2:$F$92,0),MATCH($A21,'AEG Inputs'!$E$2:$AI$2,0)+20)/'AEG Inputs'!$G$1+DL20</f>
        <v>3.3060936965763701</v>
      </c>
      <c r="DM21" s="39" cm="1">
        <f t="array" ref="DM21">INDEX('AEG Inputs'!$E$2:$BC$92,MATCH(DM$1,'AEG Inputs'!$F$2:$F$92,0),MATCH($A21,'AEG Inputs'!$E$2:$AI$2,0)+20)/'AEG Inputs'!$G$1+DM20</f>
        <v>6.8128079116127598E-3</v>
      </c>
      <c r="DN21" s="39" cm="1">
        <f t="array" ref="DN21">INDEX('AEG Inputs'!$E$2:$BC$92,MATCH(DN$1,'AEG Inputs'!$F$2:$F$92,0),MATCH($A21,'AEG Inputs'!$E$2:$AI$2,0)+20)/'AEG Inputs'!$G$1+DN20</f>
        <v>0.69130521515027998</v>
      </c>
      <c r="DO21" s="39" cm="1">
        <f t="array" ref="DO21">INDEX('AEG Inputs'!$E$2:$BC$92,MATCH(DO$1,'AEG Inputs'!$F$2:$F$92,0),MATCH($A21,'AEG Inputs'!$E$2:$AI$2,0)+20)/'AEG Inputs'!$G$1+DO20</f>
        <v>5.6799482046238463</v>
      </c>
      <c r="DP21" s="39" cm="1">
        <f t="array" ref="DP21">INDEX('AEG Inputs'!$E$2:$BC$92,MATCH(DP$1,'AEG Inputs'!$F$2:$F$92,0),MATCH($A21,'AEG Inputs'!$E$2:$AI$2,0)+20)/'AEG Inputs'!$G$1+DP20</f>
        <v>32.26674841613157</v>
      </c>
      <c r="DQ21" s="39" cm="1">
        <f t="array" ref="DQ21">INDEX('AEG Inputs'!$E$2:$BC$92,MATCH(DQ$1,'AEG Inputs'!$F$2:$F$92,0),MATCH($A21,'AEG Inputs'!$E$2:$AI$2,0)+20)/'AEG Inputs'!$G$1+DQ20</f>
        <v>0.3780832177429872</v>
      </c>
      <c r="DR21" s="39" cm="1">
        <f t="array" ref="DR21">INDEX('AEG Inputs'!$E$2:$BC$92,MATCH(DR$1,'AEG Inputs'!$F$2:$F$92,0),MATCH($A21,'AEG Inputs'!$E$2:$AI$2,0)+20)/'AEG Inputs'!$G$1+DR20</f>
        <v>7.1313838961830411</v>
      </c>
      <c r="DS21" s="39" cm="1">
        <f t="array" ref="DS21">INDEX('AEG Inputs'!$E$2:$BC$92,MATCH(DS$1,'AEG Inputs'!$F$2:$F$92,0),MATCH($A21,'AEG Inputs'!$E$2:$AI$2,0)+20)/'AEG Inputs'!$G$1+DS20</f>
        <v>3.5422852170118717</v>
      </c>
      <c r="DT21" s="39" cm="1">
        <f t="array" ref="DT21">INDEX('AEG Inputs'!$E$2:$BC$92,MATCH(DT$1,'AEG Inputs'!$F$2:$F$92,0),MATCH($A21,'AEG Inputs'!$E$2:$AI$2,0)+20)/'AEG Inputs'!$G$1+DT20</f>
        <v>4.0783452818958299</v>
      </c>
      <c r="DU21" s="39" cm="1">
        <f t="array" ref="DU21">INDEX('AEG Inputs'!$E$2:$BC$92,MATCH(DU$1,'AEG Inputs'!$F$2:$F$92,0),MATCH($A21,'AEG Inputs'!$E$2:$AI$2,0)+20)/'AEG Inputs'!$G$1+DU20</f>
        <v>3.5307831807224299</v>
      </c>
      <c r="DV21" s="39" cm="1">
        <f t="array" ref="DV21">INDEX('AEG Inputs'!$E$2:$BC$92,MATCH(DV$1,'AEG Inputs'!$F$2:$F$92,0),MATCH($A21,'AEG Inputs'!$E$2:$AI$2,0)+20)/'AEG Inputs'!$G$1+DV20</f>
        <v>2.9540369785740501</v>
      </c>
      <c r="DW21" s="39" cm="1">
        <f t="array" ref="DW21">INDEX('AEG Inputs'!$E$2:$BC$92,MATCH(DW$1,'AEG Inputs'!$F$2:$F$92,0),MATCH($A21,'AEG Inputs'!$E$2:$AI$2,0)+20)/'AEG Inputs'!$G$1+DW20</f>
        <v>42.479936279923898</v>
      </c>
      <c r="DX21" s="39" cm="1">
        <f t="array" ref="DX21">INDEX('AEG Inputs'!$E$2:$BC$92,MATCH(DX$1,'AEG Inputs'!$F$2:$F$92,0),MATCH($A21,'AEG Inputs'!$E$2:$AI$2,0)+20)/'AEG Inputs'!$G$1+DX20</f>
        <v>103.35529237269957</v>
      </c>
      <c r="DY21" s="39" cm="1">
        <f t="array" ref="DY21">INDEX('AEG Inputs'!$E$2:$BC$92,MATCH(DY$1,'AEG Inputs'!$F$2:$F$92,0),MATCH($A21,'AEG Inputs'!$E$2:$AI$2,0)+20)/'AEG Inputs'!$G$1+DY20</f>
        <v>0.50335026696294605</v>
      </c>
      <c r="DZ21" s="39" cm="1">
        <f t="array" ref="DZ21">INDEX('AEG Inputs'!$E$2:$BC$92,MATCH(DZ$1,'AEG Inputs'!$F$2:$F$92,0),MATCH($A21,'AEG Inputs'!$E$2:$AI$2,0)+20)/'AEG Inputs'!$G$1+DZ20</f>
        <v>66.673921593087599</v>
      </c>
      <c r="EA21" s="39" cm="1">
        <f t="array" ref="EA21">INDEX('AEG Inputs'!$E$2:$BC$92,MATCH(EA$1,'AEG Inputs'!$F$2:$F$92,0),MATCH($A21,'AEG Inputs'!$E$2:$AI$2,0)+20)/'AEG Inputs'!$G$1+EA20</f>
        <v>0.108142515452951</v>
      </c>
      <c r="EB21" s="39" cm="1">
        <f t="array" ref="EB21">INDEX('AEG Inputs'!$E$2:$BC$92,MATCH(EB$1,'AEG Inputs'!$F$2:$F$92,0),MATCH($A21,'AEG Inputs'!$E$2:$AI$2,0)+20)/'AEG Inputs'!$G$1+EB20</f>
        <v>26.1230640274546</v>
      </c>
      <c r="EC21" s="39" cm="1">
        <f t="array" ref="EC21">INDEX('AEG Inputs'!$E$2:$BC$92,MATCH(EC$1,'AEG Inputs'!$F$2:$F$92,0),MATCH($A21,'AEG Inputs'!$E$2:$AI$2,0)+20)/'AEG Inputs'!$G$1+EC20</f>
        <v>33.78492324473217</v>
      </c>
      <c r="ED21" s="39" cm="1">
        <f t="array" ref="ED21">INDEX('AEG Inputs'!$E$2:$BC$92,MATCH(ED$1,'AEG Inputs'!$F$2:$F$92,0),MATCH($A21,'AEG Inputs'!$E$2:$AI$2,0)+20)/'AEG Inputs'!$G$1+ED20</f>
        <v>9.8042152583118067</v>
      </c>
      <c r="EE21" s="39" cm="1">
        <f t="array" ref="EE21">INDEX('AEG Inputs'!$E$2:$BC$92,MATCH(EE$1,'AEG Inputs'!$F$2:$F$92,0),MATCH($A21,'AEG Inputs'!$E$2:$AI$2,0)+20)/'AEG Inputs'!$G$1+EE20</f>
        <v>0.42883363525904261</v>
      </c>
      <c r="EF21" s="39" cm="1">
        <f t="array" ref="EF21">INDEX('AEG Inputs'!$E$2:$BC$92,MATCH(EF$1,'AEG Inputs'!$F$2:$F$92,0),MATCH($A21,'AEG Inputs'!$E$2:$AI$2,0)+20)/'AEG Inputs'!$G$1+EF20</f>
        <v>0.38156907443798282</v>
      </c>
      <c r="EG21" s="39" cm="1">
        <f t="array" ref="EG21">INDEX('AEG Inputs'!$E$2:$BC$92,MATCH(EG$1,'AEG Inputs'!$F$2:$F$92,0),MATCH($A21,'AEG Inputs'!$E$2:$AI$2,0)+20)/'AEG Inputs'!$G$1+EG20</f>
        <v>6.2297995723081669</v>
      </c>
      <c r="EH21" s="39" cm="1">
        <f t="array" ref="EH21">INDEX('AEG Inputs'!$E$2:$BC$92,MATCH(EH$1,'AEG Inputs'!$F$2:$F$92,0),MATCH($A21,'AEG Inputs'!$E$2:$AI$2,0)+20)/'AEG Inputs'!$G$1+EH20</f>
        <v>4.6879580003411103</v>
      </c>
      <c r="EI21" s="39" cm="1">
        <f t="array" ref="EI21">INDEX('AEG Inputs'!$E$2:$BC$92,MATCH(EI$1,'AEG Inputs'!$F$2:$F$92,0),MATCH($A21,'AEG Inputs'!$E$2:$AI$2,0)+20)/'AEG Inputs'!$G$1+EI20</f>
        <v>4.9865900879431555</v>
      </c>
      <c r="EJ21" s="39" cm="1">
        <f t="array" ref="EJ21">INDEX('AEG Inputs'!$E$2:$BC$92,MATCH(EJ$1,'AEG Inputs'!$F$2:$F$92,0),MATCH($A21,'AEG Inputs'!$E$2:$AI$2,0)+20)/'AEG Inputs'!$G$1+EJ20</f>
        <v>50.548919836389643</v>
      </c>
      <c r="EK21" s="39" cm="1">
        <f t="array" ref="EK21">INDEX('AEG Inputs'!$E$2:$BC$92,MATCH(EK$1,'AEG Inputs'!$F$2:$F$92,0),MATCH($A21,'AEG Inputs'!$E$2:$AI$2,0)+20)/'AEG Inputs'!$G$1+EK20</f>
        <v>84.578342934347106</v>
      </c>
      <c r="EL21" s="39" cm="1">
        <f t="array" ref="EL21">INDEX('AEG Inputs'!$E$2:$BC$92,MATCH(EL$1,'AEG Inputs'!$F$2:$F$92,0),MATCH($A21,'AEG Inputs'!$E$2:$AI$2,0)+20)/'AEG Inputs'!$G$1+EL20</f>
        <v>6.0700000212695171</v>
      </c>
      <c r="EM21" s="39" cm="1">
        <f t="array" ref="EM21">INDEX('AEG Inputs'!$E$2:$BC$92,MATCH(EM$1,'AEG Inputs'!$F$2:$F$92,0),MATCH($A21,'AEG Inputs'!$E$2:$AI$2,0)+20)/'AEG Inputs'!$G$1+EM20</f>
        <v>1.0129574779328001</v>
      </c>
      <c r="EN21" s="39" cm="1">
        <f t="array" ref="EN21">INDEX('AEG Inputs'!$E$2:$BC$92,MATCH(EN$1,'AEG Inputs'!$F$2:$F$92,0),MATCH($A21,'AEG Inputs'!$E$2:$AI$2,0)+20)/'AEG Inputs'!$G$1+EN20</f>
        <v>99.081756657790592</v>
      </c>
      <c r="EO21" s="39" cm="1">
        <f t="array" ref="EO21">INDEX('AEG Inputs'!$E$2:$BC$92,MATCH(EO$1,'AEG Inputs'!$F$2:$F$92,0),MATCH($A21,'AEG Inputs'!$E$2:$AI$2,0)+20)/'AEG Inputs'!$G$1+EO20</f>
        <v>0.15070464710047901</v>
      </c>
      <c r="EP21" s="39" cm="1">
        <f t="array" ref="EP21">INDEX('AEG Inputs'!$E$2:$BC$92,MATCH(EP$1,'AEG Inputs'!$F$2:$F$92,0),MATCH($A21,'AEG Inputs'!$E$2:$AI$2,0)+20)/'AEG Inputs'!$G$1+EP20</f>
        <v>51.703577220299103</v>
      </c>
      <c r="EQ21" s="39" cm="1">
        <f t="array" ref="EQ21">INDEX('AEG Inputs'!$E$2:$BC$92,MATCH(EQ$1,'AEG Inputs'!$F$2:$F$92,0),MATCH($A21,'AEG Inputs'!$E$2:$AI$2,0)+20)/'AEG Inputs'!$G$1+EQ20</f>
        <v>74.379916160226855</v>
      </c>
      <c r="ER21" s="39" cm="1">
        <f t="array" ref="ER21">INDEX('AEG Inputs'!$E$2:$BC$92,MATCH(ER$1,'AEG Inputs'!$F$2:$F$92,0),MATCH($A21,'AEG Inputs'!$E$2:$AI$2,0)+20)/'AEG Inputs'!$G$1+ER20</f>
        <v>31.653182071281375</v>
      </c>
      <c r="ES21" s="39" cm="1">
        <f t="array" ref="ES21">INDEX('AEG Inputs'!$E$2:$BC$92,MATCH(ES$1,'AEG Inputs'!$F$2:$F$92,0),MATCH($A21,'AEG Inputs'!$E$2:$AI$2,0)+20)/'AEG Inputs'!$G$1+ES20</f>
        <v>3.2745272608672799E-2</v>
      </c>
      <c r="ET21" s="39" cm="1">
        <f t="array" ref="ET21">INDEX('AEG Inputs'!$E$2:$BC$92,MATCH(ET$1,'AEG Inputs'!$F$2:$F$92,0),MATCH($A21,'AEG Inputs'!$E$2:$AI$2,0)+20)/'AEG Inputs'!$G$1+ET20</f>
        <v>7.7305819979963553E-2</v>
      </c>
      <c r="EU21" s="39" cm="1">
        <f t="array" ref="EU21">INDEX('AEG Inputs'!$E$2:$BC$92,MATCH(EU$1,'AEG Inputs'!$F$2:$F$92,0),MATCH($A21,'AEG Inputs'!$E$2:$AI$2,0)+20)/'AEG Inputs'!$G$1+EU20</f>
        <v>0.98131600095887195</v>
      </c>
      <c r="EV21" s="39" cm="1">
        <f t="array" ref="EV21">INDEX('AEG Inputs'!$E$2:$BC$92,MATCH(EV$1,'AEG Inputs'!$F$2:$F$92,0),MATCH($A21,'AEG Inputs'!$E$2:$AI$2,0)+20)/'AEG Inputs'!$G$1+EV20</f>
        <v>1.0156176134061923</v>
      </c>
      <c r="EW21" s="39" cm="1">
        <f t="array" ref="EW21">INDEX('AEG Inputs'!$E$2:$BC$92,MATCH(EW$1,'AEG Inputs'!$F$2:$F$92,0),MATCH($A21,'AEG Inputs'!$E$2:$AI$2,0)+20)/'AEG Inputs'!$G$1+EW20</f>
        <v>1.1455098495472433</v>
      </c>
      <c r="EX21" s="39" cm="1">
        <f t="array" ref="EX21">INDEX('AEG Inputs'!$E$2:$BC$92,MATCH(EX$1,'AEG Inputs'!$F$2:$F$92,0),MATCH($A21,'AEG Inputs'!$E$2:$AI$2,0)+20)/'AEG Inputs'!$G$1+EX20</f>
        <v>0.84037876928715205</v>
      </c>
      <c r="EY21" s="39" cm="1">
        <f t="array" ref="EY21">INDEX('AEG Inputs'!$E$2:$BC$92,MATCH(EY$1,'AEG Inputs'!$F$2:$F$92,0),MATCH($A21,'AEG Inputs'!$E$2:$AI$2,0)+20)/'AEG Inputs'!$G$1+EY20</f>
        <v>0.44785172643066901</v>
      </c>
      <c r="EZ21" s="39" cm="1">
        <f t="array" ref="EZ21">INDEX('AEG Inputs'!$E$2:$BC$92,MATCH(EZ$1,'AEG Inputs'!$F$2:$F$92,0),MATCH($A21,'AEG Inputs'!$E$2:$AI$2,0)+20)/'AEG Inputs'!$G$1+EZ20</f>
        <v>0.51490807466794353</v>
      </c>
      <c r="FA21" s="39" cm="1">
        <f t="array" ref="FA21">INDEX('AEG Inputs'!$E$2:$BC$92,MATCH(FA$1,'AEG Inputs'!$F$2:$F$92,0),MATCH($A21,'AEG Inputs'!$E$2:$AI$2,0)+20)/'AEG Inputs'!$G$1+FA20</f>
        <v>0.14751837937873599</v>
      </c>
      <c r="FB21" s="39" cm="1">
        <f t="array" ref="FB21">INDEX('AEG Inputs'!$E$2:$BC$92,MATCH(FB$1,'AEG Inputs'!$F$2:$F$92,0),MATCH($A21,'AEG Inputs'!$E$2:$AI$2,0)+20)/'AEG Inputs'!$G$1+FB20</f>
        <v>2.3278032226081753</v>
      </c>
      <c r="FC21" s="39" cm="1">
        <f t="array" ref="FC21">INDEX('AEG Inputs'!$E$2:$BC$92,MATCH(FC$1,'AEG Inputs'!$F$2:$F$92,0),MATCH($A21,'AEG Inputs'!$E$2:$AI$2,0)+20)/'AEG Inputs'!$G$1+FC20</f>
        <v>3.6829732032295499E-3</v>
      </c>
      <c r="FD21" s="39" cm="1">
        <f t="array" ref="FD21">INDEX('AEG Inputs'!$E$2:$BC$92,MATCH(FD$1,'AEG Inputs'!$F$2:$F$92,0),MATCH($A21,'AEG Inputs'!$E$2:$AI$2,0)+20)/'AEG Inputs'!$G$1+FD20</f>
        <v>3.1842582527346002</v>
      </c>
      <c r="FE21" s="39" cm="1">
        <f t="array" ref="FE21">INDEX('AEG Inputs'!$E$2:$BC$92,MATCH(FE$1,'AEG Inputs'!$F$2:$F$92,0),MATCH($A21,'AEG Inputs'!$E$2:$AI$2,0)+20)/'AEG Inputs'!$G$1+FE20</f>
        <v>6.8647741638662607</v>
      </c>
      <c r="FF21" s="39" cm="1">
        <f t="array" ref="FF21">INDEX('AEG Inputs'!$E$2:$BC$92,MATCH(FF$1,'AEG Inputs'!$F$2:$F$92,0),MATCH($A21,'AEG Inputs'!$E$2:$AI$2,0)+20)/'AEG Inputs'!$G$1+FF20</f>
        <v>9.242986899600993</v>
      </c>
      <c r="FG21" s="39" cm="1">
        <f t="array" ref="FG21">INDEX('AEG Inputs'!$E$2:$BC$92,MATCH(FG$1,'AEG Inputs'!$F$2:$F$92,0),MATCH($A21,'AEG Inputs'!$E$2:$AI$2,0)+20)/'AEG Inputs'!$G$1+FG20</f>
        <v>3.5293423965435403E-2</v>
      </c>
      <c r="FH21" s="39" cm="1">
        <f t="array" ref="FH21">INDEX('AEG Inputs'!$E$2:$BC$92,MATCH(FH$1,'AEG Inputs'!$F$2:$F$92,0),MATCH($A21,'AEG Inputs'!$E$2:$AI$2,0)+20)/'AEG Inputs'!$G$1+FH20</f>
        <v>1.6511854158383956</v>
      </c>
      <c r="FI21" s="39" cm="1">
        <f t="array" ref="FI21">INDEX('AEG Inputs'!$E$2:$BC$92,MATCH(FI$1,'AEG Inputs'!$F$2:$F$92,0),MATCH($A21,'AEG Inputs'!$E$2:$AI$2,0)+20)/'AEG Inputs'!$G$1+FI20</f>
        <v>0.84156119660067452</v>
      </c>
      <c r="FJ21" s="39" cm="1">
        <f t="array" ref="FJ21">INDEX('AEG Inputs'!$E$2:$BC$92,MATCH(FJ$1,'AEG Inputs'!$F$2:$F$92,0),MATCH($A21,'AEG Inputs'!$E$2:$AI$2,0)+20)/'AEG Inputs'!$G$1+FJ20</f>
        <v>0.90888966822906503</v>
      </c>
      <c r="FK21" s="39" cm="1">
        <f t="array" ref="FK21">INDEX('AEG Inputs'!$E$2:$BC$92,MATCH(FK$1,'AEG Inputs'!$F$2:$F$92,0),MATCH($A21,'AEG Inputs'!$E$2:$AI$2,0)+20)/'AEG Inputs'!$G$1+FK20</f>
        <v>0.81075003759660447</v>
      </c>
      <c r="FL21" s="39" cm="1">
        <f t="array" ref="FL21">INDEX('AEG Inputs'!$E$2:$BC$92,MATCH(FL$1,'AEG Inputs'!$F$2:$F$92,0),MATCH($A21,'AEG Inputs'!$E$2:$AI$2,0)+20)/'AEG Inputs'!$G$1+FL20</f>
        <v>0.48728664982018999</v>
      </c>
      <c r="FM21" s="39" cm="1">
        <f t="array" ref="FM21">INDEX('AEG Inputs'!$E$2:$BC$92,MATCH(FM$1,'AEG Inputs'!$F$2:$F$92,0),MATCH($A21,'AEG Inputs'!$E$2:$AI$2,0)+20)/'AEG Inputs'!$G$1+FM20</f>
        <v>3.3811417441111602</v>
      </c>
      <c r="FN21" s="39" cm="1">
        <f t="array" ref="FN21">INDEX('AEG Inputs'!$E$2:$BC$92,MATCH(FN$1,'AEG Inputs'!$F$2:$F$92,0),MATCH($A21,'AEG Inputs'!$E$2:$AI$2,0)+20)/'AEG Inputs'!$G$1+FN20</f>
        <v>22.74952695516879</v>
      </c>
      <c r="FO21" s="39" cm="1">
        <f t="array" ref="FO21">INDEX('AEG Inputs'!$E$2:$BC$92,MATCH(FO$1,'AEG Inputs'!$F$2:$F$92,0),MATCH($A21,'AEG Inputs'!$E$2:$AI$2,0)+20)/'AEG Inputs'!$G$1+FO20</f>
        <v>8.6191569056954506E-2</v>
      </c>
      <c r="FP21" s="39" cm="1">
        <f t="array" ref="FP21">INDEX('AEG Inputs'!$E$2:$BC$92,MATCH(FP$1,'AEG Inputs'!$F$2:$F$92,0),MATCH($A21,'AEG Inputs'!$E$2:$AI$2,0)+20)/'AEG Inputs'!$G$1+FP20</f>
        <v>18.834561010521242</v>
      </c>
      <c r="FQ21" s="39" cm="1">
        <f t="array" ref="FQ21">INDEX('AEG Inputs'!$E$2:$BC$92,MATCH(FQ$1,'AEG Inputs'!$F$2:$F$92,0),MATCH($A21,'AEG Inputs'!$E$2:$AI$2,0)+20)/'AEG Inputs'!$G$1+FQ20</f>
        <v>3.4422569060964303E-2</v>
      </c>
      <c r="FR21" s="39" cm="1">
        <f t="array" ref="FR21">INDEX('AEG Inputs'!$E$2:$BC$92,MATCH(FR$1,'AEG Inputs'!$F$2:$F$92,0),MATCH($A21,'AEG Inputs'!$E$2:$AI$2,0)+20)/'AEG Inputs'!$G$1+FR20</f>
        <v>5.5206183592021896</v>
      </c>
      <c r="FS21" s="39" cm="1">
        <f t="array" ref="FS21">INDEX('AEG Inputs'!$E$2:$BC$92,MATCH(FS$1,'AEG Inputs'!$F$2:$F$92,0),MATCH($A21,'AEG Inputs'!$E$2:$AI$2,0)+20)/'AEG Inputs'!$G$1+FS20</f>
        <v>7.4826332569202876</v>
      </c>
    </row>
    <row r="26" spans="1:175" x14ac:dyDescent="0.25">
      <c r="A26" s="6" t="s">
        <v>218</v>
      </c>
      <c r="B26" s="6" t="s">
        <v>53</v>
      </c>
      <c r="C26" s="6" t="s">
        <v>83</v>
      </c>
      <c r="D26" s="6" t="s">
        <v>115</v>
      </c>
      <c r="E26" s="6" t="s">
        <v>145</v>
      </c>
      <c r="F26" s="6" t="s">
        <v>177</v>
      </c>
      <c r="G26" s="6" t="s">
        <v>207</v>
      </c>
      <c r="H26" s="6" t="s">
        <v>29</v>
      </c>
      <c r="I26" s="6" t="s">
        <v>61</v>
      </c>
      <c r="J26" s="6" t="s">
        <v>91</v>
      </c>
      <c r="K26" s="6" t="s">
        <v>123</v>
      </c>
      <c r="L26" s="6" t="s">
        <v>153</v>
      </c>
      <c r="M26" s="6" t="s">
        <v>185</v>
      </c>
      <c r="N26" s="6" t="s">
        <v>47</v>
      </c>
      <c r="O26" s="6" t="s">
        <v>77</v>
      </c>
      <c r="P26" s="6" t="s">
        <v>109</v>
      </c>
      <c r="Q26" s="6" t="s">
        <v>139</v>
      </c>
      <c r="R26" s="6" t="s">
        <v>171</v>
      </c>
      <c r="S26" s="6" t="s">
        <v>201</v>
      </c>
      <c r="T26" s="6" t="s">
        <v>35</v>
      </c>
      <c r="U26" s="6" t="s">
        <v>67</v>
      </c>
      <c r="V26" s="6" t="s">
        <v>97</v>
      </c>
      <c r="W26" s="6" t="s">
        <v>129</v>
      </c>
      <c r="X26" s="6" t="s">
        <v>159</v>
      </c>
      <c r="Y26" s="6" t="s">
        <v>191</v>
      </c>
      <c r="Z26" s="6" t="s">
        <v>57</v>
      </c>
      <c r="AA26" s="6" t="s">
        <v>87</v>
      </c>
      <c r="AB26" s="6" t="s">
        <v>119</v>
      </c>
      <c r="AC26" s="6" t="s">
        <v>149</v>
      </c>
      <c r="AD26" s="6" t="s">
        <v>181</v>
      </c>
      <c r="AE26" s="6" t="s">
        <v>211</v>
      </c>
      <c r="AF26" s="6" t="s">
        <v>37</v>
      </c>
      <c r="AG26" s="6" t="s">
        <v>69</v>
      </c>
      <c r="AH26" s="6" t="s">
        <v>99</v>
      </c>
      <c r="AI26" s="6" t="s">
        <v>131</v>
      </c>
      <c r="AJ26" s="6" t="s">
        <v>161</v>
      </c>
      <c r="AK26" s="6" t="s">
        <v>193</v>
      </c>
      <c r="AL26" s="6" t="s">
        <v>55</v>
      </c>
      <c r="AM26" s="6" t="s">
        <v>85</v>
      </c>
      <c r="AN26" s="6" t="s">
        <v>117</v>
      </c>
      <c r="AO26" s="6" t="s">
        <v>147</v>
      </c>
      <c r="AP26" s="6" t="s">
        <v>179</v>
      </c>
      <c r="AQ26" s="6" t="s">
        <v>209</v>
      </c>
      <c r="AR26" s="6" t="s">
        <v>41</v>
      </c>
      <c r="AS26" s="6" t="s">
        <v>71</v>
      </c>
      <c r="AT26" s="6" t="s">
        <v>103</v>
      </c>
      <c r="AU26" s="6" t="s">
        <v>133</v>
      </c>
      <c r="AV26" s="6" t="s">
        <v>165</v>
      </c>
      <c r="AW26" s="6" t="s">
        <v>195</v>
      </c>
      <c r="AX26" s="6" t="s">
        <v>33</v>
      </c>
      <c r="AY26" s="6" t="s">
        <v>65</v>
      </c>
      <c r="AZ26" s="6" t="s">
        <v>95</v>
      </c>
      <c r="BA26" s="6" t="s">
        <v>127</v>
      </c>
      <c r="BB26" s="6" t="s">
        <v>157</v>
      </c>
      <c r="BC26" s="6" t="s">
        <v>189</v>
      </c>
      <c r="BD26" s="6" t="s">
        <v>45</v>
      </c>
      <c r="BE26" s="6" t="s">
        <v>75</v>
      </c>
      <c r="BF26" s="6" t="s">
        <v>107</v>
      </c>
      <c r="BG26" s="6" t="s">
        <v>137</v>
      </c>
      <c r="BH26" s="6" t="s">
        <v>169</v>
      </c>
      <c r="BI26" s="6" t="s">
        <v>199</v>
      </c>
      <c r="BJ26" s="6" t="s">
        <v>31</v>
      </c>
      <c r="BK26" s="6" t="s">
        <v>63</v>
      </c>
      <c r="BL26" s="6" t="s">
        <v>93</v>
      </c>
      <c r="BM26" s="6" t="s">
        <v>125</v>
      </c>
      <c r="BN26" s="6" t="s">
        <v>155</v>
      </c>
      <c r="BO26" s="6" t="s">
        <v>187</v>
      </c>
      <c r="BP26" s="6" t="s">
        <v>51</v>
      </c>
      <c r="BQ26" s="6" t="s">
        <v>81</v>
      </c>
      <c r="BR26" s="6" t="s">
        <v>113</v>
      </c>
      <c r="BS26" s="6" t="s">
        <v>143</v>
      </c>
      <c r="BT26" s="6" t="s">
        <v>175</v>
      </c>
      <c r="BU26" s="6" t="s">
        <v>205</v>
      </c>
      <c r="BV26" s="6" t="s">
        <v>39</v>
      </c>
      <c r="BW26" s="6" t="s">
        <v>553</v>
      </c>
      <c r="BX26" s="6" t="s">
        <v>101</v>
      </c>
      <c r="BY26" s="6" t="s">
        <v>554</v>
      </c>
      <c r="BZ26" s="6" t="s">
        <v>163</v>
      </c>
      <c r="CA26" s="6" t="s">
        <v>555</v>
      </c>
      <c r="CB26" s="6" t="s">
        <v>43</v>
      </c>
      <c r="CC26" s="6" t="s">
        <v>73</v>
      </c>
      <c r="CD26" s="6" t="s">
        <v>105</v>
      </c>
      <c r="CE26" s="6" t="s">
        <v>135</v>
      </c>
      <c r="CF26" s="6" t="s">
        <v>167</v>
      </c>
      <c r="CG26" s="6" t="s">
        <v>197</v>
      </c>
      <c r="CH26" s="6" t="s">
        <v>27</v>
      </c>
      <c r="CI26" s="6" t="s">
        <v>59</v>
      </c>
      <c r="CJ26" s="6" t="s">
        <v>89</v>
      </c>
      <c r="CK26" s="6" t="s">
        <v>121</v>
      </c>
      <c r="CL26" s="6" t="s">
        <v>151</v>
      </c>
      <c r="CM26" s="6" t="s">
        <v>183</v>
      </c>
      <c r="CN26" s="6" t="s">
        <v>84</v>
      </c>
      <c r="CO26" s="6" t="s">
        <v>74</v>
      </c>
      <c r="CP26" s="6" t="s">
        <v>76</v>
      </c>
      <c r="CQ26" s="6" t="s">
        <v>78</v>
      </c>
      <c r="CR26" s="6" t="s">
        <v>82</v>
      </c>
      <c r="CS26" s="6" t="s">
        <v>86</v>
      </c>
      <c r="CT26" s="6" t="s">
        <v>60</v>
      </c>
      <c r="CU26" s="6" t="s">
        <v>62</v>
      </c>
      <c r="CV26" s="6" t="s">
        <v>64</v>
      </c>
      <c r="CW26" s="6" t="s">
        <v>66</v>
      </c>
      <c r="CX26" s="6" t="s">
        <v>68</v>
      </c>
      <c r="CY26" s="6" t="s">
        <v>70</v>
      </c>
      <c r="CZ26" s="6" t="s">
        <v>531</v>
      </c>
      <c r="DA26" s="6" t="s">
        <v>72</v>
      </c>
      <c r="DB26" s="6" t="s">
        <v>54</v>
      </c>
      <c r="DC26" s="6" t="s">
        <v>44</v>
      </c>
      <c r="DD26" s="6" t="s">
        <v>46</v>
      </c>
      <c r="DE26" s="6" t="s">
        <v>48</v>
      </c>
      <c r="DF26" s="6" t="s">
        <v>52</v>
      </c>
      <c r="DG26" s="6" t="s">
        <v>56</v>
      </c>
      <c r="DH26" s="6" t="s">
        <v>28</v>
      </c>
      <c r="DI26" s="6" t="s">
        <v>30</v>
      </c>
      <c r="DJ26" s="6" t="s">
        <v>32</v>
      </c>
      <c r="DK26" s="6" t="s">
        <v>34</v>
      </c>
      <c r="DL26" s="6" t="s">
        <v>36</v>
      </c>
      <c r="DM26" s="6" t="s">
        <v>38</v>
      </c>
      <c r="DN26" s="6" t="s">
        <v>40</v>
      </c>
      <c r="DO26" s="6" t="s">
        <v>42</v>
      </c>
      <c r="DP26" s="6" t="s">
        <v>116</v>
      </c>
      <c r="DQ26" s="6" t="s">
        <v>106</v>
      </c>
      <c r="DR26" s="6" t="s">
        <v>108</v>
      </c>
      <c r="DS26" s="6" t="s">
        <v>110</v>
      </c>
      <c r="DT26" s="6" t="s">
        <v>114</v>
      </c>
      <c r="DU26" s="6" t="s">
        <v>118</v>
      </c>
      <c r="DV26" s="6" t="s">
        <v>90</v>
      </c>
      <c r="DW26" s="6" t="s">
        <v>92</v>
      </c>
      <c r="DX26" s="6" t="s">
        <v>94</v>
      </c>
      <c r="DY26" s="6" t="s">
        <v>96</v>
      </c>
      <c r="DZ26" s="6" t="s">
        <v>98</v>
      </c>
      <c r="EA26" s="6" t="s">
        <v>100</v>
      </c>
      <c r="EB26" s="6" t="s">
        <v>102</v>
      </c>
      <c r="EC26" s="6" t="s">
        <v>104</v>
      </c>
      <c r="ED26" s="6" t="s">
        <v>146</v>
      </c>
      <c r="EE26" s="6" t="s">
        <v>136</v>
      </c>
      <c r="EF26" s="6" t="s">
        <v>138</v>
      </c>
      <c r="EG26" s="6" t="s">
        <v>140</v>
      </c>
      <c r="EH26" s="6" t="s">
        <v>144</v>
      </c>
      <c r="EI26" s="6" t="s">
        <v>148</v>
      </c>
      <c r="EJ26" s="6" t="s">
        <v>122</v>
      </c>
      <c r="EK26" s="6" t="s">
        <v>124</v>
      </c>
      <c r="EL26" s="6" t="s">
        <v>126</v>
      </c>
      <c r="EM26" s="6" t="s">
        <v>128</v>
      </c>
      <c r="EN26" s="6" t="s">
        <v>130</v>
      </c>
      <c r="EO26" s="6" t="s">
        <v>132</v>
      </c>
      <c r="EP26" s="6" t="s">
        <v>532</v>
      </c>
      <c r="EQ26" s="6" t="s">
        <v>134</v>
      </c>
      <c r="ER26" s="6" t="s">
        <v>208</v>
      </c>
      <c r="ES26" s="6" t="s">
        <v>198</v>
      </c>
      <c r="ET26" s="6" t="s">
        <v>200</v>
      </c>
      <c r="EU26" s="6" t="s">
        <v>202</v>
      </c>
      <c r="EV26" s="6" t="s">
        <v>206</v>
      </c>
      <c r="EW26" s="6" t="s">
        <v>210</v>
      </c>
      <c r="EX26" s="6" t="s">
        <v>184</v>
      </c>
      <c r="EY26" s="6" t="s">
        <v>186</v>
      </c>
      <c r="EZ26" s="6" t="s">
        <v>188</v>
      </c>
      <c r="FA26" s="6" t="s">
        <v>190</v>
      </c>
      <c r="FB26" s="6" t="s">
        <v>192</v>
      </c>
      <c r="FC26" s="6" t="s">
        <v>194</v>
      </c>
      <c r="FD26" s="6" t="s">
        <v>533</v>
      </c>
      <c r="FE26" s="6" t="s">
        <v>196</v>
      </c>
      <c r="FF26" s="6" t="s">
        <v>178</v>
      </c>
      <c r="FG26" s="6" t="s">
        <v>168</v>
      </c>
      <c r="FH26" s="6" t="s">
        <v>170</v>
      </c>
      <c r="FI26" s="6" t="s">
        <v>172</v>
      </c>
      <c r="FJ26" s="6" t="s">
        <v>176</v>
      </c>
      <c r="FK26" s="6" t="s">
        <v>180</v>
      </c>
      <c r="FL26" s="6" t="s">
        <v>152</v>
      </c>
      <c r="FM26" s="6" t="s">
        <v>154</v>
      </c>
      <c r="FN26" s="6" t="s">
        <v>156</v>
      </c>
      <c r="FO26" s="6" t="s">
        <v>158</v>
      </c>
      <c r="FP26" s="6" t="s">
        <v>160</v>
      </c>
      <c r="FQ26" s="6" t="s">
        <v>162</v>
      </c>
      <c r="FR26" s="6" t="s">
        <v>164</v>
      </c>
      <c r="FS26" s="6" t="s">
        <v>166</v>
      </c>
    </row>
    <row r="27" spans="1:175" x14ac:dyDescent="0.25">
      <c r="A27" s="6">
        <v>2025</v>
      </c>
      <c r="B27" s="11">
        <f>MIN(0.01,B4)</f>
        <v>0.01</v>
      </c>
      <c r="C27" s="11">
        <f t="shared" ref="C27:BN27" si="2">MIN(0.01,C4)</f>
        <v>0.01</v>
      </c>
      <c r="D27" s="11">
        <f t="shared" si="2"/>
        <v>0.01</v>
      </c>
      <c r="E27" s="11">
        <f t="shared" si="2"/>
        <v>0.01</v>
      </c>
      <c r="F27" s="11">
        <f t="shared" si="2"/>
        <v>0.01</v>
      </c>
      <c r="G27" s="11">
        <f t="shared" si="2"/>
        <v>0.01</v>
      </c>
      <c r="H27" s="11">
        <f t="shared" si="2"/>
        <v>3.5813929926032404E-4</v>
      </c>
      <c r="I27" s="11">
        <f t="shared" si="2"/>
        <v>1.4989744575617499E-3</v>
      </c>
      <c r="J27" s="11">
        <f t="shared" si="2"/>
        <v>0.01</v>
      </c>
      <c r="K27" s="11">
        <f t="shared" si="2"/>
        <v>0.01</v>
      </c>
      <c r="L27" s="11">
        <f t="shared" si="2"/>
        <v>0.01</v>
      </c>
      <c r="M27" s="11">
        <f t="shared" si="2"/>
        <v>2.2815101177752302E-3</v>
      </c>
      <c r="N27" s="11">
        <f t="shared" si="2"/>
        <v>0.01</v>
      </c>
      <c r="O27" s="11">
        <f t="shared" si="2"/>
        <v>0.01</v>
      </c>
      <c r="P27" s="11">
        <f t="shared" si="2"/>
        <v>0.01</v>
      </c>
      <c r="Q27" s="11">
        <f t="shared" si="2"/>
        <v>0.01</v>
      </c>
      <c r="R27" s="11">
        <f t="shared" si="2"/>
        <v>0.01</v>
      </c>
      <c r="S27" s="11">
        <f t="shared" si="2"/>
        <v>0.01</v>
      </c>
      <c r="T27" s="11">
        <f t="shared" si="2"/>
        <v>0.01</v>
      </c>
      <c r="U27" s="11">
        <f t="shared" si="2"/>
        <v>0.01</v>
      </c>
      <c r="V27" s="11">
        <f t="shared" si="2"/>
        <v>0.01</v>
      </c>
      <c r="W27" s="11">
        <f t="shared" si="2"/>
        <v>0.01</v>
      </c>
      <c r="X27" s="11">
        <f t="shared" si="2"/>
        <v>0.01</v>
      </c>
      <c r="Y27" s="11">
        <f t="shared" si="2"/>
        <v>0.01</v>
      </c>
      <c r="Z27" s="11">
        <f t="shared" si="2"/>
        <v>0.01</v>
      </c>
      <c r="AA27" s="11">
        <f t="shared" si="2"/>
        <v>0</v>
      </c>
      <c r="AB27" s="11">
        <f t="shared" si="2"/>
        <v>0.01</v>
      </c>
      <c r="AC27" s="11">
        <f t="shared" si="2"/>
        <v>0.01</v>
      </c>
      <c r="AD27" s="11">
        <f t="shared" si="2"/>
        <v>0.01</v>
      </c>
      <c r="AE27" s="11">
        <f t="shared" si="2"/>
        <v>0.01</v>
      </c>
      <c r="AF27" s="11">
        <f t="shared" si="2"/>
        <v>5.1638588170589E-3</v>
      </c>
      <c r="AG27" s="11">
        <f t="shared" si="2"/>
        <v>7.6142043720495104E-3</v>
      </c>
      <c r="AH27" s="11">
        <f t="shared" si="2"/>
        <v>0.01</v>
      </c>
      <c r="AI27" s="11">
        <f t="shared" si="2"/>
        <v>0.01</v>
      </c>
      <c r="AJ27" s="11">
        <f t="shared" si="2"/>
        <v>0.01</v>
      </c>
      <c r="AK27" s="11">
        <f t="shared" si="2"/>
        <v>2.6650897343337698E-3</v>
      </c>
      <c r="AL27" s="11">
        <f t="shared" si="2"/>
        <v>0.01</v>
      </c>
      <c r="AM27" s="11">
        <f t="shared" si="2"/>
        <v>0.01</v>
      </c>
      <c r="AN27" s="11">
        <f t="shared" si="2"/>
        <v>0.01</v>
      </c>
      <c r="AO27" s="11">
        <f t="shared" si="2"/>
        <v>0.01</v>
      </c>
      <c r="AP27" s="11">
        <f t="shared" si="2"/>
        <v>0.01</v>
      </c>
      <c r="AQ27" s="11">
        <f t="shared" si="2"/>
        <v>0.01</v>
      </c>
      <c r="AR27" s="11">
        <f t="shared" si="2"/>
        <v>0.01</v>
      </c>
      <c r="AS27" s="11">
        <f t="shared" si="2"/>
        <v>0.01</v>
      </c>
      <c r="AT27" s="11">
        <f t="shared" si="2"/>
        <v>0.01</v>
      </c>
      <c r="AU27" s="11">
        <f t="shared" si="2"/>
        <v>0.01</v>
      </c>
      <c r="AV27" s="11">
        <f t="shared" si="2"/>
        <v>0.01</v>
      </c>
      <c r="AW27" s="11">
        <f t="shared" si="2"/>
        <v>0.01</v>
      </c>
      <c r="AX27" s="11">
        <f t="shared" si="2"/>
        <v>1.5070314023159701E-3</v>
      </c>
      <c r="AY27" s="11">
        <f t="shared" si="2"/>
        <v>3.1010265310639305E-3</v>
      </c>
      <c r="AZ27" s="11">
        <f t="shared" si="2"/>
        <v>0.01</v>
      </c>
      <c r="BA27" s="11">
        <f t="shared" si="2"/>
        <v>0.01</v>
      </c>
      <c r="BB27" s="11">
        <f t="shared" si="2"/>
        <v>4.4469155636864804E-3</v>
      </c>
      <c r="BC27" s="11">
        <f t="shared" si="2"/>
        <v>5.0896231045180797E-3</v>
      </c>
      <c r="BD27" s="11">
        <f t="shared" si="2"/>
        <v>1.174751919436986E-4</v>
      </c>
      <c r="BE27" s="11">
        <f t="shared" si="2"/>
        <v>7.9327192077655777E-5</v>
      </c>
      <c r="BF27" s="11">
        <f t="shared" si="2"/>
        <v>0.01</v>
      </c>
      <c r="BG27" s="11">
        <f t="shared" si="2"/>
        <v>7.300858346621481E-4</v>
      </c>
      <c r="BH27" s="11">
        <f t="shared" si="2"/>
        <v>0.01</v>
      </c>
      <c r="BI27" s="11">
        <f t="shared" si="2"/>
        <v>1.5506135478427849E-4</v>
      </c>
      <c r="BJ27" s="11">
        <f t="shared" si="2"/>
        <v>5.7970579855767682E-4</v>
      </c>
      <c r="BK27" s="11">
        <f t="shared" si="2"/>
        <v>8.5896262886994213E-4</v>
      </c>
      <c r="BL27" s="11">
        <f t="shared" si="2"/>
        <v>0.01</v>
      </c>
      <c r="BM27" s="11">
        <f t="shared" si="2"/>
        <v>5.2424885361723244E-3</v>
      </c>
      <c r="BN27" s="11">
        <f t="shared" si="2"/>
        <v>0.01</v>
      </c>
      <c r="BO27" s="11">
        <f t="shared" ref="BO27:DZ27" si="3">MIN(0.01,BO4)</f>
        <v>7.3192690513506058E-4</v>
      </c>
      <c r="BP27" s="11">
        <f t="shared" si="3"/>
        <v>0.01</v>
      </c>
      <c r="BQ27" s="11">
        <f t="shared" si="3"/>
        <v>0.01</v>
      </c>
      <c r="BR27" s="11">
        <f t="shared" si="3"/>
        <v>0.01</v>
      </c>
      <c r="BS27" s="11">
        <f t="shared" si="3"/>
        <v>0.01</v>
      </c>
      <c r="BT27" s="11">
        <f t="shared" si="3"/>
        <v>0.01</v>
      </c>
      <c r="BU27" s="11">
        <f t="shared" si="3"/>
        <v>0.01</v>
      </c>
      <c r="BV27" s="11">
        <f t="shared" si="3"/>
        <v>0.01</v>
      </c>
      <c r="BW27" s="11">
        <f t="shared" si="3"/>
        <v>0.01</v>
      </c>
      <c r="BX27" s="11">
        <f t="shared" si="3"/>
        <v>0.01</v>
      </c>
      <c r="BY27" s="11">
        <f t="shared" si="3"/>
        <v>0.01</v>
      </c>
      <c r="BZ27" s="11">
        <f t="shared" si="3"/>
        <v>0.01</v>
      </c>
      <c r="CA27" s="11">
        <f t="shared" si="3"/>
        <v>0.01</v>
      </c>
      <c r="CB27" s="11">
        <f t="shared" si="3"/>
        <v>3.3108148461417192E-3</v>
      </c>
      <c r="CC27" s="11">
        <f t="shared" si="3"/>
        <v>0.01</v>
      </c>
      <c r="CD27" s="11">
        <f t="shared" si="3"/>
        <v>0.01</v>
      </c>
      <c r="CE27" s="11">
        <f t="shared" si="3"/>
        <v>0.01</v>
      </c>
      <c r="CF27" s="11">
        <f t="shared" si="3"/>
        <v>2.6500120359171202E-3</v>
      </c>
      <c r="CG27" s="11">
        <f t="shared" si="3"/>
        <v>5.5236592827528799E-4</v>
      </c>
      <c r="CH27" s="11">
        <f t="shared" si="3"/>
        <v>0.01</v>
      </c>
      <c r="CI27" s="11">
        <f t="shared" si="3"/>
        <v>0.01</v>
      </c>
      <c r="CJ27" s="11">
        <f t="shared" si="3"/>
        <v>0.01</v>
      </c>
      <c r="CK27" s="11">
        <f t="shared" si="3"/>
        <v>0.01</v>
      </c>
      <c r="CL27" s="11">
        <f t="shared" si="3"/>
        <v>0.01</v>
      </c>
      <c r="CM27" s="11">
        <f t="shared" si="3"/>
        <v>0.01</v>
      </c>
      <c r="CN27" s="11">
        <f t="shared" si="3"/>
        <v>0.01</v>
      </c>
      <c r="CO27" s="11">
        <f t="shared" si="3"/>
        <v>0.01</v>
      </c>
      <c r="CP27" s="11">
        <f t="shared" si="3"/>
        <v>1.1744868744814426E-4</v>
      </c>
      <c r="CQ27" s="11">
        <f t="shared" si="3"/>
        <v>0.01</v>
      </c>
      <c r="CR27" s="11">
        <f t="shared" si="3"/>
        <v>0.01</v>
      </c>
      <c r="CS27" s="11">
        <f t="shared" si="3"/>
        <v>0.01</v>
      </c>
      <c r="CT27" s="11">
        <f t="shared" si="3"/>
        <v>0.01</v>
      </c>
      <c r="CU27" s="11">
        <f t="shared" si="3"/>
        <v>1.4989744575617399E-3</v>
      </c>
      <c r="CV27" s="11">
        <f t="shared" si="3"/>
        <v>1.2482895202371887E-3</v>
      </c>
      <c r="CW27" s="11">
        <f t="shared" si="3"/>
        <v>6.1242818037852299E-3</v>
      </c>
      <c r="CX27" s="11">
        <f t="shared" si="3"/>
        <v>0.01</v>
      </c>
      <c r="CY27" s="11">
        <f t="shared" si="3"/>
        <v>2.8881464859498102E-3</v>
      </c>
      <c r="CZ27" s="11">
        <f t="shared" si="3"/>
        <v>0.01</v>
      </c>
      <c r="DA27" s="11">
        <f t="shared" si="3"/>
        <v>0.01</v>
      </c>
      <c r="DB27" s="11">
        <f t="shared" si="3"/>
        <v>0.01</v>
      </c>
      <c r="DC27" s="11">
        <f t="shared" si="3"/>
        <v>2.8573503756723602E-3</v>
      </c>
      <c r="DD27" s="11">
        <f t="shared" si="3"/>
        <v>1.7347674172449429E-4</v>
      </c>
      <c r="DE27" s="11">
        <f t="shared" si="3"/>
        <v>0.01</v>
      </c>
      <c r="DF27" s="11">
        <f t="shared" si="3"/>
        <v>0.01</v>
      </c>
      <c r="DG27" s="11">
        <f t="shared" si="3"/>
        <v>0.01</v>
      </c>
      <c r="DH27" s="11">
        <f t="shared" si="3"/>
        <v>0.01</v>
      </c>
      <c r="DI27" s="11">
        <f t="shared" si="3"/>
        <v>3.5813929926032398E-4</v>
      </c>
      <c r="DJ27" s="11">
        <f t="shared" si="3"/>
        <v>8.4476382740148977E-4</v>
      </c>
      <c r="DK27" s="11">
        <f t="shared" si="3"/>
        <v>2.9762676657171402E-3</v>
      </c>
      <c r="DL27" s="11">
        <f t="shared" si="3"/>
        <v>0.01</v>
      </c>
      <c r="DM27" s="11">
        <f t="shared" si="3"/>
        <v>1.9587050685395801E-3</v>
      </c>
      <c r="DN27" s="11">
        <f t="shared" si="3"/>
        <v>0.01</v>
      </c>
      <c r="DO27" s="11">
        <f t="shared" si="3"/>
        <v>0.01</v>
      </c>
      <c r="DP27" s="11">
        <f t="shared" si="3"/>
        <v>0.01</v>
      </c>
      <c r="DQ27" s="11">
        <f t="shared" si="3"/>
        <v>0.01</v>
      </c>
      <c r="DR27" s="11">
        <f t="shared" si="3"/>
        <v>0.01</v>
      </c>
      <c r="DS27" s="11">
        <f t="shared" si="3"/>
        <v>0.01</v>
      </c>
      <c r="DT27" s="11">
        <f t="shared" si="3"/>
        <v>0.01</v>
      </c>
      <c r="DU27" s="11">
        <f t="shared" si="3"/>
        <v>0.01</v>
      </c>
      <c r="DV27" s="11">
        <f t="shared" si="3"/>
        <v>0.01</v>
      </c>
      <c r="DW27" s="11">
        <f t="shared" si="3"/>
        <v>0.01</v>
      </c>
      <c r="DX27" s="11">
        <f t="shared" si="3"/>
        <v>0.01</v>
      </c>
      <c r="DY27" s="11">
        <f t="shared" si="3"/>
        <v>0.01</v>
      </c>
      <c r="DZ27" s="11">
        <f t="shared" si="3"/>
        <v>0.01</v>
      </c>
      <c r="EA27" s="11">
        <f t="shared" ref="EA27:FS27" si="4">MIN(0.01,EA4)</f>
        <v>0.01</v>
      </c>
      <c r="EB27" s="11">
        <f t="shared" si="4"/>
        <v>0.01</v>
      </c>
      <c r="EC27" s="11">
        <f t="shared" si="4"/>
        <v>0.01</v>
      </c>
      <c r="ED27" s="11">
        <f t="shared" si="4"/>
        <v>0.01</v>
      </c>
      <c r="EE27" s="11">
        <f t="shared" si="4"/>
        <v>0.01</v>
      </c>
      <c r="EF27" s="11">
        <f t="shared" si="4"/>
        <v>1.0809087427243616E-3</v>
      </c>
      <c r="EG27" s="11">
        <f t="shared" si="4"/>
        <v>0.01</v>
      </c>
      <c r="EH27" s="11">
        <f t="shared" si="4"/>
        <v>0.01</v>
      </c>
      <c r="EI27" s="11">
        <f t="shared" si="4"/>
        <v>0.01</v>
      </c>
      <c r="EJ27" s="11">
        <f t="shared" si="4"/>
        <v>0.01</v>
      </c>
      <c r="EK27" s="11">
        <f t="shared" si="4"/>
        <v>0.01</v>
      </c>
      <c r="EL27" s="11">
        <f t="shared" si="4"/>
        <v>7.6156852421749941E-3</v>
      </c>
      <c r="EM27" s="11">
        <f t="shared" si="4"/>
        <v>0.01</v>
      </c>
      <c r="EN27" s="11">
        <f t="shared" si="4"/>
        <v>0.01</v>
      </c>
      <c r="EO27" s="11">
        <f t="shared" si="4"/>
        <v>0.01</v>
      </c>
      <c r="EP27" s="11">
        <f t="shared" si="4"/>
        <v>0.01</v>
      </c>
      <c r="EQ27" s="11">
        <f t="shared" si="4"/>
        <v>0.01</v>
      </c>
      <c r="ER27" s="11">
        <f t="shared" si="4"/>
        <v>0.01</v>
      </c>
      <c r="ES27" s="11">
        <f t="shared" si="4"/>
        <v>5.70769110247083E-4</v>
      </c>
      <c r="ET27" s="11">
        <f t="shared" si="4"/>
        <v>2.2942069960635579E-4</v>
      </c>
      <c r="EU27" s="11">
        <f t="shared" si="4"/>
        <v>0.01</v>
      </c>
      <c r="EV27" s="11">
        <f t="shared" si="4"/>
        <v>0.01</v>
      </c>
      <c r="EW27" s="11">
        <f t="shared" si="4"/>
        <v>0.01</v>
      </c>
      <c r="EX27" s="11">
        <f t="shared" si="4"/>
        <v>0.01</v>
      </c>
      <c r="EY27" s="11">
        <f t="shared" si="4"/>
        <v>2.2815101177752202E-3</v>
      </c>
      <c r="EZ27" s="11">
        <f t="shared" si="4"/>
        <v>1.0632837262769743E-3</v>
      </c>
      <c r="FA27" s="11">
        <f t="shared" si="4"/>
        <v>0.01</v>
      </c>
      <c r="FB27" s="11">
        <f t="shared" si="4"/>
        <v>0.01</v>
      </c>
      <c r="FC27" s="11">
        <f t="shared" si="4"/>
        <v>1.01089610612659E-3</v>
      </c>
      <c r="FD27" s="11">
        <f t="shared" si="4"/>
        <v>0.01</v>
      </c>
      <c r="FE27" s="11">
        <f t="shared" si="4"/>
        <v>0.01</v>
      </c>
      <c r="FF27" s="11">
        <f t="shared" si="4"/>
        <v>0.01</v>
      </c>
      <c r="FG27" s="11">
        <f t="shared" si="4"/>
        <v>2.7422188692212404E-3</v>
      </c>
      <c r="FH27" s="11">
        <f t="shared" si="4"/>
        <v>0.01</v>
      </c>
      <c r="FI27" s="11">
        <f t="shared" si="4"/>
        <v>0.01</v>
      </c>
      <c r="FJ27" s="11">
        <f t="shared" si="4"/>
        <v>0.01</v>
      </c>
      <c r="FK27" s="11">
        <f t="shared" si="4"/>
        <v>0.01</v>
      </c>
      <c r="FL27" s="11">
        <f t="shared" si="4"/>
        <v>0.01</v>
      </c>
      <c r="FM27" s="11">
        <f t="shared" si="4"/>
        <v>2.4828949336876001E-3</v>
      </c>
      <c r="FN27" s="11">
        <f t="shared" si="4"/>
        <v>0.01</v>
      </c>
      <c r="FO27" s="11">
        <f t="shared" si="4"/>
        <v>8.7823060515095502E-3</v>
      </c>
      <c r="FP27" s="11">
        <f t="shared" si="4"/>
        <v>0.01</v>
      </c>
      <c r="FQ27" s="11">
        <f t="shared" si="4"/>
        <v>8.8066995527002704E-3</v>
      </c>
      <c r="FR27" s="11">
        <f t="shared" si="4"/>
        <v>0.01</v>
      </c>
      <c r="FS27" s="11">
        <f t="shared" si="4"/>
        <v>0.01</v>
      </c>
    </row>
    <row r="29" spans="1:175" x14ac:dyDescent="0.25">
      <c r="A29" s="7" t="s">
        <v>556</v>
      </c>
    </row>
    <row r="30" spans="1:175" x14ac:dyDescent="0.25">
      <c r="A30" s="7">
        <v>2025</v>
      </c>
      <c r="C30" s="7" t="s">
        <v>2</v>
      </c>
      <c r="D30" s="7" t="s">
        <v>3</v>
      </c>
      <c r="E30" s="7" t="s">
        <v>4</v>
      </c>
      <c r="F30" s="7" t="s">
        <v>5</v>
      </c>
      <c r="G30" s="7" t="s">
        <v>6</v>
      </c>
      <c r="H30" s="7" t="s">
        <v>394</v>
      </c>
      <c r="I30" s="7" t="s">
        <v>395</v>
      </c>
      <c r="J30" s="7" t="s">
        <v>396</v>
      </c>
    </row>
    <row r="31" spans="1:175" x14ac:dyDescent="0.25">
      <c r="A31" s="6" cm="1">
        <f t="array" ref="A31:A204">TRANSPOSE(B4:FS4)</f>
        <v>0.30459788934228615</v>
      </c>
      <c r="C31" s="6" t="str" cm="1">
        <f t="array" ref="C31:C204">TRANSPOSE(_xlfn.ANCHORARRAY(B1))</f>
        <v>DRS.PX.NCA._.CI_.3 Party</v>
      </c>
      <c r="D31" s="6" t="s">
        <v>557</v>
      </c>
      <c r="E31" s="6">
        <f t="shared" ref="E31:E62" si="5">MIN(0.01,ROUND(A31,6))</f>
        <v>0.01</v>
      </c>
      <c r="G31" s="6" t="s">
        <v>402</v>
      </c>
      <c r="H31" s="6">
        <v>1</v>
      </c>
      <c r="I31" s="40">
        <f>DATE($A$30,1,1)</f>
        <v>45658</v>
      </c>
      <c r="J31" s="40">
        <f>DATE($A$30,12,31)</f>
        <v>46022</v>
      </c>
    </row>
    <row r="32" spans="1:175" x14ac:dyDescent="0.25">
      <c r="A32" s="6">
        <v>0.55715773891984566</v>
      </c>
      <c r="C32" s="6" t="str">
        <v>DRS.PX.GOE._.CI_.3 Party</v>
      </c>
      <c r="D32" s="6" t="s">
        <v>557</v>
      </c>
      <c r="E32" s="6">
        <f t="shared" si="5"/>
        <v>0.01</v>
      </c>
      <c r="G32" s="6" t="s">
        <v>402</v>
      </c>
      <c r="H32" s="6">
        <v>1</v>
      </c>
      <c r="I32" s="40">
        <f>I$31</f>
        <v>45658</v>
      </c>
      <c r="J32" s="40">
        <f>J$31</f>
        <v>46022</v>
      </c>
    </row>
    <row r="33" spans="1:10" x14ac:dyDescent="0.25">
      <c r="A33" s="6">
        <v>6.8245116074786409</v>
      </c>
      <c r="C33" s="6" t="str">
        <v>DRS.PX.SOR._.CI_.3 Party</v>
      </c>
      <c r="D33" s="6" t="s">
        <v>557</v>
      </c>
      <c r="E33" s="6">
        <f t="shared" si="5"/>
        <v>0.01</v>
      </c>
      <c r="G33" s="6" t="s">
        <v>402</v>
      </c>
      <c r="H33" s="6">
        <v>1</v>
      </c>
      <c r="I33" s="40">
        <f t="shared" ref="I33:J64" si="6">I$31</f>
        <v>45658</v>
      </c>
      <c r="J33" s="40">
        <f t="shared" si="6"/>
        <v>46022</v>
      </c>
    </row>
    <row r="34" spans="1:10" x14ac:dyDescent="0.25">
      <c r="A34" s="6">
        <v>50.287623717133926</v>
      </c>
      <c r="C34" s="6" t="str">
        <v>DRS.PX.UTN._.CI_.3 Party</v>
      </c>
      <c r="D34" s="41" t="s">
        <v>557</v>
      </c>
      <c r="E34" s="6">
        <f t="shared" si="5"/>
        <v>0.01</v>
      </c>
      <c r="G34" s="6" t="s">
        <v>402</v>
      </c>
      <c r="H34" s="6">
        <v>1</v>
      </c>
      <c r="I34" s="40">
        <f t="shared" si="6"/>
        <v>45658</v>
      </c>
      <c r="J34" s="40">
        <f t="shared" si="6"/>
        <v>46022</v>
      </c>
    </row>
    <row r="35" spans="1:10" x14ac:dyDescent="0.25">
      <c r="A35" s="6">
        <v>2.682054351759529</v>
      </c>
      <c r="C35" s="6" t="str">
        <v>DRS.PX.YAK._.CI_.3 Party</v>
      </c>
      <c r="D35" s="6" t="s">
        <v>557</v>
      </c>
      <c r="E35" s="6">
        <f t="shared" si="5"/>
        <v>0.01</v>
      </c>
      <c r="G35" s="6" t="s">
        <v>402</v>
      </c>
      <c r="H35" s="6">
        <v>1</v>
      </c>
      <c r="I35" s="40">
        <f t="shared" si="6"/>
        <v>45658</v>
      </c>
      <c r="J35" s="40">
        <f t="shared" si="6"/>
        <v>46022</v>
      </c>
    </row>
    <row r="36" spans="1:10" x14ac:dyDescent="0.25">
      <c r="A36" s="6">
        <v>21.082404663636787</v>
      </c>
      <c r="C36" s="6" t="str">
        <v>DRS.PX.WYC._.CI_.3 Party</v>
      </c>
      <c r="D36" s="6" t="s">
        <v>557</v>
      </c>
      <c r="E36" s="6">
        <f t="shared" si="5"/>
        <v>0.01</v>
      </c>
      <c r="G36" s="6" t="s">
        <v>402</v>
      </c>
      <c r="H36" s="6">
        <v>1</v>
      </c>
      <c r="I36" s="40">
        <f t="shared" si="6"/>
        <v>45658</v>
      </c>
      <c r="J36" s="40">
        <f t="shared" si="6"/>
        <v>46022</v>
      </c>
    </row>
    <row r="37" spans="1:10" x14ac:dyDescent="0.25">
      <c r="A37" s="6">
        <v>3.5813929926032404E-4</v>
      </c>
      <c r="C37" s="6" t="str">
        <v>DRS.PX.NCA._.RES.EV DLC</v>
      </c>
      <c r="D37" s="6" t="s">
        <v>557</v>
      </c>
      <c r="E37" s="6">
        <f t="shared" si="5"/>
        <v>3.5799999999999997E-4</v>
      </c>
      <c r="G37" s="6" t="s">
        <v>402</v>
      </c>
      <c r="H37" s="6">
        <v>1</v>
      </c>
      <c r="I37" s="40">
        <f t="shared" si="6"/>
        <v>45658</v>
      </c>
      <c r="J37" s="40">
        <f t="shared" si="6"/>
        <v>46022</v>
      </c>
    </row>
    <row r="38" spans="1:10" x14ac:dyDescent="0.25">
      <c r="A38" s="6">
        <v>1.4989744575617499E-3</v>
      </c>
      <c r="C38" s="6" t="str">
        <v>DRS.PX.GOE._.RES.EV DLC</v>
      </c>
      <c r="D38" s="6" t="s">
        <v>557</v>
      </c>
      <c r="E38" s="6">
        <f t="shared" si="5"/>
        <v>1.4989999999999999E-3</v>
      </c>
      <c r="G38" s="6" t="s">
        <v>402</v>
      </c>
      <c r="H38" s="6">
        <v>1</v>
      </c>
      <c r="I38" s="40">
        <f t="shared" si="6"/>
        <v>45658</v>
      </c>
      <c r="J38" s="40">
        <f t="shared" si="6"/>
        <v>46022</v>
      </c>
    </row>
    <row r="39" spans="1:10" x14ac:dyDescent="0.25">
      <c r="A39" s="6">
        <v>0.54730753731234105</v>
      </c>
      <c r="C39" s="6" t="str">
        <v>DRS.PX.SOR._.RES.EV DLC</v>
      </c>
      <c r="D39" s="6" t="s">
        <v>557</v>
      </c>
      <c r="E39" s="6">
        <f t="shared" si="5"/>
        <v>0.01</v>
      </c>
      <c r="G39" s="6" t="s">
        <v>402</v>
      </c>
      <c r="H39" s="6">
        <v>1</v>
      </c>
      <c r="I39" s="40">
        <f t="shared" si="6"/>
        <v>45658</v>
      </c>
      <c r="J39" s="40">
        <f t="shared" si="6"/>
        <v>46022</v>
      </c>
    </row>
    <row r="40" spans="1:10" x14ac:dyDescent="0.25">
      <c r="A40" s="6">
        <v>2.111845035927348</v>
      </c>
      <c r="C40" s="6" t="str">
        <v>DRS.PX.UTN._.RES.EV DLC</v>
      </c>
      <c r="D40" s="6" t="s">
        <v>557</v>
      </c>
      <c r="E40" s="6">
        <f t="shared" si="5"/>
        <v>0.01</v>
      </c>
      <c r="G40" s="6" t="s">
        <v>402</v>
      </c>
      <c r="H40" s="6">
        <v>1</v>
      </c>
      <c r="I40" s="40">
        <f t="shared" si="6"/>
        <v>45658</v>
      </c>
      <c r="J40" s="40">
        <f t="shared" si="6"/>
        <v>46022</v>
      </c>
    </row>
    <row r="41" spans="1:10" x14ac:dyDescent="0.25">
      <c r="A41" s="6">
        <v>0.50248289493368758</v>
      </c>
      <c r="C41" s="6" t="str">
        <v>DRS.PX.YAK._.RES.EV DLC</v>
      </c>
      <c r="D41" s="6" t="s">
        <v>557</v>
      </c>
      <c r="E41" s="6">
        <f t="shared" si="5"/>
        <v>0.01</v>
      </c>
      <c r="G41" s="6" t="s">
        <v>402</v>
      </c>
      <c r="H41" s="6">
        <v>1</v>
      </c>
      <c r="I41" s="40">
        <f t="shared" si="6"/>
        <v>45658</v>
      </c>
      <c r="J41" s="40">
        <f t="shared" si="6"/>
        <v>46022</v>
      </c>
    </row>
    <row r="42" spans="1:10" x14ac:dyDescent="0.25">
      <c r="A42" s="6">
        <v>2.2815101177752302E-3</v>
      </c>
      <c r="C42" s="6" t="str">
        <v>DRS.PX.WYC._.RES.EV DLC</v>
      </c>
      <c r="D42" s="6" t="s">
        <v>557</v>
      </c>
      <c r="E42" s="6">
        <f t="shared" si="5"/>
        <v>2.2820000000000002E-3</v>
      </c>
      <c r="G42" s="6" t="s">
        <v>402</v>
      </c>
      <c r="H42" s="6">
        <v>1</v>
      </c>
      <c r="I42" s="40">
        <f t="shared" si="6"/>
        <v>45658</v>
      </c>
      <c r="J42" s="40">
        <f t="shared" si="6"/>
        <v>46022</v>
      </c>
    </row>
    <row r="43" spans="1:10" x14ac:dyDescent="0.25">
      <c r="A43" s="6">
        <v>0.53334526982686215</v>
      </c>
      <c r="C43" s="6" t="str">
        <v>DRS.PX.NCA._.CI_.HVAC - DLC</v>
      </c>
      <c r="D43" s="6" t="s">
        <v>557</v>
      </c>
      <c r="E43" s="6">
        <f t="shared" si="5"/>
        <v>0.01</v>
      </c>
      <c r="G43" s="6" t="s">
        <v>402</v>
      </c>
      <c r="H43" s="6">
        <v>1</v>
      </c>
      <c r="I43" s="40">
        <f t="shared" si="6"/>
        <v>45658</v>
      </c>
      <c r="J43" s="40">
        <f t="shared" si="6"/>
        <v>46022</v>
      </c>
    </row>
    <row r="44" spans="1:10" x14ac:dyDescent="0.25">
      <c r="A44" s="6">
        <v>0.67879276628392504</v>
      </c>
      <c r="C44" s="6" t="str">
        <v>DRS.PX.GOE._.CI_.HVAC - DLC</v>
      </c>
      <c r="D44" s="6" t="s">
        <v>557</v>
      </c>
      <c r="E44" s="6">
        <f t="shared" si="5"/>
        <v>0.01</v>
      </c>
      <c r="G44" s="6" t="s">
        <v>402</v>
      </c>
      <c r="H44" s="6">
        <v>1</v>
      </c>
      <c r="I44" s="40">
        <f t="shared" si="6"/>
        <v>45658</v>
      </c>
      <c r="J44" s="40">
        <f t="shared" si="6"/>
        <v>46022</v>
      </c>
    </row>
    <row r="45" spans="1:10" x14ac:dyDescent="0.25">
      <c r="A45" s="6">
        <v>5.4869766854728237</v>
      </c>
      <c r="C45" s="6" t="str">
        <v>DRS.PX.SOR._.CI_.HVAC - DLC</v>
      </c>
      <c r="D45" s="6" t="s">
        <v>557</v>
      </c>
      <c r="E45" s="6">
        <f t="shared" si="5"/>
        <v>0.01</v>
      </c>
      <c r="G45" s="6" t="s">
        <v>402</v>
      </c>
      <c r="H45" s="6">
        <v>1</v>
      </c>
      <c r="I45" s="40">
        <f t="shared" si="6"/>
        <v>45658</v>
      </c>
      <c r="J45" s="40">
        <f t="shared" si="6"/>
        <v>46022</v>
      </c>
    </row>
    <row r="46" spans="1:10" x14ac:dyDescent="0.25">
      <c r="A46" s="6">
        <v>6.5070429293622851</v>
      </c>
      <c r="C46" s="6" t="str">
        <v>DRS.PX.UTN._.CI_.HVAC - DLC</v>
      </c>
      <c r="D46" s="6" t="s">
        <v>557</v>
      </c>
      <c r="E46" s="6">
        <f t="shared" si="5"/>
        <v>0.01</v>
      </c>
      <c r="G46" s="6" t="s">
        <v>402</v>
      </c>
      <c r="H46" s="6">
        <v>1</v>
      </c>
      <c r="I46" s="40">
        <f t="shared" si="6"/>
        <v>45658</v>
      </c>
      <c r="J46" s="40">
        <f t="shared" si="6"/>
        <v>46022</v>
      </c>
    </row>
    <row r="47" spans="1:10" x14ac:dyDescent="0.25">
      <c r="A47" s="6">
        <v>1.5992500861443544</v>
      </c>
      <c r="C47" s="6" t="str">
        <v>DRS.PX.YAK._.CI_.HVAC - DLC</v>
      </c>
      <c r="D47" s="6" t="s">
        <v>557</v>
      </c>
      <c r="E47" s="6">
        <f t="shared" si="5"/>
        <v>0.01</v>
      </c>
      <c r="G47" s="6" t="s">
        <v>402</v>
      </c>
      <c r="H47" s="6">
        <v>1</v>
      </c>
      <c r="I47" s="40">
        <f t="shared" si="6"/>
        <v>45658</v>
      </c>
      <c r="J47" s="40">
        <f t="shared" si="6"/>
        <v>46022</v>
      </c>
    </row>
    <row r="48" spans="1:10" x14ac:dyDescent="0.25">
      <c r="A48" s="6">
        <v>1.3579143892845003</v>
      </c>
      <c r="C48" s="6" t="str">
        <v>DRS.PX.WYC._.CI_.HVAC - DLC</v>
      </c>
      <c r="D48" s="6" t="s">
        <v>557</v>
      </c>
      <c r="E48" s="6">
        <f t="shared" si="5"/>
        <v>0.01</v>
      </c>
      <c r="G48" s="6" t="s">
        <v>402</v>
      </c>
      <c r="H48" s="6">
        <v>1</v>
      </c>
      <c r="I48" s="40">
        <f t="shared" si="6"/>
        <v>45658</v>
      </c>
      <c r="J48" s="40">
        <f t="shared" si="6"/>
        <v>46022</v>
      </c>
    </row>
    <row r="49" spans="1:10" x14ac:dyDescent="0.25">
      <c r="A49" s="6">
        <v>0.16682243578368239</v>
      </c>
      <c r="C49" s="6" t="str">
        <v>DRS.PX.NCA._.RES.HVAC - DLC</v>
      </c>
      <c r="D49" s="6" t="s">
        <v>557</v>
      </c>
      <c r="E49" s="6">
        <f t="shared" si="5"/>
        <v>0.01</v>
      </c>
      <c r="G49" s="6" t="s">
        <v>402</v>
      </c>
      <c r="H49" s="6">
        <v>1</v>
      </c>
      <c r="I49" s="40">
        <f t="shared" si="6"/>
        <v>45658</v>
      </c>
      <c r="J49" s="40">
        <f t="shared" si="6"/>
        <v>46022</v>
      </c>
    </row>
    <row r="50" spans="1:10" x14ac:dyDescent="0.25">
      <c r="A50" s="6">
        <v>0.99927012313450403</v>
      </c>
      <c r="C50" s="6" t="str">
        <v>DRS.PX.GOE._.RES.HVAC - DLC</v>
      </c>
      <c r="D50" s="6" t="s">
        <v>557</v>
      </c>
      <c r="E50" s="6">
        <f t="shared" si="5"/>
        <v>0.01</v>
      </c>
      <c r="G50" s="6" t="s">
        <v>402</v>
      </c>
      <c r="H50" s="6">
        <v>1</v>
      </c>
      <c r="I50" s="40">
        <f t="shared" si="6"/>
        <v>45658</v>
      </c>
      <c r="J50" s="40">
        <f t="shared" si="6"/>
        <v>46022</v>
      </c>
    </row>
    <row r="51" spans="1:10" x14ac:dyDescent="0.25">
      <c r="A51" s="6">
        <v>4.6001599229362</v>
      </c>
      <c r="C51" s="6" t="str">
        <v>DRS.PX.SOR._.RES.HVAC - DLC</v>
      </c>
      <c r="D51" s="6" t="s">
        <v>557</v>
      </c>
      <c r="E51" s="6">
        <f t="shared" si="5"/>
        <v>0.01</v>
      </c>
      <c r="G51" s="6" t="s">
        <v>402</v>
      </c>
      <c r="H51" s="6">
        <v>1</v>
      </c>
      <c r="I51" s="40">
        <f t="shared" si="6"/>
        <v>45658</v>
      </c>
      <c r="J51" s="40">
        <f t="shared" si="6"/>
        <v>46022</v>
      </c>
    </row>
    <row r="52" spans="1:10" x14ac:dyDescent="0.25">
      <c r="A52" s="6">
        <v>12.951651909642791</v>
      </c>
      <c r="C52" s="6" t="str">
        <v>DRS.PX.UTN._.RES.HVAC - DLC</v>
      </c>
      <c r="D52" s="6" t="s">
        <v>557</v>
      </c>
      <c r="E52" s="6">
        <f t="shared" si="5"/>
        <v>0.01</v>
      </c>
      <c r="G52" s="6" t="s">
        <v>402</v>
      </c>
      <c r="H52" s="6">
        <v>1</v>
      </c>
      <c r="I52" s="40">
        <f t="shared" si="6"/>
        <v>45658</v>
      </c>
      <c r="J52" s="40">
        <f t="shared" si="6"/>
        <v>46022</v>
      </c>
    </row>
    <row r="53" spans="1:10" x14ac:dyDescent="0.25">
      <c r="A53" s="6">
        <v>1.294823855787365</v>
      </c>
      <c r="C53" s="6" t="str">
        <v>DRS.PX.YAK._.RES.HVAC - DLC</v>
      </c>
      <c r="D53" s="6" t="s">
        <v>557</v>
      </c>
      <c r="E53" s="6">
        <f t="shared" si="5"/>
        <v>0.01</v>
      </c>
      <c r="G53" s="6" t="s">
        <v>402</v>
      </c>
      <c r="H53" s="6">
        <v>1</v>
      </c>
      <c r="I53" s="40">
        <f t="shared" si="6"/>
        <v>45658</v>
      </c>
      <c r="J53" s="40">
        <f t="shared" si="6"/>
        <v>46022</v>
      </c>
    </row>
    <row r="54" spans="1:10" x14ac:dyDescent="0.25">
      <c r="A54" s="6">
        <v>1.2057148859708335</v>
      </c>
      <c r="C54" s="6" t="str">
        <v>DRS.PX.WYC._.RES.HVAC - DLC</v>
      </c>
      <c r="D54" s="6" t="s">
        <v>557</v>
      </c>
      <c r="E54" s="6">
        <f t="shared" si="5"/>
        <v>0.01</v>
      </c>
      <c r="G54" s="6" t="s">
        <v>402</v>
      </c>
      <c r="H54" s="6">
        <v>1</v>
      </c>
      <c r="I54" s="40">
        <f t="shared" si="6"/>
        <v>45658</v>
      </c>
      <c r="J54" s="40">
        <f t="shared" si="6"/>
        <v>46022</v>
      </c>
    </row>
    <row r="55" spans="1:10" x14ac:dyDescent="0.25">
      <c r="A55" s="6">
        <v>0.39981453937700606</v>
      </c>
      <c r="C55" s="6" t="str">
        <v>DRS.PX.NCA._.IRR.Irrigation DLC</v>
      </c>
      <c r="D55" s="6" t="s">
        <v>557</v>
      </c>
      <c r="E55" s="6">
        <f t="shared" si="5"/>
        <v>0.01</v>
      </c>
      <c r="G55" s="6" t="s">
        <v>402</v>
      </c>
      <c r="H55" s="6">
        <v>1</v>
      </c>
      <c r="I55" s="40">
        <f t="shared" si="6"/>
        <v>45658</v>
      </c>
      <c r="J55" s="40">
        <f t="shared" si="6"/>
        <v>46022</v>
      </c>
    </row>
    <row r="56" spans="1:10" x14ac:dyDescent="0.25">
      <c r="A56" s="6">
        <v>0</v>
      </c>
      <c r="C56" s="6" t="str">
        <v>DRS.PX.GOE._.IRR.Irrigation DLC</v>
      </c>
      <c r="D56" s="6" t="s">
        <v>557</v>
      </c>
      <c r="E56" s="6">
        <f t="shared" si="5"/>
        <v>0</v>
      </c>
      <c r="G56" s="6" t="s">
        <v>402</v>
      </c>
      <c r="H56" s="6">
        <v>1</v>
      </c>
      <c r="I56" s="40">
        <f t="shared" si="6"/>
        <v>45658</v>
      </c>
      <c r="J56" s="40">
        <f t="shared" si="6"/>
        <v>46022</v>
      </c>
    </row>
    <row r="57" spans="1:10" x14ac:dyDescent="0.25">
      <c r="A57" s="6">
        <v>5.6234296320446333</v>
      </c>
      <c r="C57" s="6" t="str">
        <v>DRS.PX.SOR._.IRR.Irrigation DLC</v>
      </c>
      <c r="D57" s="6" t="s">
        <v>557</v>
      </c>
      <c r="E57" s="6">
        <f t="shared" si="5"/>
        <v>0.01</v>
      </c>
      <c r="G57" s="6" t="s">
        <v>402</v>
      </c>
      <c r="H57" s="6">
        <v>1</v>
      </c>
      <c r="I57" s="40">
        <f t="shared" si="6"/>
        <v>45658</v>
      </c>
      <c r="J57" s="40">
        <f t="shared" si="6"/>
        <v>46022</v>
      </c>
    </row>
    <row r="58" spans="1:10" x14ac:dyDescent="0.25">
      <c r="A58" s="6">
        <v>8.6129403001867502</v>
      </c>
      <c r="C58" s="6" t="str">
        <v>DRS.PX.UTN._.IRR.Irrigation DLC</v>
      </c>
      <c r="D58" s="6" t="s">
        <v>557</v>
      </c>
      <c r="E58" s="6">
        <f t="shared" si="5"/>
        <v>0.01</v>
      </c>
      <c r="G58" s="6" t="s">
        <v>402</v>
      </c>
      <c r="H58" s="6">
        <v>1</v>
      </c>
      <c r="I58" s="40">
        <f t="shared" si="6"/>
        <v>45658</v>
      </c>
      <c r="J58" s="40">
        <f t="shared" si="6"/>
        <v>46022</v>
      </c>
    </row>
    <row r="59" spans="1:10" x14ac:dyDescent="0.25">
      <c r="A59" s="6">
        <v>2.6826648294085791</v>
      </c>
      <c r="C59" s="6" t="str">
        <v>DRS.PX.YAK._.IRR.Irrigation DLC</v>
      </c>
      <c r="D59" s="6" t="s">
        <v>557</v>
      </c>
      <c r="E59" s="6">
        <f t="shared" si="5"/>
        <v>0.01</v>
      </c>
      <c r="G59" s="6" t="s">
        <v>402</v>
      </c>
      <c r="H59" s="6">
        <v>1</v>
      </c>
      <c r="I59" s="40">
        <f t="shared" si="6"/>
        <v>45658</v>
      </c>
      <c r="J59" s="40">
        <f t="shared" si="6"/>
        <v>46022</v>
      </c>
    </row>
    <row r="60" spans="1:10" x14ac:dyDescent="0.25">
      <c r="A60" s="6">
        <v>0.70712187945354099</v>
      </c>
      <c r="C60" s="6" t="str">
        <v>DRS.PX.WYC._.IRR.Irrigation DLC</v>
      </c>
      <c r="D60" s="6" t="s">
        <v>557</v>
      </c>
      <c r="E60" s="6">
        <f t="shared" si="5"/>
        <v>0.01</v>
      </c>
      <c r="G60" s="6" t="s">
        <v>402</v>
      </c>
      <c r="H60" s="6">
        <v>1</v>
      </c>
      <c r="I60" s="40">
        <f t="shared" si="6"/>
        <v>45658</v>
      </c>
      <c r="J60" s="40">
        <f t="shared" si="6"/>
        <v>46022</v>
      </c>
    </row>
    <row r="61" spans="1:10" x14ac:dyDescent="0.25">
      <c r="A61" s="6">
        <v>5.1638588170589E-3</v>
      </c>
      <c r="C61" s="6" t="str">
        <v>DRS.PX.NCA._.RES.Pool Pump - DLC</v>
      </c>
      <c r="D61" s="6" t="s">
        <v>557</v>
      </c>
      <c r="E61" s="6">
        <f t="shared" si="5"/>
        <v>5.1640000000000002E-3</v>
      </c>
      <c r="G61" s="6" t="s">
        <v>402</v>
      </c>
      <c r="H61" s="6">
        <v>1</v>
      </c>
      <c r="I61" s="40">
        <f t="shared" si="6"/>
        <v>45658</v>
      </c>
      <c r="J61" s="40">
        <f t="shared" si="6"/>
        <v>46022</v>
      </c>
    </row>
    <row r="62" spans="1:10" x14ac:dyDescent="0.25">
      <c r="A62" s="6">
        <v>7.6142043720495104E-3</v>
      </c>
      <c r="C62" s="6" t="str">
        <v>DRS.PX.GOE._.RES.Pool Pump - DLC</v>
      </c>
      <c r="D62" s="6" t="s">
        <v>557</v>
      </c>
      <c r="E62" s="6">
        <f t="shared" si="5"/>
        <v>7.6140000000000001E-3</v>
      </c>
      <c r="G62" s="6" t="s">
        <v>402</v>
      </c>
      <c r="H62" s="6">
        <v>1</v>
      </c>
      <c r="I62" s="40">
        <f t="shared" si="6"/>
        <v>45658</v>
      </c>
      <c r="J62" s="40">
        <f t="shared" si="6"/>
        <v>46022</v>
      </c>
    </row>
    <row r="63" spans="1:10" x14ac:dyDescent="0.25">
      <c r="A63" s="6">
        <v>7.3083357804559795E-2</v>
      </c>
      <c r="C63" s="6" t="str">
        <v>DRS.PX.SOR._.RES.Pool Pump - DLC</v>
      </c>
      <c r="D63" s="6" t="s">
        <v>557</v>
      </c>
      <c r="E63" s="6">
        <f t="shared" ref="E63:E94" si="7">MIN(0.01,ROUND(A63,6))</f>
        <v>0.01</v>
      </c>
      <c r="G63" s="6" t="s">
        <v>402</v>
      </c>
      <c r="H63" s="6">
        <v>1</v>
      </c>
      <c r="I63" s="40">
        <f t="shared" si="6"/>
        <v>45658</v>
      </c>
      <c r="J63" s="40">
        <f t="shared" si="6"/>
        <v>46022</v>
      </c>
    </row>
    <row r="64" spans="1:10" x14ac:dyDescent="0.25">
      <c r="A64" s="6">
        <v>8.8248042212898198E-2</v>
      </c>
      <c r="C64" s="6" t="str">
        <v>DRS.PX.UTN._.RES.Pool Pump - DLC</v>
      </c>
      <c r="D64" s="6" t="s">
        <v>557</v>
      </c>
      <c r="E64" s="6">
        <f t="shared" si="7"/>
        <v>0.01</v>
      </c>
      <c r="G64" s="6" t="s">
        <v>402</v>
      </c>
      <c r="H64" s="6">
        <v>1</v>
      </c>
      <c r="I64" s="40">
        <f t="shared" si="6"/>
        <v>45658</v>
      </c>
      <c r="J64" s="40">
        <f t="shared" si="6"/>
        <v>46022</v>
      </c>
    </row>
    <row r="65" spans="1:10" x14ac:dyDescent="0.25">
      <c r="A65" s="6">
        <v>2.3217662457118898E-2</v>
      </c>
      <c r="C65" s="6" t="str">
        <v>DRS.PX.YAK._.RES.Pool Pump - DLC</v>
      </c>
      <c r="D65" s="6" t="s">
        <v>557</v>
      </c>
      <c r="E65" s="6">
        <f t="shared" si="7"/>
        <v>0.01</v>
      </c>
      <c r="G65" s="6" t="s">
        <v>402</v>
      </c>
      <c r="H65" s="6">
        <v>1</v>
      </c>
      <c r="I65" s="40">
        <f t="shared" ref="I65:J96" si="8">I$31</f>
        <v>45658</v>
      </c>
      <c r="J65" s="40">
        <f t="shared" si="8"/>
        <v>46022</v>
      </c>
    </row>
    <row r="66" spans="1:10" x14ac:dyDescent="0.25">
      <c r="A66" s="6">
        <v>2.6650897343337698E-3</v>
      </c>
      <c r="C66" s="6" t="str">
        <v>DRS.PX.WYC._.RES.Pool Pump - DLC</v>
      </c>
      <c r="D66" s="6" t="s">
        <v>557</v>
      </c>
      <c r="E66" s="6">
        <f t="shared" si="7"/>
        <v>2.6649999999999998E-3</v>
      </c>
      <c r="G66" s="6" t="s">
        <v>402</v>
      </c>
      <c r="H66" s="6">
        <v>1</v>
      </c>
      <c r="I66" s="40">
        <f t="shared" si="8"/>
        <v>45658</v>
      </c>
      <c r="J66" s="40">
        <f t="shared" si="8"/>
        <v>46022</v>
      </c>
    </row>
    <row r="67" spans="1:10" x14ac:dyDescent="0.25">
      <c r="A67" s="6">
        <v>0.11577323840700908</v>
      </c>
      <c r="C67" s="6" t="str">
        <v>DRS.PX.NCA._.CI_.Water Heater - DLC</v>
      </c>
      <c r="D67" s="6" t="s">
        <v>557</v>
      </c>
      <c r="E67" s="6">
        <f t="shared" si="7"/>
        <v>0.01</v>
      </c>
      <c r="G67" s="6" t="s">
        <v>402</v>
      </c>
      <c r="H67" s="6">
        <v>1</v>
      </c>
      <c r="I67" s="40">
        <f t="shared" si="8"/>
        <v>45658</v>
      </c>
      <c r="J67" s="40">
        <f t="shared" si="8"/>
        <v>46022</v>
      </c>
    </row>
    <row r="68" spans="1:10" x14ac:dyDescent="0.25">
      <c r="A68" s="6">
        <v>0.10553445984260687</v>
      </c>
      <c r="C68" s="6" t="str">
        <v>DRS.PX.GOE._.CI_.Water Heater - DLC</v>
      </c>
      <c r="D68" s="6" t="s">
        <v>557</v>
      </c>
      <c r="E68" s="6">
        <f t="shared" si="7"/>
        <v>0.01</v>
      </c>
      <c r="G68" s="6" t="s">
        <v>402</v>
      </c>
      <c r="H68" s="6">
        <v>1</v>
      </c>
      <c r="I68" s="40">
        <f t="shared" si="8"/>
        <v>45658</v>
      </c>
      <c r="J68" s="40">
        <f t="shared" si="8"/>
        <v>46022</v>
      </c>
    </row>
    <row r="69" spans="1:10" x14ac:dyDescent="0.25">
      <c r="A69" s="6">
        <v>0.92195406159979576</v>
      </c>
      <c r="C69" s="6" t="str">
        <v>DRS.PX.SOR._.CI_.Water Heater - DLC</v>
      </c>
      <c r="D69" s="6" t="s">
        <v>557</v>
      </c>
      <c r="E69" s="6">
        <f t="shared" si="7"/>
        <v>0.01</v>
      </c>
      <c r="G69" s="6" t="s">
        <v>402</v>
      </c>
      <c r="H69" s="6">
        <v>1</v>
      </c>
      <c r="I69" s="40">
        <f t="shared" si="8"/>
        <v>45658</v>
      </c>
      <c r="J69" s="40">
        <f t="shared" si="8"/>
        <v>46022</v>
      </c>
    </row>
    <row r="70" spans="1:10" x14ac:dyDescent="0.25">
      <c r="A70" s="6">
        <v>0.99434493480648967</v>
      </c>
      <c r="C70" s="6" t="str">
        <v>DRS.PX.UTN._.CI_.Water Heater - DLC</v>
      </c>
      <c r="D70" s="6" t="s">
        <v>557</v>
      </c>
      <c r="E70" s="6">
        <f t="shared" si="7"/>
        <v>0.01</v>
      </c>
      <c r="G70" s="6" t="s">
        <v>402</v>
      </c>
      <c r="H70" s="6">
        <v>1</v>
      </c>
      <c r="I70" s="40">
        <f t="shared" si="8"/>
        <v>45658</v>
      </c>
      <c r="J70" s="40">
        <f t="shared" si="8"/>
        <v>46022</v>
      </c>
    </row>
    <row r="71" spans="1:10" x14ac:dyDescent="0.25">
      <c r="A71" s="6">
        <v>0.21125688618460348</v>
      </c>
      <c r="C71" s="6" t="str">
        <v>DRS.PX.YAK._.CI_.Water Heater - DLC</v>
      </c>
      <c r="D71" s="6" t="s">
        <v>557</v>
      </c>
      <c r="E71" s="6">
        <f t="shared" si="7"/>
        <v>0.01</v>
      </c>
      <c r="G71" s="6" t="s">
        <v>402</v>
      </c>
      <c r="H71" s="6">
        <v>1</v>
      </c>
      <c r="I71" s="40">
        <f t="shared" si="8"/>
        <v>45658</v>
      </c>
      <c r="J71" s="40">
        <f t="shared" si="8"/>
        <v>46022</v>
      </c>
    </row>
    <row r="72" spans="1:10" x14ac:dyDescent="0.25">
      <c r="A72" s="6">
        <v>0.24328033256961296</v>
      </c>
      <c r="C72" s="6" t="str">
        <v>DRS.PX.WYC._.CI_.Water Heater - DLC</v>
      </c>
      <c r="D72" s="6" t="s">
        <v>557</v>
      </c>
      <c r="E72" s="6">
        <f t="shared" si="7"/>
        <v>0.01</v>
      </c>
      <c r="G72" s="6" t="s">
        <v>402</v>
      </c>
      <c r="H72" s="6">
        <v>1</v>
      </c>
      <c r="I72" s="40">
        <f t="shared" si="8"/>
        <v>45658</v>
      </c>
      <c r="J72" s="40">
        <f t="shared" si="8"/>
        <v>46022</v>
      </c>
    </row>
    <row r="73" spans="1:10" x14ac:dyDescent="0.25">
      <c r="A73" s="6">
        <v>1.0213506151119658</v>
      </c>
      <c r="C73" s="6" t="str">
        <v>DRS.PX.NCA._.RES.Water Heater - DLC</v>
      </c>
      <c r="D73" s="6" t="s">
        <v>557</v>
      </c>
      <c r="E73" s="6">
        <f t="shared" si="7"/>
        <v>0.01</v>
      </c>
      <c r="G73" s="6" t="s">
        <v>402</v>
      </c>
      <c r="H73" s="6">
        <v>1</v>
      </c>
      <c r="I73" s="40">
        <f t="shared" si="8"/>
        <v>45658</v>
      </c>
      <c r="J73" s="40">
        <f t="shared" si="8"/>
        <v>46022</v>
      </c>
    </row>
    <row r="74" spans="1:10" x14ac:dyDescent="0.25">
      <c r="A74" s="6">
        <v>1.0699453266137282</v>
      </c>
      <c r="C74" s="6" t="str">
        <v>DRS.PX.GOE._.RES.Water Heater - DLC</v>
      </c>
      <c r="D74" s="6" t="s">
        <v>557</v>
      </c>
      <c r="E74" s="6">
        <f t="shared" si="7"/>
        <v>0.01</v>
      </c>
      <c r="G74" s="6" t="s">
        <v>402</v>
      </c>
      <c r="H74" s="6">
        <v>1</v>
      </c>
      <c r="I74" s="40">
        <f t="shared" si="8"/>
        <v>45658</v>
      </c>
      <c r="J74" s="40">
        <f t="shared" si="8"/>
        <v>46022</v>
      </c>
    </row>
    <row r="75" spans="1:10" x14ac:dyDescent="0.25">
      <c r="A75" s="6">
        <v>6.0403168335271591</v>
      </c>
      <c r="C75" s="6" t="str">
        <v>DRS.PX.SOR._.RES.Water Heater - DLC</v>
      </c>
      <c r="D75" s="6" t="s">
        <v>557</v>
      </c>
      <c r="E75" s="6">
        <f t="shared" si="7"/>
        <v>0.01</v>
      </c>
      <c r="G75" s="6" t="s">
        <v>402</v>
      </c>
      <c r="H75" s="6">
        <v>1</v>
      </c>
      <c r="I75" s="40">
        <f t="shared" si="8"/>
        <v>45658</v>
      </c>
      <c r="J75" s="40">
        <f t="shared" si="8"/>
        <v>46022</v>
      </c>
    </row>
    <row r="76" spans="1:10" x14ac:dyDescent="0.25">
      <c r="A76" s="6">
        <v>4.6200925925847196</v>
      </c>
      <c r="C76" s="6" t="str">
        <v>DRS.PX.UTN._.RES.Water Heater - DLC</v>
      </c>
      <c r="D76" s="6" t="s">
        <v>557</v>
      </c>
      <c r="E76" s="6">
        <f t="shared" si="7"/>
        <v>0.01</v>
      </c>
      <c r="G76" s="6" t="s">
        <v>402</v>
      </c>
      <c r="H76" s="6">
        <v>1</v>
      </c>
      <c r="I76" s="40">
        <f t="shared" si="8"/>
        <v>45658</v>
      </c>
      <c r="J76" s="40">
        <f t="shared" si="8"/>
        <v>46022</v>
      </c>
    </row>
    <row r="77" spans="1:10" x14ac:dyDescent="0.25">
      <c r="A77" s="6">
        <v>0.76232378202392703</v>
      </c>
      <c r="C77" s="6" t="str">
        <v>DRS.PX.YAK._.RES.Water Heater - DLC</v>
      </c>
      <c r="D77" s="6" t="s">
        <v>557</v>
      </c>
      <c r="E77" s="6">
        <f t="shared" si="7"/>
        <v>0.01</v>
      </c>
      <c r="G77" s="6" t="s">
        <v>402</v>
      </c>
      <c r="H77" s="6">
        <v>1</v>
      </c>
      <c r="I77" s="40">
        <f t="shared" si="8"/>
        <v>45658</v>
      </c>
      <c r="J77" s="40">
        <f t="shared" si="8"/>
        <v>46022</v>
      </c>
    </row>
    <row r="78" spans="1:10" x14ac:dyDescent="0.25">
      <c r="A78" s="6">
        <v>1.3744204794839192</v>
      </c>
      <c r="C78" s="6" t="str">
        <v>DRS.PX.WYC._.RES.Water Heater - DLC</v>
      </c>
      <c r="D78" s="6" t="s">
        <v>557</v>
      </c>
      <c r="E78" s="6">
        <f t="shared" si="7"/>
        <v>0.01</v>
      </c>
      <c r="G78" s="6" t="s">
        <v>402</v>
      </c>
      <c r="H78" s="6">
        <v>1</v>
      </c>
      <c r="I78" s="40">
        <f t="shared" si="8"/>
        <v>45658</v>
      </c>
      <c r="J78" s="40">
        <f t="shared" si="8"/>
        <v>46022</v>
      </c>
    </row>
    <row r="79" spans="1:10" x14ac:dyDescent="0.25">
      <c r="A79" s="6">
        <v>1.5070314023159701E-3</v>
      </c>
      <c r="C79" s="6" t="str">
        <v>DRS.PX.NCA._.RES.Home Energy Mgmt Sys</v>
      </c>
      <c r="D79" s="6" t="s">
        <v>557</v>
      </c>
      <c r="E79" s="6">
        <f t="shared" si="7"/>
        <v>1.5070000000000001E-3</v>
      </c>
      <c r="G79" s="6" t="s">
        <v>402</v>
      </c>
      <c r="H79" s="6">
        <v>1</v>
      </c>
      <c r="I79" s="40">
        <f t="shared" si="8"/>
        <v>45658</v>
      </c>
      <c r="J79" s="40">
        <f t="shared" si="8"/>
        <v>46022</v>
      </c>
    </row>
    <row r="80" spans="1:10" x14ac:dyDescent="0.25">
      <c r="A80" s="6">
        <v>3.1010265310639305E-3</v>
      </c>
      <c r="C80" s="6" t="str">
        <v>DRS.PX.GOE._.RES.Home Energy Mgmt Sys</v>
      </c>
      <c r="D80" s="6" t="s">
        <v>557</v>
      </c>
      <c r="E80" s="6">
        <f t="shared" si="7"/>
        <v>3.101E-3</v>
      </c>
      <c r="G80" s="6" t="s">
        <v>402</v>
      </c>
      <c r="H80" s="6">
        <v>1</v>
      </c>
      <c r="I80" s="40">
        <f t="shared" si="8"/>
        <v>45658</v>
      </c>
      <c r="J80" s="40">
        <f t="shared" si="8"/>
        <v>46022</v>
      </c>
    </row>
    <row r="81" spans="1:10" x14ac:dyDescent="0.25">
      <c r="A81" s="6">
        <v>2.16337430230624E-2</v>
      </c>
      <c r="C81" s="6" t="str">
        <v>DRS.PX.SOR._.RES.Home Energy Mgmt Sys</v>
      </c>
      <c r="D81" s="6" t="s">
        <v>557</v>
      </c>
      <c r="E81" s="6">
        <f t="shared" si="7"/>
        <v>0.01</v>
      </c>
      <c r="G81" s="6" t="s">
        <v>402</v>
      </c>
      <c r="H81" s="6">
        <v>1</v>
      </c>
      <c r="I81" s="40">
        <f t="shared" si="8"/>
        <v>45658</v>
      </c>
      <c r="J81" s="40">
        <f t="shared" si="8"/>
        <v>46022</v>
      </c>
    </row>
    <row r="82" spans="1:10" x14ac:dyDescent="0.25">
      <c r="A82" s="6">
        <v>3.43068110071231E-2</v>
      </c>
      <c r="C82" s="6" t="str">
        <v>DRS.PX.UTN._.RES.Home Energy Mgmt Sys</v>
      </c>
      <c r="D82" s="6" t="s">
        <v>557</v>
      </c>
      <c r="E82" s="6">
        <f t="shared" si="7"/>
        <v>0.01</v>
      </c>
      <c r="G82" s="6" t="s">
        <v>402</v>
      </c>
      <c r="H82" s="6">
        <v>1</v>
      </c>
      <c r="I82" s="40">
        <f t="shared" si="8"/>
        <v>45658</v>
      </c>
      <c r="J82" s="40">
        <f t="shared" si="8"/>
        <v>46022</v>
      </c>
    </row>
    <row r="83" spans="1:10" x14ac:dyDescent="0.25">
      <c r="A83" s="6">
        <v>4.4469155636864804E-3</v>
      </c>
      <c r="C83" s="6" t="str">
        <v>DRS.PX.YAK._.RES.Home Energy Mgmt Sys</v>
      </c>
      <c r="D83" s="6" t="s">
        <v>557</v>
      </c>
      <c r="E83" s="6">
        <f t="shared" si="7"/>
        <v>4.4470000000000004E-3</v>
      </c>
      <c r="G83" s="6" t="s">
        <v>402</v>
      </c>
      <c r="H83" s="6">
        <v>1</v>
      </c>
      <c r="I83" s="40">
        <f t="shared" si="8"/>
        <v>45658</v>
      </c>
      <c r="J83" s="40">
        <f t="shared" si="8"/>
        <v>46022</v>
      </c>
    </row>
    <row r="84" spans="1:10" x14ac:dyDescent="0.25">
      <c r="A84" s="6">
        <v>5.0896231045180797E-3</v>
      </c>
      <c r="C84" s="6" t="str">
        <v>DRS.PX.WYC._.RES.Home Energy Mgmt Sys</v>
      </c>
      <c r="D84" s="6" t="s">
        <v>557</v>
      </c>
      <c r="E84" s="6">
        <f t="shared" si="7"/>
        <v>5.0899999999999999E-3</v>
      </c>
      <c r="G84" s="6" t="s">
        <v>402</v>
      </c>
      <c r="H84" s="6">
        <v>1</v>
      </c>
      <c r="I84" s="40">
        <f t="shared" si="8"/>
        <v>45658</v>
      </c>
      <c r="J84" s="40">
        <f t="shared" si="8"/>
        <v>46022</v>
      </c>
    </row>
    <row r="85" spans="1:10" x14ac:dyDescent="0.25">
      <c r="A85" s="6">
        <v>1.174751919436986E-4</v>
      </c>
      <c r="C85" s="6" t="str">
        <v>DRS.PX.NCA._.CI_.Grid Interactive Water Htr</v>
      </c>
      <c r="D85" s="6" t="s">
        <v>557</v>
      </c>
      <c r="E85" s="6">
        <f t="shared" si="7"/>
        <v>1.17E-4</v>
      </c>
      <c r="G85" s="6" t="s">
        <v>402</v>
      </c>
      <c r="H85" s="6">
        <v>1</v>
      </c>
      <c r="I85" s="40">
        <f t="shared" si="8"/>
        <v>45658</v>
      </c>
      <c r="J85" s="40">
        <f t="shared" si="8"/>
        <v>46022</v>
      </c>
    </row>
    <row r="86" spans="1:10" x14ac:dyDescent="0.25">
      <c r="A86" s="6">
        <v>7.9327192077655777E-5</v>
      </c>
      <c r="C86" s="6" t="str">
        <v>DRS.PX.GOE._.CI_.Grid Interactive Water Htr</v>
      </c>
      <c r="D86" s="6" t="s">
        <v>557</v>
      </c>
      <c r="E86" s="6">
        <f t="shared" si="7"/>
        <v>7.8999999999999996E-5</v>
      </c>
      <c r="G86" s="6" t="s">
        <v>402</v>
      </c>
      <c r="H86" s="6">
        <v>1</v>
      </c>
      <c r="I86" s="40">
        <f t="shared" si="8"/>
        <v>45658</v>
      </c>
      <c r="J86" s="40">
        <f t="shared" si="8"/>
        <v>46022</v>
      </c>
    </row>
    <row r="87" spans="1:10" x14ac:dyDescent="0.25">
      <c r="A87" s="6">
        <v>0.29026381822213476</v>
      </c>
      <c r="C87" s="6" t="str">
        <v>DRS.PX.SOR._.CI_.Grid Interactive Water Htr</v>
      </c>
      <c r="D87" s="6" t="s">
        <v>557</v>
      </c>
      <c r="E87" s="6">
        <f t="shared" si="7"/>
        <v>0.01</v>
      </c>
      <c r="G87" s="6" t="s">
        <v>402</v>
      </c>
      <c r="H87" s="6">
        <v>1</v>
      </c>
      <c r="I87" s="40">
        <f t="shared" si="8"/>
        <v>45658</v>
      </c>
      <c r="J87" s="40">
        <f t="shared" si="8"/>
        <v>46022</v>
      </c>
    </row>
    <row r="88" spans="1:10" x14ac:dyDescent="0.25">
      <c r="A88" s="6">
        <v>7.300858346621481E-4</v>
      </c>
      <c r="C88" s="6" t="str">
        <v>DRS.PX.UTN._.CI_.Grid Interactive Water Htr</v>
      </c>
      <c r="D88" s="6" t="s">
        <v>557</v>
      </c>
      <c r="E88" s="6">
        <f t="shared" si="7"/>
        <v>7.2999999999999996E-4</v>
      </c>
      <c r="G88" s="6" t="s">
        <v>402</v>
      </c>
      <c r="H88" s="6">
        <v>1</v>
      </c>
      <c r="I88" s="40">
        <f t="shared" si="8"/>
        <v>45658</v>
      </c>
      <c r="J88" s="40">
        <f t="shared" si="8"/>
        <v>46022</v>
      </c>
    </row>
    <row r="89" spans="1:10" x14ac:dyDescent="0.25">
      <c r="A89" s="6">
        <v>6.6726437837488231E-2</v>
      </c>
      <c r="C89" s="6" t="str">
        <v>DRS.PX.YAK._.CI_.Grid Interactive Water Htr</v>
      </c>
      <c r="D89" s="6" t="s">
        <v>557</v>
      </c>
      <c r="E89" s="6">
        <f t="shared" si="7"/>
        <v>0.01</v>
      </c>
      <c r="G89" s="6" t="s">
        <v>402</v>
      </c>
      <c r="H89" s="6">
        <v>1</v>
      </c>
      <c r="I89" s="40">
        <f t="shared" si="8"/>
        <v>45658</v>
      </c>
      <c r="J89" s="40">
        <f t="shared" si="8"/>
        <v>46022</v>
      </c>
    </row>
    <row r="90" spans="1:10" x14ac:dyDescent="0.25">
      <c r="A90" s="6">
        <v>1.5506135478427849E-4</v>
      </c>
      <c r="C90" s="6" t="str">
        <v>DRS.PX.WYC._.CI_.Grid Interactive Water Htr</v>
      </c>
      <c r="D90" s="6" t="s">
        <v>557</v>
      </c>
      <c r="E90" s="6">
        <f t="shared" si="7"/>
        <v>1.55E-4</v>
      </c>
      <c r="G90" s="6" t="s">
        <v>402</v>
      </c>
      <c r="H90" s="6">
        <v>1</v>
      </c>
      <c r="I90" s="40">
        <f t="shared" si="8"/>
        <v>45658</v>
      </c>
      <c r="J90" s="40">
        <f t="shared" si="8"/>
        <v>46022</v>
      </c>
    </row>
    <row r="91" spans="1:10" x14ac:dyDescent="0.25">
      <c r="A91" s="6">
        <v>5.7970579855767682E-4</v>
      </c>
      <c r="C91" s="6" t="str">
        <v>DRS.PX.NCA._.RES.Grid Interactive Water Htr</v>
      </c>
      <c r="D91" s="6" t="s">
        <v>557</v>
      </c>
      <c r="E91" s="6">
        <f t="shared" si="7"/>
        <v>5.8E-4</v>
      </c>
      <c r="G91" s="6" t="s">
        <v>402</v>
      </c>
      <c r="H91" s="6">
        <v>1</v>
      </c>
      <c r="I91" s="40">
        <f t="shared" si="8"/>
        <v>45658</v>
      </c>
      <c r="J91" s="40">
        <f t="shared" si="8"/>
        <v>46022</v>
      </c>
    </row>
    <row r="92" spans="1:10" x14ac:dyDescent="0.25">
      <c r="A92" s="6">
        <v>8.5896262886994213E-4</v>
      </c>
      <c r="C92" s="6" t="str">
        <v>DRS.PX.GOE._.RES.Grid Interactive Water Htr</v>
      </c>
      <c r="D92" s="6" t="s">
        <v>557</v>
      </c>
      <c r="E92" s="6">
        <f t="shared" si="7"/>
        <v>8.5899999999999995E-4</v>
      </c>
      <c r="G92" s="6" t="s">
        <v>402</v>
      </c>
      <c r="H92" s="6">
        <v>1</v>
      </c>
      <c r="I92" s="40">
        <f t="shared" si="8"/>
        <v>45658</v>
      </c>
      <c r="J92" s="40">
        <f t="shared" si="8"/>
        <v>46022</v>
      </c>
    </row>
    <row r="93" spans="1:10" x14ac:dyDescent="0.25">
      <c r="A93" s="6">
        <v>2.4821779458883877</v>
      </c>
      <c r="C93" s="6" t="str">
        <v>DRS.PX.SOR._.RES.Grid Interactive Water Htr</v>
      </c>
      <c r="D93" s="6" t="s">
        <v>557</v>
      </c>
      <c r="E93" s="6">
        <f t="shared" si="7"/>
        <v>0.01</v>
      </c>
      <c r="G93" s="6" t="s">
        <v>402</v>
      </c>
      <c r="H93" s="6">
        <v>1</v>
      </c>
      <c r="I93" s="40">
        <f t="shared" si="8"/>
        <v>45658</v>
      </c>
      <c r="J93" s="40">
        <f t="shared" si="8"/>
        <v>46022</v>
      </c>
    </row>
    <row r="94" spans="1:10" x14ac:dyDescent="0.25">
      <c r="A94" s="6">
        <v>5.2424885361723244E-3</v>
      </c>
      <c r="C94" s="6" t="str">
        <v>DRS.PX.UTN._.RES.Grid Interactive Water Htr</v>
      </c>
      <c r="D94" s="6" t="s">
        <v>557</v>
      </c>
      <c r="E94" s="6">
        <f t="shared" si="7"/>
        <v>5.2420000000000001E-3</v>
      </c>
      <c r="G94" s="6" t="s">
        <v>402</v>
      </c>
      <c r="H94" s="6">
        <v>1</v>
      </c>
      <c r="I94" s="40">
        <f t="shared" si="8"/>
        <v>45658</v>
      </c>
      <c r="J94" s="40">
        <f t="shared" si="8"/>
        <v>46022</v>
      </c>
    </row>
    <row r="95" spans="1:10" x14ac:dyDescent="0.25">
      <c r="A95" s="6">
        <v>0.50628334043160039</v>
      </c>
      <c r="C95" s="6" t="str">
        <v>DRS.PX.YAK._.RES.Grid Interactive Water Htr</v>
      </c>
      <c r="D95" s="6" t="s">
        <v>557</v>
      </c>
      <c r="E95" s="6">
        <f t="shared" ref="E95:E126" si="9">MIN(0.01,ROUND(A95,6))</f>
        <v>0.01</v>
      </c>
      <c r="G95" s="6" t="s">
        <v>402</v>
      </c>
      <c r="H95" s="6">
        <v>1</v>
      </c>
      <c r="I95" s="40">
        <f t="shared" si="8"/>
        <v>45658</v>
      </c>
      <c r="J95" s="40">
        <f t="shared" si="8"/>
        <v>46022</v>
      </c>
    </row>
    <row r="96" spans="1:10" x14ac:dyDescent="0.25">
      <c r="A96" s="6">
        <v>7.3192690513506058E-4</v>
      </c>
      <c r="C96" s="6" t="str">
        <v>DRS.PX.WYC._.RES.Grid Interactive Water Htr</v>
      </c>
      <c r="D96" s="6" t="s">
        <v>557</v>
      </c>
      <c r="E96" s="6">
        <f t="shared" si="9"/>
        <v>7.3200000000000001E-4</v>
      </c>
      <c r="G96" s="6" t="s">
        <v>402</v>
      </c>
      <c r="H96" s="6">
        <v>1</v>
      </c>
      <c r="I96" s="40">
        <f t="shared" si="8"/>
        <v>45658</v>
      </c>
      <c r="J96" s="40">
        <f t="shared" si="8"/>
        <v>46022</v>
      </c>
    </row>
    <row r="97" spans="1:10" x14ac:dyDescent="0.25">
      <c r="A97" s="6">
        <v>0.10481001615644181</v>
      </c>
      <c r="C97" s="6" t="str">
        <v>DRS.PX.NCA._.CI_.Smart Thermostats</v>
      </c>
      <c r="D97" s="6" t="s">
        <v>557</v>
      </c>
      <c r="E97" s="6">
        <f t="shared" si="9"/>
        <v>0.01</v>
      </c>
      <c r="G97" s="6" t="s">
        <v>402</v>
      </c>
      <c r="H97" s="6">
        <v>1</v>
      </c>
      <c r="I97" s="40">
        <f t="shared" ref="I97:J128" si="10">I$31</f>
        <v>45658</v>
      </c>
      <c r="J97" s="40">
        <f t="shared" si="10"/>
        <v>46022</v>
      </c>
    </row>
    <row r="98" spans="1:10" x14ac:dyDescent="0.25">
      <c r="A98" s="6">
        <v>0.1070191330028655</v>
      </c>
      <c r="C98" s="6" t="str">
        <v>DRS.PX.GOE._.CI_.Smart Thermostats</v>
      </c>
      <c r="D98" s="6" t="s">
        <v>557</v>
      </c>
      <c r="E98" s="6">
        <f t="shared" si="9"/>
        <v>0.01</v>
      </c>
      <c r="G98" s="6" t="s">
        <v>402</v>
      </c>
      <c r="H98" s="6">
        <v>1</v>
      </c>
      <c r="I98" s="40">
        <f t="shared" si="10"/>
        <v>45658</v>
      </c>
      <c r="J98" s="40">
        <f t="shared" si="10"/>
        <v>46022</v>
      </c>
    </row>
    <row r="99" spans="1:10" x14ac:dyDescent="0.25">
      <c r="A99" s="6">
        <v>0.86315878068989005</v>
      </c>
      <c r="C99" s="6" t="str">
        <v>DRS.PX.SOR._.CI_.Smart Thermostats</v>
      </c>
      <c r="D99" s="6" t="s">
        <v>557</v>
      </c>
      <c r="E99" s="6">
        <f t="shared" si="9"/>
        <v>0.01</v>
      </c>
      <c r="G99" s="6" t="s">
        <v>402</v>
      </c>
      <c r="H99" s="6">
        <v>1</v>
      </c>
      <c r="I99" s="40">
        <f t="shared" si="10"/>
        <v>45658</v>
      </c>
      <c r="J99" s="40">
        <f t="shared" si="10"/>
        <v>46022</v>
      </c>
    </row>
    <row r="100" spans="1:10" x14ac:dyDescent="0.25">
      <c r="A100" s="6">
        <v>0.9673900041897241</v>
      </c>
      <c r="C100" s="6" t="str">
        <v>DRS.PX.UTN._.CI_.Smart Thermostats</v>
      </c>
      <c r="D100" s="6" t="s">
        <v>557</v>
      </c>
      <c r="E100" s="6">
        <f t="shared" si="9"/>
        <v>0.01</v>
      </c>
      <c r="G100" s="6" t="s">
        <v>402</v>
      </c>
      <c r="H100" s="6">
        <v>1</v>
      </c>
      <c r="I100" s="40">
        <f t="shared" si="10"/>
        <v>45658</v>
      </c>
      <c r="J100" s="40">
        <f t="shared" si="10"/>
        <v>46022</v>
      </c>
    </row>
    <row r="101" spans="1:10" x14ac:dyDescent="0.25">
      <c r="A101" s="6">
        <v>0.19279500118663379</v>
      </c>
      <c r="C101" s="6" t="str">
        <v>DRS.PX.YAK._.CI_.Smart Thermostats</v>
      </c>
      <c r="D101" s="6" t="s">
        <v>557</v>
      </c>
      <c r="E101" s="6">
        <f t="shared" si="9"/>
        <v>0.01</v>
      </c>
      <c r="G101" s="6" t="s">
        <v>402</v>
      </c>
      <c r="H101" s="6">
        <v>1</v>
      </c>
      <c r="I101" s="40">
        <f t="shared" si="10"/>
        <v>45658</v>
      </c>
      <c r="J101" s="40">
        <f t="shared" si="10"/>
        <v>46022</v>
      </c>
    </row>
    <row r="102" spans="1:10" x14ac:dyDescent="0.25">
      <c r="A102" s="6">
        <v>0.2505369530338965</v>
      </c>
      <c r="C102" s="6" t="str">
        <v>DRS.PX.WYC._.CI_.Smart Thermostats</v>
      </c>
      <c r="D102" s="6" t="s">
        <v>557</v>
      </c>
      <c r="E102" s="6">
        <f t="shared" si="9"/>
        <v>0.01</v>
      </c>
      <c r="G102" s="6" t="s">
        <v>402</v>
      </c>
      <c r="H102" s="6">
        <v>1</v>
      </c>
      <c r="I102" s="40">
        <f t="shared" si="10"/>
        <v>45658</v>
      </c>
      <c r="J102" s="40">
        <f t="shared" si="10"/>
        <v>46022</v>
      </c>
    </row>
    <row r="103" spans="1:10" x14ac:dyDescent="0.25">
      <c r="A103" s="6">
        <v>6.7897656147467497E-2</v>
      </c>
      <c r="C103" s="6" t="str">
        <v>DRS.PX.NCA._.RES.Smart Thermostats</v>
      </c>
      <c r="D103" s="6" t="s">
        <v>557</v>
      </c>
      <c r="E103" s="6">
        <f t="shared" si="9"/>
        <v>0.01</v>
      </c>
      <c r="G103" s="6" t="s">
        <v>402</v>
      </c>
      <c r="H103" s="6">
        <v>1</v>
      </c>
      <c r="I103" s="40">
        <f t="shared" si="10"/>
        <v>45658</v>
      </c>
      <c r="J103" s="40">
        <f t="shared" si="10"/>
        <v>46022</v>
      </c>
    </row>
    <row r="104" spans="1:10" x14ac:dyDescent="0.25">
      <c r="A104" s="6">
        <v>0.27181618181026101</v>
      </c>
      <c r="C104" s="6" t="str">
        <v>DRS.PX.GOE._.RES.Smart Thermostats</v>
      </c>
      <c r="D104" s="6" t="s">
        <v>557</v>
      </c>
      <c r="E104" s="6">
        <f t="shared" si="9"/>
        <v>0.01</v>
      </c>
      <c r="G104" s="6" t="s">
        <v>402</v>
      </c>
      <c r="H104" s="6">
        <v>1</v>
      </c>
      <c r="I104" s="40">
        <f t="shared" si="10"/>
        <v>45658</v>
      </c>
      <c r="J104" s="40">
        <f t="shared" si="10"/>
        <v>46022</v>
      </c>
    </row>
    <row r="105" spans="1:10" x14ac:dyDescent="0.25">
      <c r="A105" s="6">
        <v>1.9176784004257299</v>
      </c>
      <c r="C105" s="6" t="str">
        <v>DRS.PX.SOR._.RES.Smart Thermostats</v>
      </c>
      <c r="D105" s="6" t="s">
        <v>557</v>
      </c>
      <c r="E105" s="6">
        <f t="shared" si="9"/>
        <v>0.01</v>
      </c>
      <c r="G105" s="6" t="s">
        <v>402</v>
      </c>
      <c r="H105" s="6">
        <v>1</v>
      </c>
      <c r="I105" s="40">
        <f t="shared" si="10"/>
        <v>45658</v>
      </c>
      <c r="J105" s="40">
        <f t="shared" si="10"/>
        <v>46022</v>
      </c>
    </row>
    <row r="106" spans="1:10" x14ac:dyDescent="0.25">
      <c r="A106" s="6">
        <v>5.4851492632869796</v>
      </c>
      <c r="C106" s="6" t="str">
        <v>DRS.PX.UTN._.RES.Smart Thermostats</v>
      </c>
      <c r="D106" s="6" t="s">
        <v>557</v>
      </c>
      <c r="E106" s="6">
        <f t="shared" si="9"/>
        <v>0.01</v>
      </c>
      <c r="G106" s="6" t="s">
        <v>402</v>
      </c>
      <c r="H106" s="6">
        <v>1</v>
      </c>
      <c r="I106" s="40">
        <f t="shared" si="10"/>
        <v>45658</v>
      </c>
      <c r="J106" s="40">
        <f t="shared" si="10"/>
        <v>46022</v>
      </c>
    </row>
    <row r="107" spans="1:10" x14ac:dyDescent="0.25">
      <c r="A107" s="6">
        <v>0.13370542150018705</v>
      </c>
      <c r="C107" s="6" t="str">
        <v>DRS.PX.YAK._.RES.Smart Thermostats</v>
      </c>
      <c r="D107" s="6" t="s">
        <v>557</v>
      </c>
      <c r="E107" s="6">
        <f t="shared" si="9"/>
        <v>0.01</v>
      </c>
      <c r="G107" s="6" t="s">
        <v>402</v>
      </c>
      <c r="H107" s="6">
        <v>1</v>
      </c>
      <c r="I107" s="40">
        <f t="shared" si="10"/>
        <v>45658</v>
      </c>
      <c r="J107" s="40">
        <f t="shared" si="10"/>
        <v>46022</v>
      </c>
    </row>
    <row r="108" spans="1:10" x14ac:dyDescent="0.25">
      <c r="A108" s="6">
        <v>0.38190929301590099</v>
      </c>
      <c r="C108" s="6" t="str">
        <v>DRS.PX.WYC._.RES.Smart Thermostats</v>
      </c>
      <c r="D108" s="6" t="s">
        <v>557</v>
      </c>
      <c r="E108" s="6">
        <f t="shared" si="9"/>
        <v>0.01</v>
      </c>
      <c r="G108" s="6" t="s">
        <v>402</v>
      </c>
      <c r="H108" s="6">
        <v>1</v>
      </c>
      <c r="I108" s="40">
        <f t="shared" si="10"/>
        <v>45658</v>
      </c>
      <c r="J108" s="40">
        <f t="shared" si="10"/>
        <v>46022</v>
      </c>
    </row>
    <row r="109" spans="1:10" x14ac:dyDescent="0.25">
      <c r="A109" s="6">
        <v>3.3108148461417192E-3</v>
      </c>
      <c r="C109" s="6" t="str">
        <v>DRS.PX.NCA._.CI_.Battery DLC</v>
      </c>
      <c r="D109" s="6" t="s">
        <v>557</v>
      </c>
      <c r="E109" s="6">
        <f t="shared" si="9"/>
        <v>3.3110000000000001E-3</v>
      </c>
      <c r="G109" s="6" t="s">
        <v>402</v>
      </c>
      <c r="H109" s="6">
        <v>1</v>
      </c>
      <c r="I109" s="40">
        <f t="shared" si="10"/>
        <v>45658</v>
      </c>
      <c r="J109" s="40">
        <f t="shared" si="10"/>
        <v>46022</v>
      </c>
    </row>
    <row r="110" spans="1:10" x14ac:dyDescent="0.25">
      <c r="A110" s="6">
        <v>2.9569485973309214E-2</v>
      </c>
      <c r="C110" s="6" t="str">
        <v>DRS.PX.GOE._.CI_.Battery DLC</v>
      </c>
      <c r="D110" s="6" t="s">
        <v>557</v>
      </c>
      <c r="E110" s="6">
        <f t="shared" si="9"/>
        <v>0.01</v>
      </c>
      <c r="G110" s="6" t="s">
        <v>402</v>
      </c>
      <c r="H110" s="6">
        <v>1</v>
      </c>
      <c r="I110" s="40">
        <f t="shared" si="10"/>
        <v>45658</v>
      </c>
      <c r="J110" s="40">
        <f t="shared" si="10"/>
        <v>46022</v>
      </c>
    </row>
    <row r="111" spans="1:10" x14ac:dyDescent="0.25">
      <c r="A111" s="6">
        <v>3.9932939771964604E-2</v>
      </c>
      <c r="C111" s="6" t="str">
        <v>DRS.PX.SOR._.CI_.Battery DLC</v>
      </c>
      <c r="D111" s="6" t="s">
        <v>557</v>
      </c>
      <c r="E111" s="6">
        <f t="shared" si="9"/>
        <v>0.01</v>
      </c>
      <c r="G111" s="6" t="s">
        <v>402</v>
      </c>
      <c r="H111" s="6">
        <v>1</v>
      </c>
      <c r="I111" s="40">
        <f t="shared" si="10"/>
        <v>45658</v>
      </c>
      <c r="J111" s="40">
        <f t="shared" si="10"/>
        <v>46022</v>
      </c>
    </row>
    <row r="112" spans="1:10" x14ac:dyDescent="0.25">
      <c r="A112" s="6">
        <v>5.0172651518267424</v>
      </c>
      <c r="C112" s="6" t="str">
        <v>DRS.PX.UTN._.CI_.Battery DLC</v>
      </c>
      <c r="D112" s="6" t="s">
        <v>557</v>
      </c>
      <c r="E112" s="6">
        <f t="shared" si="9"/>
        <v>0.01</v>
      </c>
      <c r="G112" s="6" t="s">
        <v>402</v>
      </c>
      <c r="H112" s="6">
        <v>1</v>
      </c>
      <c r="I112" s="40">
        <f t="shared" si="10"/>
        <v>45658</v>
      </c>
      <c r="J112" s="40">
        <f t="shared" si="10"/>
        <v>46022</v>
      </c>
    </row>
    <row r="113" spans="1:10" x14ac:dyDescent="0.25">
      <c r="A113" s="6">
        <v>2.6500120359171202E-3</v>
      </c>
      <c r="C113" s="6" t="str">
        <v>DRS.PX.YAK._.CI_.Battery DLC</v>
      </c>
      <c r="D113" s="6" t="s">
        <v>557</v>
      </c>
      <c r="E113" s="6">
        <f t="shared" si="9"/>
        <v>2.65E-3</v>
      </c>
      <c r="G113" s="6" t="s">
        <v>402</v>
      </c>
      <c r="H113" s="6">
        <v>1</v>
      </c>
      <c r="I113" s="40">
        <f t="shared" si="10"/>
        <v>45658</v>
      </c>
      <c r="J113" s="40">
        <f t="shared" si="10"/>
        <v>46022</v>
      </c>
    </row>
    <row r="114" spans="1:10" x14ac:dyDescent="0.25">
      <c r="A114" s="6">
        <v>5.5236592827528799E-4</v>
      </c>
      <c r="C114" s="6" t="str">
        <v>DRS.PX.WYC._.CI_.Battery DLC</v>
      </c>
      <c r="D114" s="6" t="s">
        <v>557</v>
      </c>
      <c r="E114" s="6">
        <f t="shared" si="9"/>
        <v>5.5199999999999997E-4</v>
      </c>
      <c r="G114" s="6" t="s">
        <v>402</v>
      </c>
      <c r="H114" s="6">
        <v>1</v>
      </c>
      <c r="I114" s="40">
        <f t="shared" si="10"/>
        <v>45658</v>
      </c>
      <c r="J114" s="40">
        <f t="shared" si="10"/>
        <v>46022</v>
      </c>
    </row>
    <row r="115" spans="1:10" x14ac:dyDescent="0.25">
      <c r="A115" s="6">
        <v>1.08450100562424E-2</v>
      </c>
      <c r="C115" s="6" t="str">
        <v>DRS.PX.NCA._.RES.Battery DLC</v>
      </c>
      <c r="D115" s="6" t="s">
        <v>557</v>
      </c>
      <c r="E115" s="6">
        <f t="shared" si="9"/>
        <v>0.01</v>
      </c>
      <c r="G115" s="6" t="s">
        <v>402</v>
      </c>
      <c r="H115" s="6">
        <v>1</v>
      </c>
      <c r="I115" s="40">
        <f t="shared" si="10"/>
        <v>45658</v>
      </c>
      <c r="J115" s="40">
        <f t="shared" si="10"/>
        <v>46022</v>
      </c>
    </row>
    <row r="116" spans="1:10" x14ac:dyDescent="0.25">
      <c r="A116" s="6">
        <v>2</v>
      </c>
      <c r="C116" s="6" t="str">
        <v>DRS.PX.GOE._.RES.Battery DLC</v>
      </c>
      <c r="D116" s="6" t="s">
        <v>557</v>
      </c>
      <c r="E116" s="6">
        <f t="shared" si="9"/>
        <v>0.01</v>
      </c>
      <c r="G116" s="6" t="s">
        <v>402</v>
      </c>
      <c r="H116" s="6">
        <v>1</v>
      </c>
      <c r="I116" s="40">
        <f t="shared" si="10"/>
        <v>45658</v>
      </c>
      <c r="J116" s="40">
        <f t="shared" si="10"/>
        <v>46022</v>
      </c>
    </row>
    <row r="117" spans="1:10" x14ac:dyDescent="0.25">
      <c r="A117" s="6">
        <v>0.152256855615338</v>
      </c>
      <c r="C117" s="6" t="str">
        <v>DRS.PX.SOR._.RES.Battery DLC</v>
      </c>
      <c r="D117" s="6" t="s">
        <v>557</v>
      </c>
      <c r="E117" s="6">
        <f t="shared" si="9"/>
        <v>0.01</v>
      </c>
      <c r="G117" s="6" t="s">
        <v>402</v>
      </c>
      <c r="H117" s="6">
        <v>1</v>
      </c>
      <c r="I117" s="40">
        <f t="shared" si="10"/>
        <v>45658</v>
      </c>
      <c r="J117" s="40">
        <f t="shared" si="10"/>
        <v>46022</v>
      </c>
    </row>
    <row r="118" spans="1:10" x14ac:dyDescent="0.25">
      <c r="A118" s="6">
        <v>7.50380544008061</v>
      </c>
      <c r="C118" s="6" t="str">
        <v>DRS.PX.UTN._.RES.Battery DLC</v>
      </c>
      <c r="D118" s="6" t="s">
        <v>557</v>
      </c>
      <c r="E118" s="6">
        <f t="shared" si="9"/>
        <v>0.01</v>
      </c>
      <c r="G118" s="6" t="s">
        <v>402</v>
      </c>
      <c r="H118" s="6">
        <v>1</v>
      </c>
      <c r="I118" s="40">
        <f t="shared" si="10"/>
        <v>45658</v>
      </c>
      <c r="J118" s="40">
        <f t="shared" si="10"/>
        <v>46022</v>
      </c>
    </row>
    <row r="119" spans="1:10" x14ac:dyDescent="0.25">
      <c r="A119" s="6">
        <v>2.3235235887834604E-2</v>
      </c>
      <c r="C119" s="6" t="str">
        <v>DRS.PX.YAK._.RES.Battery DLC</v>
      </c>
      <c r="D119" s="6" t="s">
        <v>557</v>
      </c>
      <c r="E119" s="6">
        <f t="shared" si="9"/>
        <v>0.01</v>
      </c>
      <c r="G119" s="6" t="s">
        <v>402</v>
      </c>
      <c r="H119" s="6">
        <v>1</v>
      </c>
      <c r="I119" s="40">
        <f t="shared" si="10"/>
        <v>45658</v>
      </c>
      <c r="J119" s="40">
        <f t="shared" si="10"/>
        <v>46022</v>
      </c>
    </row>
    <row r="120" spans="1:10" x14ac:dyDescent="0.25">
      <c r="A120" s="6">
        <v>1.0281137726360652</v>
      </c>
      <c r="C120" s="6" t="str">
        <v>DRS.PX.WYC._.RES.Battery DLC</v>
      </c>
      <c r="D120" s="6" t="s">
        <v>557</v>
      </c>
      <c r="E120" s="6">
        <f t="shared" si="9"/>
        <v>0.01</v>
      </c>
      <c r="G120" s="6" t="s">
        <v>402</v>
      </c>
      <c r="H120" s="6">
        <v>1</v>
      </c>
      <c r="I120" s="40">
        <f t="shared" si="10"/>
        <v>45658</v>
      </c>
      <c r="J120" s="40">
        <f t="shared" si="10"/>
        <v>46022</v>
      </c>
    </row>
    <row r="121" spans="1:10" x14ac:dyDescent="0.25">
      <c r="A121" s="6">
        <v>0.74691215461660343</v>
      </c>
      <c r="C121" s="6" t="str">
        <v>DRW.PX.GOE._.CI_.3 Party</v>
      </c>
      <c r="D121" s="6" t="s">
        <v>557</v>
      </c>
      <c r="E121" s="6">
        <f t="shared" si="9"/>
        <v>0.01</v>
      </c>
      <c r="G121" s="6" t="s">
        <v>402</v>
      </c>
      <c r="H121" s="6">
        <v>1</v>
      </c>
      <c r="I121" s="40">
        <f t="shared" si="10"/>
        <v>45658</v>
      </c>
      <c r="J121" s="40">
        <f t="shared" si="10"/>
        <v>46022</v>
      </c>
    </row>
    <row r="122" spans="1:10" x14ac:dyDescent="0.25">
      <c r="A122" s="6">
        <v>3.2845903257274219E-2</v>
      </c>
      <c r="C122" s="6" t="str">
        <v>DRW.PX.GOE._.CI_.Battery DLC</v>
      </c>
      <c r="D122" s="6" t="s">
        <v>557</v>
      </c>
      <c r="E122" s="6">
        <f t="shared" si="9"/>
        <v>0.01</v>
      </c>
      <c r="G122" s="6" t="s">
        <v>402</v>
      </c>
      <c r="H122" s="6">
        <v>1</v>
      </c>
      <c r="I122" s="40">
        <f t="shared" si="10"/>
        <v>45658</v>
      </c>
      <c r="J122" s="40">
        <f t="shared" si="10"/>
        <v>46022</v>
      </c>
    </row>
    <row r="123" spans="1:10" x14ac:dyDescent="0.25">
      <c r="A123" s="6">
        <v>1.1744868744814426E-4</v>
      </c>
      <c r="C123" s="6" t="str">
        <v>DRW.PX.GOE._.CI_.Grid Interactive Water Htr</v>
      </c>
      <c r="D123" s="6" t="s">
        <v>557</v>
      </c>
      <c r="E123" s="6">
        <f t="shared" si="9"/>
        <v>1.17E-4</v>
      </c>
      <c r="G123" s="6" t="s">
        <v>402</v>
      </c>
      <c r="H123" s="6">
        <v>1</v>
      </c>
      <c r="I123" s="40">
        <f t="shared" si="10"/>
        <v>45658</v>
      </c>
      <c r="J123" s="40">
        <f t="shared" si="10"/>
        <v>46022</v>
      </c>
    </row>
    <row r="124" spans="1:10" x14ac:dyDescent="0.25">
      <c r="A124" s="6">
        <v>0.16284800850174447</v>
      </c>
      <c r="C124" s="6" t="str">
        <v>DRW.PX.GOE._.CI_.HVAC - DLC</v>
      </c>
      <c r="D124" s="6" t="s">
        <v>557</v>
      </c>
      <c r="E124" s="6">
        <f t="shared" si="9"/>
        <v>0.01</v>
      </c>
      <c r="G124" s="6" t="s">
        <v>402</v>
      </c>
      <c r="H124" s="6">
        <v>1</v>
      </c>
      <c r="I124" s="40">
        <f t="shared" si="10"/>
        <v>45658</v>
      </c>
      <c r="J124" s="40">
        <f t="shared" si="10"/>
        <v>46022</v>
      </c>
    </row>
    <row r="125" spans="1:10" x14ac:dyDescent="0.25">
      <c r="A125" s="6">
        <v>0.10938954501290352</v>
      </c>
      <c r="C125" s="6" t="str">
        <v>DRW.PX.GOE._.CI_.Smart Thermostats</v>
      </c>
      <c r="D125" s="6" t="s">
        <v>557</v>
      </c>
      <c r="E125" s="6">
        <f t="shared" si="9"/>
        <v>0.01</v>
      </c>
      <c r="G125" s="6" t="s">
        <v>402</v>
      </c>
      <c r="H125" s="6">
        <v>1</v>
      </c>
      <c r="I125" s="40">
        <f t="shared" si="10"/>
        <v>45658</v>
      </c>
      <c r="J125" s="40">
        <f t="shared" si="10"/>
        <v>46022</v>
      </c>
    </row>
    <row r="126" spans="1:10" x14ac:dyDescent="0.25">
      <c r="A126" s="6">
        <v>0.156326641279393</v>
      </c>
      <c r="C126" s="6" t="str">
        <v>DRW.PX.GOE._.CI_.Water Heater - DLC</v>
      </c>
      <c r="D126" s="6" t="s">
        <v>557</v>
      </c>
      <c r="E126" s="6">
        <f t="shared" si="9"/>
        <v>0.01</v>
      </c>
      <c r="G126" s="6" t="s">
        <v>402</v>
      </c>
      <c r="H126" s="6">
        <v>1</v>
      </c>
      <c r="I126" s="40">
        <f t="shared" si="10"/>
        <v>45658</v>
      </c>
      <c r="J126" s="40">
        <f t="shared" si="10"/>
        <v>46022</v>
      </c>
    </row>
    <row r="127" spans="1:10" x14ac:dyDescent="0.25">
      <c r="A127" s="6">
        <v>0.40732898383336991</v>
      </c>
      <c r="C127" s="6" t="str">
        <v>DRW.PX.GOE._.RES.Battery DLC</v>
      </c>
      <c r="D127" s="6" t="s">
        <v>557</v>
      </c>
      <c r="E127" s="6">
        <f t="shared" ref="E127:E158" si="11">MIN(0.01,ROUND(A127,6))</f>
        <v>0.01</v>
      </c>
      <c r="G127" s="6" t="s">
        <v>402</v>
      </c>
      <c r="H127" s="6">
        <v>1</v>
      </c>
      <c r="I127" s="40">
        <f t="shared" si="10"/>
        <v>45658</v>
      </c>
      <c r="J127" s="40">
        <f t="shared" si="10"/>
        <v>46022</v>
      </c>
    </row>
    <row r="128" spans="1:10" x14ac:dyDescent="0.25">
      <c r="A128" s="6">
        <v>1.4989744575617399E-3</v>
      </c>
      <c r="C128" s="6" t="str">
        <v>DRW.PX.GOE._.RES.EV DLC</v>
      </c>
      <c r="D128" s="6" t="s">
        <v>557</v>
      </c>
      <c r="E128" s="6">
        <f t="shared" si="11"/>
        <v>1.4989999999999999E-3</v>
      </c>
      <c r="G128" s="6" t="s">
        <v>402</v>
      </c>
      <c r="H128" s="6">
        <v>1</v>
      </c>
      <c r="I128" s="40">
        <f t="shared" si="10"/>
        <v>45658</v>
      </c>
      <c r="J128" s="40">
        <f t="shared" si="10"/>
        <v>46022</v>
      </c>
    </row>
    <row r="129" spans="1:10" x14ac:dyDescent="0.25">
      <c r="A129" s="6">
        <v>1.2482895202371887E-3</v>
      </c>
      <c r="C129" s="6" t="str">
        <v>DRW.PX.GOE._.RES.Grid Interactive Water Htr</v>
      </c>
      <c r="D129" s="6" t="s">
        <v>557</v>
      </c>
      <c r="E129" s="6">
        <f t="shared" si="11"/>
        <v>1.248E-3</v>
      </c>
      <c r="G129" s="6" t="s">
        <v>402</v>
      </c>
      <c r="H129" s="6">
        <v>1</v>
      </c>
      <c r="I129" s="40">
        <f t="shared" ref="I129:J160" si="12">I$31</f>
        <v>45658</v>
      </c>
      <c r="J129" s="40">
        <f t="shared" si="12"/>
        <v>46022</v>
      </c>
    </row>
    <row r="130" spans="1:10" x14ac:dyDescent="0.25">
      <c r="A130" s="6">
        <v>6.1242818037852299E-3</v>
      </c>
      <c r="C130" s="6" t="str">
        <v>DRW.PX.GOE._.RES.Home Energy Mgmt Sys</v>
      </c>
      <c r="D130" s="6" t="s">
        <v>557</v>
      </c>
      <c r="E130" s="6">
        <f t="shared" si="11"/>
        <v>6.1240000000000001E-3</v>
      </c>
      <c r="G130" s="6" t="s">
        <v>402</v>
      </c>
      <c r="H130" s="6">
        <v>1</v>
      </c>
      <c r="I130" s="40">
        <f t="shared" si="12"/>
        <v>45658</v>
      </c>
      <c r="J130" s="40">
        <f t="shared" si="12"/>
        <v>46022</v>
      </c>
    </row>
    <row r="131" spans="1:10" x14ac:dyDescent="0.25">
      <c r="A131" s="6">
        <v>1.208045129559733</v>
      </c>
      <c r="C131" s="6" t="str">
        <v>DRW.PX.GOE._.RES.HVAC - DLC</v>
      </c>
      <c r="D131" s="6" t="s">
        <v>557</v>
      </c>
      <c r="E131" s="6">
        <f t="shared" si="11"/>
        <v>0.01</v>
      </c>
      <c r="G131" s="6" t="s">
        <v>402</v>
      </c>
      <c r="H131" s="6">
        <v>1</v>
      </c>
      <c r="I131" s="40">
        <f t="shared" si="12"/>
        <v>45658</v>
      </c>
      <c r="J131" s="40">
        <f t="shared" si="12"/>
        <v>46022</v>
      </c>
    </row>
    <row r="132" spans="1:10" x14ac:dyDescent="0.25">
      <c r="A132" s="6">
        <v>2.8881464859498102E-3</v>
      </c>
      <c r="C132" s="6" t="str">
        <v>DRW.PX.GOE._.RES.Pool Pump - DLC</v>
      </c>
      <c r="D132" s="6" t="s">
        <v>557</v>
      </c>
      <c r="E132" s="6">
        <f t="shared" si="11"/>
        <v>2.8879999999999999E-3</v>
      </c>
      <c r="G132" s="6" t="s">
        <v>402</v>
      </c>
      <c r="H132" s="6">
        <v>1</v>
      </c>
      <c r="I132" s="40">
        <f t="shared" si="12"/>
        <v>45658</v>
      </c>
      <c r="J132" s="40">
        <f t="shared" si="12"/>
        <v>46022</v>
      </c>
    </row>
    <row r="133" spans="1:10" x14ac:dyDescent="0.25">
      <c r="A133" s="6">
        <v>0.232112694579547</v>
      </c>
      <c r="C133" s="6" t="str">
        <v>DRW.PX.GOE._.RES.Smart Thermostats</v>
      </c>
      <c r="D133" s="6" t="s">
        <v>557</v>
      </c>
      <c r="E133" s="6">
        <f t="shared" si="11"/>
        <v>0.01</v>
      </c>
      <c r="G133" s="6" t="s">
        <v>402</v>
      </c>
      <c r="H133" s="6">
        <v>1</v>
      </c>
      <c r="I133" s="40">
        <f t="shared" si="12"/>
        <v>45658</v>
      </c>
      <c r="J133" s="40">
        <f t="shared" si="12"/>
        <v>46022</v>
      </c>
    </row>
    <row r="134" spans="1:10" x14ac:dyDescent="0.25">
      <c r="A134" s="6">
        <v>1.6005231631273675</v>
      </c>
      <c r="C134" s="6" t="str">
        <v>DRW.PX.GOE._.RES.Water Heater - DLC</v>
      </c>
      <c r="D134" s="6" t="s">
        <v>557</v>
      </c>
      <c r="E134" s="6">
        <f t="shared" si="11"/>
        <v>0.01</v>
      </c>
      <c r="G134" s="6" t="s">
        <v>402</v>
      </c>
      <c r="H134" s="6">
        <v>1</v>
      </c>
      <c r="I134" s="40">
        <f t="shared" si="12"/>
        <v>45658</v>
      </c>
      <c r="J134" s="40">
        <f t="shared" si="12"/>
        <v>46022</v>
      </c>
    </row>
    <row r="135" spans="1:10" x14ac:dyDescent="0.25">
      <c r="A135" s="6">
        <v>0.22439384092811351</v>
      </c>
      <c r="C135" s="6" t="str">
        <v>DRW.PX.NCA._.CI_.3 Party</v>
      </c>
      <c r="D135" s="6" t="s">
        <v>557</v>
      </c>
      <c r="E135" s="6">
        <f t="shared" si="11"/>
        <v>0.01</v>
      </c>
      <c r="G135" s="6" t="s">
        <v>402</v>
      </c>
      <c r="H135" s="6">
        <v>1</v>
      </c>
      <c r="I135" s="40">
        <f t="shared" si="12"/>
        <v>45658</v>
      </c>
      <c r="J135" s="40">
        <f t="shared" si="12"/>
        <v>46022</v>
      </c>
    </row>
    <row r="136" spans="1:10" x14ac:dyDescent="0.25">
      <c r="A136" s="6">
        <v>2.8573503756723602E-3</v>
      </c>
      <c r="C136" s="6" t="str">
        <v>DRW.PX.NCA._.CI_.Battery DLC</v>
      </c>
      <c r="D136" s="6" t="s">
        <v>557</v>
      </c>
      <c r="E136" s="6">
        <f t="shared" si="11"/>
        <v>2.8570000000000002E-3</v>
      </c>
      <c r="G136" s="6" t="s">
        <v>402</v>
      </c>
      <c r="H136" s="6">
        <v>1</v>
      </c>
      <c r="I136" s="40">
        <f t="shared" si="12"/>
        <v>45658</v>
      </c>
      <c r="J136" s="40">
        <f t="shared" si="12"/>
        <v>46022</v>
      </c>
    </row>
    <row r="137" spans="1:10" x14ac:dyDescent="0.25">
      <c r="A137" s="6">
        <v>1.7347674172449429E-4</v>
      </c>
      <c r="C137" s="6" t="str">
        <v>DRW.PX.NCA._.CI_.Grid Interactive Water Htr</v>
      </c>
      <c r="D137" s="6" t="s">
        <v>557</v>
      </c>
      <c r="E137" s="6">
        <f t="shared" si="11"/>
        <v>1.73E-4</v>
      </c>
      <c r="G137" s="6" t="s">
        <v>402</v>
      </c>
      <c r="H137" s="6">
        <v>1</v>
      </c>
      <c r="I137" s="40">
        <f t="shared" si="12"/>
        <v>45658</v>
      </c>
      <c r="J137" s="40">
        <f t="shared" si="12"/>
        <v>46022</v>
      </c>
    </row>
    <row r="138" spans="1:10" x14ac:dyDescent="0.25">
      <c r="A138" s="6">
        <v>0.10186172226456686</v>
      </c>
      <c r="C138" s="6" t="str">
        <v>DRW.PX.NCA._.CI_.HVAC - DLC</v>
      </c>
      <c r="D138" s="6" t="s">
        <v>557</v>
      </c>
      <c r="E138" s="6">
        <f t="shared" si="11"/>
        <v>0.01</v>
      </c>
      <c r="G138" s="6" t="s">
        <v>402</v>
      </c>
      <c r="H138" s="6">
        <v>1</v>
      </c>
      <c r="I138" s="40">
        <f t="shared" si="12"/>
        <v>45658</v>
      </c>
      <c r="J138" s="40">
        <f t="shared" si="12"/>
        <v>46022</v>
      </c>
    </row>
    <row r="139" spans="1:10" x14ac:dyDescent="0.25">
      <c r="A139" s="6">
        <v>0.10473605233933361</v>
      </c>
      <c r="C139" s="6" t="str">
        <v>DRW.PX.NCA._.CI_.Smart Thermostats</v>
      </c>
      <c r="D139" s="6" t="s">
        <v>557</v>
      </c>
      <c r="E139" s="6">
        <f t="shared" si="11"/>
        <v>0.01</v>
      </c>
      <c r="G139" s="6" t="s">
        <v>402</v>
      </c>
      <c r="H139" s="6">
        <v>1</v>
      </c>
      <c r="I139" s="40">
        <f t="shared" si="12"/>
        <v>45658</v>
      </c>
      <c r="J139" s="40">
        <f t="shared" si="12"/>
        <v>46022</v>
      </c>
    </row>
    <row r="140" spans="1:10" x14ac:dyDescent="0.25">
      <c r="A140" s="6">
        <v>0.17158990077209837</v>
      </c>
      <c r="C140" s="6" t="str">
        <v>DRW.PX.NCA._.CI_.Water Heater - DLC</v>
      </c>
      <c r="D140" s="6" t="s">
        <v>557</v>
      </c>
      <c r="E140" s="6">
        <f t="shared" si="11"/>
        <v>0.01</v>
      </c>
      <c r="G140" s="6" t="s">
        <v>402</v>
      </c>
      <c r="H140" s="6">
        <v>1</v>
      </c>
      <c r="I140" s="40">
        <f t="shared" si="12"/>
        <v>45658</v>
      </c>
      <c r="J140" s="40">
        <f t="shared" si="12"/>
        <v>46022</v>
      </c>
    </row>
    <row r="141" spans="1:10" x14ac:dyDescent="0.25">
      <c r="A141" s="6">
        <v>1.21401645114497E-2</v>
      </c>
      <c r="C141" s="6" t="str">
        <v>DRW.PX.NCA._.RES.Battery DLC</v>
      </c>
      <c r="D141" s="6" t="s">
        <v>557</v>
      </c>
      <c r="E141" s="6">
        <f t="shared" si="11"/>
        <v>0.01</v>
      </c>
      <c r="G141" s="6" t="s">
        <v>402</v>
      </c>
      <c r="H141" s="6">
        <v>1</v>
      </c>
      <c r="I141" s="40">
        <f t="shared" si="12"/>
        <v>45658</v>
      </c>
      <c r="J141" s="40">
        <f t="shared" si="12"/>
        <v>46022</v>
      </c>
    </row>
    <row r="142" spans="1:10" x14ac:dyDescent="0.25">
      <c r="A142" s="6">
        <v>3.5813929926032398E-4</v>
      </c>
      <c r="C142" s="6" t="str">
        <v>DRW.PX.NCA._.RES.EV DLC</v>
      </c>
      <c r="D142" s="6" t="s">
        <v>557</v>
      </c>
      <c r="E142" s="6">
        <f t="shared" si="11"/>
        <v>3.5799999999999997E-4</v>
      </c>
      <c r="G142" s="6" t="s">
        <v>402</v>
      </c>
      <c r="H142" s="6">
        <v>1</v>
      </c>
      <c r="I142" s="40">
        <f t="shared" si="12"/>
        <v>45658</v>
      </c>
      <c r="J142" s="40">
        <f t="shared" si="12"/>
        <v>46022</v>
      </c>
    </row>
    <row r="143" spans="1:10" x14ac:dyDescent="0.25">
      <c r="A143" s="6">
        <v>8.4476382740148977E-4</v>
      </c>
      <c r="C143" s="6" t="str">
        <v>DRW.PX.NCA._.RES.Grid Interactive Water Htr</v>
      </c>
      <c r="D143" s="6" t="s">
        <v>557</v>
      </c>
      <c r="E143" s="6">
        <f t="shared" si="11"/>
        <v>8.4500000000000005E-4</v>
      </c>
      <c r="G143" s="6" t="s">
        <v>402</v>
      </c>
      <c r="H143" s="6">
        <v>1</v>
      </c>
      <c r="I143" s="40">
        <f t="shared" si="12"/>
        <v>45658</v>
      </c>
      <c r="J143" s="40">
        <f t="shared" si="12"/>
        <v>46022</v>
      </c>
    </row>
    <row r="144" spans="1:10" x14ac:dyDescent="0.25">
      <c r="A144" s="6">
        <v>2.9762676657171402E-3</v>
      </c>
      <c r="C144" s="6" t="str">
        <v>DRW.PX.NCA._.RES.Home Energy Mgmt Sys</v>
      </c>
      <c r="D144" s="6" t="s">
        <v>557</v>
      </c>
      <c r="E144" s="6">
        <f t="shared" si="11"/>
        <v>2.9759999999999999E-3</v>
      </c>
      <c r="G144" s="6" t="s">
        <v>402</v>
      </c>
      <c r="H144" s="6">
        <v>1</v>
      </c>
      <c r="I144" s="40">
        <f t="shared" si="12"/>
        <v>45658</v>
      </c>
      <c r="J144" s="40">
        <f t="shared" si="12"/>
        <v>46022</v>
      </c>
    </row>
    <row r="145" spans="1:10" x14ac:dyDescent="0.25">
      <c r="A145" s="6">
        <v>0.81154225545538994</v>
      </c>
      <c r="C145" s="6" t="str">
        <v>DRW.PX.NCA._.RES.HVAC - DLC</v>
      </c>
      <c r="D145" s="6" t="s">
        <v>557</v>
      </c>
      <c r="E145" s="6">
        <f t="shared" si="11"/>
        <v>0.01</v>
      </c>
      <c r="G145" s="6" t="s">
        <v>402</v>
      </c>
      <c r="H145" s="6">
        <v>1</v>
      </c>
      <c r="I145" s="40">
        <f t="shared" si="12"/>
        <v>45658</v>
      </c>
      <c r="J145" s="40">
        <f t="shared" si="12"/>
        <v>46022</v>
      </c>
    </row>
    <row r="146" spans="1:10" x14ac:dyDescent="0.25">
      <c r="A146" s="6">
        <v>1.9587050685395801E-3</v>
      </c>
      <c r="C146" s="6" t="str">
        <v>DRW.PX.NCA._.RES.Pool Pump - DLC</v>
      </c>
      <c r="D146" s="6" t="s">
        <v>557</v>
      </c>
      <c r="E146" s="6">
        <f t="shared" si="11"/>
        <v>1.9589999999999998E-3</v>
      </c>
      <c r="G146" s="6" t="s">
        <v>402</v>
      </c>
      <c r="H146" s="6">
        <v>1</v>
      </c>
      <c r="I146" s="40">
        <f t="shared" si="12"/>
        <v>45658</v>
      </c>
      <c r="J146" s="40">
        <f t="shared" si="12"/>
        <v>46022</v>
      </c>
    </row>
    <row r="147" spans="1:10" x14ac:dyDescent="0.25">
      <c r="A147" s="6">
        <v>5.7980020979859902E-2</v>
      </c>
      <c r="C147" s="6" t="str">
        <v>DRW.PX.NCA._.RES.Smart Thermostats</v>
      </c>
      <c r="D147" s="6" t="s">
        <v>557</v>
      </c>
      <c r="E147" s="6">
        <f t="shared" si="11"/>
        <v>0.01</v>
      </c>
      <c r="G147" s="6" t="s">
        <v>402</v>
      </c>
      <c r="H147" s="6">
        <v>1</v>
      </c>
      <c r="I147" s="40">
        <f t="shared" si="12"/>
        <v>45658</v>
      </c>
      <c r="J147" s="40">
        <f t="shared" si="12"/>
        <v>46022</v>
      </c>
    </row>
    <row r="148" spans="1:10" x14ac:dyDescent="0.25">
      <c r="A148" s="6">
        <v>1.5246604307166085</v>
      </c>
      <c r="C148" s="6" t="str">
        <v>DRW.PX.NCA._.RES.Water Heater - DLC</v>
      </c>
      <c r="D148" s="6" t="s">
        <v>557</v>
      </c>
      <c r="E148" s="6">
        <f t="shared" si="11"/>
        <v>0.01</v>
      </c>
      <c r="G148" s="6" t="s">
        <v>402</v>
      </c>
      <c r="H148" s="6">
        <v>1</v>
      </c>
      <c r="I148" s="40">
        <f t="shared" si="12"/>
        <v>45658</v>
      </c>
      <c r="J148" s="40">
        <f t="shared" si="12"/>
        <v>46022</v>
      </c>
    </row>
    <row r="149" spans="1:10" x14ac:dyDescent="0.25">
      <c r="A149" s="6">
        <v>19.270148048888387</v>
      </c>
      <c r="C149" s="6" t="str">
        <v>DRW.PX.SOR._.CI_.3 Party</v>
      </c>
      <c r="D149" s="6" t="s">
        <v>557</v>
      </c>
      <c r="E149" s="6">
        <f t="shared" si="11"/>
        <v>0.01</v>
      </c>
      <c r="G149" s="6" t="s">
        <v>402</v>
      </c>
      <c r="H149" s="6">
        <v>1</v>
      </c>
      <c r="I149" s="40">
        <f t="shared" si="12"/>
        <v>45658</v>
      </c>
      <c r="J149" s="40">
        <f t="shared" si="12"/>
        <v>46022</v>
      </c>
    </row>
    <row r="150" spans="1:10" x14ac:dyDescent="0.25">
      <c r="A150" s="6">
        <v>3.8275558742426025E-2</v>
      </c>
      <c r="C150" s="6" t="str">
        <v>DRW.PX.SOR._.CI_.Battery DLC</v>
      </c>
      <c r="D150" s="6" t="s">
        <v>557</v>
      </c>
      <c r="E150" s="6">
        <f t="shared" si="11"/>
        <v>0.01</v>
      </c>
      <c r="G150" s="6" t="s">
        <v>402</v>
      </c>
      <c r="H150" s="6">
        <v>1</v>
      </c>
      <c r="I150" s="40">
        <f t="shared" si="12"/>
        <v>45658</v>
      </c>
      <c r="J150" s="40">
        <f t="shared" si="12"/>
        <v>46022</v>
      </c>
    </row>
    <row r="151" spans="1:10" x14ac:dyDescent="0.25">
      <c r="A151" s="6">
        <v>0.42956236068831899</v>
      </c>
      <c r="C151" s="6" t="str">
        <v>DRW.PX.SOR._.CI_.Grid Interactive Water Htr</v>
      </c>
      <c r="D151" s="6" t="s">
        <v>557</v>
      </c>
      <c r="E151" s="6">
        <f t="shared" si="11"/>
        <v>0.01</v>
      </c>
      <c r="G151" s="6" t="s">
        <v>402</v>
      </c>
      <c r="H151" s="6">
        <v>1</v>
      </c>
      <c r="I151" s="40">
        <f t="shared" si="12"/>
        <v>45658</v>
      </c>
      <c r="J151" s="40">
        <f t="shared" si="12"/>
        <v>46022</v>
      </c>
    </row>
    <row r="152" spans="1:10" x14ac:dyDescent="0.25">
      <c r="A152" s="6">
        <v>1.016794265056012</v>
      </c>
      <c r="C152" s="6" t="str">
        <v>DRW.PX.SOR._.CI_.HVAC - DLC</v>
      </c>
      <c r="D152" s="6" t="s">
        <v>557</v>
      </c>
      <c r="E152" s="6">
        <f t="shared" si="11"/>
        <v>0.01</v>
      </c>
      <c r="G152" s="6" t="s">
        <v>402</v>
      </c>
      <c r="H152" s="6">
        <v>1</v>
      </c>
      <c r="I152" s="40">
        <f t="shared" si="12"/>
        <v>45658</v>
      </c>
      <c r="J152" s="40">
        <f t="shared" si="12"/>
        <v>46022</v>
      </c>
    </row>
    <row r="153" spans="1:10" x14ac:dyDescent="0.25">
      <c r="A153" s="6">
        <v>0.86315878068989005</v>
      </c>
      <c r="C153" s="6" t="str">
        <v>DRW.PX.SOR._.CI_.Smart Thermostats</v>
      </c>
      <c r="D153" s="6" t="s">
        <v>557</v>
      </c>
      <c r="E153" s="6">
        <f t="shared" si="11"/>
        <v>0.01</v>
      </c>
      <c r="G153" s="6" t="s">
        <v>402</v>
      </c>
      <c r="H153" s="6">
        <v>1</v>
      </c>
      <c r="I153" s="40">
        <f t="shared" si="12"/>
        <v>45658</v>
      </c>
      <c r="J153" s="40">
        <f t="shared" si="12"/>
        <v>46022</v>
      </c>
    </row>
    <row r="154" spans="1:10" x14ac:dyDescent="0.25">
      <c r="A154" s="6">
        <v>1.3671636304811488</v>
      </c>
      <c r="C154" s="6" t="str">
        <v>DRW.PX.SOR._.CI_.Water Heater - DLC</v>
      </c>
      <c r="D154" s="6" t="s">
        <v>557</v>
      </c>
      <c r="E154" s="6">
        <f t="shared" si="11"/>
        <v>0.01</v>
      </c>
      <c r="G154" s="6" t="s">
        <v>402</v>
      </c>
      <c r="H154" s="6">
        <v>1</v>
      </c>
      <c r="I154" s="40">
        <f t="shared" si="12"/>
        <v>45658</v>
      </c>
      <c r="J154" s="40">
        <f t="shared" si="12"/>
        <v>46022</v>
      </c>
    </row>
    <row r="155" spans="1:10" x14ac:dyDescent="0.25">
      <c r="A155" s="6">
        <v>0.189255471121616</v>
      </c>
      <c r="C155" s="6" t="str">
        <v>DRW.PX.SOR._.RES.Battery DLC</v>
      </c>
      <c r="D155" s="6" t="s">
        <v>557</v>
      </c>
      <c r="E155" s="6">
        <f t="shared" si="11"/>
        <v>0.01</v>
      </c>
      <c r="G155" s="6" t="s">
        <v>402</v>
      </c>
      <c r="H155" s="6">
        <v>1</v>
      </c>
      <c r="I155" s="40">
        <f t="shared" si="12"/>
        <v>45658</v>
      </c>
      <c r="J155" s="40">
        <f t="shared" si="12"/>
        <v>46022</v>
      </c>
    </row>
    <row r="156" spans="1:10" x14ac:dyDescent="0.25">
      <c r="A156" s="6">
        <v>4.7307537312341094E-2</v>
      </c>
      <c r="C156" s="6" t="str">
        <v>DRW.PX.SOR._.RES.EV DLC</v>
      </c>
      <c r="D156" s="6" t="s">
        <v>557</v>
      </c>
      <c r="E156" s="6">
        <f t="shared" si="11"/>
        <v>0.01</v>
      </c>
      <c r="G156" s="6" t="s">
        <v>402</v>
      </c>
      <c r="H156" s="6">
        <v>1</v>
      </c>
      <c r="I156" s="40">
        <f t="shared" si="12"/>
        <v>45658</v>
      </c>
      <c r="J156" s="40">
        <f t="shared" si="12"/>
        <v>46022</v>
      </c>
    </row>
    <row r="157" spans="1:10" x14ac:dyDescent="0.25">
      <c r="A157" s="6">
        <v>3.2463468667289437</v>
      </c>
      <c r="C157" s="6" t="str">
        <v>DRW.PX.SOR._.RES.Grid Interactive Water Htr</v>
      </c>
      <c r="D157" s="6" t="s">
        <v>557</v>
      </c>
      <c r="E157" s="6">
        <f t="shared" si="11"/>
        <v>0.01</v>
      </c>
      <c r="G157" s="6" t="s">
        <v>402</v>
      </c>
      <c r="H157" s="6">
        <v>1</v>
      </c>
      <c r="I157" s="40">
        <f t="shared" si="12"/>
        <v>45658</v>
      </c>
      <c r="J157" s="40">
        <f t="shared" si="12"/>
        <v>46022</v>
      </c>
    </row>
    <row r="158" spans="1:10" x14ac:dyDescent="0.25">
      <c r="A158" s="6">
        <v>4.2724929121599697E-2</v>
      </c>
      <c r="C158" s="6" t="str">
        <v>DRW.PX.SOR._.RES.Home Energy Mgmt Sys</v>
      </c>
      <c r="D158" s="6" t="s">
        <v>557</v>
      </c>
      <c r="E158" s="6">
        <f t="shared" si="11"/>
        <v>0.01</v>
      </c>
      <c r="G158" s="6" t="s">
        <v>402</v>
      </c>
      <c r="H158" s="6">
        <v>1</v>
      </c>
      <c r="I158" s="40">
        <f t="shared" si="12"/>
        <v>45658</v>
      </c>
      <c r="J158" s="40">
        <f t="shared" si="12"/>
        <v>46022</v>
      </c>
    </row>
    <row r="159" spans="1:10" x14ac:dyDescent="0.25">
      <c r="A159" s="6">
        <v>16.088408919138271</v>
      </c>
      <c r="C159" s="6" t="str">
        <v>DRW.PX.SOR._.RES.HVAC - DLC</v>
      </c>
      <c r="D159" s="6" t="s">
        <v>557</v>
      </c>
      <c r="E159" s="6">
        <f t="shared" ref="E159:E190" si="13">MIN(0.01,ROUND(A159,6))</f>
        <v>0.01</v>
      </c>
      <c r="G159" s="6" t="s">
        <v>402</v>
      </c>
      <c r="H159" s="6">
        <v>1</v>
      </c>
      <c r="I159" s="40">
        <f t="shared" si="12"/>
        <v>45658</v>
      </c>
      <c r="J159" s="40">
        <f t="shared" si="12"/>
        <v>46022</v>
      </c>
    </row>
    <row r="160" spans="1:10" x14ac:dyDescent="0.25">
      <c r="A160" s="6">
        <v>2.7721273650005599E-2</v>
      </c>
      <c r="C160" s="6" t="str">
        <v>DRW.PX.SOR._.RES.Pool Pump - DLC</v>
      </c>
      <c r="D160" s="6" t="s">
        <v>557</v>
      </c>
      <c r="E160" s="6">
        <f t="shared" si="13"/>
        <v>0.01</v>
      </c>
      <c r="G160" s="6" t="s">
        <v>402</v>
      </c>
      <c r="H160" s="6">
        <v>1</v>
      </c>
      <c r="I160" s="40">
        <f t="shared" si="12"/>
        <v>45658</v>
      </c>
      <c r="J160" s="40">
        <f t="shared" si="12"/>
        <v>46022</v>
      </c>
    </row>
    <row r="161" spans="1:10" x14ac:dyDescent="0.25">
      <c r="A161" s="6">
        <v>2.4915006565433102</v>
      </c>
      <c r="C161" s="6" t="str">
        <v>DRW.PX.SOR._.RES.Smart Thermostats</v>
      </c>
      <c r="D161" s="6" t="s">
        <v>557</v>
      </c>
      <c r="E161" s="6">
        <f t="shared" si="13"/>
        <v>0.01</v>
      </c>
      <c r="G161" s="6" t="s">
        <v>402</v>
      </c>
      <c r="H161" s="6">
        <v>1</v>
      </c>
      <c r="I161" s="40">
        <f t="shared" ref="I161:J204" si="14">I$31</f>
        <v>45658</v>
      </c>
      <c r="J161" s="40">
        <f t="shared" si="14"/>
        <v>46022</v>
      </c>
    </row>
    <row r="162" spans="1:10" x14ac:dyDescent="0.25">
      <c r="A162" s="6">
        <v>9.0638956530746775</v>
      </c>
      <c r="C162" s="6" t="str">
        <v>DRW.PX.SOR._.RES.Water Heater - DLC</v>
      </c>
      <c r="D162" s="6" t="s">
        <v>557</v>
      </c>
      <c r="E162" s="6">
        <f t="shared" si="13"/>
        <v>0.01</v>
      </c>
      <c r="G162" s="6" t="s">
        <v>402</v>
      </c>
      <c r="H162" s="6">
        <v>1</v>
      </c>
      <c r="I162" s="40">
        <f t="shared" si="14"/>
        <v>45658</v>
      </c>
      <c r="J162" s="40">
        <f t="shared" si="14"/>
        <v>46022</v>
      </c>
    </row>
    <row r="163" spans="1:10" x14ac:dyDescent="0.25">
      <c r="A163" s="6">
        <v>5.3023479044101975</v>
      </c>
      <c r="C163" s="6" t="str">
        <v>DRW.PX.UTN._.CI_.3 Party</v>
      </c>
      <c r="D163" s="6" t="s">
        <v>557</v>
      </c>
      <c r="E163" s="6">
        <f t="shared" si="13"/>
        <v>0.01</v>
      </c>
      <c r="G163" s="6" t="s">
        <v>402</v>
      </c>
      <c r="H163" s="6">
        <v>1</v>
      </c>
      <c r="I163" s="40">
        <f t="shared" si="14"/>
        <v>45658</v>
      </c>
      <c r="J163" s="40">
        <f t="shared" si="14"/>
        <v>46022</v>
      </c>
    </row>
    <row r="164" spans="1:10" x14ac:dyDescent="0.25">
      <c r="A164" s="6">
        <v>1.4405302545163395E-2</v>
      </c>
      <c r="C164" s="6" t="str">
        <v>DRW.PX.UTN._.CI_.Battery DLC</v>
      </c>
      <c r="D164" s="6" t="s">
        <v>557</v>
      </c>
      <c r="E164" s="6">
        <f t="shared" si="13"/>
        <v>0.01</v>
      </c>
      <c r="G164" s="6" t="s">
        <v>402</v>
      </c>
      <c r="H164" s="6">
        <v>1</v>
      </c>
      <c r="I164" s="40">
        <f t="shared" si="14"/>
        <v>45658</v>
      </c>
      <c r="J164" s="40">
        <f t="shared" si="14"/>
        <v>46022</v>
      </c>
    </row>
    <row r="165" spans="1:10" x14ac:dyDescent="0.25">
      <c r="A165" s="6">
        <v>1.0809087427243616E-3</v>
      </c>
      <c r="C165" s="6" t="str">
        <v>DRW.PX.UTN._.CI_.Grid Interactive Water Htr</v>
      </c>
      <c r="D165" s="6" t="s">
        <v>557</v>
      </c>
      <c r="E165" s="6">
        <f t="shared" si="13"/>
        <v>1.0809999999999999E-3</v>
      </c>
      <c r="G165" s="6" t="s">
        <v>402</v>
      </c>
      <c r="H165" s="6">
        <v>1</v>
      </c>
      <c r="I165" s="40">
        <f t="shared" si="14"/>
        <v>45658</v>
      </c>
      <c r="J165" s="40">
        <f t="shared" si="14"/>
        <v>46022</v>
      </c>
    </row>
    <row r="166" spans="1:10" x14ac:dyDescent="0.25">
      <c r="A166" s="6">
        <v>1.6222284477014075</v>
      </c>
      <c r="C166" s="6" t="str">
        <v>DRW.PX.UTN._.CI_.HVAC - DLC</v>
      </c>
      <c r="D166" s="6" t="s">
        <v>557</v>
      </c>
      <c r="E166" s="6">
        <f t="shared" si="13"/>
        <v>0.01</v>
      </c>
      <c r="G166" s="6" t="s">
        <v>402</v>
      </c>
      <c r="H166" s="6">
        <v>1</v>
      </c>
      <c r="I166" s="40">
        <f t="shared" si="14"/>
        <v>45658</v>
      </c>
      <c r="J166" s="40">
        <f t="shared" si="14"/>
        <v>46022</v>
      </c>
    </row>
    <row r="167" spans="1:10" x14ac:dyDescent="0.25">
      <c r="A167" s="6">
        <v>0.96739000418972299</v>
      </c>
      <c r="C167" s="6" t="str">
        <v>DRW.PX.UTN._.CI_.Smart Thermostats</v>
      </c>
      <c r="D167" s="6" t="s">
        <v>557</v>
      </c>
      <c r="E167" s="6">
        <f t="shared" si="13"/>
        <v>0.01</v>
      </c>
      <c r="G167" s="6" t="s">
        <v>402</v>
      </c>
      <c r="H167" s="6">
        <v>1</v>
      </c>
      <c r="I167" s="40">
        <f t="shared" si="14"/>
        <v>45658</v>
      </c>
      <c r="J167" s="40">
        <f t="shared" si="14"/>
        <v>46022</v>
      </c>
    </row>
    <row r="168" spans="1:10" x14ac:dyDescent="0.25">
      <c r="A168" s="6">
        <v>1.4731316575774787</v>
      </c>
      <c r="C168" s="6" t="str">
        <v>DRW.PX.UTN._.CI_.Water Heater - DLC</v>
      </c>
      <c r="D168" s="6" t="s">
        <v>557</v>
      </c>
      <c r="E168" s="6">
        <f t="shared" si="13"/>
        <v>0.01</v>
      </c>
      <c r="G168" s="6" t="s">
        <v>402</v>
      </c>
      <c r="H168" s="6">
        <v>1</v>
      </c>
      <c r="I168" s="40">
        <f t="shared" si="14"/>
        <v>45658</v>
      </c>
      <c r="J168" s="40">
        <f t="shared" si="14"/>
        <v>46022</v>
      </c>
    </row>
    <row r="169" spans="1:10" x14ac:dyDescent="0.25">
      <c r="A169" s="6">
        <v>0.33016070911537998</v>
      </c>
      <c r="C169" s="6" t="str">
        <v>DRW.PX.UTN._.RES.Battery DLC</v>
      </c>
      <c r="D169" s="6" t="s">
        <v>557</v>
      </c>
      <c r="E169" s="6">
        <f t="shared" si="13"/>
        <v>0.01</v>
      </c>
      <c r="G169" s="6" t="s">
        <v>402</v>
      </c>
      <c r="H169" s="6">
        <v>1</v>
      </c>
      <c r="I169" s="40">
        <f t="shared" si="14"/>
        <v>45658</v>
      </c>
      <c r="J169" s="40">
        <f t="shared" si="14"/>
        <v>46022</v>
      </c>
    </row>
    <row r="170" spans="1:10" x14ac:dyDescent="0.25">
      <c r="A170" s="6">
        <v>0.111845035927348</v>
      </c>
      <c r="C170" s="6" t="str">
        <v>DRW.PX.UTN._.RES.EV DLC</v>
      </c>
      <c r="D170" s="6" t="s">
        <v>557</v>
      </c>
      <c r="E170" s="6">
        <f t="shared" si="13"/>
        <v>0.01</v>
      </c>
      <c r="G170" s="6" t="s">
        <v>402</v>
      </c>
      <c r="H170" s="6">
        <v>1</v>
      </c>
      <c r="I170" s="40">
        <f t="shared" si="14"/>
        <v>45658</v>
      </c>
      <c r="J170" s="40">
        <f t="shared" si="14"/>
        <v>46022</v>
      </c>
    </row>
    <row r="171" spans="1:10" x14ac:dyDescent="0.25">
      <c r="A171" s="6">
        <v>7.6156852421749941E-3</v>
      </c>
      <c r="C171" s="6" t="str">
        <v>DRW.PX.UTN._.RES.Grid Interactive Water Htr</v>
      </c>
      <c r="D171" s="6" t="s">
        <v>557</v>
      </c>
      <c r="E171" s="6">
        <f t="shared" si="13"/>
        <v>7.6160000000000004E-3</v>
      </c>
      <c r="G171" s="6" t="s">
        <v>402</v>
      </c>
      <c r="H171" s="6">
        <v>1</v>
      </c>
      <c r="I171" s="40">
        <f t="shared" si="14"/>
        <v>45658</v>
      </c>
      <c r="J171" s="40">
        <f t="shared" si="14"/>
        <v>46022</v>
      </c>
    </row>
    <row r="172" spans="1:10" x14ac:dyDescent="0.25">
      <c r="A172" s="6">
        <v>6.7753234708616203E-2</v>
      </c>
      <c r="C172" s="6" t="str">
        <v>DRW.PX.UTN._.RES.Home Energy Mgmt Sys</v>
      </c>
      <c r="D172" s="6" t="s">
        <v>557</v>
      </c>
      <c r="E172" s="6">
        <f t="shared" si="13"/>
        <v>0.01</v>
      </c>
      <c r="G172" s="6" t="s">
        <v>402</v>
      </c>
      <c r="H172" s="6">
        <v>1</v>
      </c>
      <c r="I172" s="40">
        <f t="shared" si="14"/>
        <v>45658</v>
      </c>
      <c r="J172" s="40">
        <f t="shared" si="14"/>
        <v>46022</v>
      </c>
    </row>
    <row r="173" spans="1:10" x14ac:dyDescent="0.25">
      <c r="A173" s="6">
        <v>8.4960484015678688</v>
      </c>
      <c r="C173" s="6" t="str">
        <v>DRW.PX.UTN._.RES.HVAC - DLC</v>
      </c>
      <c r="D173" s="6" t="s">
        <v>557</v>
      </c>
      <c r="E173" s="6">
        <f t="shared" si="13"/>
        <v>0.01</v>
      </c>
      <c r="G173" s="6" t="s">
        <v>402</v>
      </c>
      <c r="H173" s="6">
        <v>1</v>
      </c>
      <c r="I173" s="40">
        <f t="shared" si="14"/>
        <v>45658</v>
      </c>
      <c r="J173" s="40">
        <f t="shared" si="14"/>
        <v>46022</v>
      </c>
    </row>
    <row r="174" spans="1:10" x14ac:dyDescent="0.25">
      <c r="A174" s="6">
        <v>3.3473395322133802E-2</v>
      </c>
      <c r="C174" s="6" t="str">
        <v>DRW.PX.UTN._.RES.Pool Pump - DLC</v>
      </c>
      <c r="D174" s="6" t="s">
        <v>557</v>
      </c>
      <c r="E174" s="6">
        <f t="shared" si="13"/>
        <v>0.01</v>
      </c>
      <c r="G174" s="6" t="s">
        <v>402</v>
      </c>
      <c r="H174" s="6">
        <v>1</v>
      </c>
      <c r="I174" s="40">
        <f t="shared" si="14"/>
        <v>45658</v>
      </c>
      <c r="J174" s="40">
        <f t="shared" si="14"/>
        <v>46022</v>
      </c>
    </row>
    <row r="175" spans="1:10" x14ac:dyDescent="0.25">
      <c r="A175" s="6">
        <v>4.6839476855034601</v>
      </c>
      <c r="C175" s="6" t="str">
        <v>DRW.PX.UTN._.RES.Smart Thermostats</v>
      </c>
      <c r="D175" s="6" t="s">
        <v>557</v>
      </c>
      <c r="E175" s="6">
        <f t="shared" si="13"/>
        <v>0.01</v>
      </c>
      <c r="G175" s="6" t="s">
        <v>402</v>
      </c>
      <c r="H175" s="6">
        <v>1</v>
      </c>
      <c r="I175" s="40">
        <f t="shared" si="14"/>
        <v>45658</v>
      </c>
      <c r="J175" s="40">
        <f t="shared" si="14"/>
        <v>46022</v>
      </c>
    </row>
    <row r="176" spans="1:10" x14ac:dyDescent="0.25">
      <c r="A176" s="6">
        <v>6.9129633643235362</v>
      </c>
      <c r="C176" s="6" t="str">
        <v>DRW.PX.UTN._.RES.Water Heater - DLC</v>
      </c>
      <c r="D176" s="6" t="s">
        <v>557</v>
      </c>
      <c r="E176" s="6">
        <f t="shared" si="13"/>
        <v>0.01</v>
      </c>
      <c r="G176" s="6" t="s">
        <v>402</v>
      </c>
      <c r="H176" s="6">
        <v>1</v>
      </c>
      <c r="I176" s="40">
        <f t="shared" si="14"/>
        <v>45658</v>
      </c>
      <c r="J176" s="40">
        <f t="shared" si="14"/>
        <v>46022</v>
      </c>
    </row>
    <row r="177" spans="1:10" x14ac:dyDescent="0.25">
      <c r="A177" s="6">
        <v>8.7305261761832096</v>
      </c>
      <c r="C177" s="6" t="str">
        <v>DRW.PX.WYC._.CI_.3 Party</v>
      </c>
      <c r="D177" s="6" t="s">
        <v>557</v>
      </c>
      <c r="E177" s="6">
        <f t="shared" si="13"/>
        <v>0.01</v>
      </c>
      <c r="G177" s="6" t="s">
        <v>402</v>
      </c>
      <c r="H177" s="6">
        <v>1</v>
      </c>
      <c r="I177" s="40">
        <f t="shared" si="14"/>
        <v>45658</v>
      </c>
      <c r="J177" s="40">
        <f t="shared" si="14"/>
        <v>46022</v>
      </c>
    </row>
    <row r="178" spans="1:10" x14ac:dyDescent="0.25">
      <c r="A178" s="6">
        <v>5.70769110247083E-4</v>
      </c>
      <c r="C178" s="6" t="str">
        <v>DRW.PX.WYC._.CI_.Battery DLC</v>
      </c>
      <c r="D178" s="6" t="s">
        <v>557</v>
      </c>
      <c r="E178" s="6">
        <f t="shared" si="13"/>
        <v>5.71E-4</v>
      </c>
      <c r="G178" s="6" t="s">
        <v>402</v>
      </c>
      <c r="H178" s="6">
        <v>1</v>
      </c>
      <c r="I178" s="40">
        <f t="shared" si="14"/>
        <v>45658</v>
      </c>
      <c r="J178" s="40">
        <f t="shared" si="14"/>
        <v>46022</v>
      </c>
    </row>
    <row r="179" spans="1:10" x14ac:dyDescent="0.25">
      <c r="A179" s="6">
        <v>2.2942069960635579E-4</v>
      </c>
      <c r="C179" s="6" t="str">
        <v>DRW.PX.WYC._.CI_.Grid Interactive Water Htr</v>
      </c>
      <c r="D179" s="6" t="s">
        <v>557</v>
      </c>
      <c r="E179" s="6">
        <f t="shared" si="13"/>
        <v>2.2900000000000001E-4</v>
      </c>
      <c r="G179" s="6" t="s">
        <v>402</v>
      </c>
      <c r="H179" s="6">
        <v>1</v>
      </c>
      <c r="I179" s="40">
        <f t="shared" si="14"/>
        <v>45658</v>
      </c>
      <c r="J179" s="40">
        <f t="shared" si="14"/>
        <v>46022</v>
      </c>
    </row>
    <row r="180" spans="1:10" x14ac:dyDescent="0.25">
      <c r="A180" s="6">
        <v>0.31588058994371276</v>
      </c>
      <c r="C180" s="6" t="str">
        <v>DRW.PX.WYC._.CI_.HVAC - DLC</v>
      </c>
      <c r="D180" s="6" t="s">
        <v>557</v>
      </c>
      <c r="E180" s="6">
        <f t="shared" si="13"/>
        <v>0.01</v>
      </c>
      <c r="G180" s="6" t="s">
        <v>402</v>
      </c>
      <c r="H180" s="6">
        <v>1</v>
      </c>
      <c r="I180" s="40">
        <f t="shared" si="14"/>
        <v>45658</v>
      </c>
      <c r="J180" s="40">
        <f t="shared" si="14"/>
        <v>46022</v>
      </c>
    </row>
    <row r="181" spans="1:10" x14ac:dyDescent="0.25">
      <c r="A181" s="6">
        <v>0.26196454216716358</v>
      </c>
      <c r="C181" s="6" t="str">
        <v>DRW.PX.WYC._.CI_.Smart Thermostats</v>
      </c>
      <c r="D181" s="6" t="s">
        <v>557</v>
      </c>
      <c r="E181" s="6">
        <f t="shared" si="13"/>
        <v>0.01</v>
      </c>
      <c r="G181" s="6" t="s">
        <v>402</v>
      </c>
      <c r="H181" s="6">
        <v>1</v>
      </c>
      <c r="I181" s="40">
        <f t="shared" si="14"/>
        <v>45658</v>
      </c>
      <c r="J181" s="40">
        <f t="shared" si="14"/>
        <v>46022</v>
      </c>
    </row>
    <row r="182" spans="1:10" x14ac:dyDescent="0.25">
      <c r="A182" s="6">
        <v>0.36043747658611891</v>
      </c>
      <c r="C182" s="6" t="str">
        <v>DRW.PX.WYC._.CI_.Water Heater - DLC</v>
      </c>
      <c r="D182" s="6" t="s">
        <v>557</v>
      </c>
      <c r="E182" s="6">
        <f t="shared" si="13"/>
        <v>0.01</v>
      </c>
      <c r="G182" s="6" t="s">
        <v>402</v>
      </c>
      <c r="H182" s="6">
        <v>1</v>
      </c>
      <c r="I182" s="40">
        <f t="shared" si="14"/>
        <v>45658</v>
      </c>
      <c r="J182" s="40">
        <f t="shared" si="14"/>
        <v>46022</v>
      </c>
    </row>
    <row r="183" spans="1:10" x14ac:dyDescent="0.25">
      <c r="A183" s="6">
        <v>3.03472100140624E-2</v>
      </c>
      <c r="C183" s="6" t="str">
        <v>DRW.PX.WYC._.RES.Battery DLC</v>
      </c>
      <c r="D183" s="6" t="s">
        <v>557</v>
      </c>
      <c r="E183" s="6">
        <f t="shared" si="13"/>
        <v>0.01</v>
      </c>
      <c r="G183" s="6" t="s">
        <v>402</v>
      </c>
      <c r="H183" s="6">
        <v>1</v>
      </c>
      <c r="I183" s="40">
        <f t="shared" si="14"/>
        <v>45658</v>
      </c>
      <c r="J183" s="40">
        <f t="shared" si="14"/>
        <v>46022</v>
      </c>
    </row>
    <row r="184" spans="1:10" x14ac:dyDescent="0.25">
      <c r="A184" s="6">
        <v>2.2815101177752202E-3</v>
      </c>
      <c r="C184" s="6" t="str">
        <v>DRW.PX.WYC._.RES.EV DLC</v>
      </c>
      <c r="D184" s="6" t="s">
        <v>557</v>
      </c>
      <c r="E184" s="6">
        <f t="shared" si="13"/>
        <v>2.2820000000000002E-3</v>
      </c>
      <c r="G184" s="6" t="s">
        <v>402</v>
      </c>
      <c r="H184" s="6">
        <v>1</v>
      </c>
      <c r="I184" s="40">
        <f t="shared" si="14"/>
        <v>45658</v>
      </c>
      <c r="J184" s="40">
        <f t="shared" si="14"/>
        <v>46022</v>
      </c>
    </row>
    <row r="185" spans="1:10" x14ac:dyDescent="0.25">
      <c r="A185" s="6">
        <v>1.0632837262769743E-3</v>
      </c>
      <c r="C185" s="6" t="str">
        <v>DRW.PX.WYC._.RES.Grid Interactive Water Htr</v>
      </c>
      <c r="D185" s="6" t="s">
        <v>557</v>
      </c>
      <c r="E185" s="6">
        <f t="shared" si="13"/>
        <v>1.0629999999999999E-3</v>
      </c>
      <c r="G185" s="6" t="s">
        <v>402</v>
      </c>
      <c r="H185" s="6">
        <v>1</v>
      </c>
      <c r="I185" s="40">
        <f t="shared" si="14"/>
        <v>45658</v>
      </c>
      <c r="J185" s="40">
        <f t="shared" si="14"/>
        <v>46022</v>
      </c>
    </row>
    <row r="186" spans="1:10" x14ac:dyDescent="0.25">
      <c r="A186" s="6">
        <v>1.0051602543507E-2</v>
      </c>
      <c r="C186" s="6" t="str">
        <v>DRW.PX.WYC._.RES.Home Energy Mgmt Sys</v>
      </c>
      <c r="D186" s="6" t="s">
        <v>557</v>
      </c>
      <c r="E186" s="6">
        <f t="shared" si="13"/>
        <v>0.01</v>
      </c>
      <c r="G186" s="6" t="s">
        <v>402</v>
      </c>
      <c r="H186" s="6">
        <v>1</v>
      </c>
      <c r="I186" s="40">
        <f t="shared" si="14"/>
        <v>45658</v>
      </c>
      <c r="J186" s="40">
        <f t="shared" si="14"/>
        <v>46022</v>
      </c>
    </row>
    <row r="187" spans="1:10" x14ac:dyDescent="0.25">
      <c r="A187" s="6">
        <v>0.67135462008707392</v>
      </c>
      <c r="C187" s="6" t="str">
        <v>DRW.PX.WYC._.RES.HVAC - DLC</v>
      </c>
      <c r="D187" s="6" t="s">
        <v>557</v>
      </c>
      <c r="E187" s="6">
        <f t="shared" si="13"/>
        <v>0.01</v>
      </c>
      <c r="G187" s="6" t="s">
        <v>402</v>
      </c>
      <c r="H187" s="6">
        <v>1</v>
      </c>
      <c r="I187" s="40">
        <f t="shared" si="14"/>
        <v>45658</v>
      </c>
      <c r="J187" s="40">
        <f t="shared" si="14"/>
        <v>46022</v>
      </c>
    </row>
    <row r="188" spans="1:10" x14ac:dyDescent="0.25">
      <c r="A188" s="6">
        <v>1.01089610612659E-3</v>
      </c>
      <c r="C188" s="6" t="str">
        <v>DRW.PX.WYC._.RES.Pool Pump - DLC</v>
      </c>
      <c r="D188" s="6" t="s">
        <v>557</v>
      </c>
      <c r="E188" s="6">
        <f t="shared" si="13"/>
        <v>1.011E-3</v>
      </c>
      <c r="G188" s="6" t="s">
        <v>402</v>
      </c>
      <c r="H188" s="6">
        <v>1</v>
      </c>
      <c r="I188" s="40">
        <f t="shared" si="14"/>
        <v>45658</v>
      </c>
      <c r="J188" s="40">
        <f t="shared" si="14"/>
        <v>46022</v>
      </c>
    </row>
    <row r="189" spans="1:10" x14ac:dyDescent="0.25">
      <c r="A189" s="6">
        <v>0.32612478954166602</v>
      </c>
      <c r="C189" s="6" t="str">
        <v>DRW.PX.WYC._.RES.Smart Thermostats</v>
      </c>
      <c r="D189" s="6" t="s">
        <v>557</v>
      </c>
      <c r="E189" s="6">
        <f t="shared" si="13"/>
        <v>0.01</v>
      </c>
      <c r="G189" s="6" t="s">
        <v>402</v>
      </c>
      <c r="H189" s="6">
        <v>1</v>
      </c>
      <c r="I189" s="40">
        <f t="shared" si="14"/>
        <v>45658</v>
      </c>
      <c r="J189" s="40">
        <f t="shared" si="14"/>
        <v>46022</v>
      </c>
    </row>
    <row r="190" spans="1:10" x14ac:dyDescent="0.25">
      <c r="A190" s="6">
        <v>2.0564374503808684</v>
      </c>
      <c r="C190" s="6" t="str">
        <v>DRW.PX.WYC._.RES.Water Heater - DLC</v>
      </c>
      <c r="D190" s="6" t="s">
        <v>557</v>
      </c>
      <c r="E190" s="6">
        <f t="shared" si="13"/>
        <v>0.01</v>
      </c>
      <c r="G190" s="6" t="s">
        <v>402</v>
      </c>
      <c r="H190" s="6">
        <v>1</v>
      </c>
      <c r="I190" s="40">
        <f t="shared" si="14"/>
        <v>45658</v>
      </c>
      <c r="J190" s="40">
        <f t="shared" si="14"/>
        <v>46022</v>
      </c>
    </row>
    <row r="191" spans="1:10" x14ac:dyDescent="0.25">
      <c r="A191" s="6">
        <v>9.242986899600993</v>
      </c>
      <c r="C191" s="6" t="str">
        <v>DRW.PX.YAK._.CI_.3 Party</v>
      </c>
      <c r="D191" s="6" t="s">
        <v>557</v>
      </c>
      <c r="E191" s="6">
        <f t="shared" ref="E191:E204" si="15">MIN(0.01,ROUND(A191,6))</f>
        <v>0.01</v>
      </c>
      <c r="G191" s="6" t="s">
        <v>402</v>
      </c>
      <c r="H191" s="6">
        <v>1</v>
      </c>
      <c r="I191" s="40">
        <f t="shared" si="14"/>
        <v>45658</v>
      </c>
      <c r="J191" s="40">
        <f t="shared" si="14"/>
        <v>46022</v>
      </c>
    </row>
    <row r="192" spans="1:10" x14ac:dyDescent="0.25">
      <c r="A192" s="6">
        <v>2.7422188692212404E-3</v>
      </c>
      <c r="C192" s="6" t="str">
        <v>DRW.PX.YAK._.CI_.Battery DLC</v>
      </c>
      <c r="D192" s="6" t="s">
        <v>557</v>
      </c>
      <c r="E192" s="6">
        <f t="shared" si="15"/>
        <v>2.7420000000000001E-3</v>
      </c>
      <c r="G192" s="6" t="s">
        <v>402</v>
      </c>
      <c r="H192" s="6">
        <v>1</v>
      </c>
      <c r="I192" s="40">
        <f t="shared" si="14"/>
        <v>45658</v>
      </c>
      <c r="J192" s="40">
        <f t="shared" si="14"/>
        <v>46022</v>
      </c>
    </row>
    <row r="193" spans="1:10" x14ac:dyDescent="0.25">
      <c r="A193" s="6">
        <v>9.8735225378754038E-2</v>
      </c>
      <c r="C193" s="6" t="str">
        <v>DRW.PX.YAK._.CI_.Grid Interactive Water Htr</v>
      </c>
      <c r="D193" s="6" t="s">
        <v>557</v>
      </c>
      <c r="E193" s="6">
        <f t="shared" si="15"/>
        <v>0.01</v>
      </c>
      <c r="G193" s="6" t="s">
        <v>402</v>
      </c>
      <c r="H193" s="6">
        <v>1</v>
      </c>
      <c r="I193" s="40">
        <f t="shared" si="14"/>
        <v>45658</v>
      </c>
      <c r="J193" s="40">
        <f t="shared" si="14"/>
        <v>46022</v>
      </c>
    </row>
    <row r="194" spans="1:10" x14ac:dyDescent="0.25">
      <c r="A194" s="6">
        <v>0.2585737747875711</v>
      </c>
      <c r="C194" s="6" t="str">
        <v>DRW.PX.YAK._.CI_.HVAC - DLC</v>
      </c>
      <c r="D194" s="6" t="s">
        <v>557</v>
      </c>
      <c r="E194" s="6">
        <f t="shared" si="15"/>
        <v>0.01</v>
      </c>
      <c r="G194" s="6" t="s">
        <v>402</v>
      </c>
      <c r="H194" s="6">
        <v>1</v>
      </c>
      <c r="I194" s="40">
        <f t="shared" si="14"/>
        <v>45658</v>
      </c>
      <c r="J194" s="40">
        <f t="shared" si="14"/>
        <v>46022</v>
      </c>
    </row>
    <row r="195" spans="1:10" x14ac:dyDescent="0.25">
      <c r="A195" s="6">
        <v>0.19279500118663478</v>
      </c>
      <c r="C195" s="6" t="str">
        <v>DRW.PX.YAK._.CI_.Smart Thermostats</v>
      </c>
      <c r="D195" s="6" t="s">
        <v>557</v>
      </c>
      <c r="E195" s="6">
        <f t="shared" si="15"/>
        <v>0.01</v>
      </c>
      <c r="G195" s="6" t="s">
        <v>402</v>
      </c>
      <c r="H195" s="6">
        <v>1</v>
      </c>
      <c r="I195" s="40">
        <f t="shared" si="14"/>
        <v>45658</v>
      </c>
      <c r="J195" s="40">
        <f t="shared" si="14"/>
        <v>46022</v>
      </c>
    </row>
    <row r="196" spans="1:10" x14ac:dyDescent="0.25">
      <c r="A196" s="6">
        <v>0.3132568207294199</v>
      </c>
      <c r="C196" s="6" t="str">
        <v>DRW.PX.YAK._.CI_.Water Heater - DLC</v>
      </c>
      <c r="D196" s="6" t="s">
        <v>557</v>
      </c>
      <c r="E196" s="6">
        <f t="shared" si="15"/>
        <v>0.01</v>
      </c>
      <c r="G196" s="6" t="s">
        <v>402</v>
      </c>
      <c r="H196" s="6">
        <v>1</v>
      </c>
      <c r="I196" s="40">
        <f t="shared" si="14"/>
        <v>45658</v>
      </c>
      <c r="J196" s="40">
        <f t="shared" si="14"/>
        <v>46022</v>
      </c>
    </row>
    <row r="197" spans="1:10" x14ac:dyDescent="0.25">
      <c r="A197" s="6">
        <v>2.4407022845839201E-2</v>
      </c>
      <c r="C197" s="6" t="str">
        <v>DRW.PX.YAK._.RES.Battery DLC</v>
      </c>
      <c r="D197" s="6" t="s">
        <v>557</v>
      </c>
      <c r="E197" s="6">
        <f t="shared" si="15"/>
        <v>0.01</v>
      </c>
      <c r="G197" s="6" t="s">
        <v>402</v>
      </c>
      <c r="H197" s="6">
        <v>1</v>
      </c>
      <c r="I197" s="40">
        <f t="shared" si="14"/>
        <v>45658</v>
      </c>
      <c r="J197" s="40">
        <f t="shared" si="14"/>
        <v>46022</v>
      </c>
    </row>
    <row r="198" spans="1:10" x14ac:dyDescent="0.25">
      <c r="A198" s="6">
        <v>2.4828949336876001E-3</v>
      </c>
      <c r="C198" s="6" t="str">
        <v>DRW.PX.YAK._.RES.EV DLC</v>
      </c>
      <c r="D198" s="6" t="s">
        <v>557</v>
      </c>
      <c r="E198" s="6">
        <f t="shared" si="15"/>
        <v>2.483E-3</v>
      </c>
      <c r="G198" s="6" t="s">
        <v>402</v>
      </c>
      <c r="H198" s="6">
        <v>1</v>
      </c>
      <c r="I198" s="40">
        <f t="shared" si="14"/>
        <v>45658</v>
      </c>
      <c r="J198" s="40">
        <f t="shared" si="14"/>
        <v>46022</v>
      </c>
    </row>
    <row r="199" spans="1:10" x14ac:dyDescent="0.25">
      <c r="A199" s="6">
        <v>0.52925026772371664</v>
      </c>
      <c r="C199" s="6" t="str">
        <v>DRW.PX.YAK._.RES.Grid Interactive Water Htr</v>
      </c>
      <c r="D199" s="6" t="s">
        <v>557</v>
      </c>
      <c r="E199" s="6">
        <f t="shared" si="15"/>
        <v>0.01</v>
      </c>
      <c r="G199" s="6" t="s">
        <v>402</v>
      </c>
      <c r="H199" s="6">
        <v>1</v>
      </c>
      <c r="I199" s="40">
        <f t="shared" si="14"/>
        <v>45658</v>
      </c>
      <c r="J199" s="40">
        <f t="shared" si="14"/>
        <v>46022</v>
      </c>
    </row>
    <row r="200" spans="1:10" x14ac:dyDescent="0.25">
      <c r="A200" s="6">
        <v>8.7823060515095502E-3</v>
      </c>
      <c r="C200" s="6" t="str">
        <v>DRW.PX.YAK._.RES.Home Energy Mgmt Sys</v>
      </c>
      <c r="D200" s="6" t="s">
        <v>557</v>
      </c>
      <c r="E200" s="6">
        <f t="shared" si="15"/>
        <v>8.7819999999999999E-3</v>
      </c>
      <c r="G200" s="6" t="s">
        <v>402</v>
      </c>
      <c r="H200" s="6">
        <v>1</v>
      </c>
      <c r="I200" s="40">
        <f t="shared" si="14"/>
        <v>45658</v>
      </c>
      <c r="J200" s="40">
        <f t="shared" si="14"/>
        <v>46022</v>
      </c>
    </row>
    <row r="201" spans="1:10" x14ac:dyDescent="0.25">
      <c r="A201" s="6">
        <v>4.7108660365353003</v>
      </c>
      <c r="C201" s="6" t="str">
        <v>DRW.PX.YAK._.RES.HVAC - DLC</v>
      </c>
      <c r="D201" s="6" t="s">
        <v>557</v>
      </c>
      <c r="E201" s="6">
        <f t="shared" si="15"/>
        <v>0.01</v>
      </c>
      <c r="G201" s="6" t="s">
        <v>402</v>
      </c>
      <c r="H201" s="6">
        <v>1</v>
      </c>
      <c r="I201" s="40">
        <f t="shared" si="14"/>
        <v>45658</v>
      </c>
      <c r="J201" s="40">
        <f t="shared" si="14"/>
        <v>46022</v>
      </c>
    </row>
    <row r="202" spans="1:10" x14ac:dyDescent="0.25">
      <c r="A202" s="6">
        <v>8.8066995527002704E-3</v>
      </c>
      <c r="C202" s="6" t="str">
        <v>DRW.PX.YAK._.RES.Pool Pump - DLC</v>
      </c>
      <c r="D202" s="6" t="s">
        <v>557</v>
      </c>
      <c r="E202" s="6">
        <f t="shared" si="15"/>
        <v>8.8070000000000006E-3</v>
      </c>
      <c r="G202" s="6" t="s">
        <v>402</v>
      </c>
      <c r="H202" s="6">
        <v>1</v>
      </c>
      <c r="I202" s="40">
        <f t="shared" si="14"/>
        <v>45658</v>
      </c>
      <c r="J202" s="40">
        <f t="shared" si="14"/>
        <v>46022</v>
      </c>
    </row>
    <row r="203" spans="1:10" x14ac:dyDescent="0.25">
      <c r="A203" s="6">
        <v>0.54114170824734997</v>
      </c>
      <c r="C203" s="6" t="str">
        <v>DRW.PX.YAK._.RES.Smart Thermostats</v>
      </c>
      <c r="D203" s="6" t="s">
        <v>557</v>
      </c>
      <c r="E203" s="6">
        <f t="shared" si="15"/>
        <v>0.01</v>
      </c>
      <c r="G203" s="6" t="s">
        <v>402</v>
      </c>
      <c r="H203" s="6">
        <v>1</v>
      </c>
      <c r="I203" s="40">
        <f t="shared" si="14"/>
        <v>45658</v>
      </c>
      <c r="J203" s="40">
        <f t="shared" si="14"/>
        <v>46022</v>
      </c>
    </row>
    <row r="204" spans="1:10" x14ac:dyDescent="0.25">
      <c r="A204" s="6">
        <v>1.1029959511834213</v>
      </c>
      <c r="C204" s="6" t="str">
        <v>DRW.PX.YAK._.RES.Water Heater - DLC</v>
      </c>
      <c r="D204" s="6" t="s">
        <v>557</v>
      </c>
      <c r="E204" s="6">
        <f t="shared" si="15"/>
        <v>0.01</v>
      </c>
      <c r="G204" s="6" t="s">
        <v>402</v>
      </c>
      <c r="H204" s="6">
        <v>1</v>
      </c>
      <c r="I204" s="40">
        <f t="shared" si="14"/>
        <v>45658</v>
      </c>
      <c r="J204" s="40">
        <f t="shared" si="14"/>
        <v>46022</v>
      </c>
    </row>
    <row r="205" spans="1:10" x14ac:dyDescent="0.25">
      <c r="I205" s="40"/>
      <c r="J205" s="4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2BC5-9551-4F1B-AECF-7325B39A2B16}">
  <sheetPr codeName="Sheet12"/>
  <dimension ref="A1:AS176"/>
  <sheetViews>
    <sheetView tabSelected="1" zoomScaleNormal="100" workbookViewId="0"/>
  </sheetViews>
  <sheetFormatPr defaultColWidth="9.109375" defaultRowHeight="13.8" x14ac:dyDescent="0.25"/>
  <cols>
    <col min="1" max="1" width="27.109375" style="6" customWidth="1"/>
    <col min="2" max="2" width="16.44140625" style="6" bestFit="1" customWidth="1"/>
    <col min="3" max="3" width="47.5546875" style="6" customWidth="1"/>
    <col min="4" max="4" width="34.44140625" style="6" customWidth="1"/>
    <col min="5" max="5" width="18.33203125" style="6" customWidth="1"/>
    <col min="6" max="6" width="14.33203125" style="6" customWidth="1"/>
    <col min="7" max="7" width="14.5546875" style="6" customWidth="1"/>
    <col min="8" max="12" width="4.33203125" style="6" customWidth="1"/>
    <col min="13" max="13" width="19.109375" style="6" bestFit="1" customWidth="1"/>
    <col min="14" max="14" width="27.5546875" style="6" customWidth="1"/>
    <col min="15" max="15" width="129.44140625" style="6" bestFit="1" customWidth="1"/>
    <col min="16" max="19" width="9.109375" style="6"/>
    <col min="20" max="21" width="14.88671875" style="6" customWidth="1"/>
    <col min="22" max="22" width="9.109375" style="6"/>
    <col min="23" max="23" width="21" style="6" customWidth="1"/>
    <col min="24" max="28" width="9.109375" style="6"/>
    <col min="29" max="29" width="50.5546875" style="6" bestFit="1" customWidth="1"/>
    <col min="30" max="30" width="45.5546875" style="6" bestFit="1" customWidth="1"/>
    <col min="31" max="31" width="30.5546875" style="6" bestFit="1" customWidth="1"/>
    <col min="32" max="32" width="16.5546875" style="6" bestFit="1" customWidth="1"/>
    <col min="33" max="33" width="9.33203125" style="42" bestFit="1" customWidth="1"/>
    <col min="34" max="16384" width="9.109375" style="6"/>
  </cols>
  <sheetData>
    <row r="1" spans="1:45" x14ac:dyDescent="0.25">
      <c r="A1" s="7"/>
      <c r="AF1" s="45">
        <f>SUM(AF3:AF176)-SUM(E3:E176)</f>
        <v>-9660.8025114600005</v>
      </c>
    </row>
    <row r="2" spans="1:4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394</v>
      </c>
      <c r="I2" s="6" t="s">
        <v>395</v>
      </c>
      <c r="J2" s="6" t="s">
        <v>396</v>
      </c>
      <c r="K2" s="6" t="s">
        <v>397</v>
      </c>
      <c r="L2" s="6" t="s">
        <v>398</v>
      </c>
      <c r="M2" s="6" t="s">
        <v>399</v>
      </c>
      <c r="N2" s="6" t="s">
        <v>400</v>
      </c>
      <c r="O2" s="6" t="s">
        <v>401</v>
      </c>
      <c r="Q2" s="6" t="s">
        <v>296</v>
      </c>
      <c r="R2" s="6" t="s">
        <v>490</v>
      </c>
      <c r="AB2" s="43" t="s">
        <v>0</v>
      </c>
      <c r="AC2" s="43" t="s">
        <v>1</v>
      </c>
      <c r="AD2" s="43" t="s">
        <v>2</v>
      </c>
      <c r="AE2" s="43" t="s">
        <v>3</v>
      </c>
      <c r="AF2" s="43" t="s">
        <v>4</v>
      </c>
      <c r="AG2" s="43" t="s">
        <v>5</v>
      </c>
      <c r="AH2" s="43" t="s">
        <v>6</v>
      </c>
      <c r="AI2" s="43" t="s">
        <v>394</v>
      </c>
      <c r="AJ2" s="43" t="s">
        <v>395</v>
      </c>
      <c r="AK2" s="43" t="s">
        <v>396</v>
      </c>
      <c r="AL2" s="43" t="s">
        <v>397</v>
      </c>
      <c r="AM2" s="43" t="s">
        <v>398</v>
      </c>
      <c r="AN2" s="43" t="s">
        <v>399</v>
      </c>
      <c r="AO2" s="43" t="s">
        <v>400</v>
      </c>
      <c r="AP2" s="43" t="s">
        <v>401</v>
      </c>
      <c r="AQ2" s="43" t="s">
        <v>7</v>
      </c>
      <c r="AR2" s="7" t="s">
        <v>7</v>
      </c>
      <c r="AS2" s="7"/>
    </row>
    <row r="3" spans="1:45" x14ac:dyDescent="0.25">
      <c r="A3" s="6" t="s">
        <v>213</v>
      </c>
      <c r="B3" s="6" t="s">
        <v>214</v>
      </c>
      <c r="C3" s="6" t="str">
        <f>'Project Start Date'!C3</f>
        <v>DRS.PX.NCA._.CI_.3 Party</v>
      </c>
      <c r="D3" s="6" t="s">
        <v>559</v>
      </c>
      <c r="E3" s="46">
        <f>INDEX('AEG Inputs'!$J:$J,MATCH($C3,'AEG Inputs'!$E:$E,0))</f>
        <v>20</v>
      </c>
      <c r="G3" s="6" t="s">
        <v>560</v>
      </c>
      <c r="H3" s="6">
        <f>'Project Start Date'!H3</f>
        <v>1</v>
      </c>
      <c r="L3" s="6" t="s">
        <v>561</v>
      </c>
      <c r="M3" s="6" t="s">
        <v>562</v>
      </c>
      <c r="O3" s="6" t="str">
        <f ca="1">'Project Start Date'!O3</f>
        <v>H:\2023 IRP Update\_Document\DATA DISC\2023 IRP Update Data Disk April 1 (Public)\Chapters, Appendicies, and Input Assumptions\Input Assumptions\DSM\_PC_DSM-DR-IRP2023 Update Plexos Inputs Summer &amp; Winter update.xlsx]</v>
      </c>
      <c r="Q3" s="6">
        <f>INDEX('AEG Inputs'!$J:$J,MATCH($C3,'AEG Inputs'!$E:$E,0))</f>
        <v>20</v>
      </c>
      <c r="R3" s="6">
        <f>'AEG Inputs'!$G$1</f>
        <v>1</v>
      </c>
      <c r="AB3" s="43" t="s">
        <v>8</v>
      </c>
      <c r="AC3" s="43" t="s">
        <v>303</v>
      </c>
      <c r="AD3" s="43" t="s">
        <v>83</v>
      </c>
      <c r="AE3" s="43" t="s">
        <v>219</v>
      </c>
      <c r="AF3" s="43">
        <v>-2.2831050000000001E-3</v>
      </c>
      <c r="AG3" s="43"/>
      <c r="AH3" s="43" t="s">
        <v>405</v>
      </c>
      <c r="AI3" s="44">
        <v>1</v>
      </c>
      <c r="AJ3" s="43"/>
      <c r="AK3" s="43"/>
      <c r="AL3" s="43"/>
      <c r="AM3" s="43" t="s">
        <v>403</v>
      </c>
      <c r="AN3" s="43"/>
      <c r="AO3" s="43"/>
      <c r="AP3" s="43"/>
      <c r="AQ3" s="43" t="s">
        <v>492</v>
      </c>
      <c r="AR3" s="6" t="s">
        <v>302</v>
      </c>
    </row>
    <row r="4" spans="1:45" x14ac:dyDescent="0.25">
      <c r="A4" s="6" t="str">
        <f t="shared" ref="A4:B35" si="0">A3</f>
        <v>Generators</v>
      </c>
      <c r="B4" s="6" t="str">
        <f t="shared" si="0"/>
        <v>System</v>
      </c>
      <c r="C4" s="6" t="str">
        <f>'Project Start Date'!C4</f>
        <v>DRS.PX.GOE._.CI_.3 Party</v>
      </c>
      <c r="D4" s="6" t="str">
        <f t="shared" ref="D4:D67" si="1">D3</f>
        <v>Max Capacity Factor Year</v>
      </c>
      <c r="E4" s="46">
        <f>INDEX('AEG Inputs'!$J:$J,MATCH($C4,'AEG Inputs'!$E:$E,0))</f>
        <v>20</v>
      </c>
      <c r="G4" s="6" t="s">
        <v>560</v>
      </c>
      <c r="H4" s="6">
        <f>'Project Start Date'!H4</f>
        <v>1</v>
      </c>
      <c r="L4" s="6" t="s">
        <v>561</v>
      </c>
      <c r="M4" s="6" t="s">
        <v>562</v>
      </c>
      <c r="O4" s="6" t="str">
        <f ca="1">'Project Start Date'!O4</f>
        <v>H:\2023 IRP Update\_Document\DATA DISC\2023 IRP Update Data Disk April 1 (Public)\Chapters, Appendicies, and Input Assumptions\Input Assumptions\DSM\_PC_DSM-DR-IRP2023 Update Plexos Inputs Summer &amp; Winter update.xlsx]</v>
      </c>
      <c r="Q4" s="6">
        <f>INDEX('AEG Inputs'!$J:$J,MATCH($C4,'AEG Inputs'!$E:$E,0))</f>
        <v>20</v>
      </c>
      <c r="AB4" s="43" t="s">
        <v>8</v>
      </c>
      <c r="AC4" s="43" t="s">
        <v>304</v>
      </c>
      <c r="AD4" s="43" t="s">
        <v>73</v>
      </c>
      <c r="AE4" s="43" t="s">
        <v>219</v>
      </c>
      <c r="AF4" s="43">
        <v>-1.0273973E-2</v>
      </c>
      <c r="AG4" s="43"/>
      <c r="AH4" s="43" t="s">
        <v>405</v>
      </c>
      <c r="AI4" s="44">
        <v>1</v>
      </c>
      <c r="AJ4" s="43"/>
      <c r="AK4" s="43"/>
      <c r="AL4" s="43"/>
      <c r="AM4" s="43" t="s">
        <v>403</v>
      </c>
      <c r="AN4" s="43"/>
      <c r="AO4" s="43"/>
      <c r="AP4" s="43"/>
      <c r="AQ4" s="43" t="s">
        <v>492</v>
      </c>
      <c r="AR4" s="6" t="s">
        <v>302</v>
      </c>
    </row>
    <row r="5" spans="1:45" x14ac:dyDescent="0.25">
      <c r="A5" s="6" t="str">
        <f t="shared" si="0"/>
        <v>Generators</v>
      </c>
      <c r="B5" s="6" t="str">
        <f t="shared" si="0"/>
        <v>System</v>
      </c>
      <c r="C5" s="6" t="str">
        <f>'Project Start Date'!C5</f>
        <v>DRS.PX.SOR._.CI_.3 Party</v>
      </c>
      <c r="D5" s="6" t="str">
        <f t="shared" si="1"/>
        <v>Max Capacity Factor Year</v>
      </c>
      <c r="E5" s="46">
        <f>INDEX('AEG Inputs'!$J:$J,MATCH($C5,'AEG Inputs'!$E:$E,0))</f>
        <v>20</v>
      </c>
      <c r="G5" s="6" t="s">
        <v>560</v>
      </c>
      <c r="H5" s="6">
        <f>'Project Start Date'!H5</f>
        <v>1</v>
      </c>
      <c r="L5" s="6" t="s">
        <v>561</v>
      </c>
      <c r="M5" s="6" t="s">
        <v>562</v>
      </c>
      <c r="O5" s="6" t="str">
        <f ca="1">'Project Start Date'!O5</f>
        <v>H:\2023 IRP Update\_Document\DATA DISC\2023 IRP Update Data Disk April 1 (Public)\Chapters, Appendicies, and Input Assumptions\Input Assumptions\DSM\_PC_DSM-DR-IRP2023 Update Plexos Inputs Summer &amp; Winter update.xlsx]</v>
      </c>
      <c r="Q5" s="6">
        <f>INDEX('AEG Inputs'!$J:$J,MATCH($C5,'AEG Inputs'!$E:$E,0))</f>
        <v>20</v>
      </c>
      <c r="AB5" s="43" t="s">
        <v>8</v>
      </c>
      <c r="AC5" s="43" t="s">
        <v>305</v>
      </c>
      <c r="AD5" s="43" t="s">
        <v>75</v>
      </c>
      <c r="AE5" s="43" t="s">
        <v>219</v>
      </c>
      <c r="AF5" s="43">
        <v>-2.0547949999999999E-3</v>
      </c>
      <c r="AG5" s="43"/>
      <c r="AH5" s="43" t="s">
        <v>405</v>
      </c>
      <c r="AI5" s="44">
        <v>1</v>
      </c>
      <c r="AJ5" s="43"/>
      <c r="AK5" s="43"/>
      <c r="AL5" s="43"/>
      <c r="AM5" s="43" t="s">
        <v>403</v>
      </c>
      <c r="AN5" s="43"/>
      <c r="AO5" s="43"/>
      <c r="AP5" s="43"/>
      <c r="AQ5" s="43" t="s">
        <v>492</v>
      </c>
      <c r="AR5" s="6" t="s">
        <v>302</v>
      </c>
    </row>
    <row r="6" spans="1:45" x14ac:dyDescent="0.25">
      <c r="A6" s="6" t="str">
        <f t="shared" si="0"/>
        <v>Generators</v>
      </c>
      <c r="B6" s="6" t="str">
        <f t="shared" si="0"/>
        <v>System</v>
      </c>
      <c r="C6" s="6" t="str">
        <f>'Project Start Date'!C6</f>
        <v>DRS.PX.UTN._.CI_.3 Party</v>
      </c>
      <c r="D6" s="6" t="str">
        <f t="shared" si="1"/>
        <v>Max Capacity Factor Year</v>
      </c>
      <c r="E6" s="46">
        <f>INDEX('AEG Inputs'!$J:$J,MATCH($C6,'AEG Inputs'!$E:$E,0))</f>
        <v>20</v>
      </c>
      <c r="G6" s="6" t="s">
        <v>560</v>
      </c>
      <c r="H6" s="6">
        <f>'Project Start Date'!H6</f>
        <v>1</v>
      </c>
      <c r="L6" s="6" t="s">
        <v>561</v>
      </c>
      <c r="M6" s="6" t="s">
        <v>562</v>
      </c>
      <c r="O6" s="6" t="str">
        <f ca="1">'Project Start Date'!O6</f>
        <v>H:\2023 IRP Update\_Document\DATA DISC\2023 IRP Update Data Disk April 1 (Public)\Chapters, Appendicies, and Input Assumptions\Input Assumptions\DSM\_PC_DSM-DR-IRP2023 Update Plexos Inputs Summer &amp; Winter update.xlsx]</v>
      </c>
      <c r="Q6" s="6">
        <f>INDEX('AEG Inputs'!$J:$J,MATCH($C6,'AEG Inputs'!$E:$E,0))</f>
        <v>20</v>
      </c>
      <c r="AB6" s="43" t="s">
        <v>8</v>
      </c>
      <c r="AC6" s="43" t="s">
        <v>306</v>
      </c>
      <c r="AD6" s="43" t="s">
        <v>77</v>
      </c>
      <c r="AE6" s="43" t="s">
        <v>219</v>
      </c>
      <c r="AF6" s="43">
        <v>-1.1415524999999999E-2</v>
      </c>
      <c r="AG6" s="43"/>
      <c r="AH6" s="43" t="s">
        <v>405</v>
      </c>
      <c r="AI6" s="44">
        <v>1</v>
      </c>
      <c r="AJ6" s="43"/>
      <c r="AK6" s="43"/>
      <c r="AL6" s="43"/>
      <c r="AM6" s="43" t="s">
        <v>403</v>
      </c>
      <c r="AN6" s="43"/>
      <c r="AO6" s="43"/>
      <c r="AP6" s="43"/>
      <c r="AQ6" s="43" t="s">
        <v>492</v>
      </c>
      <c r="AR6" s="6" t="s">
        <v>302</v>
      </c>
    </row>
    <row r="7" spans="1:45" x14ac:dyDescent="0.25">
      <c r="A7" s="6" t="str">
        <f t="shared" si="0"/>
        <v>Generators</v>
      </c>
      <c r="B7" s="6" t="str">
        <f t="shared" si="0"/>
        <v>System</v>
      </c>
      <c r="C7" s="6" t="str">
        <f>'Project Start Date'!C7</f>
        <v>DRS.PX.YAK._.CI_.3 Party</v>
      </c>
      <c r="D7" s="6" t="str">
        <f t="shared" si="1"/>
        <v>Max Capacity Factor Year</v>
      </c>
      <c r="E7" s="46">
        <f>INDEX('AEG Inputs'!$J:$J,MATCH($C7,'AEG Inputs'!$E:$E,0))</f>
        <v>20</v>
      </c>
      <c r="G7" s="6" t="s">
        <v>560</v>
      </c>
      <c r="H7" s="6">
        <f>'Project Start Date'!H7</f>
        <v>1</v>
      </c>
      <c r="L7" s="6" t="s">
        <v>561</v>
      </c>
      <c r="M7" s="6" t="s">
        <v>562</v>
      </c>
      <c r="O7" s="6" t="str">
        <f ca="1">'Project Start Date'!O7</f>
        <v>H:\2023 IRP Update\_Document\DATA DISC\2023 IRP Update Data Disk April 1 (Public)\Chapters, Appendicies, and Input Assumptions\Input Assumptions\DSM\_PC_DSM-DR-IRP2023 Update Plexos Inputs Summer &amp; Winter update.xlsx]</v>
      </c>
      <c r="Q7" s="6">
        <f>INDEX('AEG Inputs'!$J:$J,MATCH($C7,'AEG Inputs'!$E:$E,0))</f>
        <v>20</v>
      </c>
      <c r="AB7" s="43" t="s">
        <v>8</v>
      </c>
      <c r="AC7" s="43" t="s">
        <v>307</v>
      </c>
      <c r="AD7" s="43" t="s">
        <v>79</v>
      </c>
      <c r="AE7" s="43" t="s">
        <v>219</v>
      </c>
      <c r="AF7" s="43">
        <v>-2.0547949999999999E-3</v>
      </c>
      <c r="AG7" s="43"/>
      <c r="AH7" s="43" t="s">
        <v>405</v>
      </c>
      <c r="AI7" s="44">
        <v>1</v>
      </c>
      <c r="AJ7" s="43"/>
      <c r="AK7" s="43"/>
      <c r="AL7" s="43"/>
      <c r="AM7" s="43" t="s">
        <v>403</v>
      </c>
      <c r="AN7" s="43"/>
      <c r="AO7" s="43"/>
      <c r="AP7" s="43"/>
      <c r="AQ7" s="43" t="s">
        <v>492</v>
      </c>
      <c r="AR7" s="6" t="s">
        <v>302</v>
      </c>
    </row>
    <row r="8" spans="1:45" x14ac:dyDescent="0.25">
      <c r="A8" s="6" t="str">
        <f t="shared" si="0"/>
        <v>Generators</v>
      </c>
      <c r="B8" s="6" t="str">
        <f t="shared" si="0"/>
        <v>System</v>
      </c>
      <c r="C8" s="6" t="str">
        <f>'Project Start Date'!C8</f>
        <v>DRS.PX.WYC._.CI_.3 Party</v>
      </c>
      <c r="D8" s="6" t="str">
        <f t="shared" si="1"/>
        <v>Max Capacity Factor Year</v>
      </c>
      <c r="E8" s="46">
        <f>INDEX('AEG Inputs'!$J:$J,MATCH($C8,'AEG Inputs'!$E:$E,0))</f>
        <v>20</v>
      </c>
      <c r="G8" s="6" t="s">
        <v>560</v>
      </c>
      <c r="H8" s="6">
        <f>'Project Start Date'!H8</f>
        <v>1</v>
      </c>
      <c r="L8" s="6" t="s">
        <v>561</v>
      </c>
      <c r="M8" s="6" t="s">
        <v>562</v>
      </c>
      <c r="O8" s="6" t="str">
        <f ca="1">'Project Start Date'!O8</f>
        <v>H:\2023 IRP Update\_Document\DATA DISC\2023 IRP Update Data Disk April 1 (Public)\Chapters, Appendicies, and Input Assumptions\Input Assumptions\DSM\_PC_DSM-DR-IRP2023 Update Plexos Inputs Summer &amp; Winter update.xlsx]</v>
      </c>
      <c r="Q8" s="6">
        <f>INDEX('AEG Inputs'!$J:$J,MATCH($C8,'AEG Inputs'!$E:$E,0))</f>
        <v>20</v>
      </c>
      <c r="AB8" s="43" t="s">
        <v>8</v>
      </c>
      <c r="AC8" s="43" t="s">
        <v>308</v>
      </c>
      <c r="AD8" s="43" t="s">
        <v>81</v>
      </c>
      <c r="AE8" s="43" t="s">
        <v>219</v>
      </c>
      <c r="AF8" s="43">
        <v>-2.2831050000000001E-3</v>
      </c>
      <c r="AG8" s="43"/>
      <c r="AH8" s="43" t="s">
        <v>405</v>
      </c>
      <c r="AI8" s="44">
        <v>1</v>
      </c>
      <c r="AJ8" s="43"/>
      <c r="AK8" s="43"/>
      <c r="AL8" s="43"/>
      <c r="AM8" s="43" t="s">
        <v>403</v>
      </c>
      <c r="AN8" s="43"/>
      <c r="AO8" s="43"/>
      <c r="AP8" s="43"/>
      <c r="AQ8" s="43" t="s">
        <v>492</v>
      </c>
      <c r="AR8" s="6" t="s">
        <v>302</v>
      </c>
    </row>
    <row r="9" spans="1:45" x14ac:dyDescent="0.25">
      <c r="A9" s="6" t="str">
        <f t="shared" si="0"/>
        <v>Generators</v>
      </c>
      <c r="B9" s="6" t="str">
        <f t="shared" si="0"/>
        <v>System</v>
      </c>
      <c r="C9" s="6" t="str">
        <f>'Project Start Date'!C9</f>
        <v>DRS.PX.NCA._.RES.EV DLC</v>
      </c>
      <c r="D9" s="6" t="str">
        <f t="shared" si="1"/>
        <v>Max Capacity Factor Year</v>
      </c>
      <c r="E9" s="46">
        <f>INDEX('AEG Inputs'!$J:$J,MATCH($C9,'AEG Inputs'!$E:$E,0))</f>
        <v>18</v>
      </c>
      <c r="G9" s="6" t="s">
        <v>560</v>
      </c>
      <c r="H9" s="6">
        <f>'Project Start Date'!H9</f>
        <v>1</v>
      </c>
      <c r="L9" s="6" t="s">
        <v>561</v>
      </c>
      <c r="M9" s="6" t="s">
        <v>562</v>
      </c>
      <c r="O9" s="6" t="str">
        <f ca="1">'Project Start Date'!O9</f>
        <v>H:\2023 IRP Update\_Document\DATA DISC\2023 IRP Update Data Disk April 1 (Public)\Chapters, Appendicies, and Input Assumptions\Input Assumptions\DSM\_PC_DSM-DR-IRP2023 Update Plexos Inputs Summer &amp; Winter update.xlsx]</v>
      </c>
      <c r="Q9" s="6">
        <f>INDEX('AEG Inputs'!$J:$J,MATCH($C9,'AEG Inputs'!$E:$E,0))</f>
        <v>18</v>
      </c>
      <c r="AB9" s="43" t="s">
        <v>8</v>
      </c>
      <c r="AC9" s="43" t="s">
        <v>309</v>
      </c>
      <c r="AD9" s="43" t="s">
        <v>85</v>
      </c>
      <c r="AE9" s="43" t="s">
        <v>219</v>
      </c>
      <c r="AF9" s="43">
        <v>-2.0547949999999999E-3</v>
      </c>
      <c r="AG9" s="43"/>
      <c r="AH9" s="43" t="s">
        <v>405</v>
      </c>
      <c r="AI9" s="44">
        <v>1</v>
      </c>
      <c r="AJ9" s="43"/>
      <c r="AK9" s="43"/>
      <c r="AL9" s="43"/>
      <c r="AM9" s="43" t="s">
        <v>403</v>
      </c>
      <c r="AN9" s="43"/>
      <c r="AO9" s="43"/>
      <c r="AP9" s="43"/>
      <c r="AQ9" s="43" t="s">
        <v>492</v>
      </c>
      <c r="AR9" s="6" t="s">
        <v>302</v>
      </c>
    </row>
    <row r="10" spans="1:45" x14ac:dyDescent="0.25">
      <c r="A10" s="6" t="str">
        <f t="shared" si="0"/>
        <v>Generators</v>
      </c>
      <c r="B10" s="6" t="str">
        <f t="shared" si="0"/>
        <v>System</v>
      </c>
      <c r="C10" s="6" t="str">
        <f>'Project Start Date'!C10</f>
        <v>DRS.PX.GOE._.RES.EV DLC</v>
      </c>
      <c r="D10" s="6" t="str">
        <f t="shared" si="1"/>
        <v>Max Capacity Factor Year</v>
      </c>
      <c r="E10" s="46">
        <f>INDEX('AEG Inputs'!$J:$J,MATCH($C10,'AEG Inputs'!$E:$E,0))</f>
        <v>18</v>
      </c>
      <c r="G10" s="6" t="s">
        <v>560</v>
      </c>
      <c r="H10" s="6">
        <f>'Project Start Date'!H10</f>
        <v>1</v>
      </c>
      <c r="L10" s="6" t="s">
        <v>561</v>
      </c>
      <c r="M10" s="6" t="s">
        <v>562</v>
      </c>
      <c r="O10" s="6" t="str">
        <f ca="1">'Project Start Date'!O10</f>
        <v>H:\2023 IRP Update\_Document\DATA DISC\2023 IRP Update Data Disk April 1 (Public)\Chapters, Appendicies, and Input Assumptions\Input Assumptions\DSM\_PC_DSM-DR-IRP2023 Update Plexos Inputs Summer &amp; Winter update.xlsx]</v>
      </c>
      <c r="Q10" s="6">
        <f>INDEX('AEG Inputs'!$J:$J,MATCH($C10,'AEG Inputs'!$E:$E,0))</f>
        <v>18</v>
      </c>
      <c r="AB10" s="43" t="s">
        <v>8</v>
      </c>
      <c r="AC10" s="43" t="s">
        <v>310</v>
      </c>
      <c r="AD10" s="43" t="s">
        <v>87</v>
      </c>
      <c r="AE10" s="43" t="s">
        <v>219</v>
      </c>
      <c r="AF10" s="43">
        <v>-5.936073E-3</v>
      </c>
      <c r="AG10" s="43"/>
      <c r="AH10" s="43" t="s">
        <v>405</v>
      </c>
      <c r="AI10" s="44">
        <v>1</v>
      </c>
      <c r="AJ10" s="43"/>
      <c r="AK10" s="43"/>
      <c r="AL10" s="43"/>
      <c r="AM10" s="43" t="s">
        <v>403</v>
      </c>
      <c r="AN10" s="43"/>
      <c r="AO10" s="43"/>
      <c r="AP10" s="43"/>
      <c r="AQ10" s="43" t="s">
        <v>492</v>
      </c>
      <c r="AR10" s="6" t="s">
        <v>302</v>
      </c>
    </row>
    <row r="11" spans="1:45" x14ac:dyDescent="0.25">
      <c r="A11" s="6" t="str">
        <f t="shared" si="0"/>
        <v>Generators</v>
      </c>
      <c r="B11" s="6" t="str">
        <f t="shared" si="0"/>
        <v>System</v>
      </c>
      <c r="C11" s="6" t="str">
        <f>'Project Start Date'!C11</f>
        <v>DRS.PX.SOR._.RES.EV DLC</v>
      </c>
      <c r="D11" s="6" t="str">
        <f t="shared" si="1"/>
        <v>Max Capacity Factor Year</v>
      </c>
      <c r="E11" s="46">
        <f>INDEX('AEG Inputs'!$J:$J,MATCH($C11,'AEG Inputs'!$E:$E,0))</f>
        <v>18</v>
      </c>
      <c r="G11" s="6" t="s">
        <v>560</v>
      </c>
      <c r="H11" s="6">
        <f>'Project Start Date'!H11</f>
        <v>1</v>
      </c>
      <c r="L11" s="6" t="s">
        <v>561</v>
      </c>
      <c r="M11" s="6" t="s">
        <v>562</v>
      </c>
      <c r="O11" s="6" t="str">
        <f ca="1">'Project Start Date'!O11</f>
        <v>H:\2023 IRP Update\_Document\DATA DISC\2023 IRP Update Data Disk April 1 (Public)\Chapters, Appendicies, and Input Assumptions\Input Assumptions\DSM\_PC_DSM-DR-IRP2023 Update Plexos Inputs Summer &amp; Winter update.xlsx]</v>
      </c>
      <c r="Q11" s="6">
        <f>INDEX('AEG Inputs'!$J:$J,MATCH($C11,'AEG Inputs'!$E:$E,0))</f>
        <v>18</v>
      </c>
      <c r="AB11" s="43" t="s">
        <v>8</v>
      </c>
      <c r="AC11" s="43" t="s">
        <v>311</v>
      </c>
      <c r="AD11" s="43" t="s">
        <v>59</v>
      </c>
      <c r="AE11" s="43" t="s">
        <v>219</v>
      </c>
      <c r="AF11" s="43">
        <v>-1.0273973E-2</v>
      </c>
      <c r="AG11" s="43"/>
      <c r="AH11" s="43" t="s">
        <v>405</v>
      </c>
      <c r="AI11" s="44">
        <v>1</v>
      </c>
      <c r="AJ11" s="43"/>
      <c r="AK11" s="43"/>
      <c r="AL11" s="43"/>
      <c r="AM11" s="43" t="s">
        <v>403</v>
      </c>
      <c r="AN11" s="43"/>
      <c r="AO11" s="43"/>
      <c r="AP11" s="43"/>
      <c r="AQ11" s="43" t="s">
        <v>492</v>
      </c>
      <c r="AR11" s="6" t="s">
        <v>302</v>
      </c>
    </row>
    <row r="12" spans="1:45" x14ac:dyDescent="0.25">
      <c r="A12" s="6" t="str">
        <f t="shared" si="0"/>
        <v>Generators</v>
      </c>
      <c r="B12" s="6" t="str">
        <f t="shared" si="0"/>
        <v>System</v>
      </c>
      <c r="C12" s="6" t="str">
        <f>'Project Start Date'!C12</f>
        <v>DRS.PX.UTN._.RES.EV DLC</v>
      </c>
      <c r="D12" s="6" t="str">
        <f t="shared" si="1"/>
        <v>Max Capacity Factor Year</v>
      </c>
      <c r="E12" s="46">
        <f>INDEX('AEG Inputs'!$J:$J,MATCH($C12,'AEG Inputs'!$E:$E,0))</f>
        <v>18</v>
      </c>
      <c r="G12" s="6" t="s">
        <v>560</v>
      </c>
      <c r="H12" s="6">
        <f>'Project Start Date'!H12</f>
        <v>1</v>
      </c>
      <c r="L12" s="6" t="s">
        <v>561</v>
      </c>
      <c r="M12" s="6" t="s">
        <v>562</v>
      </c>
      <c r="O12" s="6" t="str">
        <f ca="1">'Project Start Date'!O12</f>
        <v>H:\2023 IRP Update\_Document\DATA DISC\2023 IRP Update Data Disk April 1 (Public)\Chapters, Appendicies, and Input Assumptions\Input Assumptions\DSM\_PC_DSM-DR-IRP2023 Update Plexos Inputs Summer &amp; Winter update.xlsx]</v>
      </c>
      <c r="Q12" s="6">
        <f>INDEX('AEG Inputs'!$J:$J,MATCH($C12,'AEG Inputs'!$E:$E,0))</f>
        <v>18</v>
      </c>
      <c r="AB12" s="43" t="s">
        <v>8</v>
      </c>
      <c r="AC12" s="43" t="s">
        <v>312</v>
      </c>
      <c r="AD12" s="43" t="s">
        <v>61</v>
      </c>
      <c r="AE12" s="43" t="s">
        <v>219</v>
      </c>
      <c r="AF12" s="43">
        <v>-2.0547949999999999E-3</v>
      </c>
      <c r="AG12" s="43"/>
      <c r="AH12" s="43" t="s">
        <v>405</v>
      </c>
      <c r="AI12" s="44">
        <v>1</v>
      </c>
      <c r="AJ12" s="43"/>
      <c r="AK12" s="43"/>
      <c r="AL12" s="43"/>
      <c r="AM12" s="43" t="s">
        <v>403</v>
      </c>
      <c r="AN12" s="43"/>
      <c r="AO12" s="43"/>
      <c r="AP12" s="43"/>
      <c r="AQ12" s="43" t="s">
        <v>492</v>
      </c>
      <c r="AR12" s="6" t="s">
        <v>302</v>
      </c>
    </row>
    <row r="13" spans="1:45" x14ac:dyDescent="0.25">
      <c r="A13" s="6" t="str">
        <f t="shared" si="0"/>
        <v>Generators</v>
      </c>
      <c r="B13" s="6" t="str">
        <f t="shared" si="0"/>
        <v>System</v>
      </c>
      <c r="C13" s="6" t="str">
        <f>'Project Start Date'!C13</f>
        <v>DRS.PX.YAK._.RES.EV DLC</v>
      </c>
      <c r="D13" s="6" t="str">
        <f t="shared" si="1"/>
        <v>Max Capacity Factor Year</v>
      </c>
      <c r="E13" s="46">
        <f>INDEX('AEG Inputs'!$J:$J,MATCH($C13,'AEG Inputs'!$E:$E,0))</f>
        <v>18</v>
      </c>
      <c r="G13" s="6" t="s">
        <v>560</v>
      </c>
      <c r="H13" s="6">
        <f>'Project Start Date'!H13</f>
        <v>1</v>
      </c>
      <c r="L13" s="6" t="s">
        <v>561</v>
      </c>
      <c r="M13" s="6" t="s">
        <v>562</v>
      </c>
      <c r="O13" s="6" t="str">
        <f ca="1">'Project Start Date'!O13</f>
        <v>H:\2023 IRP Update\_Document\DATA DISC\2023 IRP Update Data Disk April 1 (Public)\Chapters, Appendicies, and Input Assumptions\Input Assumptions\DSM\_PC_DSM-DR-IRP2023 Update Plexos Inputs Summer &amp; Winter update.xlsx]</v>
      </c>
      <c r="Q13" s="6">
        <f>INDEX('AEG Inputs'!$J:$J,MATCH($C13,'AEG Inputs'!$E:$E,0))</f>
        <v>18</v>
      </c>
      <c r="AB13" s="43" t="s">
        <v>8</v>
      </c>
      <c r="AC13" s="43" t="s">
        <v>313</v>
      </c>
      <c r="AD13" s="43" t="s">
        <v>63</v>
      </c>
      <c r="AE13" s="43" t="s">
        <v>219</v>
      </c>
      <c r="AF13" s="43">
        <v>-2.0547949999999999E-3</v>
      </c>
      <c r="AG13" s="43"/>
      <c r="AH13" s="43" t="s">
        <v>405</v>
      </c>
      <c r="AI13" s="44">
        <v>1</v>
      </c>
      <c r="AJ13" s="43"/>
      <c r="AK13" s="43"/>
      <c r="AL13" s="43"/>
      <c r="AM13" s="43" t="s">
        <v>403</v>
      </c>
      <c r="AN13" s="43"/>
      <c r="AO13" s="43"/>
      <c r="AP13" s="43"/>
      <c r="AQ13" s="43" t="s">
        <v>492</v>
      </c>
      <c r="AR13" s="6" t="s">
        <v>302</v>
      </c>
    </row>
    <row r="14" spans="1:45" x14ac:dyDescent="0.25">
      <c r="A14" s="6" t="str">
        <f t="shared" si="0"/>
        <v>Generators</v>
      </c>
      <c r="B14" s="6" t="str">
        <f t="shared" si="0"/>
        <v>System</v>
      </c>
      <c r="C14" s="6" t="str">
        <f>'Project Start Date'!C14</f>
        <v>DRS.PX.WYC._.RES.EV DLC</v>
      </c>
      <c r="D14" s="6" t="str">
        <f t="shared" si="1"/>
        <v>Max Capacity Factor Year</v>
      </c>
      <c r="E14" s="46">
        <f>INDEX('AEG Inputs'!$J:$J,MATCH($C14,'AEG Inputs'!$E:$E,0))</f>
        <v>18</v>
      </c>
      <c r="G14" s="6" t="s">
        <v>560</v>
      </c>
      <c r="H14" s="6">
        <f>'Project Start Date'!H14</f>
        <v>1</v>
      </c>
      <c r="L14" s="6" t="s">
        <v>561</v>
      </c>
      <c r="M14" s="6" t="s">
        <v>562</v>
      </c>
      <c r="O14" s="6" t="str">
        <f ca="1">'Project Start Date'!O14</f>
        <v>H:\2023 IRP Update\_Document\DATA DISC\2023 IRP Update Data Disk April 1 (Public)\Chapters, Appendicies, and Input Assumptions\Input Assumptions\DSM\_PC_DSM-DR-IRP2023 Update Plexos Inputs Summer &amp; Winter update.xlsx]</v>
      </c>
      <c r="Q14" s="6">
        <f>INDEX('AEG Inputs'!$J:$J,MATCH($C14,'AEG Inputs'!$E:$E,0))</f>
        <v>18</v>
      </c>
      <c r="AB14" s="43" t="s">
        <v>8</v>
      </c>
      <c r="AC14" s="43" t="s">
        <v>314</v>
      </c>
      <c r="AD14" s="43" t="s">
        <v>65</v>
      </c>
      <c r="AE14" s="43" t="s">
        <v>219</v>
      </c>
      <c r="AF14" s="43">
        <v>-2.2831050000000001E-3</v>
      </c>
      <c r="AG14" s="43"/>
      <c r="AH14" s="43" t="s">
        <v>405</v>
      </c>
      <c r="AI14" s="44">
        <v>1</v>
      </c>
      <c r="AJ14" s="43"/>
      <c r="AK14" s="43"/>
      <c r="AL14" s="43"/>
      <c r="AM14" s="43" t="s">
        <v>403</v>
      </c>
      <c r="AN14" s="43"/>
      <c r="AO14" s="43"/>
      <c r="AP14" s="43"/>
      <c r="AQ14" s="43" t="s">
        <v>492</v>
      </c>
      <c r="AR14" s="6" t="s">
        <v>302</v>
      </c>
    </row>
    <row r="15" spans="1:45" x14ac:dyDescent="0.25">
      <c r="A15" s="6" t="str">
        <f t="shared" si="0"/>
        <v>Generators</v>
      </c>
      <c r="B15" s="6" t="str">
        <f t="shared" si="0"/>
        <v>System</v>
      </c>
      <c r="C15" s="6" t="str">
        <f>'Project Start Date'!C15</f>
        <v>DRS.PX.NCA._.CI_.HVAC - DLC</v>
      </c>
      <c r="D15" s="6" t="str">
        <f t="shared" si="1"/>
        <v>Max Capacity Factor Year</v>
      </c>
      <c r="E15" s="46">
        <f>INDEX('AEG Inputs'!$J:$J,MATCH($C15,'AEG Inputs'!$E:$E,0))</f>
        <v>100</v>
      </c>
      <c r="G15" s="6" t="s">
        <v>560</v>
      </c>
      <c r="H15" s="6">
        <f>'Project Start Date'!H15</f>
        <v>1</v>
      </c>
      <c r="L15" s="6" t="s">
        <v>561</v>
      </c>
      <c r="M15" s="6" t="s">
        <v>562</v>
      </c>
      <c r="O15" s="6" t="str">
        <f ca="1">'Project Start Date'!O15</f>
        <v>H:\2023 IRP Update\_Document\DATA DISC\2023 IRP Update Data Disk April 1 (Public)\Chapters, Appendicies, and Input Assumptions\Input Assumptions\DSM\_PC_DSM-DR-IRP2023 Update Plexos Inputs Summer &amp; Winter update.xlsx]</v>
      </c>
      <c r="Q15" s="6">
        <f>INDEX('AEG Inputs'!$J:$J,MATCH($C15,'AEG Inputs'!$E:$E,0))</f>
        <v>100</v>
      </c>
      <c r="AB15" s="43" t="s">
        <v>8</v>
      </c>
      <c r="AC15" s="43" t="s">
        <v>315</v>
      </c>
      <c r="AD15" s="43" t="s">
        <v>67</v>
      </c>
      <c r="AE15" s="43" t="s">
        <v>219</v>
      </c>
      <c r="AF15" s="43">
        <v>-1.1415524999999999E-2</v>
      </c>
      <c r="AG15" s="43"/>
      <c r="AH15" s="43" t="s">
        <v>405</v>
      </c>
      <c r="AI15" s="44">
        <v>1</v>
      </c>
      <c r="AJ15" s="43"/>
      <c r="AK15" s="43"/>
      <c r="AL15" s="43"/>
      <c r="AM15" s="43" t="s">
        <v>403</v>
      </c>
      <c r="AN15" s="43"/>
      <c r="AO15" s="43"/>
      <c r="AP15" s="43"/>
      <c r="AQ15" s="43" t="s">
        <v>492</v>
      </c>
      <c r="AR15" s="6" t="s">
        <v>302</v>
      </c>
    </row>
    <row r="16" spans="1:45" x14ac:dyDescent="0.25">
      <c r="A16" s="6" t="str">
        <f t="shared" si="0"/>
        <v>Generators</v>
      </c>
      <c r="B16" s="6" t="str">
        <f t="shared" si="0"/>
        <v>System</v>
      </c>
      <c r="C16" s="6" t="str">
        <f>'Project Start Date'!C16</f>
        <v>DRS.PX.GOE._.CI_.HVAC - DLC</v>
      </c>
      <c r="D16" s="6" t="str">
        <f t="shared" si="1"/>
        <v>Max Capacity Factor Year</v>
      </c>
      <c r="E16" s="46">
        <f>INDEX('AEG Inputs'!$J:$J,MATCH($C16,'AEG Inputs'!$E:$E,0))</f>
        <v>100</v>
      </c>
      <c r="G16" s="6" t="s">
        <v>560</v>
      </c>
      <c r="H16" s="6">
        <f>'Project Start Date'!H16</f>
        <v>1</v>
      </c>
      <c r="L16" s="6" t="s">
        <v>561</v>
      </c>
      <c r="M16" s="6" t="s">
        <v>562</v>
      </c>
      <c r="O16" s="6" t="str">
        <f ca="1">'Project Start Date'!O16</f>
        <v>H:\2023 IRP Update\_Document\DATA DISC\2023 IRP Update Data Disk April 1 (Public)\Chapters, Appendicies, and Input Assumptions\Input Assumptions\DSM\_PC_DSM-DR-IRP2023 Update Plexos Inputs Summer &amp; Winter update.xlsx]</v>
      </c>
      <c r="Q16" s="6">
        <f>INDEX('AEG Inputs'!$J:$J,MATCH($C16,'AEG Inputs'!$E:$E,0))</f>
        <v>100</v>
      </c>
      <c r="AB16" s="43" t="s">
        <v>8</v>
      </c>
      <c r="AC16" s="43" t="s">
        <v>316</v>
      </c>
      <c r="AD16" s="43" t="s">
        <v>69</v>
      </c>
      <c r="AE16" s="43" t="s">
        <v>219</v>
      </c>
      <c r="AF16" s="43">
        <v>-2.0547949999999999E-3</v>
      </c>
      <c r="AG16" s="43"/>
      <c r="AH16" s="43" t="s">
        <v>405</v>
      </c>
      <c r="AI16" s="44">
        <v>1</v>
      </c>
      <c r="AJ16" s="43"/>
      <c r="AK16" s="43"/>
      <c r="AL16" s="43"/>
      <c r="AM16" s="43" t="s">
        <v>403</v>
      </c>
      <c r="AN16" s="43"/>
      <c r="AO16" s="43"/>
      <c r="AP16" s="43"/>
      <c r="AQ16" s="43" t="s">
        <v>492</v>
      </c>
      <c r="AR16" s="6" t="s">
        <v>302</v>
      </c>
    </row>
    <row r="17" spans="1:44" x14ac:dyDescent="0.25">
      <c r="A17" s="6" t="str">
        <f t="shared" si="0"/>
        <v>Generators</v>
      </c>
      <c r="B17" s="6" t="str">
        <f t="shared" si="0"/>
        <v>System</v>
      </c>
      <c r="C17" s="6" t="str">
        <f>'Project Start Date'!C17</f>
        <v>DRS.PX.SOR._.CI_.HVAC - DLC</v>
      </c>
      <c r="D17" s="6" t="str">
        <f t="shared" si="1"/>
        <v>Max Capacity Factor Year</v>
      </c>
      <c r="E17" s="46">
        <f>INDEX('AEG Inputs'!$J:$J,MATCH($C17,'AEG Inputs'!$E:$E,0))</f>
        <v>100</v>
      </c>
      <c r="G17" s="6" t="s">
        <v>560</v>
      </c>
      <c r="H17" s="6">
        <f>'Project Start Date'!H17</f>
        <v>1</v>
      </c>
      <c r="L17" s="6" t="s">
        <v>561</v>
      </c>
      <c r="M17" s="6" t="s">
        <v>562</v>
      </c>
      <c r="O17" s="6" t="str">
        <f ca="1">'Project Start Date'!O17</f>
        <v>H:\2023 IRP Update\_Document\DATA DISC\2023 IRP Update Data Disk April 1 (Public)\Chapters, Appendicies, and Input Assumptions\Input Assumptions\DSM\_PC_DSM-DR-IRP2023 Update Plexos Inputs Summer &amp; Winter update.xlsx]</v>
      </c>
      <c r="Q17" s="6">
        <f>INDEX('AEG Inputs'!$J:$J,MATCH($C17,'AEG Inputs'!$E:$E,0))</f>
        <v>100</v>
      </c>
      <c r="AB17" s="43" t="s">
        <v>8</v>
      </c>
      <c r="AC17" s="43" t="s">
        <v>317</v>
      </c>
      <c r="AD17" s="43" t="s">
        <v>71</v>
      </c>
      <c r="AE17" s="43" t="s">
        <v>219</v>
      </c>
      <c r="AF17" s="43">
        <v>-2.0547949999999999E-3</v>
      </c>
      <c r="AG17" s="43"/>
      <c r="AH17" s="43" t="s">
        <v>405</v>
      </c>
      <c r="AI17" s="44">
        <v>1</v>
      </c>
      <c r="AJ17" s="43"/>
      <c r="AK17" s="43"/>
      <c r="AL17" s="43"/>
      <c r="AM17" s="43" t="s">
        <v>403</v>
      </c>
      <c r="AN17" s="43"/>
      <c r="AO17" s="43"/>
      <c r="AP17" s="43"/>
      <c r="AQ17" s="43" t="s">
        <v>492</v>
      </c>
      <c r="AR17" s="6" t="s">
        <v>302</v>
      </c>
    </row>
    <row r="18" spans="1:44" x14ac:dyDescent="0.25">
      <c r="A18" s="6" t="str">
        <f t="shared" si="0"/>
        <v>Generators</v>
      </c>
      <c r="B18" s="6" t="str">
        <f t="shared" si="0"/>
        <v>System</v>
      </c>
      <c r="C18" s="6" t="str">
        <f>'Project Start Date'!C18</f>
        <v>DRS.PX.UTN._.CI_.HVAC - DLC</v>
      </c>
      <c r="D18" s="6" t="str">
        <f t="shared" si="1"/>
        <v>Max Capacity Factor Year</v>
      </c>
      <c r="E18" s="46">
        <f>INDEX('AEG Inputs'!$J:$J,MATCH($C18,'AEG Inputs'!$E:$E,0))</f>
        <v>100</v>
      </c>
      <c r="G18" s="6" t="s">
        <v>560</v>
      </c>
      <c r="H18" s="6">
        <f>'Project Start Date'!H18</f>
        <v>1</v>
      </c>
      <c r="L18" s="6" t="s">
        <v>561</v>
      </c>
      <c r="M18" s="6" t="s">
        <v>562</v>
      </c>
      <c r="O18" s="6" t="str">
        <f ca="1">'Project Start Date'!O18</f>
        <v>H:\2023 IRP Update\_Document\DATA DISC\2023 IRP Update Data Disk April 1 (Public)\Chapters, Appendicies, and Input Assumptions\Input Assumptions\DSM\_PC_DSM-DR-IRP2023 Update Plexos Inputs Summer &amp; Winter update.xlsx]</v>
      </c>
      <c r="Q18" s="6">
        <f>INDEX('AEG Inputs'!$J:$J,MATCH($C18,'AEG Inputs'!$E:$E,0))</f>
        <v>100</v>
      </c>
      <c r="AB18" s="43" t="s">
        <v>8</v>
      </c>
      <c r="AC18" s="43" t="s">
        <v>318</v>
      </c>
      <c r="AD18" s="43" t="s">
        <v>53</v>
      </c>
      <c r="AE18" s="43" t="s">
        <v>219</v>
      </c>
      <c r="AF18" s="43">
        <v>-2.2831050000000001E-3</v>
      </c>
      <c r="AG18" s="43"/>
      <c r="AH18" s="43" t="s">
        <v>405</v>
      </c>
      <c r="AI18" s="44">
        <v>1</v>
      </c>
      <c r="AJ18" s="43"/>
      <c r="AK18" s="43"/>
      <c r="AL18" s="43"/>
      <c r="AM18" s="43" t="s">
        <v>403</v>
      </c>
      <c r="AN18" s="43"/>
      <c r="AO18" s="43"/>
      <c r="AP18" s="43"/>
      <c r="AQ18" s="43" t="s">
        <v>492</v>
      </c>
      <c r="AR18" s="6" t="s">
        <v>302</v>
      </c>
    </row>
    <row r="19" spans="1:44" x14ac:dyDescent="0.25">
      <c r="A19" s="6" t="str">
        <f t="shared" si="0"/>
        <v>Generators</v>
      </c>
      <c r="B19" s="6" t="str">
        <f t="shared" si="0"/>
        <v>System</v>
      </c>
      <c r="C19" s="6" t="str">
        <f>'Project Start Date'!C19</f>
        <v>DRS.PX.YAK._.CI_.HVAC - DLC</v>
      </c>
      <c r="D19" s="6" t="str">
        <f t="shared" si="1"/>
        <v>Max Capacity Factor Year</v>
      </c>
      <c r="E19" s="46">
        <f>INDEX('AEG Inputs'!$J:$J,MATCH($C19,'AEG Inputs'!$E:$E,0))</f>
        <v>100</v>
      </c>
      <c r="G19" s="6" t="s">
        <v>560</v>
      </c>
      <c r="H19" s="6">
        <f>'Project Start Date'!H19</f>
        <v>1</v>
      </c>
      <c r="L19" s="6" t="s">
        <v>561</v>
      </c>
      <c r="M19" s="6" t="s">
        <v>562</v>
      </c>
      <c r="O19" s="6" t="str">
        <f ca="1">'Project Start Date'!O19</f>
        <v>H:\2023 IRP Update\_Document\DATA DISC\2023 IRP Update Data Disk April 1 (Public)\Chapters, Appendicies, and Input Assumptions\Input Assumptions\DSM\_PC_DSM-DR-IRP2023 Update Plexos Inputs Summer &amp; Winter update.xlsx]</v>
      </c>
      <c r="Q19" s="6">
        <f>INDEX('AEG Inputs'!$J:$J,MATCH($C19,'AEG Inputs'!$E:$E,0))</f>
        <v>100</v>
      </c>
      <c r="AB19" s="43" t="s">
        <v>8</v>
      </c>
      <c r="AC19" s="43" t="s">
        <v>319</v>
      </c>
      <c r="AD19" s="43" t="s">
        <v>43</v>
      </c>
      <c r="AE19" s="43" t="s">
        <v>219</v>
      </c>
      <c r="AF19" s="43">
        <v>-1.0273973E-2</v>
      </c>
      <c r="AG19" s="43"/>
      <c r="AH19" s="43" t="s">
        <v>405</v>
      </c>
      <c r="AI19" s="44">
        <v>1</v>
      </c>
      <c r="AJ19" s="43"/>
      <c r="AK19" s="43"/>
      <c r="AL19" s="43"/>
      <c r="AM19" s="43" t="s">
        <v>403</v>
      </c>
      <c r="AN19" s="43"/>
      <c r="AO19" s="43"/>
      <c r="AP19" s="43"/>
      <c r="AQ19" s="43" t="s">
        <v>492</v>
      </c>
      <c r="AR19" s="6" t="s">
        <v>302</v>
      </c>
    </row>
    <row r="20" spans="1:44" x14ac:dyDescent="0.25">
      <c r="A20" s="6" t="str">
        <f t="shared" si="0"/>
        <v>Generators</v>
      </c>
      <c r="B20" s="6" t="str">
        <f t="shared" si="0"/>
        <v>System</v>
      </c>
      <c r="C20" s="6" t="str">
        <f>'Project Start Date'!C20</f>
        <v>DRS.PX.WYC._.CI_.HVAC - DLC</v>
      </c>
      <c r="D20" s="6" t="str">
        <f t="shared" si="1"/>
        <v>Max Capacity Factor Year</v>
      </c>
      <c r="E20" s="46">
        <f>INDEX('AEG Inputs'!$J:$J,MATCH($C20,'AEG Inputs'!$E:$E,0))</f>
        <v>100</v>
      </c>
      <c r="G20" s="6" t="s">
        <v>560</v>
      </c>
      <c r="H20" s="6">
        <f>'Project Start Date'!H20</f>
        <v>1</v>
      </c>
      <c r="L20" s="6" t="s">
        <v>561</v>
      </c>
      <c r="M20" s="6" t="s">
        <v>562</v>
      </c>
      <c r="O20" s="6" t="str">
        <f ca="1">'Project Start Date'!O20</f>
        <v>H:\2023 IRP Update\_Document\DATA DISC\2023 IRP Update Data Disk April 1 (Public)\Chapters, Appendicies, and Input Assumptions\Input Assumptions\DSM\_PC_DSM-DR-IRP2023 Update Plexos Inputs Summer &amp; Winter update.xlsx]</v>
      </c>
      <c r="Q20" s="6">
        <f>INDEX('AEG Inputs'!$J:$J,MATCH($C20,'AEG Inputs'!$E:$E,0))</f>
        <v>100</v>
      </c>
      <c r="AB20" s="43" t="s">
        <v>8</v>
      </c>
      <c r="AC20" s="43" t="s">
        <v>320</v>
      </c>
      <c r="AD20" s="43" t="s">
        <v>45</v>
      </c>
      <c r="AE20" s="43" t="s">
        <v>219</v>
      </c>
      <c r="AF20" s="43">
        <v>-2.0547949999999999E-3</v>
      </c>
      <c r="AG20" s="43"/>
      <c r="AH20" s="43" t="s">
        <v>405</v>
      </c>
      <c r="AI20" s="44">
        <v>1</v>
      </c>
      <c r="AJ20" s="43"/>
      <c r="AK20" s="43"/>
      <c r="AL20" s="43"/>
      <c r="AM20" s="43" t="s">
        <v>403</v>
      </c>
      <c r="AN20" s="43"/>
      <c r="AO20" s="43"/>
      <c r="AP20" s="43"/>
      <c r="AQ20" s="43" t="s">
        <v>492</v>
      </c>
      <c r="AR20" s="6" t="s">
        <v>302</v>
      </c>
    </row>
    <row r="21" spans="1:44" x14ac:dyDescent="0.25">
      <c r="A21" s="6" t="str">
        <f t="shared" si="0"/>
        <v>Generators</v>
      </c>
      <c r="B21" s="6" t="str">
        <f t="shared" si="0"/>
        <v>System</v>
      </c>
      <c r="C21" s="6" t="str">
        <f>'Project Start Date'!C21</f>
        <v>DRS.PX.NCA._.RES.HVAC - DLC</v>
      </c>
      <c r="D21" s="6" t="str">
        <f t="shared" si="1"/>
        <v>Max Capacity Factor Year</v>
      </c>
      <c r="E21" s="46">
        <f>INDEX('AEG Inputs'!$J:$J,MATCH($C21,'AEG Inputs'!$E:$E,0))</f>
        <v>100</v>
      </c>
      <c r="G21" s="6" t="s">
        <v>560</v>
      </c>
      <c r="H21" s="6">
        <f>'Project Start Date'!H21</f>
        <v>1</v>
      </c>
      <c r="L21" s="6" t="s">
        <v>561</v>
      </c>
      <c r="M21" s="6" t="s">
        <v>562</v>
      </c>
      <c r="O21" s="6" t="str">
        <f ca="1">'Project Start Date'!O21</f>
        <v>H:\2023 IRP Update\_Document\DATA DISC\2023 IRP Update Data Disk April 1 (Public)\Chapters, Appendicies, and Input Assumptions\Input Assumptions\DSM\_PC_DSM-DR-IRP2023 Update Plexos Inputs Summer &amp; Winter update.xlsx]</v>
      </c>
      <c r="Q21" s="6">
        <f>INDEX('AEG Inputs'!$J:$J,MATCH($C21,'AEG Inputs'!$E:$E,0))</f>
        <v>100</v>
      </c>
      <c r="AB21" s="43" t="s">
        <v>8</v>
      </c>
      <c r="AC21" s="43" t="s">
        <v>321</v>
      </c>
      <c r="AD21" s="43" t="s">
        <v>47</v>
      </c>
      <c r="AE21" s="43" t="s">
        <v>219</v>
      </c>
      <c r="AF21" s="43">
        <v>-1.1415524999999999E-2</v>
      </c>
      <c r="AG21" s="43"/>
      <c r="AH21" s="43" t="s">
        <v>405</v>
      </c>
      <c r="AI21" s="44">
        <v>1</v>
      </c>
      <c r="AJ21" s="43"/>
      <c r="AK21" s="43"/>
      <c r="AL21" s="43"/>
      <c r="AM21" s="43" t="s">
        <v>403</v>
      </c>
      <c r="AN21" s="43"/>
      <c r="AO21" s="43"/>
      <c r="AP21" s="43"/>
      <c r="AQ21" s="43" t="s">
        <v>492</v>
      </c>
      <c r="AR21" s="6" t="s">
        <v>302</v>
      </c>
    </row>
    <row r="22" spans="1:44" x14ac:dyDescent="0.25">
      <c r="A22" s="6" t="str">
        <f t="shared" si="0"/>
        <v>Generators</v>
      </c>
      <c r="B22" s="6" t="str">
        <f t="shared" si="0"/>
        <v>System</v>
      </c>
      <c r="C22" s="6" t="str">
        <f>'Project Start Date'!C22</f>
        <v>DRS.PX.GOE._.RES.HVAC - DLC</v>
      </c>
      <c r="D22" s="6" t="str">
        <f t="shared" si="1"/>
        <v>Max Capacity Factor Year</v>
      </c>
      <c r="E22" s="46">
        <f>INDEX('AEG Inputs'!$J:$J,MATCH($C22,'AEG Inputs'!$E:$E,0))</f>
        <v>100</v>
      </c>
      <c r="G22" s="6" t="s">
        <v>560</v>
      </c>
      <c r="H22" s="6">
        <f>'Project Start Date'!H22</f>
        <v>1</v>
      </c>
      <c r="L22" s="6" t="s">
        <v>561</v>
      </c>
      <c r="M22" s="6" t="s">
        <v>562</v>
      </c>
      <c r="O22" s="6" t="str">
        <f ca="1">'Project Start Date'!O22</f>
        <v>H:\2023 IRP Update\_Document\DATA DISC\2023 IRP Update Data Disk April 1 (Public)\Chapters, Appendicies, and Input Assumptions\Input Assumptions\DSM\_PC_DSM-DR-IRP2023 Update Plexos Inputs Summer &amp; Winter update.xlsx]</v>
      </c>
      <c r="Q22" s="6">
        <f>INDEX('AEG Inputs'!$J:$J,MATCH($C22,'AEG Inputs'!$E:$E,0))</f>
        <v>100</v>
      </c>
      <c r="AB22" s="43" t="s">
        <v>8</v>
      </c>
      <c r="AC22" s="43" t="s">
        <v>322</v>
      </c>
      <c r="AD22" s="43" t="s">
        <v>49</v>
      </c>
      <c r="AE22" s="43" t="s">
        <v>219</v>
      </c>
      <c r="AF22" s="43">
        <v>-2.0547949999999999E-3</v>
      </c>
      <c r="AG22" s="43"/>
      <c r="AH22" s="43" t="s">
        <v>405</v>
      </c>
      <c r="AI22" s="44">
        <v>1</v>
      </c>
      <c r="AJ22" s="43"/>
      <c r="AK22" s="43"/>
      <c r="AL22" s="43"/>
      <c r="AM22" s="43" t="s">
        <v>403</v>
      </c>
      <c r="AN22" s="43"/>
      <c r="AO22" s="43"/>
      <c r="AP22" s="43"/>
      <c r="AQ22" s="43" t="s">
        <v>492</v>
      </c>
      <c r="AR22" s="6" t="s">
        <v>302</v>
      </c>
    </row>
    <row r="23" spans="1:44" x14ac:dyDescent="0.25">
      <c r="A23" s="6" t="str">
        <f t="shared" si="0"/>
        <v>Generators</v>
      </c>
      <c r="B23" s="6" t="str">
        <f t="shared" si="0"/>
        <v>System</v>
      </c>
      <c r="C23" s="6" t="str">
        <f>'Project Start Date'!C23</f>
        <v>DRS.PX.SOR._.RES.HVAC - DLC</v>
      </c>
      <c r="D23" s="6" t="str">
        <f t="shared" si="1"/>
        <v>Max Capacity Factor Year</v>
      </c>
      <c r="E23" s="46">
        <f>INDEX('AEG Inputs'!$J:$J,MATCH($C23,'AEG Inputs'!$E:$E,0))</f>
        <v>100</v>
      </c>
      <c r="G23" s="6" t="s">
        <v>560</v>
      </c>
      <c r="H23" s="6">
        <f>'Project Start Date'!H23</f>
        <v>1</v>
      </c>
      <c r="L23" s="6" t="s">
        <v>561</v>
      </c>
      <c r="M23" s="6" t="s">
        <v>562</v>
      </c>
      <c r="O23" s="6" t="str">
        <f ca="1">'Project Start Date'!O23</f>
        <v>H:\2023 IRP Update\_Document\DATA DISC\2023 IRP Update Data Disk April 1 (Public)\Chapters, Appendicies, and Input Assumptions\Input Assumptions\DSM\_PC_DSM-DR-IRP2023 Update Plexos Inputs Summer &amp; Winter update.xlsx]</v>
      </c>
      <c r="Q23" s="6">
        <f>INDEX('AEG Inputs'!$J:$J,MATCH($C23,'AEG Inputs'!$E:$E,0))</f>
        <v>100</v>
      </c>
      <c r="AB23" s="43" t="s">
        <v>8</v>
      </c>
      <c r="AC23" s="43" t="s">
        <v>323</v>
      </c>
      <c r="AD23" s="43" t="s">
        <v>51</v>
      </c>
      <c r="AE23" s="43" t="s">
        <v>219</v>
      </c>
      <c r="AF23" s="43">
        <v>-2.2831050000000001E-3</v>
      </c>
      <c r="AG23" s="43"/>
      <c r="AH23" s="43" t="s">
        <v>405</v>
      </c>
      <c r="AI23" s="44">
        <v>1</v>
      </c>
      <c r="AJ23" s="43"/>
      <c r="AK23" s="43"/>
      <c r="AL23" s="43"/>
      <c r="AM23" s="43" t="s">
        <v>403</v>
      </c>
      <c r="AN23" s="43"/>
      <c r="AO23" s="43"/>
      <c r="AP23" s="43"/>
      <c r="AQ23" s="43" t="s">
        <v>492</v>
      </c>
      <c r="AR23" s="6" t="s">
        <v>302</v>
      </c>
    </row>
    <row r="24" spans="1:44" x14ac:dyDescent="0.25">
      <c r="A24" s="6" t="str">
        <f t="shared" si="0"/>
        <v>Generators</v>
      </c>
      <c r="B24" s="6" t="str">
        <f t="shared" si="0"/>
        <v>System</v>
      </c>
      <c r="C24" s="6" t="str">
        <f>'Project Start Date'!C24</f>
        <v>DRS.PX.UTN._.RES.HVAC - DLC</v>
      </c>
      <c r="D24" s="6" t="str">
        <f t="shared" si="1"/>
        <v>Max Capacity Factor Year</v>
      </c>
      <c r="E24" s="46">
        <f>INDEX('AEG Inputs'!$J:$J,MATCH($C24,'AEG Inputs'!$E:$E,0))</f>
        <v>100</v>
      </c>
      <c r="G24" s="6" t="s">
        <v>560</v>
      </c>
      <c r="H24" s="6">
        <f>'Project Start Date'!H24</f>
        <v>1</v>
      </c>
      <c r="L24" s="6" t="s">
        <v>561</v>
      </c>
      <c r="M24" s="6" t="s">
        <v>562</v>
      </c>
      <c r="O24" s="6" t="str">
        <f ca="1">'Project Start Date'!O24</f>
        <v>H:\2023 IRP Update\_Document\DATA DISC\2023 IRP Update Data Disk April 1 (Public)\Chapters, Appendicies, and Input Assumptions\Input Assumptions\DSM\_PC_DSM-DR-IRP2023 Update Plexos Inputs Summer &amp; Winter update.xlsx]</v>
      </c>
      <c r="Q24" s="6">
        <f>INDEX('AEG Inputs'!$J:$J,MATCH($C24,'AEG Inputs'!$E:$E,0))</f>
        <v>100</v>
      </c>
      <c r="AB24" s="43" t="s">
        <v>8</v>
      </c>
      <c r="AC24" s="43" t="s">
        <v>324</v>
      </c>
      <c r="AD24" s="43" t="s">
        <v>55</v>
      </c>
      <c r="AE24" s="43" t="s">
        <v>219</v>
      </c>
      <c r="AF24" s="43">
        <v>-2.0547949999999999E-3</v>
      </c>
      <c r="AG24" s="43"/>
      <c r="AH24" s="43" t="s">
        <v>405</v>
      </c>
      <c r="AI24" s="44">
        <v>1</v>
      </c>
      <c r="AJ24" s="43"/>
      <c r="AK24" s="43"/>
      <c r="AL24" s="43"/>
      <c r="AM24" s="43" t="s">
        <v>403</v>
      </c>
      <c r="AN24" s="43"/>
      <c r="AO24" s="43"/>
      <c r="AP24" s="43"/>
      <c r="AQ24" s="43" t="s">
        <v>492</v>
      </c>
      <c r="AR24" s="6" t="s">
        <v>302</v>
      </c>
    </row>
    <row r="25" spans="1:44" x14ac:dyDescent="0.25">
      <c r="A25" s="6" t="str">
        <f t="shared" si="0"/>
        <v>Generators</v>
      </c>
      <c r="B25" s="6" t="str">
        <f t="shared" si="0"/>
        <v>System</v>
      </c>
      <c r="C25" s="6" t="str">
        <f>'Project Start Date'!C25</f>
        <v>DRS.PX.YAK._.RES.HVAC - DLC</v>
      </c>
      <c r="D25" s="6" t="str">
        <f t="shared" si="1"/>
        <v>Max Capacity Factor Year</v>
      </c>
      <c r="E25" s="46">
        <f>INDEX('AEG Inputs'!$J:$J,MATCH($C25,'AEG Inputs'!$E:$E,0))</f>
        <v>100</v>
      </c>
      <c r="G25" s="6" t="s">
        <v>560</v>
      </c>
      <c r="H25" s="6">
        <f>'Project Start Date'!H25</f>
        <v>1</v>
      </c>
      <c r="L25" s="6" t="s">
        <v>561</v>
      </c>
      <c r="M25" s="6" t="s">
        <v>562</v>
      </c>
      <c r="O25" s="6" t="str">
        <f ca="1">'Project Start Date'!O25</f>
        <v>H:\2023 IRP Update\_Document\DATA DISC\2023 IRP Update Data Disk April 1 (Public)\Chapters, Appendicies, and Input Assumptions\Input Assumptions\DSM\_PC_DSM-DR-IRP2023 Update Plexos Inputs Summer &amp; Winter update.xlsx]</v>
      </c>
      <c r="Q25" s="6">
        <f>INDEX('AEG Inputs'!$J:$J,MATCH($C25,'AEG Inputs'!$E:$E,0))</f>
        <v>100</v>
      </c>
      <c r="AB25" s="43" t="s">
        <v>8</v>
      </c>
      <c r="AC25" s="43" t="s">
        <v>325</v>
      </c>
      <c r="AD25" s="43" t="s">
        <v>57</v>
      </c>
      <c r="AE25" s="43" t="s">
        <v>219</v>
      </c>
      <c r="AF25" s="43">
        <v>-5.936073E-3</v>
      </c>
      <c r="AG25" s="43"/>
      <c r="AH25" s="43" t="s">
        <v>405</v>
      </c>
      <c r="AI25" s="44">
        <v>1</v>
      </c>
      <c r="AJ25" s="43"/>
      <c r="AK25" s="43"/>
      <c r="AL25" s="43"/>
      <c r="AM25" s="43" t="s">
        <v>403</v>
      </c>
      <c r="AN25" s="43"/>
      <c r="AO25" s="43"/>
      <c r="AP25" s="43"/>
      <c r="AQ25" s="43" t="s">
        <v>492</v>
      </c>
      <c r="AR25" s="6" t="s">
        <v>302</v>
      </c>
    </row>
    <row r="26" spans="1:44" x14ac:dyDescent="0.25">
      <c r="A26" s="6" t="str">
        <f t="shared" si="0"/>
        <v>Generators</v>
      </c>
      <c r="B26" s="6" t="str">
        <f t="shared" si="0"/>
        <v>System</v>
      </c>
      <c r="C26" s="6" t="str">
        <f>'Project Start Date'!C26</f>
        <v>DRS.PX.WYC._.RES.HVAC - DLC</v>
      </c>
      <c r="D26" s="6" t="str">
        <f t="shared" si="1"/>
        <v>Max Capacity Factor Year</v>
      </c>
      <c r="E26" s="46">
        <f>INDEX('AEG Inputs'!$J:$J,MATCH($C26,'AEG Inputs'!$E:$E,0))</f>
        <v>100</v>
      </c>
      <c r="G26" s="6" t="s">
        <v>560</v>
      </c>
      <c r="H26" s="6">
        <f>'Project Start Date'!H26</f>
        <v>1</v>
      </c>
      <c r="L26" s="6" t="s">
        <v>561</v>
      </c>
      <c r="M26" s="6" t="s">
        <v>562</v>
      </c>
      <c r="O26" s="6" t="str">
        <f ca="1">'Project Start Date'!O26</f>
        <v>H:\2023 IRP Update\_Document\DATA DISC\2023 IRP Update Data Disk April 1 (Public)\Chapters, Appendicies, and Input Assumptions\Input Assumptions\DSM\_PC_DSM-DR-IRP2023 Update Plexos Inputs Summer &amp; Winter update.xlsx]</v>
      </c>
      <c r="Q26" s="6">
        <f>INDEX('AEG Inputs'!$J:$J,MATCH($C26,'AEG Inputs'!$E:$E,0))</f>
        <v>100</v>
      </c>
      <c r="AB26" s="43" t="s">
        <v>8</v>
      </c>
      <c r="AC26" s="43" t="s">
        <v>326</v>
      </c>
      <c r="AD26" s="43" t="s">
        <v>27</v>
      </c>
      <c r="AE26" s="43" t="s">
        <v>219</v>
      </c>
      <c r="AF26" s="43">
        <v>-1.0273973E-2</v>
      </c>
      <c r="AG26" s="43"/>
      <c r="AH26" s="43" t="s">
        <v>405</v>
      </c>
      <c r="AI26" s="44">
        <v>1</v>
      </c>
      <c r="AJ26" s="43"/>
      <c r="AK26" s="43"/>
      <c r="AL26" s="43"/>
      <c r="AM26" s="43" t="s">
        <v>403</v>
      </c>
      <c r="AN26" s="43"/>
      <c r="AO26" s="43"/>
      <c r="AP26" s="43"/>
      <c r="AQ26" s="43" t="s">
        <v>492</v>
      </c>
      <c r="AR26" s="6" t="s">
        <v>302</v>
      </c>
    </row>
    <row r="27" spans="1:44" x14ac:dyDescent="0.25">
      <c r="A27" s="6" t="str">
        <f t="shared" si="0"/>
        <v>Generators</v>
      </c>
      <c r="B27" s="6" t="str">
        <f t="shared" si="0"/>
        <v>System</v>
      </c>
      <c r="C27" s="6" t="str">
        <f>'Project Start Date'!C27</f>
        <v>DRS.PX.NCA._.IRR.Irrigation DLC</v>
      </c>
      <c r="D27" s="6" t="str">
        <f t="shared" si="1"/>
        <v>Max Capacity Factor Year</v>
      </c>
      <c r="E27" s="46">
        <f>INDEX('AEG Inputs'!$J:$J,MATCH($C27,'AEG Inputs'!$E:$E,0))</f>
        <v>52</v>
      </c>
      <c r="G27" s="6" t="s">
        <v>560</v>
      </c>
      <c r="H27" s="6">
        <f>'Project Start Date'!H27</f>
        <v>1</v>
      </c>
      <c r="L27" s="6" t="s">
        <v>561</v>
      </c>
      <c r="M27" s="6" t="s">
        <v>562</v>
      </c>
      <c r="O27" s="6" t="str">
        <f ca="1">'Project Start Date'!O27</f>
        <v>H:\2023 IRP Update\_Document\DATA DISC\2023 IRP Update Data Disk April 1 (Public)\Chapters, Appendicies, and Input Assumptions\Input Assumptions\DSM\_PC_DSM-DR-IRP2023 Update Plexos Inputs Summer &amp; Winter update.xlsx]</v>
      </c>
      <c r="Q27" s="6">
        <f>INDEX('AEG Inputs'!$J:$J,MATCH($C27,'AEG Inputs'!$E:$E,0))</f>
        <v>52</v>
      </c>
      <c r="AB27" s="43" t="s">
        <v>8</v>
      </c>
      <c r="AC27" s="43" t="s">
        <v>327</v>
      </c>
      <c r="AD27" s="43" t="s">
        <v>29</v>
      </c>
      <c r="AE27" s="43" t="s">
        <v>219</v>
      </c>
      <c r="AF27" s="43">
        <v>-2.0547949999999999E-3</v>
      </c>
      <c r="AG27" s="43"/>
      <c r="AH27" s="43" t="s">
        <v>405</v>
      </c>
      <c r="AI27" s="44">
        <v>1</v>
      </c>
      <c r="AJ27" s="43"/>
      <c r="AK27" s="43"/>
      <c r="AL27" s="43"/>
      <c r="AM27" s="43" t="s">
        <v>403</v>
      </c>
      <c r="AN27" s="43"/>
      <c r="AO27" s="43"/>
      <c r="AP27" s="43"/>
      <c r="AQ27" s="43" t="s">
        <v>492</v>
      </c>
      <c r="AR27" s="6" t="s">
        <v>302</v>
      </c>
    </row>
    <row r="28" spans="1:44" x14ac:dyDescent="0.25">
      <c r="A28" s="6" t="str">
        <f t="shared" si="0"/>
        <v>Generators</v>
      </c>
      <c r="B28" s="6" t="str">
        <f t="shared" si="0"/>
        <v>System</v>
      </c>
      <c r="C28" s="6" t="str">
        <f>'Project Start Date'!C28</f>
        <v>DRS.PX.GOE._.IRR.Irrigation DLC</v>
      </c>
      <c r="D28" s="6" t="str">
        <f t="shared" si="1"/>
        <v>Max Capacity Factor Year</v>
      </c>
      <c r="E28" s="46">
        <f>INDEX('AEG Inputs'!$J:$J,MATCH($C28,'AEG Inputs'!$E:$E,0))</f>
        <v>52</v>
      </c>
      <c r="G28" s="6" t="s">
        <v>560</v>
      </c>
      <c r="H28" s="6">
        <f>'Project Start Date'!H28</f>
        <v>1</v>
      </c>
      <c r="L28" s="6" t="s">
        <v>561</v>
      </c>
      <c r="M28" s="6" t="s">
        <v>562</v>
      </c>
      <c r="O28" s="6" t="str">
        <f ca="1">'Project Start Date'!O28</f>
        <v>H:\2023 IRP Update\_Document\DATA DISC\2023 IRP Update Data Disk April 1 (Public)\Chapters, Appendicies, and Input Assumptions\Input Assumptions\DSM\_PC_DSM-DR-IRP2023 Update Plexos Inputs Summer &amp; Winter update.xlsx]</v>
      </c>
      <c r="Q28" s="6">
        <f>INDEX('AEG Inputs'!$J:$J,MATCH($C28,'AEG Inputs'!$E:$E,0))</f>
        <v>52</v>
      </c>
      <c r="AB28" s="43" t="s">
        <v>8</v>
      </c>
      <c r="AC28" s="43" t="s">
        <v>328</v>
      </c>
      <c r="AD28" s="43" t="s">
        <v>31</v>
      </c>
      <c r="AE28" s="43" t="s">
        <v>219</v>
      </c>
      <c r="AF28" s="43">
        <v>-2.0547949999999999E-3</v>
      </c>
      <c r="AG28" s="43"/>
      <c r="AH28" s="43" t="s">
        <v>405</v>
      </c>
      <c r="AI28" s="44">
        <v>1</v>
      </c>
      <c r="AJ28" s="43"/>
      <c r="AK28" s="43"/>
      <c r="AL28" s="43"/>
      <c r="AM28" s="43" t="s">
        <v>403</v>
      </c>
      <c r="AN28" s="43"/>
      <c r="AO28" s="43"/>
      <c r="AP28" s="43"/>
      <c r="AQ28" s="43" t="s">
        <v>492</v>
      </c>
      <c r="AR28" s="6" t="s">
        <v>302</v>
      </c>
    </row>
    <row r="29" spans="1:44" x14ac:dyDescent="0.25">
      <c r="A29" s="6" t="str">
        <f t="shared" si="0"/>
        <v>Generators</v>
      </c>
      <c r="B29" s="6" t="str">
        <f t="shared" si="0"/>
        <v>System</v>
      </c>
      <c r="C29" s="6" t="str">
        <f>'Project Start Date'!C29</f>
        <v>DRS.PX.SOR._.IRR.Irrigation DLC</v>
      </c>
      <c r="D29" s="6" t="str">
        <f t="shared" si="1"/>
        <v>Max Capacity Factor Year</v>
      </c>
      <c r="E29" s="46">
        <f>INDEX('AEG Inputs'!$J:$J,MATCH($C29,'AEG Inputs'!$E:$E,0))</f>
        <v>52</v>
      </c>
      <c r="G29" s="6" t="s">
        <v>560</v>
      </c>
      <c r="H29" s="6">
        <f>'Project Start Date'!H29</f>
        <v>1</v>
      </c>
      <c r="L29" s="6" t="s">
        <v>561</v>
      </c>
      <c r="M29" s="6" t="s">
        <v>562</v>
      </c>
      <c r="O29" s="6" t="str">
        <f ca="1">'Project Start Date'!O29</f>
        <v>H:\2023 IRP Update\_Document\DATA DISC\2023 IRP Update Data Disk April 1 (Public)\Chapters, Appendicies, and Input Assumptions\Input Assumptions\DSM\_PC_DSM-DR-IRP2023 Update Plexos Inputs Summer &amp; Winter update.xlsx]</v>
      </c>
      <c r="Q29" s="6">
        <f>INDEX('AEG Inputs'!$J:$J,MATCH($C29,'AEG Inputs'!$E:$E,0))</f>
        <v>52</v>
      </c>
      <c r="AB29" s="43" t="s">
        <v>8</v>
      </c>
      <c r="AC29" s="43" t="s">
        <v>329</v>
      </c>
      <c r="AD29" s="43" t="s">
        <v>33</v>
      </c>
      <c r="AE29" s="43" t="s">
        <v>219</v>
      </c>
      <c r="AF29" s="43">
        <v>-2.2831050000000001E-3</v>
      </c>
      <c r="AG29" s="43"/>
      <c r="AH29" s="43" t="s">
        <v>405</v>
      </c>
      <c r="AI29" s="44">
        <v>1</v>
      </c>
      <c r="AJ29" s="43"/>
      <c r="AK29" s="43"/>
      <c r="AL29" s="43"/>
      <c r="AM29" s="43" t="s">
        <v>403</v>
      </c>
      <c r="AN29" s="43"/>
      <c r="AO29" s="43"/>
      <c r="AP29" s="43"/>
      <c r="AQ29" s="43" t="s">
        <v>492</v>
      </c>
      <c r="AR29" s="6" t="s">
        <v>302</v>
      </c>
    </row>
    <row r="30" spans="1:44" x14ac:dyDescent="0.25">
      <c r="A30" s="6" t="str">
        <f t="shared" si="0"/>
        <v>Generators</v>
      </c>
      <c r="B30" s="6" t="str">
        <f t="shared" si="0"/>
        <v>System</v>
      </c>
      <c r="C30" s="6" t="str">
        <f>'Project Start Date'!C30</f>
        <v>DRS.PX.UTN._.IRR.Irrigation DLC</v>
      </c>
      <c r="D30" s="6" t="str">
        <f t="shared" si="1"/>
        <v>Max Capacity Factor Year</v>
      </c>
      <c r="E30" s="46">
        <f>INDEX('AEG Inputs'!$J:$J,MATCH($C30,'AEG Inputs'!$E:$E,0))</f>
        <v>52</v>
      </c>
      <c r="G30" s="6" t="s">
        <v>560</v>
      </c>
      <c r="H30" s="6">
        <f>'Project Start Date'!H30</f>
        <v>1</v>
      </c>
      <c r="L30" s="6" t="s">
        <v>561</v>
      </c>
      <c r="M30" s="6" t="s">
        <v>562</v>
      </c>
      <c r="O30" s="6" t="str">
        <f ca="1">'Project Start Date'!O30</f>
        <v>H:\2023 IRP Update\_Document\DATA DISC\2023 IRP Update Data Disk April 1 (Public)\Chapters, Appendicies, and Input Assumptions\Input Assumptions\DSM\_PC_DSM-DR-IRP2023 Update Plexos Inputs Summer &amp; Winter update.xlsx]</v>
      </c>
      <c r="Q30" s="6">
        <f>INDEX('AEG Inputs'!$J:$J,MATCH($C30,'AEG Inputs'!$E:$E,0))</f>
        <v>52</v>
      </c>
      <c r="AB30" s="43" t="s">
        <v>8</v>
      </c>
      <c r="AC30" s="43" t="s">
        <v>330</v>
      </c>
      <c r="AD30" s="43" t="s">
        <v>35</v>
      </c>
      <c r="AE30" s="43" t="s">
        <v>219</v>
      </c>
      <c r="AF30" s="43">
        <v>-1.1415524999999999E-2</v>
      </c>
      <c r="AG30" s="43"/>
      <c r="AH30" s="43" t="s">
        <v>405</v>
      </c>
      <c r="AI30" s="44">
        <v>1</v>
      </c>
      <c r="AJ30" s="43"/>
      <c r="AK30" s="43"/>
      <c r="AL30" s="43"/>
      <c r="AM30" s="43" t="s">
        <v>403</v>
      </c>
      <c r="AN30" s="43"/>
      <c r="AO30" s="43"/>
      <c r="AP30" s="43"/>
      <c r="AQ30" s="43" t="s">
        <v>492</v>
      </c>
      <c r="AR30" s="6" t="s">
        <v>302</v>
      </c>
    </row>
    <row r="31" spans="1:44" x14ac:dyDescent="0.25">
      <c r="A31" s="6" t="str">
        <f t="shared" si="0"/>
        <v>Generators</v>
      </c>
      <c r="B31" s="6" t="str">
        <f t="shared" si="0"/>
        <v>System</v>
      </c>
      <c r="C31" s="6" t="str">
        <f>'Project Start Date'!C31</f>
        <v>DRS.PX.YAK._.IRR.Irrigation DLC</v>
      </c>
      <c r="D31" s="6" t="str">
        <f t="shared" si="1"/>
        <v>Max Capacity Factor Year</v>
      </c>
      <c r="E31" s="46">
        <f>INDEX('AEG Inputs'!$J:$J,MATCH($C31,'AEG Inputs'!$E:$E,0))</f>
        <v>52</v>
      </c>
      <c r="G31" s="6" t="s">
        <v>560</v>
      </c>
      <c r="H31" s="6">
        <f>'Project Start Date'!H31</f>
        <v>1</v>
      </c>
      <c r="L31" s="6" t="s">
        <v>561</v>
      </c>
      <c r="M31" s="6" t="s">
        <v>562</v>
      </c>
      <c r="O31" s="6" t="str">
        <f ca="1">'Project Start Date'!O31</f>
        <v>H:\2023 IRP Update\_Document\DATA DISC\2023 IRP Update Data Disk April 1 (Public)\Chapters, Appendicies, and Input Assumptions\Input Assumptions\DSM\_PC_DSM-DR-IRP2023 Update Plexos Inputs Summer &amp; Winter update.xlsx]</v>
      </c>
      <c r="Q31" s="6">
        <f>INDEX('AEG Inputs'!$J:$J,MATCH($C31,'AEG Inputs'!$E:$E,0))</f>
        <v>52</v>
      </c>
      <c r="AB31" s="43" t="s">
        <v>8</v>
      </c>
      <c r="AC31" s="43" t="s">
        <v>331</v>
      </c>
      <c r="AD31" s="43" t="s">
        <v>37</v>
      </c>
      <c r="AE31" s="43" t="s">
        <v>219</v>
      </c>
      <c r="AF31" s="43">
        <v>-2.0547949999999999E-3</v>
      </c>
      <c r="AG31" s="43"/>
      <c r="AH31" s="43" t="s">
        <v>405</v>
      </c>
      <c r="AI31" s="44">
        <v>1</v>
      </c>
      <c r="AJ31" s="43"/>
      <c r="AK31" s="43"/>
      <c r="AL31" s="43"/>
      <c r="AM31" s="43" t="s">
        <v>403</v>
      </c>
      <c r="AN31" s="43"/>
      <c r="AO31" s="43"/>
      <c r="AP31" s="43"/>
      <c r="AQ31" s="43" t="s">
        <v>492</v>
      </c>
      <c r="AR31" s="6" t="s">
        <v>302</v>
      </c>
    </row>
    <row r="32" spans="1:44" x14ac:dyDescent="0.25">
      <c r="A32" s="6" t="str">
        <f t="shared" si="0"/>
        <v>Generators</v>
      </c>
      <c r="B32" s="6" t="str">
        <f t="shared" si="0"/>
        <v>System</v>
      </c>
      <c r="C32" s="6" t="str">
        <f>'Project Start Date'!C32</f>
        <v>DRS.PX.WYC._.IRR.Irrigation DLC</v>
      </c>
      <c r="D32" s="6" t="str">
        <f t="shared" si="1"/>
        <v>Max Capacity Factor Year</v>
      </c>
      <c r="E32" s="46">
        <f>INDEX('AEG Inputs'!$J:$J,MATCH($C32,'AEG Inputs'!$E:$E,0))</f>
        <v>52</v>
      </c>
      <c r="G32" s="6" t="s">
        <v>560</v>
      </c>
      <c r="H32" s="6">
        <f>'Project Start Date'!H32</f>
        <v>1</v>
      </c>
      <c r="L32" s="6" t="s">
        <v>561</v>
      </c>
      <c r="M32" s="6" t="s">
        <v>562</v>
      </c>
      <c r="O32" s="6" t="str">
        <f ca="1">'Project Start Date'!O32</f>
        <v>H:\2023 IRP Update\_Document\DATA DISC\2023 IRP Update Data Disk April 1 (Public)\Chapters, Appendicies, and Input Assumptions\Input Assumptions\DSM\_PC_DSM-DR-IRP2023 Update Plexos Inputs Summer &amp; Winter update.xlsx]</v>
      </c>
      <c r="Q32" s="6">
        <f>INDEX('AEG Inputs'!$J:$J,MATCH($C32,'AEG Inputs'!$E:$E,0))</f>
        <v>52</v>
      </c>
      <c r="AB32" s="43" t="s">
        <v>8</v>
      </c>
      <c r="AC32" s="43" t="s">
        <v>332</v>
      </c>
      <c r="AD32" s="43" t="s">
        <v>39</v>
      </c>
      <c r="AE32" s="43" t="s">
        <v>219</v>
      </c>
      <c r="AF32" s="43">
        <v>-2.2831050000000001E-3</v>
      </c>
      <c r="AG32" s="43"/>
      <c r="AH32" s="43" t="s">
        <v>405</v>
      </c>
      <c r="AI32" s="44">
        <v>1</v>
      </c>
      <c r="AJ32" s="43"/>
      <c r="AK32" s="43"/>
      <c r="AL32" s="43"/>
      <c r="AM32" s="43" t="s">
        <v>403</v>
      </c>
      <c r="AN32" s="43"/>
      <c r="AO32" s="43"/>
      <c r="AP32" s="43"/>
      <c r="AQ32" s="43" t="s">
        <v>492</v>
      </c>
      <c r="AR32" s="6" t="s">
        <v>302</v>
      </c>
    </row>
    <row r="33" spans="1:44" x14ac:dyDescent="0.25">
      <c r="A33" s="6" t="str">
        <f t="shared" si="0"/>
        <v>Generators</v>
      </c>
      <c r="B33" s="6" t="str">
        <f t="shared" si="0"/>
        <v>System</v>
      </c>
      <c r="C33" s="6" t="str">
        <f>'Project Start Date'!C33</f>
        <v>DRS.PX.NCA._.RES.Pool Pump - DLC</v>
      </c>
      <c r="D33" s="6" t="str">
        <f t="shared" si="1"/>
        <v>Max Capacity Factor Year</v>
      </c>
      <c r="E33" s="46">
        <f>INDEX('AEG Inputs'!$J:$J,MATCH($C33,'AEG Inputs'!$E:$E,0))</f>
        <v>18</v>
      </c>
      <c r="G33" s="6" t="s">
        <v>560</v>
      </c>
      <c r="H33" s="6">
        <f>'Project Start Date'!H33</f>
        <v>1</v>
      </c>
      <c r="L33" s="6" t="s">
        <v>561</v>
      </c>
      <c r="M33" s="6" t="s">
        <v>562</v>
      </c>
      <c r="O33" s="6" t="str">
        <f ca="1">'Project Start Date'!O33</f>
        <v>H:\2023 IRP Update\_Document\DATA DISC\2023 IRP Update Data Disk April 1 (Public)\Chapters, Appendicies, and Input Assumptions\Input Assumptions\DSM\_PC_DSM-DR-IRP2023 Update Plexos Inputs Summer &amp; Winter update.xlsx]</v>
      </c>
      <c r="Q33" s="6">
        <f>INDEX('AEG Inputs'!$J:$J,MATCH($C33,'AEG Inputs'!$E:$E,0))</f>
        <v>18</v>
      </c>
      <c r="AB33" s="43" t="s">
        <v>8</v>
      </c>
      <c r="AC33" s="43" t="s">
        <v>333</v>
      </c>
      <c r="AD33" s="43" t="s">
        <v>41</v>
      </c>
      <c r="AE33" s="43" t="s">
        <v>219</v>
      </c>
      <c r="AF33" s="43">
        <v>-2.0547949999999999E-3</v>
      </c>
      <c r="AG33" s="43"/>
      <c r="AH33" s="43" t="s">
        <v>405</v>
      </c>
      <c r="AI33" s="44">
        <v>1</v>
      </c>
      <c r="AJ33" s="43"/>
      <c r="AK33" s="43"/>
      <c r="AL33" s="43"/>
      <c r="AM33" s="43" t="s">
        <v>403</v>
      </c>
      <c r="AN33" s="43"/>
      <c r="AO33" s="43"/>
      <c r="AP33" s="43"/>
      <c r="AQ33" s="43" t="s">
        <v>492</v>
      </c>
      <c r="AR33" s="6" t="s">
        <v>302</v>
      </c>
    </row>
    <row r="34" spans="1:44" x14ac:dyDescent="0.25">
      <c r="A34" s="6" t="str">
        <f t="shared" si="0"/>
        <v>Generators</v>
      </c>
      <c r="B34" s="6" t="str">
        <f t="shared" si="0"/>
        <v>System</v>
      </c>
      <c r="C34" s="6" t="str">
        <f>'Project Start Date'!C34</f>
        <v>DRS.PX.GOE._.RES.Pool Pump - DLC</v>
      </c>
      <c r="D34" s="6" t="str">
        <f t="shared" si="1"/>
        <v>Max Capacity Factor Year</v>
      </c>
      <c r="E34" s="46">
        <f>INDEX('AEG Inputs'!$J:$J,MATCH($C34,'AEG Inputs'!$E:$E,0))</f>
        <v>18</v>
      </c>
      <c r="G34" s="6" t="s">
        <v>560</v>
      </c>
      <c r="H34" s="6">
        <f>'Project Start Date'!H34</f>
        <v>1</v>
      </c>
      <c r="L34" s="6" t="s">
        <v>561</v>
      </c>
      <c r="M34" s="6" t="s">
        <v>562</v>
      </c>
      <c r="O34" s="6" t="str">
        <f ca="1">'Project Start Date'!O34</f>
        <v>H:\2023 IRP Update\_Document\DATA DISC\2023 IRP Update Data Disk April 1 (Public)\Chapters, Appendicies, and Input Assumptions\Input Assumptions\DSM\_PC_DSM-DR-IRP2023 Update Plexos Inputs Summer &amp; Winter update.xlsx]</v>
      </c>
      <c r="Q34" s="6">
        <f>INDEX('AEG Inputs'!$J:$J,MATCH($C34,'AEG Inputs'!$E:$E,0))</f>
        <v>18</v>
      </c>
      <c r="AB34" s="43" t="s">
        <v>8</v>
      </c>
      <c r="AC34" s="43" t="s">
        <v>334</v>
      </c>
      <c r="AD34" s="43" t="s">
        <v>115</v>
      </c>
      <c r="AE34" s="43" t="s">
        <v>219</v>
      </c>
      <c r="AF34" s="43">
        <v>-2.2831050000000001E-3</v>
      </c>
      <c r="AG34" s="43"/>
      <c r="AH34" s="43" t="s">
        <v>405</v>
      </c>
      <c r="AI34" s="44">
        <v>1</v>
      </c>
      <c r="AJ34" s="43"/>
      <c r="AK34" s="43"/>
      <c r="AL34" s="43"/>
      <c r="AM34" s="43" t="s">
        <v>403</v>
      </c>
      <c r="AN34" s="43"/>
      <c r="AO34" s="43"/>
      <c r="AP34" s="43"/>
      <c r="AQ34" s="43" t="s">
        <v>492</v>
      </c>
      <c r="AR34" s="6" t="s">
        <v>302</v>
      </c>
    </row>
    <row r="35" spans="1:44" x14ac:dyDescent="0.25">
      <c r="A35" s="6" t="str">
        <f t="shared" si="0"/>
        <v>Generators</v>
      </c>
      <c r="B35" s="6" t="str">
        <f t="shared" si="0"/>
        <v>System</v>
      </c>
      <c r="C35" s="6" t="str">
        <f>'Project Start Date'!C35</f>
        <v>DRS.PX.SOR._.RES.Pool Pump - DLC</v>
      </c>
      <c r="D35" s="6" t="str">
        <f t="shared" si="1"/>
        <v>Max Capacity Factor Year</v>
      </c>
      <c r="E35" s="46">
        <f>INDEX('AEG Inputs'!$J:$J,MATCH($C35,'AEG Inputs'!$E:$E,0))</f>
        <v>18</v>
      </c>
      <c r="G35" s="6" t="s">
        <v>560</v>
      </c>
      <c r="H35" s="6">
        <f>'Project Start Date'!H35</f>
        <v>1</v>
      </c>
      <c r="L35" s="6" t="s">
        <v>561</v>
      </c>
      <c r="M35" s="6" t="s">
        <v>562</v>
      </c>
      <c r="O35" s="6" t="str">
        <f ca="1">'Project Start Date'!O35</f>
        <v>H:\2023 IRP Update\_Document\DATA DISC\2023 IRP Update Data Disk April 1 (Public)\Chapters, Appendicies, and Input Assumptions\Input Assumptions\DSM\_PC_DSM-DR-IRP2023 Update Plexos Inputs Summer &amp; Winter update.xlsx]</v>
      </c>
      <c r="Q35" s="6">
        <f>INDEX('AEG Inputs'!$J:$J,MATCH($C35,'AEG Inputs'!$E:$E,0))</f>
        <v>18</v>
      </c>
      <c r="AB35" s="43" t="s">
        <v>8</v>
      </c>
      <c r="AC35" s="43" t="s">
        <v>335</v>
      </c>
      <c r="AD35" s="43" t="s">
        <v>105</v>
      </c>
      <c r="AE35" s="43" t="s">
        <v>219</v>
      </c>
      <c r="AF35" s="43">
        <v>-1.0273973E-2</v>
      </c>
      <c r="AG35" s="43"/>
      <c r="AH35" s="43" t="s">
        <v>405</v>
      </c>
      <c r="AI35" s="44">
        <v>1</v>
      </c>
      <c r="AJ35" s="43"/>
      <c r="AK35" s="43"/>
      <c r="AL35" s="43"/>
      <c r="AM35" s="43" t="s">
        <v>403</v>
      </c>
      <c r="AN35" s="43"/>
      <c r="AO35" s="43"/>
      <c r="AP35" s="43"/>
      <c r="AQ35" s="43" t="s">
        <v>492</v>
      </c>
      <c r="AR35" s="6" t="s">
        <v>302</v>
      </c>
    </row>
    <row r="36" spans="1:44" x14ac:dyDescent="0.25">
      <c r="A36" s="6" t="str">
        <f t="shared" ref="A36:B67" si="2">A35</f>
        <v>Generators</v>
      </c>
      <c r="B36" s="6" t="str">
        <f t="shared" si="2"/>
        <v>System</v>
      </c>
      <c r="C36" s="6" t="str">
        <f>'Project Start Date'!C36</f>
        <v>DRS.PX.UTN._.RES.Pool Pump - DLC</v>
      </c>
      <c r="D36" s="6" t="str">
        <f t="shared" si="1"/>
        <v>Max Capacity Factor Year</v>
      </c>
      <c r="E36" s="46">
        <f>INDEX('AEG Inputs'!$J:$J,MATCH($C36,'AEG Inputs'!$E:$E,0))</f>
        <v>18</v>
      </c>
      <c r="G36" s="6" t="s">
        <v>560</v>
      </c>
      <c r="H36" s="6">
        <f>'Project Start Date'!H36</f>
        <v>1</v>
      </c>
      <c r="L36" s="6" t="s">
        <v>561</v>
      </c>
      <c r="M36" s="6" t="s">
        <v>562</v>
      </c>
      <c r="O36" s="6" t="str">
        <f ca="1">'Project Start Date'!O36</f>
        <v>H:\2023 IRP Update\_Document\DATA DISC\2023 IRP Update Data Disk April 1 (Public)\Chapters, Appendicies, and Input Assumptions\Input Assumptions\DSM\_PC_DSM-DR-IRP2023 Update Plexos Inputs Summer &amp; Winter update.xlsx]</v>
      </c>
      <c r="Q36" s="6">
        <f>INDEX('AEG Inputs'!$J:$J,MATCH($C36,'AEG Inputs'!$E:$E,0))</f>
        <v>18</v>
      </c>
      <c r="AB36" s="43" t="s">
        <v>8</v>
      </c>
      <c r="AC36" s="43" t="s">
        <v>336</v>
      </c>
      <c r="AD36" s="43" t="s">
        <v>107</v>
      </c>
      <c r="AE36" s="43" t="s">
        <v>219</v>
      </c>
      <c r="AF36" s="43">
        <v>-2.0547949999999999E-3</v>
      </c>
      <c r="AG36" s="43"/>
      <c r="AH36" s="43" t="s">
        <v>405</v>
      </c>
      <c r="AI36" s="44">
        <v>1</v>
      </c>
      <c r="AJ36" s="43"/>
      <c r="AK36" s="43"/>
      <c r="AL36" s="43"/>
      <c r="AM36" s="43" t="s">
        <v>403</v>
      </c>
      <c r="AN36" s="43"/>
      <c r="AO36" s="43"/>
      <c r="AP36" s="43"/>
      <c r="AQ36" s="43" t="s">
        <v>492</v>
      </c>
      <c r="AR36" s="6" t="s">
        <v>302</v>
      </c>
    </row>
    <row r="37" spans="1:44" x14ac:dyDescent="0.25">
      <c r="A37" s="6" t="str">
        <f t="shared" si="2"/>
        <v>Generators</v>
      </c>
      <c r="B37" s="6" t="str">
        <f t="shared" si="2"/>
        <v>System</v>
      </c>
      <c r="C37" s="6" t="str">
        <f>'Project Start Date'!C37</f>
        <v>DRS.PX.YAK._.RES.Pool Pump - DLC</v>
      </c>
      <c r="D37" s="6" t="str">
        <f t="shared" si="1"/>
        <v>Max Capacity Factor Year</v>
      </c>
      <c r="E37" s="46">
        <f>INDEX('AEG Inputs'!$J:$J,MATCH($C37,'AEG Inputs'!$E:$E,0))</f>
        <v>18</v>
      </c>
      <c r="G37" s="6" t="s">
        <v>560</v>
      </c>
      <c r="H37" s="6">
        <f>'Project Start Date'!H37</f>
        <v>1</v>
      </c>
      <c r="L37" s="6" t="s">
        <v>561</v>
      </c>
      <c r="M37" s="6" t="s">
        <v>562</v>
      </c>
      <c r="O37" s="6" t="str">
        <f ca="1">'Project Start Date'!O37</f>
        <v>H:\2023 IRP Update\_Document\DATA DISC\2023 IRP Update Data Disk April 1 (Public)\Chapters, Appendicies, and Input Assumptions\Input Assumptions\DSM\_PC_DSM-DR-IRP2023 Update Plexos Inputs Summer &amp; Winter update.xlsx]</v>
      </c>
      <c r="Q37" s="6">
        <f>INDEX('AEG Inputs'!$J:$J,MATCH($C37,'AEG Inputs'!$E:$E,0))</f>
        <v>18</v>
      </c>
      <c r="AB37" s="43" t="s">
        <v>8</v>
      </c>
      <c r="AC37" s="43" t="s">
        <v>337</v>
      </c>
      <c r="AD37" s="43" t="s">
        <v>109</v>
      </c>
      <c r="AE37" s="43" t="s">
        <v>219</v>
      </c>
      <c r="AF37" s="43">
        <v>-1.1415524999999999E-2</v>
      </c>
      <c r="AG37" s="43"/>
      <c r="AH37" s="43" t="s">
        <v>405</v>
      </c>
      <c r="AI37" s="44">
        <v>1</v>
      </c>
      <c r="AJ37" s="43"/>
      <c r="AK37" s="43"/>
      <c r="AL37" s="43"/>
      <c r="AM37" s="43" t="s">
        <v>403</v>
      </c>
      <c r="AN37" s="43"/>
      <c r="AO37" s="43"/>
      <c r="AP37" s="43"/>
      <c r="AQ37" s="43" t="s">
        <v>492</v>
      </c>
      <c r="AR37" s="6" t="s">
        <v>302</v>
      </c>
    </row>
    <row r="38" spans="1:44" x14ac:dyDescent="0.25">
      <c r="A38" s="6" t="str">
        <f t="shared" si="2"/>
        <v>Generators</v>
      </c>
      <c r="B38" s="6" t="str">
        <f t="shared" si="2"/>
        <v>System</v>
      </c>
      <c r="C38" s="6" t="str">
        <f>'Project Start Date'!C38</f>
        <v>DRS.PX.WYC._.RES.Pool Pump - DLC</v>
      </c>
      <c r="D38" s="6" t="str">
        <f t="shared" si="1"/>
        <v>Max Capacity Factor Year</v>
      </c>
      <c r="E38" s="46">
        <f>INDEX('AEG Inputs'!$J:$J,MATCH($C38,'AEG Inputs'!$E:$E,0))</f>
        <v>18</v>
      </c>
      <c r="G38" s="6" t="s">
        <v>560</v>
      </c>
      <c r="H38" s="6">
        <f>'Project Start Date'!H38</f>
        <v>1</v>
      </c>
      <c r="L38" s="6" t="s">
        <v>561</v>
      </c>
      <c r="M38" s="6" t="s">
        <v>562</v>
      </c>
      <c r="O38" s="6" t="str">
        <f ca="1">'Project Start Date'!O38</f>
        <v>H:\2023 IRP Update\_Document\DATA DISC\2023 IRP Update Data Disk April 1 (Public)\Chapters, Appendicies, and Input Assumptions\Input Assumptions\DSM\_PC_DSM-DR-IRP2023 Update Plexos Inputs Summer &amp; Winter update.xlsx]</v>
      </c>
      <c r="Q38" s="6">
        <f>INDEX('AEG Inputs'!$J:$J,MATCH($C38,'AEG Inputs'!$E:$E,0))</f>
        <v>18</v>
      </c>
      <c r="AB38" s="43" t="s">
        <v>8</v>
      </c>
      <c r="AC38" s="43" t="s">
        <v>338</v>
      </c>
      <c r="AD38" s="43" t="s">
        <v>111</v>
      </c>
      <c r="AE38" s="43" t="s">
        <v>219</v>
      </c>
      <c r="AF38" s="43">
        <v>-2.0547949999999999E-3</v>
      </c>
      <c r="AG38" s="43"/>
      <c r="AH38" s="43" t="s">
        <v>405</v>
      </c>
      <c r="AI38" s="44">
        <v>1</v>
      </c>
      <c r="AJ38" s="43"/>
      <c r="AK38" s="43"/>
      <c r="AL38" s="43"/>
      <c r="AM38" s="43" t="s">
        <v>403</v>
      </c>
      <c r="AN38" s="43"/>
      <c r="AO38" s="43"/>
      <c r="AP38" s="43"/>
      <c r="AQ38" s="43" t="s">
        <v>492</v>
      </c>
      <c r="AR38" s="6" t="s">
        <v>302</v>
      </c>
    </row>
    <row r="39" spans="1:44" x14ac:dyDescent="0.25">
      <c r="A39" s="6" t="str">
        <f t="shared" si="2"/>
        <v>Generators</v>
      </c>
      <c r="B39" s="6" t="str">
        <f t="shared" si="2"/>
        <v>System</v>
      </c>
      <c r="C39" s="6" t="str">
        <f>'Project Start Date'!C39</f>
        <v>DRS.PX.NCA._.CI_.Water Heater - DLC</v>
      </c>
      <c r="D39" s="6" t="str">
        <f t="shared" si="1"/>
        <v>Max Capacity Factor Year</v>
      </c>
      <c r="E39" s="46">
        <f>INDEX('AEG Inputs'!$J:$J,MATCH($C39,'AEG Inputs'!$E:$E,0))</f>
        <v>100</v>
      </c>
      <c r="G39" s="6" t="s">
        <v>560</v>
      </c>
      <c r="H39" s="6">
        <f>'Project Start Date'!H39</f>
        <v>1</v>
      </c>
      <c r="L39" s="6" t="s">
        <v>561</v>
      </c>
      <c r="M39" s="6" t="s">
        <v>562</v>
      </c>
      <c r="O39" s="6" t="str">
        <f ca="1">'Project Start Date'!O39</f>
        <v>H:\2023 IRP Update\_Document\DATA DISC\2023 IRP Update Data Disk April 1 (Public)\Chapters, Appendicies, and Input Assumptions\Input Assumptions\DSM\_PC_DSM-DR-IRP2023 Update Plexos Inputs Summer &amp; Winter update.xlsx]</v>
      </c>
      <c r="Q39" s="6">
        <f>INDEX('AEG Inputs'!$J:$J,MATCH($C39,'AEG Inputs'!$E:$E,0))</f>
        <v>100</v>
      </c>
      <c r="AB39" s="43" t="s">
        <v>8</v>
      </c>
      <c r="AC39" s="43" t="s">
        <v>339</v>
      </c>
      <c r="AD39" s="43" t="s">
        <v>113</v>
      </c>
      <c r="AE39" s="43" t="s">
        <v>219</v>
      </c>
      <c r="AF39" s="43">
        <v>-2.2831050000000001E-3</v>
      </c>
      <c r="AG39" s="43"/>
      <c r="AH39" s="43" t="s">
        <v>405</v>
      </c>
      <c r="AI39" s="44">
        <v>1</v>
      </c>
      <c r="AJ39" s="43"/>
      <c r="AK39" s="43"/>
      <c r="AL39" s="43"/>
      <c r="AM39" s="43" t="s">
        <v>403</v>
      </c>
      <c r="AN39" s="43"/>
      <c r="AO39" s="43"/>
      <c r="AP39" s="43"/>
      <c r="AQ39" s="43" t="s">
        <v>492</v>
      </c>
      <c r="AR39" s="6" t="s">
        <v>302</v>
      </c>
    </row>
    <row r="40" spans="1:44" x14ac:dyDescent="0.25">
      <c r="A40" s="6" t="str">
        <f t="shared" si="2"/>
        <v>Generators</v>
      </c>
      <c r="B40" s="6" t="str">
        <f t="shared" si="2"/>
        <v>System</v>
      </c>
      <c r="C40" s="6" t="str">
        <f>'Project Start Date'!C40</f>
        <v>DRS.PX.GOE._.CI_.Water Heater - DLC</v>
      </c>
      <c r="D40" s="6" t="str">
        <f t="shared" si="1"/>
        <v>Max Capacity Factor Year</v>
      </c>
      <c r="E40" s="46">
        <f>INDEX('AEG Inputs'!$J:$J,MATCH($C40,'AEG Inputs'!$E:$E,0))</f>
        <v>100</v>
      </c>
      <c r="G40" s="6" t="s">
        <v>560</v>
      </c>
      <c r="H40" s="6">
        <f>'Project Start Date'!H40</f>
        <v>1</v>
      </c>
      <c r="L40" s="6" t="s">
        <v>561</v>
      </c>
      <c r="M40" s="6" t="s">
        <v>562</v>
      </c>
      <c r="O40" s="6" t="str">
        <f ca="1">'Project Start Date'!O40</f>
        <v>H:\2023 IRP Update\_Document\DATA DISC\2023 IRP Update Data Disk April 1 (Public)\Chapters, Appendicies, and Input Assumptions\Input Assumptions\DSM\_PC_DSM-DR-IRP2023 Update Plexos Inputs Summer &amp; Winter update.xlsx]</v>
      </c>
      <c r="Q40" s="6">
        <f>INDEX('AEG Inputs'!$J:$J,MATCH($C40,'AEG Inputs'!$E:$E,0))</f>
        <v>100</v>
      </c>
      <c r="AB40" s="43" t="s">
        <v>8</v>
      </c>
      <c r="AC40" s="43" t="s">
        <v>340</v>
      </c>
      <c r="AD40" s="43" t="s">
        <v>117</v>
      </c>
      <c r="AE40" s="43" t="s">
        <v>219</v>
      </c>
      <c r="AF40" s="43">
        <v>-2.0547949999999999E-3</v>
      </c>
      <c r="AG40" s="43"/>
      <c r="AH40" s="43" t="s">
        <v>405</v>
      </c>
      <c r="AI40" s="44">
        <v>1</v>
      </c>
      <c r="AJ40" s="43"/>
      <c r="AK40" s="43"/>
      <c r="AL40" s="43"/>
      <c r="AM40" s="43" t="s">
        <v>403</v>
      </c>
      <c r="AN40" s="43"/>
      <c r="AO40" s="43"/>
      <c r="AP40" s="43"/>
      <c r="AQ40" s="43" t="s">
        <v>492</v>
      </c>
      <c r="AR40" s="6" t="s">
        <v>302</v>
      </c>
    </row>
    <row r="41" spans="1:44" x14ac:dyDescent="0.25">
      <c r="A41" s="6" t="str">
        <f t="shared" si="2"/>
        <v>Generators</v>
      </c>
      <c r="B41" s="6" t="str">
        <f t="shared" si="2"/>
        <v>System</v>
      </c>
      <c r="C41" s="6" t="str">
        <f>'Project Start Date'!C41</f>
        <v>DRS.PX.SOR._.CI_.Water Heater - DLC</v>
      </c>
      <c r="D41" s="6" t="str">
        <f t="shared" si="1"/>
        <v>Max Capacity Factor Year</v>
      </c>
      <c r="E41" s="46">
        <f>INDEX('AEG Inputs'!$J:$J,MATCH($C41,'AEG Inputs'!$E:$E,0))</f>
        <v>100</v>
      </c>
      <c r="G41" s="6" t="s">
        <v>560</v>
      </c>
      <c r="H41" s="6">
        <f>'Project Start Date'!H41</f>
        <v>1</v>
      </c>
      <c r="L41" s="6" t="s">
        <v>561</v>
      </c>
      <c r="M41" s="6" t="s">
        <v>562</v>
      </c>
      <c r="O41" s="6" t="str">
        <f ca="1">'Project Start Date'!O41</f>
        <v>H:\2023 IRP Update\_Document\DATA DISC\2023 IRP Update Data Disk April 1 (Public)\Chapters, Appendicies, and Input Assumptions\Input Assumptions\DSM\_PC_DSM-DR-IRP2023 Update Plexos Inputs Summer &amp; Winter update.xlsx]</v>
      </c>
      <c r="Q41" s="6">
        <f>INDEX('AEG Inputs'!$J:$J,MATCH($C41,'AEG Inputs'!$E:$E,0))</f>
        <v>100</v>
      </c>
      <c r="AB41" s="43" t="s">
        <v>8</v>
      </c>
      <c r="AC41" s="43" t="s">
        <v>341</v>
      </c>
      <c r="AD41" s="43" t="s">
        <v>119</v>
      </c>
      <c r="AE41" s="43" t="s">
        <v>219</v>
      </c>
      <c r="AF41" s="43">
        <v>-5.936073E-3</v>
      </c>
      <c r="AG41" s="43"/>
      <c r="AH41" s="43" t="s">
        <v>405</v>
      </c>
      <c r="AI41" s="44">
        <v>1</v>
      </c>
      <c r="AJ41" s="43"/>
      <c r="AK41" s="43"/>
      <c r="AL41" s="43"/>
      <c r="AM41" s="43" t="s">
        <v>403</v>
      </c>
      <c r="AN41" s="43"/>
      <c r="AO41" s="43"/>
      <c r="AP41" s="43"/>
      <c r="AQ41" s="43" t="s">
        <v>492</v>
      </c>
      <c r="AR41" s="6" t="s">
        <v>302</v>
      </c>
    </row>
    <row r="42" spans="1:44" x14ac:dyDescent="0.25">
      <c r="A42" s="6" t="str">
        <f t="shared" si="2"/>
        <v>Generators</v>
      </c>
      <c r="B42" s="6" t="str">
        <f t="shared" si="2"/>
        <v>System</v>
      </c>
      <c r="C42" s="6" t="str">
        <f>'Project Start Date'!C42</f>
        <v>DRS.PX.UTN._.CI_.Water Heater - DLC</v>
      </c>
      <c r="D42" s="6" t="str">
        <f t="shared" si="1"/>
        <v>Max Capacity Factor Year</v>
      </c>
      <c r="E42" s="46">
        <f>INDEX('AEG Inputs'!$J:$J,MATCH($C42,'AEG Inputs'!$E:$E,0))</f>
        <v>100</v>
      </c>
      <c r="G42" s="6" t="s">
        <v>560</v>
      </c>
      <c r="H42" s="6">
        <f>'Project Start Date'!H42</f>
        <v>1</v>
      </c>
      <c r="L42" s="6" t="s">
        <v>561</v>
      </c>
      <c r="M42" s="6" t="s">
        <v>562</v>
      </c>
      <c r="O42" s="6" t="str">
        <f ca="1">'Project Start Date'!O42</f>
        <v>H:\2023 IRP Update\_Document\DATA DISC\2023 IRP Update Data Disk April 1 (Public)\Chapters, Appendicies, and Input Assumptions\Input Assumptions\DSM\_PC_DSM-DR-IRP2023 Update Plexos Inputs Summer &amp; Winter update.xlsx]</v>
      </c>
      <c r="Q42" s="6">
        <f>INDEX('AEG Inputs'!$J:$J,MATCH($C42,'AEG Inputs'!$E:$E,0))</f>
        <v>100</v>
      </c>
      <c r="AB42" s="43" t="s">
        <v>8</v>
      </c>
      <c r="AC42" s="43" t="s">
        <v>342</v>
      </c>
      <c r="AD42" s="43" t="s">
        <v>89</v>
      </c>
      <c r="AE42" s="43" t="s">
        <v>219</v>
      </c>
      <c r="AF42" s="43">
        <v>-1.0273973E-2</v>
      </c>
      <c r="AG42" s="43"/>
      <c r="AH42" s="43" t="s">
        <v>405</v>
      </c>
      <c r="AI42" s="44">
        <v>1</v>
      </c>
      <c r="AJ42" s="43"/>
      <c r="AK42" s="43"/>
      <c r="AL42" s="43"/>
      <c r="AM42" s="43" t="s">
        <v>403</v>
      </c>
      <c r="AN42" s="43"/>
      <c r="AO42" s="43"/>
      <c r="AP42" s="43"/>
      <c r="AQ42" s="43" t="s">
        <v>492</v>
      </c>
      <c r="AR42" s="6" t="s">
        <v>302</v>
      </c>
    </row>
    <row r="43" spans="1:44" x14ac:dyDescent="0.25">
      <c r="A43" s="6" t="str">
        <f t="shared" si="2"/>
        <v>Generators</v>
      </c>
      <c r="B43" s="6" t="str">
        <f t="shared" si="2"/>
        <v>System</v>
      </c>
      <c r="C43" s="6" t="str">
        <f>'Project Start Date'!C43</f>
        <v>DRS.PX.YAK._.CI_.Water Heater - DLC</v>
      </c>
      <c r="D43" s="6" t="str">
        <f t="shared" si="1"/>
        <v>Max Capacity Factor Year</v>
      </c>
      <c r="E43" s="46">
        <f>INDEX('AEG Inputs'!$J:$J,MATCH($C43,'AEG Inputs'!$E:$E,0))</f>
        <v>100</v>
      </c>
      <c r="G43" s="6" t="s">
        <v>560</v>
      </c>
      <c r="H43" s="6">
        <f>'Project Start Date'!H43</f>
        <v>1</v>
      </c>
      <c r="L43" s="6" t="s">
        <v>561</v>
      </c>
      <c r="M43" s="6" t="s">
        <v>562</v>
      </c>
      <c r="O43" s="6" t="str">
        <f ca="1">'Project Start Date'!O43</f>
        <v>H:\2023 IRP Update\_Document\DATA DISC\2023 IRP Update Data Disk April 1 (Public)\Chapters, Appendicies, and Input Assumptions\Input Assumptions\DSM\_PC_DSM-DR-IRP2023 Update Plexos Inputs Summer &amp; Winter update.xlsx]</v>
      </c>
      <c r="Q43" s="6">
        <f>INDEX('AEG Inputs'!$J:$J,MATCH($C43,'AEG Inputs'!$E:$E,0))</f>
        <v>100</v>
      </c>
      <c r="AB43" s="43" t="s">
        <v>8</v>
      </c>
      <c r="AC43" s="43" t="s">
        <v>343</v>
      </c>
      <c r="AD43" s="43" t="s">
        <v>91</v>
      </c>
      <c r="AE43" s="43" t="s">
        <v>219</v>
      </c>
      <c r="AF43" s="43">
        <v>-2.0547949999999999E-3</v>
      </c>
      <c r="AG43" s="43"/>
      <c r="AH43" s="43" t="s">
        <v>405</v>
      </c>
      <c r="AI43" s="44">
        <v>1</v>
      </c>
      <c r="AJ43" s="43"/>
      <c r="AK43" s="43"/>
      <c r="AL43" s="43"/>
      <c r="AM43" s="43" t="s">
        <v>403</v>
      </c>
      <c r="AN43" s="43"/>
      <c r="AO43" s="43"/>
      <c r="AP43" s="43"/>
      <c r="AQ43" s="43" t="s">
        <v>492</v>
      </c>
      <c r="AR43" s="6" t="s">
        <v>302</v>
      </c>
    </row>
    <row r="44" spans="1:44" x14ac:dyDescent="0.25">
      <c r="A44" s="6" t="str">
        <f t="shared" si="2"/>
        <v>Generators</v>
      </c>
      <c r="B44" s="6" t="str">
        <f t="shared" si="2"/>
        <v>System</v>
      </c>
      <c r="C44" s="6" t="str">
        <f>'Project Start Date'!C44</f>
        <v>DRS.PX.WYC._.CI_.Water Heater - DLC</v>
      </c>
      <c r="D44" s="6" t="str">
        <f t="shared" si="1"/>
        <v>Max Capacity Factor Year</v>
      </c>
      <c r="E44" s="46">
        <f>INDEX('AEG Inputs'!$J:$J,MATCH($C44,'AEG Inputs'!$E:$E,0))</f>
        <v>100</v>
      </c>
      <c r="G44" s="6" t="s">
        <v>560</v>
      </c>
      <c r="H44" s="6">
        <f>'Project Start Date'!H44</f>
        <v>1</v>
      </c>
      <c r="L44" s="6" t="s">
        <v>561</v>
      </c>
      <c r="M44" s="6" t="s">
        <v>562</v>
      </c>
      <c r="O44" s="6" t="str">
        <f ca="1">'Project Start Date'!O44</f>
        <v>H:\2023 IRP Update\_Document\DATA DISC\2023 IRP Update Data Disk April 1 (Public)\Chapters, Appendicies, and Input Assumptions\Input Assumptions\DSM\_PC_DSM-DR-IRP2023 Update Plexos Inputs Summer &amp; Winter update.xlsx]</v>
      </c>
      <c r="Q44" s="6">
        <f>INDEX('AEG Inputs'!$J:$J,MATCH($C44,'AEG Inputs'!$E:$E,0))</f>
        <v>100</v>
      </c>
      <c r="AB44" s="43" t="s">
        <v>8</v>
      </c>
      <c r="AC44" s="43" t="s">
        <v>344</v>
      </c>
      <c r="AD44" s="43" t="s">
        <v>93</v>
      </c>
      <c r="AE44" s="43" t="s">
        <v>219</v>
      </c>
      <c r="AF44" s="43">
        <v>-2.0547949999999999E-3</v>
      </c>
      <c r="AG44" s="43"/>
      <c r="AH44" s="43" t="s">
        <v>405</v>
      </c>
      <c r="AI44" s="44">
        <v>1</v>
      </c>
      <c r="AJ44" s="43"/>
      <c r="AK44" s="43"/>
      <c r="AL44" s="43"/>
      <c r="AM44" s="43" t="s">
        <v>403</v>
      </c>
      <c r="AN44" s="43"/>
      <c r="AO44" s="43"/>
      <c r="AP44" s="43"/>
      <c r="AQ44" s="43" t="s">
        <v>492</v>
      </c>
      <c r="AR44" s="6" t="s">
        <v>302</v>
      </c>
    </row>
    <row r="45" spans="1:44" x14ac:dyDescent="0.25">
      <c r="A45" s="6" t="str">
        <f t="shared" si="2"/>
        <v>Generators</v>
      </c>
      <c r="B45" s="6" t="str">
        <f t="shared" si="2"/>
        <v>System</v>
      </c>
      <c r="C45" s="6" t="str">
        <f>'Project Start Date'!C45</f>
        <v>DRS.PX.NCA._.RES.Water Heater - DLC</v>
      </c>
      <c r="D45" s="6" t="str">
        <f t="shared" si="1"/>
        <v>Max Capacity Factor Year</v>
      </c>
      <c r="E45" s="46">
        <f>INDEX('AEG Inputs'!$J:$J,MATCH($C45,'AEG Inputs'!$E:$E,0))</f>
        <v>100</v>
      </c>
      <c r="G45" s="6" t="s">
        <v>560</v>
      </c>
      <c r="H45" s="6">
        <f>'Project Start Date'!H45</f>
        <v>1</v>
      </c>
      <c r="L45" s="6" t="s">
        <v>561</v>
      </c>
      <c r="M45" s="6" t="s">
        <v>562</v>
      </c>
      <c r="O45" s="6" t="str">
        <f ca="1">'Project Start Date'!O45</f>
        <v>H:\2023 IRP Update\_Document\DATA DISC\2023 IRP Update Data Disk April 1 (Public)\Chapters, Appendicies, and Input Assumptions\Input Assumptions\DSM\_PC_DSM-DR-IRP2023 Update Plexos Inputs Summer &amp; Winter update.xlsx]</v>
      </c>
      <c r="Q45" s="6">
        <f>INDEX('AEG Inputs'!$J:$J,MATCH($C45,'AEG Inputs'!$E:$E,0))</f>
        <v>100</v>
      </c>
      <c r="AB45" s="43" t="s">
        <v>8</v>
      </c>
      <c r="AC45" s="43" t="s">
        <v>345</v>
      </c>
      <c r="AD45" s="43" t="s">
        <v>95</v>
      </c>
      <c r="AE45" s="43" t="s">
        <v>219</v>
      </c>
      <c r="AF45" s="43">
        <v>-2.2831050000000001E-3</v>
      </c>
      <c r="AG45" s="43"/>
      <c r="AH45" s="43" t="s">
        <v>405</v>
      </c>
      <c r="AI45" s="44">
        <v>1</v>
      </c>
      <c r="AJ45" s="43"/>
      <c r="AK45" s="43"/>
      <c r="AL45" s="43"/>
      <c r="AM45" s="43" t="s">
        <v>403</v>
      </c>
      <c r="AN45" s="43"/>
      <c r="AO45" s="43"/>
      <c r="AP45" s="43"/>
      <c r="AQ45" s="43" t="s">
        <v>492</v>
      </c>
      <c r="AR45" s="6" t="s">
        <v>302</v>
      </c>
    </row>
    <row r="46" spans="1:44" x14ac:dyDescent="0.25">
      <c r="A46" s="6" t="str">
        <f t="shared" si="2"/>
        <v>Generators</v>
      </c>
      <c r="B46" s="6" t="str">
        <f t="shared" si="2"/>
        <v>System</v>
      </c>
      <c r="C46" s="6" t="str">
        <f>'Project Start Date'!C46</f>
        <v>DRS.PX.GOE._.RES.Water Heater - DLC</v>
      </c>
      <c r="D46" s="6" t="str">
        <f t="shared" si="1"/>
        <v>Max Capacity Factor Year</v>
      </c>
      <c r="E46" s="46">
        <f>INDEX('AEG Inputs'!$J:$J,MATCH($C46,'AEG Inputs'!$E:$E,0))</f>
        <v>100</v>
      </c>
      <c r="G46" s="6" t="s">
        <v>560</v>
      </c>
      <c r="H46" s="6">
        <f>'Project Start Date'!H46</f>
        <v>1</v>
      </c>
      <c r="L46" s="6" t="s">
        <v>561</v>
      </c>
      <c r="M46" s="6" t="s">
        <v>562</v>
      </c>
      <c r="O46" s="6" t="str">
        <f ca="1">'Project Start Date'!O46</f>
        <v>H:\2023 IRP Update\_Document\DATA DISC\2023 IRP Update Data Disk April 1 (Public)\Chapters, Appendicies, and Input Assumptions\Input Assumptions\DSM\_PC_DSM-DR-IRP2023 Update Plexos Inputs Summer &amp; Winter update.xlsx]</v>
      </c>
      <c r="Q46" s="6">
        <f>INDEX('AEG Inputs'!$J:$J,MATCH($C46,'AEG Inputs'!$E:$E,0))</f>
        <v>100</v>
      </c>
      <c r="AB46" s="43" t="s">
        <v>8</v>
      </c>
      <c r="AC46" s="43" t="s">
        <v>346</v>
      </c>
      <c r="AD46" s="43" t="s">
        <v>97</v>
      </c>
      <c r="AE46" s="43" t="s">
        <v>219</v>
      </c>
      <c r="AF46" s="43">
        <v>-1.1415524999999999E-2</v>
      </c>
      <c r="AG46" s="43"/>
      <c r="AH46" s="43" t="s">
        <v>405</v>
      </c>
      <c r="AI46" s="44">
        <v>1</v>
      </c>
      <c r="AJ46" s="43"/>
      <c r="AK46" s="43"/>
      <c r="AL46" s="43"/>
      <c r="AM46" s="43" t="s">
        <v>403</v>
      </c>
      <c r="AN46" s="43"/>
      <c r="AO46" s="43"/>
      <c r="AP46" s="43"/>
      <c r="AQ46" s="43" t="s">
        <v>492</v>
      </c>
      <c r="AR46" s="6" t="s">
        <v>302</v>
      </c>
    </row>
    <row r="47" spans="1:44" x14ac:dyDescent="0.25">
      <c r="A47" s="6" t="str">
        <f t="shared" si="2"/>
        <v>Generators</v>
      </c>
      <c r="B47" s="6" t="str">
        <f t="shared" si="2"/>
        <v>System</v>
      </c>
      <c r="C47" s="6" t="str">
        <f>'Project Start Date'!C47</f>
        <v>DRS.PX.SOR._.RES.Water Heater - DLC</v>
      </c>
      <c r="D47" s="6" t="str">
        <f t="shared" si="1"/>
        <v>Max Capacity Factor Year</v>
      </c>
      <c r="E47" s="46">
        <f>INDEX('AEG Inputs'!$J:$J,MATCH($C47,'AEG Inputs'!$E:$E,0))</f>
        <v>100</v>
      </c>
      <c r="G47" s="6" t="s">
        <v>560</v>
      </c>
      <c r="H47" s="6">
        <f>'Project Start Date'!H47</f>
        <v>1</v>
      </c>
      <c r="L47" s="6" t="s">
        <v>561</v>
      </c>
      <c r="M47" s="6" t="s">
        <v>562</v>
      </c>
      <c r="O47" s="6" t="str">
        <f ca="1">'Project Start Date'!O47</f>
        <v>H:\2023 IRP Update\_Document\DATA DISC\2023 IRP Update Data Disk April 1 (Public)\Chapters, Appendicies, and Input Assumptions\Input Assumptions\DSM\_PC_DSM-DR-IRP2023 Update Plexos Inputs Summer &amp; Winter update.xlsx]</v>
      </c>
      <c r="Q47" s="6">
        <f>INDEX('AEG Inputs'!$J:$J,MATCH($C47,'AEG Inputs'!$E:$E,0))</f>
        <v>100</v>
      </c>
      <c r="AB47" s="43" t="s">
        <v>8</v>
      </c>
      <c r="AC47" s="43" t="s">
        <v>347</v>
      </c>
      <c r="AD47" s="43" t="s">
        <v>99</v>
      </c>
      <c r="AE47" s="43" t="s">
        <v>219</v>
      </c>
      <c r="AF47" s="43">
        <v>-2.0547949999999999E-3</v>
      </c>
      <c r="AG47" s="43"/>
      <c r="AH47" s="43" t="s">
        <v>405</v>
      </c>
      <c r="AI47" s="44">
        <v>1</v>
      </c>
      <c r="AJ47" s="43"/>
      <c r="AK47" s="43"/>
      <c r="AL47" s="43"/>
      <c r="AM47" s="43" t="s">
        <v>403</v>
      </c>
      <c r="AN47" s="43"/>
      <c r="AO47" s="43"/>
      <c r="AP47" s="43"/>
      <c r="AQ47" s="43" t="s">
        <v>492</v>
      </c>
      <c r="AR47" s="6" t="s">
        <v>302</v>
      </c>
    </row>
    <row r="48" spans="1:44" x14ac:dyDescent="0.25">
      <c r="A48" s="6" t="str">
        <f t="shared" si="2"/>
        <v>Generators</v>
      </c>
      <c r="B48" s="6" t="str">
        <f t="shared" si="2"/>
        <v>System</v>
      </c>
      <c r="C48" s="6" t="str">
        <f>'Project Start Date'!C48</f>
        <v>DRS.PX.UTN._.RES.Water Heater - DLC</v>
      </c>
      <c r="D48" s="6" t="str">
        <f t="shared" si="1"/>
        <v>Max Capacity Factor Year</v>
      </c>
      <c r="E48" s="46">
        <f>INDEX('AEG Inputs'!$J:$J,MATCH($C48,'AEG Inputs'!$E:$E,0))</f>
        <v>100</v>
      </c>
      <c r="G48" s="6" t="s">
        <v>560</v>
      </c>
      <c r="H48" s="6">
        <f>'Project Start Date'!H48</f>
        <v>1</v>
      </c>
      <c r="L48" s="6" t="s">
        <v>561</v>
      </c>
      <c r="M48" s="6" t="s">
        <v>562</v>
      </c>
      <c r="O48" s="6" t="str">
        <f ca="1">'Project Start Date'!O48</f>
        <v>H:\2023 IRP Update\_Document\DATA DISC\2023 IRP Update Data Disk April 1 (Public)\Chapters, Appendicies, and Input Assumptions\Input Assumptions\DSM\_PC_DSM-DR-IRP2023 Update Plexos Inputs Summer &amp; Winter update.xlsx]</v>
      </c>
      <c r="Q48" s="6">
        <f>INDEX('AEG Inputs'!$J:$J,MATCH($C48,'AEG Inputs'!$E:$E,0))</f>
        <v>100</v>
      </c>
      <c r="AB48" s="43" t="s">
        <v>8</v>
      </c>
      <c r="AC48" s="43" t="s">
        <v>348</v>
      </c>
      <c r="AD48" s="43" t="s">
        <v>101</v>
      </c>
      <c r="AE48" s="43" t="s">
        <v>219</v>
      </c>
      <c r="AF48" s="43">
        <v>-2.2831050000000001E-3</v>
      </c>
      <c r="AG48" s="43"/>
      <c r="AH48" s="43" t="s">
        <v>405</v>
      </c>
      <c r="AI48" s="44">
        <v>1</v>
      </c>
      <c r="AJ48" s="43"/>
      <c r="AK48" s="43"/>
      <c r="AL48" s="43"/>
      <c r="AM48" s="43" t="s">
        <v>403</v>
      </c>
      <c r="AN48" s="43"/>
      <c r="AO48" s="43"/>
      <c r="AP48" s="43"/>
      <c r="AQ48" s="43" t="s">
        <v>492</v>
      </c>
      <c r="AR48" s="6" t="s">
        <v>302</v>
      </c>
    </row>
    <row r="49" spans="1:44" x14ac:dyDescent="0.25">
      <c r="A49" s="6" t="str">
        <f t="shared" si="2"/>
        <v>Generators</v>
      </c>
      <c r="B49" s="6" t="str">
        <f t="shared" si="2"/>
        <v>System</v>
      </c>
      <c r="C49" s="6" t="str">
        <f>'Project Start Date'!C49</f>
        <v>DRS.PX.YAK._.RES.Water Heater - DLC</v>
      </c>
      <c r="D49" s="6" t="str">
        <f t="shared" si="1"/>
        <v>Max Capacity Factor Year</v>
      </c>
      <c r="E49" s="46">
        <f>INDEX('AEG Inputs'!$J:$J,MATCH($C49,'AEG Inputs'!$E:$E,0))</f>
        <v>100</v>
      </c>
      <c r="G49" s="6" t="s">
        <v>560</v>
      </c>
      <c r="H49" s="6">
        <f>'Project Start Date'!H49</f>
        <v>1</v>
      </c>
      <c r="L49" s="6" t="s">
        <v>561</v>
      </c>
      <c r="M49" s="6" t="s">
        <v>562</v>
      </c>
      <c r="O49" s="6" t="str">
        <f ca="1">'Project Start Date'!O49</f>
        <v>H:\2023 IRP Update\_Document\DATA DISC\2023 IRP Update Data Disk April 1 (Public)\Chapters, Appendicies, and Input Assumptions\Input Assumptions\DSM\_PC_DSM-DR-IRP2023 Update Plexos Inputs Summer &amp; Winter update.xlsx]</v>
      </c>
      <c r="Q49" s="6">
        <f>INDEX('AEG Inputs'!$J:$J,MATCH($C49,'AEG Inputs'!$E:$E,0))</f>
        <v>100</v>
      </c>
      <c r="AB49" s="43" t="s">
        <v>8</v>
      </c>
      <c r="AC49" s="43" t="s">
        <v>349</v>
      </c>
      <c r="AD49" s="43" t="s">
        <v>103</v>
      </c>
      <c r="AE49" s="43" t="s">
        <v>219</v>
      </c>
      <c r="AF49" s="43">
        <v>-2.0547949999999999E-3</v>
      </c>
      <c r="AG49" s="43"/>
      <c r="AH49" s="43" t="s">
        <v>405</v>
      </c>
      <c r="AI49" s="44">
        <v>1</v>
      </c>
      <c r="AJ49" s="43"/>
      <c r="AK49" s="43"/>
      <c r="AL49" s="43"/>
      <c r="AM49" s="43" t="s">
        <v>403</v>
      </c>
      <c r="AN49" s="43"/>
      <c r="AO49" s="43"/>
      <c r="AP49" s="43"/>
      <c r="AQ49" s="43" t="s">
        <v>492</v>
      </c>
      <c r="AR49" s="6" t="s">
        <v>302</v>
      </c>
    </row>
    <row r="50" spans="1:44" x14ac:dyDescent="0.25">
      <c r="A50" s="6" t="str">
        <f t="shared" si="2"/>
        <v>Generators</v>
      </c>
      <c r="B50" s="6" t="str">
        <f t="shared" si="2"/>
        <v>System</v>
      </c>
      <c r="C50" s="6" t="str">
        <f>'Project Start Date'!C50</f>
        <v>DRS.PX.WYC._.RES.Water Heater - DLC</v>
      </c>
      <c r="D50" s="6" t="str">
        <f t="shared" si="1"/>
        <v>Max Capacity Factor Year</v>
      </c>
      <c r="E50" s="46">
        <f>INDEX('AEG Inputs'!$J:$J,MATCH($C50,'AEG Inputs'!$E:$E,0))</f>
        <v>100</v>
      </c>
      <c r="G50" s="6" t="s">
        <v>560</v>
      </c>
      <c r="H50" s="6">
        <f>'Project Start Date'!H50</f>
        <v>1</v>
      </c>
      <c r="L50" s="6" t="s">
        <v>561</v>
      </c>
      <c r="M50" s="6" t="s">
        <v>562</v>
      </c>
      <c r="O50" s="6" t="str">
        <f ca="1">'Project Start Date'!O50</f>
        <v>H:\2023 IRP Update\_Document\DATA DISC\2023 IRP Update Data Disk April 1 (Public)\Chapters, Appendicies, and Input Assumptions\Input Assumptions\DSM\_PC_DSM-DR-IRP2023 Update Plexos Inputs Summer &amp; Winter update.xlsx]</v>
      </c>
      <c r="Q50" s="6">
        <f>INDEX('AEG Inputs'!$J:$J,MATCH($C50,'AEG Inputs'!$E:$E,0))</f>
        <v>100</v>
      </c>
      <c r="AB50" s="43" t="s">
        <v>8</v>
      </c>
      <c r="AC50" s="43" t="s">
        <v>350</v>
      </c>
      <c r="AD50" s="43" t="s">
        <v>145</v>
      </c>
      <c r="AE50" s="43" t="s">
        <v>219</v>
      </c>
      <c r="AF50" s="43">
        <v>-2.2831050000000001E-3</v>
      </c>
      <c r="AG50" s="43"/>
      <c r="AH50" s="43" t="s">
        <v>405</v>
      </c>
      <c r="AI50" s="44">
        <v>1</v>
      </c>
      <c r="AJ50" s="43"/>
      <c r="AK50" s="43"/>
      <c r="AL50" s="43"/>
      <c r="AM50" s="43" t="s">
        <v>403</v>
      </c>
      <c r="AN50" s="43"/>
      <c r="AO50" s="43"/>
      <c r="AP50" s="43"/>
      <c r="AQ50" s="43" t="s">
        <v>492</v>
      </c>
      <c r="AR50" s="6" t="s">
        <v>302</v>
      </c>
    </row>
    <row r="51" spans="1:44" x14ac:dyDescent="0.25">
      <c r="A51" s="6" t="str">
        <f t="shared" si="2"/>
        <v>Generators</v>
      </c>
      <c r="B51" s="6" t="str">
        <f t="shared" si="2"/>
        <v>System</v>
      </c>
      <c r="C51" s="6" t="str">
        <f>'Project Start Date'!C51</f>
        <v>DRS.PX.NCA._.RES.Home Energy Mgmt Sys</v>
      </c>
      <c r="D51" s="6" t="str">
        <f t="shared" si="1"/>
        <v>Max Capacity Factor Year</v>
      </c>
      <c r="E51" s="46">
        <f>INDEX('AEG Inputs'!$J:$J,MATCH($C51,'AEG Inputs'!$E:$E,0))</f>
        <v>20</v>
      </c>
      <c r="G51" s="6" t="s">
        <v>560</v>
      </c>
      <c r="H51" s="6">
        <f>'Project Start Date'!H51</f>
        <v>1</v>
      </c>
      <c r="L51" s="6" t="s">
        <v>561</v>
      </c>
      <c r="M51" s="6" t="s">
        <v>562</v>
      </c>
      <c r="O51" s="6" t="str">
        <f ca="1">'Project Start Date'!O51</f>
        <v>H:\2023 IRP Update\_Document\DATA DISC\2023 IRP Update Data Disk April 1 (Public)\Chapters, Appendicies, and Input Assumptions\Input Assumptions\DSM\_PC_DSM-DR-IRP2023 Update Plexos Inputs Summer &amp; Winter update.xlsx]</v>
      </c>
      <c r="Q51" s="6">
        <f>INDEX('AEG Inputs'!$J:$J,MATCH($C51,'AEG Inputs'!$E:$E,0))</f>
        <v>20</v>
      </c>
      <c r="AB51" s="43" t="s">
        <v>8</v>
      </c>
      <c r="AC51" s="43" t="s">
        <v>351</v>
      </c>
      <c r="AD51" s="43" t="s">
        <v>135</v>
      </c>
      <c r="AE51" s="43" t="s">
        <v>219</v>
      </c>
      <c r="AF51" s="43">
        <v>-1.0273973E-2</v>
      </c>
      <c r="AG51" s="43"/>
      <c r="AH51" s="43" t="s">
        <v>405</v>
      </c>
      <c r="AI51" s="44">
        <v>1</v>
      </c>
      <c r="AJ51" s="43"/>
      <c r="AK51" s="43"/>
      <c r="AL51" s="43"/>
      <c r="AM51" s="43" t="s">
        <v>403</v>
      </c>
      <c r="AN51" s="43"/>
      <c r="AO51" s="43"/>
      <c r="AP51" s="43"/>
      <c r="AQ51" s="43" t="s">
        <v>492</v>
      </c>
      <c r="AR51" s="6" t="s">
        <v>302</v>
      </c>
    </row>
    <row r="52" spans="1:44" x14ac:dyDescent="0.25">
      <c r="A52" s="6" t="str">
        <f t="shared" si="2"/>
        <v>Generators</v>
      </c>
      <c r="B52" s="6" t="str">
        <f t="shared" si="2"/>
        <v>System</v>
      </c>
      <c r="C52" s="6" t="str">
        <f>'Project Start Date'!C52</f>
        <v>DRS.PX.GOE._.RES.Home Energy Mgmt Sys</v>
      </c>
      <c r="D52" s="6" t="str">
        <f t="shared" si="1"/>
        <v>Max Capacity Factor Year</v>
      </c>
      <c r="E52" s="46">
        <f>INDEX('AEG Inputs'!$J:$J,MATCH($C52,'AEG Inputs'!$E:$E,0))</f>
        <v>20</v>
      </c>
      <c r="G52" s="6" t="s">
        <v>560</v>
      </c>
      <c r="H52" s="6">
        <f>'Project Start Date'!H52</f>
        <v>1</v>
      </c>
      <c r="L52" s="6" t="s">
        <v>561</v>
      </c>
      <c r="M52" s="6" t="s">
        <v>562</v>
      </c>
      <c r="O52" s="6" t="str">
        <f ca="1">'Project Start Date'!O52</f>
        <v>H:\2023 IRP Update\_Document\DATA DISC\2023 IRP Update Data Disk April 1 (Public)\Chapters, Appendicies, and Input Assumptions\Input Assumptions\DSM\_PC_DSM-DR-IRP2023 Update Plexos Inputs Summer &amp; Winter update.xlsx]</v>
      </c>
      <c r="Q52" s="6">
        <f>INDEX('AEG Inputs'!$J:$J,MATCH($C52,'AEG Inputs'!$E:$E,0))</f>
        <v>20</v>
      </c>
      <c r="AB52" s="43" t="s">
        <v>8</v>
      </c>
      <c r="AC52" s="43" t="s">
        <v>352</v>
      </c>
      <c r="AD52" s="43" t="s">
        <v>137</v>
      </c>
      <c r="AE52" s="43" t="s">
        <v>219</v>
      </c>
      <c r="AF52" s="43">
        <v>-2.0547949999999999E-3</v>
      </c>
      <c r="AG52" s="43"/>
      <c r="AH52" s="43" t="s">
        <v>405</v>
      </c>
      <c r="AI52" s="44">
        <v>1</v>
      </c>
      <c r="AJ52" s="43"/>
      <c r="AK52" s="43"/>
      <c r="AL52" s="43"/>
      <c r="AM52" s="43" t="s">
        <v>403</v>
      </c>
      <c r="AN52" s="43"/>
      <c r="AO52" s="43"/>
      <c r="AP52" s="43"/>
      <c r="AQ52" s="43" t="s">
        <v>492</v>
      </c>
      <c r="AR52" s="6" t="s">
        <v>302</v>
      </c>
    </row>
    <row r="53" spans="1:44" x14ac:dyDescent="0.25">
      <c r="A53" s="6" t="str">
        <f t="shared" si="2"/>
        <v>Generators</v>
      </c>
      <c r="B53" s="6" t="str">
        <f t="shared" si="2"/>
        <v>System</v>
      </c>
      <c r="C53" s="6" t="str">
        <f>'Project Start Date'!C53</f>
        <v>DRS.PX.SOR._.RES.Home Energy Mgmt Sys</v>
      </c>
      <c r="D53" s="6" t="str">
        <f t="shared" si="1"/>
        <v>Max Capacity Factor Year</v>
      </c>
      <c r="E53" s="46">
        <f>INDEX('AEG Inputs'!$J:$J,MATCH($C53,'AEG Inputs'!$E:$E,0))</f>
        <v>20</v>
      </c>
      <c r="G53" s="6" t="s">
        <v>560</v>
      </c>
      <c r="H53" s="6">
        <f>'Project Start Date'!H53</f>
        <v>1</v>
      </c>
      <c r="L53" s="6" t="s">
        <v>561</v>
      </c>
      <c r="M53" s="6" t="s">
        <v>562</v>
      </c>
      <c r="O53" s="6" t="str">
        <f ca="1">'Project Start Date'!O53</f>
        <v>H:\2023 IRP Update\_Document\DATA DISC\2023 IRP Update Data Disk April 1 (Public)\Chapters, Appendicies, and Input Assumptions\Input Assumptions\DSM\_PC_DSM-DR-IRP2023 Update Plexos Inputs Summer &amp; Winter update.xlsx]</v>
      </c>
      <c r="Q53" s="6">
        <f>INDEX('AEG Inputs'!$J:$J,MATCH($C53,'AEG Inputs'!$E:$E,0))</f>
        <v>20</v>
      </c>
      <c r="AB53" s="43" t="s">
        <v>8</v>
      </c>
      <c r="AC53" s="43" t="s">
        <v>353</v>
      </c>
      <c r="AD53" s="43" t="s">
        <v>139</v>
      </c>
      <c r="AE53" s="43" t="s">
        <v>219</v>
      </c>
      <c r="AF53" s="43">
        <v>-1.1415524999999999E-2</v>
      </c>
      <c r="AG53" s="43"/>
      <c r="AH53" s="43" t="s">
        <v>405</v>
      </c>
      <c r="AI53" s="44">
        <v>1</v>
      </c>
      <c r="AJ53" s="43"/>
      <c r="AK53" s="43"/>
      <c r="AL53" s="43"/>
      <c r="AM53" s="43" t="s">
        <v>403</v>
      </c>
      <c r="AN53" s="43"/>
      <c r="AO53" s="43"/>
      <c r="AP53" s="43"/>
      <c r="AQ53" s="43" t="s">
        <v>492</v>
      </c>
      <c r="AR53" s="6" t="s">
        <v>302</v>
      </c>
    </row>
    <row r="54" spans="1:44" x14ac:dyDescent="0.25">
      <c r="A54" s="6" t="str">
        <f t="shared" si="2"/>
        <v>Generators</v>
      </c>
      <c r="B54" s="6" t="str">
        <f t="shared" si="2"/>
        <v>System</v>
      </c>
      <c r="C54" s="6" t="str">
        <f>'Project Start Date'!C54</f>
        <v>DRS.PX.UTN._.RES.Home Energy Mgmt Sys</v>
      </c>
      <c r="D54" s="6" t="str">
        <f t="shared" si="1"/>
        <v>Max Capacity Factor Year</v>
      </c>
      <c r="E54" s="46">
        <f>INDEX('AEG Inputs'!$J:$J,MATCH($C54,'AEG Inputs'!$E:$E,0))</f>
        <v>20</v>
      </c>
      <c r="G54" s="6" t="s">
        <v>560</v>
      </c>
      <c r="H54" s="6">
        <f>'Project Start Date'!H54</f>
        <v>1</v>
      </c>
      <c r="L54" s="6" t="s">
        <v>561</v>
      </c>
      <c r="M54" s="6" t="s">
        <v>562</v>
      </c>
      <c r="O54" s="6" t="str">
        <f ca="1">'Project Start Date'!O54</f>
        <v>H:\2023 IRP Update\_Document\DATA DISC\2023 IRP Update Data Disk April 1 (Public)\Chapters, Appendicies, and Input Assumptions\Input Assumptions\DSM\_PC_DSM-DR-IRP2023 Update Plexos Inputs Summer &amp; Winter update.xlsx]</v>
      </c>
      <c r="Q54" s="6">
        <f>INDEX('AEG Inputs'!$J:$J,MATCH($C54,'AEG Inputs'!$E:$E,0))</f>
        <v>20</v>
      </c>
      <c r="AB54" s="43" t="s">
        <v>8</v>
      </c>
      <c r="AC54" s="43" t="s">
        <v>354</v>
      </c>
      <c r="AD54" s="43" t="s">
        <v>141</v>
      </c>
      <c r="AE54" s="43" t="s">
        <v>219</v>
      </c>
      <c r="AF54" s="43">
        <v>-2.0547949999999999E-3</v>
      </c>
      <c r="AG54" s="43"/>
      <c r="AH54" s="43" t="s">
        <v>405</v>
      </c>
      <c r="AI54" s="44">
        <v>1</v>
      </c>
      <c r="AJ54" s="43"/>
      <c r="AK54" s="43"/>
      <c r="AL54" s="43"/>
      <c r="AM54" s="43" t="s">
        <v>403</v>
      </c>
      <c r="AN54" s="43"/>
      <c r="AO54" s="43"/>
      <c r="AP54" s="43"/>
      <c r="AQ54" s="43" t="s">
        <v>492</v>
      </c>
      <c r="AR54" s="6" t="s">
        <v>302</v>
      </c>
    </row>
    <row r="55" spans="1:44" x14ac:dyDescent="0.25">
      <c r="A55" s="6" t="str">
        <f t="shared" si="2"/>
        <v>Generators</v>
      </c>
      <c r="B55" s="6" t="str">
        <f t="shared" si="2"/>
        <v>System</v>
      </c>
      <c r="C55" s="6" t="str">
        <f>'Project Start Date'!C55</f>
        <v>DRS.PX.YAK._.RES.Home Energy Mgmt Sys</v>
      </c>
      <c r="D55" s="6" t="str">
        <f t="shared" si="1"/>
        <v>Max Capacity Factor Year</v>
      </c>
      <c r="E55" s="46">
        <f>INDEX('AEG Inputs'!$J:$J,MATCH($C55,'AEG Inputs'!$E:$E,0))</f>
        <v>20</v>
      </c>
      <c r="G55" s="6" t="s">
        <v>560</v>
      </c>
      <c r="H55" s="6">
        <f>'Project Start Date'!H55</f>
        <v>1</v>
      </c>
      <c r="L55" s="6" t="s">
        <v>561</v>
      </c>
      <c r="M55" s="6" t="s">
        <v>562</v>
      </c>
      <c r="O55" s="6" t="str">
        <f ca="1">'Project Start Date'!O55</f>
        <v>H:\2023 IRP Update\_Document\DATA DISC\2023 IRP Update Data Disk April 1 (Public)\Chapters, Appendicies, and Input Assumptions\Input Assumptions\DSM\_PC_DSM-DR-IRP2023 Update Plexos Inputs Summer &amp; Winter update.xlsx]</v>
      </c>
      <c r="Q55" s="6">
        <f>INDEX('AEG Inputs'!$J:$J,MATCH($C55,'AEG Inputs'!$E:$E,0))</f>
        <v>20</v>
      </c>
      <c r="AB55" s="43" t="s">
        <v>8</v>
      </c>
      <c r="AC55" s="43" t="s">
        <v>355</v>
      </c>
      <c r="AD55" s="43" t="s">
        <v>143</v>
      </c>
      <c r="AE55" s="43" t="s">
        <v>219</v>
      </c>
      <c r="AF55" s="43">
        <v>-2.2831050000000001E-3</v>
      </c>
      <c r="AG55" s="43"/>
      <c r="AH55" s="43" t="s">
        <v>405</v>
      </c>
      <c r="AI55" s="44">
        <v>1</v>
      </c>
      <c r="AJ55" s="43"/>
      <c r="AK55" s="43"/>
      <c r="AL55" s="43"/>
      <c r="AM55" s="43" t="s">
        <v>403</v>
      </c>
      <c r="AN55" s="43"/>
      <c r="AO55" s="43"/>
      <c r="AP55" s="43"/>
      <c r="AQ55" s="43" t="s">
        <v>492</v>
      </c>
      <c r="AR55" s="6" t="s">
        <v>302</v>
      </c>
    </row>
    <row r="56" spans="1:44" x14ac:dyDescent="0.25">
      <c r="A56" s="6" t="str">
        <f t="shared" si="2"/>
        <v>Generators</v>
      </c>
      <c r="B56" s="6" t="str">
        <f t="shared" si="2"/>
        <v>System</v>
      </c>
      <c r="C56" s="6" t="str">
        <f>'Project Start Date'!C56</f>
        <v>DRS.PX.WYC._.RES.Home Energy Mgmt Sys</v>
      </c>
      <c r="D56" s="6" t="str">
        <f t="shared" si="1"/>
        <v>Max Capacity Factor Year</v>
      </c>
      <c r="E56" s="46">
        <f>INDEX('AEG Inputs'!$J:$J,MATCH($C56,'AEG Inputs'!$E:$E,0))</f>
        <v>20</v>
      </c>
      <c r="G56" s="6" t="s">
        <v>560</v>
      </c>
      <c r="H56" s="6">
        <f>'Project Start Date'!H56</f>
        <v>1</v>
      </c>
      <c r="L56" s="6" t="s">
        <v>561</v>
      </c>
      <c r="M56" s="6" t="s">
        <v>562</v>
      </c>
      <c r="O56" s="6" t="str">
        <f ca="1">'Project Start Date'!O56</f>
        <v>H:\2023 IRP Update\_Document\DATA DISC\2023 IRP Update Data Disk April 1 (Public)\Chapters, Appendicies, and Input Assumptions\Input Assumptions\DSM\_PC_DSM-DR-IRP2023 Update Plexos Inputs Summer &amp; Winter update.xlsx]</v>
      </c>
      <c r="Q56" s="6">
        <f>INDEX('AEG Inputs'!$J:$J,MATCH($C56,'AEG Inputs'!$E:$E,0))</f>
        <v>20</v>
      </c>
      <c r="AB56" s="43" t="s">
        <v>8</v>
      </c>
      <c r="AC56" s="43" t="s">
        <v>356</v>
      </c>
      <c r="AD56" s="43" t="s">
        <v>147</v>
      </c>
      <c r="AE56" s="43" t="s">
        <v>219</v>
      </c>
      <c r="AF56" s="43">
        <v>-2.0547949999999999E-3</v>
      </c>
      <c r="AG56" s="43"/>
      <c r="AH56" s="43" t="s">
        <v>405</v>
      </c>
      <c r="AI56" s="44">
        <v>1</v>
      </c>
      <c r="AJ56" s="43"/>
      <c r="AK56" s="43"/>
      <c r="AL56" s="43"/>
      <c r="AM56" s="43" t="s">
        <v>403</v>
      </c>
      <c r="AN56" s="43"/>
      <c r="AO56" s="43"/>
      <c r="AP56" s="43"/>
      <c r="AQ56" s="43" t="s">
        <v>492</v>
      </c>
      <c r="AR56" s="6" t="s">
        <v>302</v>
      </c>
    </row>
    <row r="57" spans="1:44" x14ac:dyDescent="0.25">
      <c r="A57" s="6" t="str">
        <f t="shared" si="2"/>
        <v>Generators</v>
      </c>
      <c r="B57" s="6" t="str">
        <f t="shared" si="2"/>
        <v>System</v>
      </c>
      <c r="C57" s="6" t="str">
        <f>'Project Start Date'!C57</f>
        <v>DRS.PX.NCA._.CI_.Grid Interactive Water Htr</v>
      </c>
      <c r="D57" s="6" t="str">
        <f t="shared" si="1"/>
        <v>Max Capacity Factor Year</v>
      </c>
      <c r="E57" s="46">
        <f>INDEX('AEG Inputs'!$J:$J,MATCH($C57,'AEG Inputs'!$E:$E,0))</f>
        <v>100</v>
      </c>
      <c r="G57" s="6" t="s">
        <v>560</v>
      </c>
      <c r="H57" s="6">
        <f>'Project Start Date'!H57</f>
        <v>1</v>
      </c>
      <c r="L57" s="6" t="s">
        <v>561</v>
      </c>
      <c r="M57" s="6" t="s">
        <v>562</v>
      </c>
      <c r="O57" s="6" t="str">
        <f ca="1">'Project Start Date'!O57</f>
        <v>H:\2023 IRP Update\_Document\DATA DISC\2023 IRP Update Data Disk April 1 (Public)\Chapters, Appendicies, and Input Assumptions\Input Assumptions\DSM\_PC_DSM-DR-IRP2023 Update Plexos Inputs Summer &amp; Winter update.xlsx]</v>
      </c>
      <c r="Q57" s="6">
        <f>INDEX('AEG Inputs'!$J:$J,MATCH($C57,'AEG Inputs'!$E:$E,0))</f>
        <v>100</v>
      </c>
      <c r="AB57" s="43" t="s">
        <v>8</v>
      </c>
      <c r="AC57" s="43" t="s">
        <v>357</v>
      </c>
      <c r="AD57" s="43" t="s">
        <v>149</v>
      </c>
      <c r="AE57" s="43" t="s">
        <v>219</v>
      </c>
      <c r="AF57" s="43">
        <v>-5.936073E-3</v>
      </c>
      <c r="AG57" s="43"/>
      <c r="AH57" s="43" t="s">
        <v>405</v>
      </c>
      <c r="AI57" s="44">
        <v>1</v>
      </c>
      <c r="AJ57" s="43"/>
      <c r="AK57" s="43"/>
      <c r="AL57" s="43"/>
      <c r="AM57" s="43" t="s">
        <v>403</v>
      </c>
      <c r="AN57" s="43"/>
      <c r="AO57" s="43"/>
      <c r="AP57" s="43"/>
      <c r="AQ57" s="43" t="s">
        <v>492</v>
      </c>
      <c r="AR57" s="6" t="s">
        <v>302</v>
      </c>
    </row>
    <row r="58" spans="1:44" x14ac:dyDescent="0.25">
      <c r="A58" s="6" t="str">
        <f t="shared" si="2"/>
        <v>Generators</v>
      </c>
      <c r="B58" s="6" t="str">
        <f t="shared" si="2"/>
        <v>System</v>
      </c>
      <c r="C58" s="6" t="str">
        <f>'Project Start Date'!C58</f>
        <v>DRS.PX.GOE._.CI_.Grid Interactive Water Htr</v>
      </c>
      <c r="D58" s="6" t="str">
        <f t="shared" si="1"/>
        <v>Max Capacity Factor Year</v>
      </c>
      <c r="E58" s="46">
        <f>INDEX('AEG Inputs'!$J:$J,MATCH($C58,'AEG Inputs'!$E:$E,0))</f>
        <v>100</v>
      </c>
      <c r="G58" s="6" t="s">
        <v>560</v>
      </c>
      <c r="H58" s="6">
        <f>'Project Start Date'!H58</f>
        <v>1</v>
      </c>
      <c r="L58" s="6" t="s">
        <v>561</v>
      </c>
      <c r="M58" s="6" t="s">
        <v>562</v>
      </c>
      <c r="O58" s="6" t="str">
        <f ca="1">'Project Start Date'!O58</f>
        <v>H:\2023 IRP Update\_Document\DATA DISC\2023 IRP Update Data Disk April 1 (Public)\Chapters, Appendicies, and Input Assumptions\Input Assumptions\DSM\_PC_DSM-DR-IRP2023 Update Plexos Inputs Summer &amp; Winter update.xlsx]</v>
      </c>
      <c r="Q58" s="6">
        <f>INDEX('AEG Inputs'!$J:$J,MATCH($C58,'AEG Inputs'!$E:$E,0))</f>
        <v>100</v>
      </c>
      <c r="AB58" s="43" t="s">
        <v>8</v>
      </c>
      <c r="AC58" s="43" t="s">
        <v>358</v>
      </c>
      <c r="AD58" s="43" t="s">
        <v>121</v>
      </c>
      <c r="AE58" s="43" t="s">
        <v>219</v>
      </c>
      <c r="AF58" s="43">
        <v>-1.0273973E-2</v>
      </c>
      <c r="AG58" s="43"/>
      <c r="AH58" s="43" t="s">
        <v>405</v>
      </c>
      <c r="AI58" s="44">
        <v>1</v>
      </c>
      <c r="AJ58" s="43"/>
      <c r="AK58" s="43"/>
      <c r="AL58" s="43"/>
      <c r="AM58" s="43" t="s">
        <v>403</v>
      </c>
      <c r="AN58" s="43"/>
      <c r="AO58" s="43"/>
      <c r="AP58" s="43"/>
      <c r="AQ58" s="43" t="s">
        <v>492</v>
      </c>
      <c r="AR58" s="6" t="s">
        <v>302</v>
      </c>
    </row>
    <row r="59" spans="1:44" x14ac:dyDescent="0.25">
      <c r="A59" s="6" t="str">
        <f t="shared" si="2"/>
        <v>Generators</v>
      </c>
      <c r="B59" s="6" t="str">
        <f t="shared" si="2"/>
        <v>System</v>
      </c>
      <c r="C59" s="6" t="str">
        <f>'Project Start Date'!C59</f>
        <v>DRS.PX.SOR._.CI_.Grid Interactive Water Htr</v>
      </c>
      <c r="D59" s="6" t="str">
        <f t="shared" si="1"/>
        <v>Max Capacity Factor Year</v>
      </c>
      <c r="E59" s="46">
        <f>INDEX('AEG Inputs'!$J:$J,MATCH($C59,'AEG Inputs'!$E:$E,0))</f>
        <v>100</v>
      </c>
      <c r="G59" s="6" t="s">
        <v>560</v>
      </c>
      <c r="H59" s="6">
        <f>'Project Start Date'!H59</f>
        <v>1</v>
      </c>
      <c r="L59" s="6" t="s">
        <v>561</v>
      </c>
      <c r="M59" s="6" t="s">
        <v>562</v>
      </c>
      <c r="O59" s="6" t="str">
        <f ca="1">'Project Start Date'!O59</f>
        <v>H:\2023 IRP Update\_Document\DATA DISC\2023 IRP Update Data Disk April 1 (Public)\Chapters, Appendicies, and Input Assumptions\Input Assumptions\DSM\_PC_DSM-DR-IRP2023 Update Plexos Inputs Summer &amp; Winter update.xlsx]</v>
      </c>
      <c r="Q59" s="6">
        <f>INDEX('AEG Inputs'!$J:$J,MATCH($C59,'AEG Inputs'!$E:$E,0))</f>
        <v>100</v>
      </c>
      <c r="AB59" s="43" t="s">
        <v>8</v>
      </c>
      <c r="AC59" s="43" t="s">
        <v>359</v>
      </c>
      <c r="AD59" s="43" t="s">
        <v>123</v>
      </c>
      <c r="AE59" s="43" t="s">
        <v>219</v>
      </c>
      <c r="AF59" s="43">
        <v>-2.0547949999999999E-3</v>
      </c>
      <c r="AG59" s="43"/>
      <c r="AH59" s="43" t="s">
        <v>405</v>
      </c>
      <c r="AI59" s="44">
        <v>1</v>
      </c>
      <c r="AJ59" s="43"/>
      <c r="AK59" s="43"/>
      <c r="AL59" s="43"/>
      <c r="AM59" s="43" t="s">
        <v>403</v>
      </c>
      <c r="AN59" s="43"/>
      <c r="AO59" s="43"/>
      <c r="AP59" s="43"/>
      <c r="AQ59" s="43" t="s">
        <v>492</v>
      </c>
      <c r="AR59" s="6" t="s">
        <v>302</v>
      </c>
    </row>
    <row r="60" spans="1:44" x14ac:dyDescent="0.25">
      <c r="A60" s="6" t="str">
        <f t="shared" si="2"/>
        <v>Generators</v>
      </c>
      <c r="B60" s="6" t="str">
        <f t="shared" si="2"/>
        <v>System</v>
      </c>
      <c r="C60" s="6" t="str">
        <f>'Project Start Date'!C60</f>
        <v>DRS.PX.UTN._.CI_.Grid Interactive Water Htr</v>
      </c>
      <c r="D60" s="6" t="str">
        <f t="shared" si="1"/>
        <v>Max Capacity Factor Year</v>
      </c>
      <c r="E60" s="46">
        <f>INDEX('AEG Inputs'!$J:$J,MATCH($C60,'AEG Inputs'!$E:$E,0))</f>
        <v>100</v>
      </c>
      <c r="G60" s="6" t="s">
        <v>560</v>
      </c>
      <c r="H60" s="6">
        <f>'Project Start Date'!H60</f>
        <v>1</v>
      </c>
      <c r="L60" s="6" t="s">
        <v>561</v>
      </c>
      <c r="M60" s="6" t="s">
        <v>562</v>
      </c>
      <c r="O60" s="6" t="str">
        <f ca="1">'Project Start Date'!O60</f>
        <v>H:\2023 IRP Update\_Document\DATA DISC\2023 IRP Update Data Disk April 1 (Public)\Chapters, Appendicies, and Input Assumptions\Input Assumptions\DSM\_PC_DSM-DR-IRP2023 Update Plexos Inputs Summer &amp; Winter update.xlsx]</v>
      </c>
      <c r="Q60" s="6">
        <f>INDEX('AEG Inputs'!$J:$J,MATCH($C60,'AEG Inputs'!$E:$E,0))</f>
        <v>100</v>
      </c>
      <c r="AB60" s="43" t="s">
        <v>8</v>
      </c>
      <c r="AC60" s="43" t="s">
        <v>360</v>
      </c>
      <c r="AD60" s="43" t="s">
        <v>125</v>
      </c>
      <c r="AE60" s="43" t="s">
        <v>219</v>
      </c>
      <c r="AF60" s="43">
        <v>-2.0547949999999999E-3</v>
      </c>
      <c r="AG60" s="43"/>
      <c r="AH60" s="43" t="s">
        <v>405</v>
      </c>
      <c r="AI60" s="44">
        <v>1</v>
      </c>
      <c r="AJ60" s="43"/>
      <c r="AK60" s="43"/>
      <c r="AL60" s="43"/>
      <c r="AM60" s="43" t="s">
        <v>403</v>
      </c>
      <c r="AN60" s="43"/>
      <c r="AO60" s="43"/>
      <c r="AP60" s="43"/>
      <c r="AQ60" s="43" t="s">
        <v>492</v>
      </c>
      <c r="AR60" s="6" t="s">
        <v>302</v>
      </c>
    </row>
    <row r="61" spans="1:44" x14ac:dyDescent="0.25">
      <c r="A61" s="6" t="str">
        <f t="shared" si="2"/>
        <v>Generators</v>
      </c>
      <c r="B61" s="6" t="str">
        <f t="shared" si="2"/>
        <v>System</v>
      </c>
      <c r="C61" s="6" t="str">
        <f>'Project Start Date'!C61</f>
        <v>DRS.PX.YAK._.CI_.Grid Interactive Water Htr</v>
      </c>
      <c r="D61" s="6" t="str">
        <f t="shared" si="1"/>
        <v>Max Capacity Factor Year</v>
      </c>
      <c r="E61" s="46">
        <f>INDEX('AEG Inputs'!$J:$J,MATCH($C61,'AEG Inputs'!$E:$E,0))</f>
        <v>100</v>
      </c>
      <c r="G61" s="6" t="s">
        <v>560</v>
      </c>
      <c r="H61" s="6">
        <f>'Project Start Date'!H61</f>
        <v>1</v>
      </c>
      <c r="L61" s="6" t="s">
        <v>561</v>
      </c>
      <c r="M61" s="6" t="s">
        <v>562</v>
      </c>
      <c r="O61" s="6" t="str">
        <f ca="1">'Project Start Date'!O61</f>
        <v>H:\2023 IRP Update\_Document\DATA DISC\2023 IRP Update Data Disk April 1 (Public)\Chapters, Appendicies, and Input Assumptions\Input Assumptions\DSM\_PC_DSM-DR-IRP2023 Update Plexos Inputs Summer &amp; Winter update.xlsx]</v>
      </c>
      <c r="Q61" s="6">
        <f>INDEX('AEG Inputs'!$J:$J,MATCH($C61,'AEG Inputs'!$E:$E,0))</f>
        <v>100</v>
      </c>
      <c r="AB61" s="43" t="s">
        <v>8</v>
      </c>
      <c r="AC61" s="43" t="s">
        <v>361</v>
      </c>
      <c r="AD61" s="43" t="s">
        <v>127</v>
      </c>
      <c r="AE61" s="43" t="s">
        <v>219</v>
      </c>
      <c r="AF61" s="43">
        <v>-2.2831050000000001E-3</v>
      </c>
      <c r="AG61" s="43"/>
      <c r="AH61" s="43" t="s">
        <v>405</v>
      </c>
      <c r="AI61" s="44">
        <v>1</v>
      </c>
      <c r="AJ61" s="43"/>
      <c r="AK61" s="43"/>
      <c r="AL61" s="43"/>
      <c r="AM61" s="43" t="s">
        <v>403</v>
      </c>
      <c r="AN61" s="43"/>
      <c r="AO61" s="43"/>
      <c r="AP61" s="43"/>
      <c r="AQ61" s="43" t="s">
        <v>492</v>
      </c>
      <c r="AR61" s="6" t="s">
        <v>302</v>
      </c>
    </row>
    <row r="62" spans="1:44" x14ac:dyDescent="0.25">
      <c r="A62" s="6" t="str">
        <f t="shared" si="2"/>
        <v>Generators</v>
      </c>
      <c r="B62" s="6" t="str">
        <f t="shared" si="2"/>
        <v>System</v>
      </c>
      <c r="C62" s="6" t="str">
        <f>'Project Start Date'!C62</f>
        <v>DRS.PX.WYC._.CI_.Grid Interactive Water Htr</v>
      </c>
      <c r="D62" s="6" t="str">
        <f t="shared" si="1"/>
        <v>Max Capacity Factor Year</v>
      </c>
      <c r="E62" s="46">
        <f>INDEX('AEG Inputs'!$J:$J,MATCH($C62,'AEG Inputs'!$E:$E,0))</f>
        <v>100</v>
      </c>
      <c r="G62" s="6" t="s">
        <v>560</v>
      </c>
      <c r="H62" s="6">
        <f>'Project Start Date'!H62</f>
        <v>1</v>
      </c>
      <c r="L62" s="6" t="s">
        <v>561</v>
      </c>
      <c r="M62" s="6" t="s">
        <v>562</v>
      </c>
      <c r="O62" s="6" t="str">
        <f ca="1">'Project Start Date'!O62</f>
        <v>H:\2023 IRP Update\_Document\DATA DISC\2023 IRP Update Data Disk April 1 (Public)\Chapters, Appendicies, and Input Assumptions\Input Assumptions\DSM\_PC_DSM-DR-IRP2023 Update Plexos Inputs Summer &amp; Winter update.xlsx]</v>
      </c>
      <c r="Q62" s="6">
        <f>INDEX('AEG Inputs'!$J:$J,MATCH($C62,'AEG Inputs'!$E:$E,0))</f>
        <v>100</v>
      </c>
      <c r="AB62" s="43" t="s">
        <v>8</v>
      </c>
      <c r="AC62" s="43" t="s">
        <v>362</v>
      </c>
      <c r="AD62" s="43" t="s">
        <v>129</v>
      </c>
      <c r="AE62" s="43" t="s">
        <v>219</v>
      </c>
      <c r="AF62" s="43">
        <v>-1.1415524999999999E-2</v>
      </c>
      <c r="AG62" s="43"/>
      <c r="AH62" s="43" t="s">
        <v>405</v>
      </c>
      <c r="AI62" s="44">
        <v>1</v>
      </c>
      <c r="AJ62" s="43"/>
      <c r="AK62" s="43"/>
      <c r="AL62" s="43"/>
      <c r="AM62" s="43" t="s">
        <v>403</v>
      </c>
      <c r="AN62" s="43"/>
      <c r="AO62" s="43"/>
      <c r="AP62" s="43"/>
      <c r="AQ62" s="43" t="s">
        <v>492</v>
      </c>
      <c r="AR62" s="6" t="s">
        <v>302</v>
      </c>
    </row>
    <row r="63" spans="1:44" x14ac:dyDescent="0.25">
      <c r="A63" s="6" t="str">
        <f t="shared" si="2"/>
        <v>Generators</v>
      </c>
      <c r="B63" s="6" t="str">
        <f t="shared" si="2"/>
        <v>System</v>
      </c>
      <c r="C63" s="6" t="str">
        <f>'Project Start Date'!C63</f>
        <v>DRS.PX.NCA._.RES.Grid Interactive Water Htr</v>
      </c>
      <c r="D63" s="6" t="str">
        <f t="shared" si="1"/>
        <v>Max Capacity Factor Year</v>
      </c>
      <c r="E63" s="46">
        <f>INDEX('AEG Inputs'!$J:$J,MATCH($C63,'AEG Inputs'!$E:$E,0))</f>
        <v>100</v>
      </c>
      <c r="G63" s="6" t="s">
        <v>560</v>
      </c>
      <c r="H63" s="6">
        <f>'Project Start Date'!H63</f>
        <v>1</v>
      </c>
      <c r="L63" s="6" t="s">
        <v>561</v>
      </c>
      <c r="M63" s="6" t="s">
        <v>562</v>
      </c>
      <c r="O63" s="6" t="str">
        <f ca="1">'Project Start Date'!O63</f>
        <v>H:\2023 IRP Update\_Document\DATA DISC\2023 IRP Update Data Disk April 1 (Public)\Chapters, Appendicies, and Input Assumptions\Input Assumptions\DSM\_PC_DSM-DR-IRP2023 Update Plexos Inputs Summer &amp; Winter update.xlsx]</v>
      </c>
      <c r="Q63" s="6">
        <f>INDEX('AEG Inputs'!$J:$J,MATCH($C63,'AEG Inputs'!$E:$E,0))</f>
        <v>100</v>
      </c>
      <c r="AB63" s="43" t="s">
        <v>8</v>
      </c>
      <c r="AC63" s="43" t="s">
        <v>363</v>
      </c>
      <c r="AD63" s="43" t="s">
        <v>131</v>
      </c>
      <c r="AE63" s="43" t="s">
        <v>219</v>
      </c>
      <c r="AF63" s="43">
        <v>-2.0547949999999999E-3</v>
      </c>
      <c r="AG63" s="43"/>
      <c r="AH63" s="43" t="s">
        <v>405</v>
      </c>
      <c r="AI63" s="44">
        <v>1</v>
      </c>
      <c r="AJ63" s="43"/>
      <c r="AK63" s="43"/>
      <c r="AL63" s="43"/>
      <c r="AM63" s="43" t="s">
        <v>403</v>
      </c>
      <c r="AN63" s="43"/>
      <c r="AO63" s="43"/>
      <c r="AP63" s="43"/>
      <c r="AQ63" s="43" t="s">
        <v>492</v>
      </c>
      <c r="AR63" s="6" t="s">
        <v>302</v>
      </c>
    </row>
    <row r="64" spans="1:44" x14ac:dyDescent="0.25">
      <c r="A64" s="6" t="str">
        <f t="shared" si="2"/>
        <v>Generators</v>
      </c>
      <c r="B64" s="6" t="str">
        <f t="shared" si="2"/>
        <v>System</v>
      </c>
      <c r="C64" s="6" t="str">
        <f>'Project Start Date'!C64</f>
        <v>DRS.PX.GOE._.RES.Grid Interactive Water Htr</v>
      </c>
      <c r="D64" s="6" t="str">
        <f t="shared" si="1"/>
        <v>Max Capacity Factor Year</v>
      </c>
      <c r="E64" s="46">
        <f>INDEX('AEG Inputs'!$J:$J,MATCH($C64,'AEG Inputs'!$E:$E,0))</f>
        <v>100</v>
      </c>
      <c r="G64" s="6" t="s">
        <v>560</v>
      </c>
      <c r="H64" s="6">
        <f>'Project Start Date'!H64</f>
        <v>1</v>
      </c>
      <c r="L64" s="6" t="s">
        <v>561</v>
      </c>
      <c r="M64" s="6" t="s">
        <v>562</v>
      </c>
      <c r="O64" s="6" t="str">
        <f ca="1">'Project Start Date'!O64</f>
        <v>H:\2023 IRP Update\_Document\DATA DISC\2023 IRP Update Data Disk April 1 (Public)\Chapters, Appendicies, and Input Assumptions\Input Assumptions\DSM\_PC_DSM-DR-IRP2023 Update Plexos Inputs Summer &amp; Winter update.xlsx]</v>
      </c>
      <c r="Q64" s="6">
        <f>INDEX('AEG Inputs'!$J:$J,MATCH($C64,'AEG Inputs'!$E:$E,0))</f>
        <v>100</v>
      </c>
      <c r="AB64" s="43" t="s">
        <v>8</v>
      </c>
      <c r="AC64" s="43" t="s">
        <v>364</v>
      </c>
      <c r="AD64" s="43" t="s">
        <v>133</v>
      </c>
      <c r="AE64" s="43" t="s">
        <v>219</v>
      </c>
      <c r="AF64" s="43">
        <v>-2.0547949999999999E-3</v>
      </c>
      <c r="AG64" s="43"/>
      <c r="AH64" s="43" t="s">
        <v>405</v>
      </c>
      <c r="AI64" s="44">
        <v>1</v>
      </c>
      <c r="AJ64" s="43"/>
      <c r="AK64" s="43"/>
      <c r="AL64" s="43"/>
      <c r="AM64" s="43" t="s">
        <v>403</v>
      </c>
      <c r="AN64" s="43"/>
      <c r="AO64" s="43"/>
      <c r="AP64" s="43"/>
      <c r="AQ64" s="43" t="s">
        <v>492</v>
      </c>
      <c r="AR64" s="6" t="s">
        <v>302</v>
      </c>
    </row>
    <row r="65" spans="1:44" x14ac:dyDescent="0.25">
      <c r="A65" s="6" t="str">
        <f t="shared" si="2"/>
        <v>Generators</v>
      </c>
      <c r="B65" s="6" t="str">
        <f t="shared" si="2"/>
        <v>System</v>
      </c>
      <c r="C65" s="6" t="str">
        <f>'Project Start Date'!C65</f>
        <v>DRS.PX.SOR._.RES.Grid Interactive Water Htr</v>
      </c>
      <c r="D65" s="6" t="str">
        <f t="shared" si="1"/>
        <v>Max Capacity Factor Year</v>
      </c>
      <c r="E65" s="46">
        <f>INDEX('AEG Inputs'!$J:$J,MATCH($C65,'AEG Inputs'!$E:$E,0))</f>
        <v>100</v>
      </c>
      <c r="G65" s="6" t="s">
        <v>560</v>
      </c>
      <c r="H65" s="6">
        <f>'Project Start Date'!H65</f>
        <v>1</v>
      </c>
      <c r="L65" s="6" t="s">
        <v>561</v>
      </c>
      <c r="M65" s="6" t="s">
        <v>562</v>
      </c>
      <c r="O65" s="6" t="str">
        <f ca="1">'Project Start Date'!O65</f>
        <v>H:\2023 IRP Update\_Document\DATA DISC\2023 IRP Update Data Disk April 1 (Public)\Chapters, Appendicies, and Input Assumptions\Input Assumptions\DSM\_PC_DSM-DR-IRP2023 Update Plexos Inputs Summer &amp; Winter update.xlsx]</v>
      </c>
      <c r="Q65" s="6">
        <f>INDEX('AEG Inputs'!$J:$J,MATCH($C65,'AEG Inputs'!$E:$E,0))</f>
        <v>100</v>
      </c>
      <c r="AB65" s="43" t="s">
        <v>8</v>
      </c>
      <c r="AC65" s="43" t="s">
        <v>365</v>
      </c>
      <c r="AD65" s="43" t="s">
        <v>207</v>
      </c>
      <c r="AE65" s="43" t="s">
        <v>219</v>
      </c>
      <c r="AF65" s="43">
        <v>-2.2831050000000001E-3</v>
      </c>
      <c r="AG65" s="43"/>
      <c r="AH65" s="43" t="s">
        <v>405</v>
      </c>
      <c r="AI65" s="44">
        <v>1</v>
      </c>
      <c r="AJ65" s="43"/>
      <c r="AK65" s="43"/>
      <c r="AL65" s="43"/>
      <c r="AM65" s="43" t="s">
        <v>403</v>
      </c>
      <c r="AN65" s="43"/>
      <c r="AO65" s="43"/>
      <c r="AP65" s="43"/>
      <c r="AQ65" s="43" t="s">
        <v>492</v>
      </c>
      <c r="AR65" s="6" t="s">
        <v>302</v>
      </c>
    </row>
    <row r="66" spans="1:44" x14ac:dyDescent="0.25">
      <c r="A66" s="6" t="str">
        <f t="shared" si="2"/>
        <v>Generators</v>
      </c>
      <c r="B66" s="6" t="str">
        <f t="shared" si="2"/>
        <v>System</v>
      </c>
      <c r="C66" s="6" t="str">
        <f>'Project Start Date'!C66</f>
        <v>DRS.PX.UTN._.RES.Grid Interactive Water Htr</v>
      </c>
      <c r="D66" s="6" t="str">
        <f t="shared" si="1"/>
        <v>Max Capacity Factor Year</v>
      </c>
      <c r="E66" s="46">
        <f>INDEX('AEG Inputs'!$J:$J,MATCH($C66,'AEG Inputs'!$E:$E,0))</f>
        <v>100</v>
      </c>
      <c r="G66" s="6" t="s">
        <v>560</v>
      </c>
      <c r="H66" s="6">
        <f>'Project Start Date'!H66</f>
        <v>1</v>
      </c>
      <c r="L66" s="6" t="s">
        <v>561</v>
      </c>
      <c r="M66" s="6" t="s">
        <v>562</v>
      </c>
      <c r="O66" s="6" t="str">
        <f ca="1">'Project Start Date'!O66</f>
        <v>H:\2023 IRP Update\_Document\DATA DISC\2023 IRP Update Data Disk April 1 (Public)\Chapters, Appendicies, and Input Assumptions\Input Assumptions\DSM\_PC_DSM-DR-IRP2023 Update Plexos Inputs Summer &amp; Winter update.xlsx]</v>
      </c>
      <c r="Q66" s="6">
        <f>INDEX('AEG Inputs'!$J:$J,MATCH($C66,'AEG Inputs'!$E:$E,0))</f>
        <v>100</v>
      </c>
      <c r="AB66" s="43" t="s">
        <v>8</v>
      </c>
      <c r="AC66" s="43" t="s">
        <v>366</v>
      </c>
      <c r="AD66" s="43" t="s">
        <v>197</v>
      </c>
      <c r="AE66" s="43" t="s">
        <v>219</v>
      </c>
      <c r="AF66" s="43">
        <v>-1.0273973E-2</v>
      </c>
      <c r="AG66" s="43"/>
      <c r="AH66" s="43" t="s">
        <v>405</v>
      </c>
      <c r="AI66" s="44">
        <v>1</v>
      </c>
      <c r="AJ66" s="43"/>
      <c r="AK66" s="43"/>
      <c r="AL66" s="43"/>
      <c r="AM66" s="43" t="s">
        <v>403</v>
      </c>
      <c r="AN66" s="43"/>
      <c r="AO66" s="43"/>
      <c r="AP66" s="43"/>
      <c r="AQ66" s="43" t="s">
        <v>492</v>
      </c>
      <c r="AR66" s="6" t="s">
        <v>302</v>
      </c>
    </row>
    <row r="67" spans="1:44" x14ac:dyDescent="0.25">
      <c r="A67" s="6" t="str">
        <f t="shared" si="2"/>
        <v>Generators</v>
      </c>
      <c r="B67" s="6" t="str">
        <f t="shared" si="2"/>
        <v>System</v>
      </c>
      <c r="C67" s="6" t="str">
        <f>'Project Start Date'!C67</f>
        <v>DRS.PX.YAK._.RES.Grid Interactive Water Htr</v>
      </c>
      <c r="D67" s="6" t="str">
        <f t="shared" si="1"/>
        <v>Max Capacity Factor Year</v>
      </c>
      <c r="E67" s="46">
        <f>INDEX('AEG Inputs'!$J:$J,MATCH($C67,'AEG Inputs'!$E:$E,0))</f>
        <v>100</v>
      </c>
      <c r="G67" s="6" t="s">
        <v>560</v>
      </c>
      <c r="H67" s="6">
        <f>'Project Start Date'!H67</f>
        <v>1</v>
      </c>
      <c r="L67" s="6" t="s">
        <v>561</v>
      </c>
      <c r="M67" s="6" t="s">
        <v>562</v>
      </c>
      <c r="O67" s="6" t="str">
        <f ca="1">'Project Start Date'!O67</f>
        <v>H:\2023 IRP Update\_Document\DATA DISC\2023 IRP Update Data Disk April 1 (Public)\Chapters, Appendicies, and Input Assumptions\Input Assumptions\DSM\_PC_DSM-DR-IRP2023 Update Plexos Inputs Summer &amp; Winter update.xlsx]</v>
      </c>
      <c r="Q67" s="6">
        <f>INDEX('AEG Inputs'!$J:$J,MATCH($C67,'AEG Inputs'!$E:$E,0))</f>
        <v>100</v>
      </c>
      <c r="AB67" s="43" t="s">
        <v>8</v>
      </c>
      <c r="AC67" s="43" t="s">
        <v>367</v>
      </c>
      <c r="AD67" s="43" t="s">
        <v>199</v>
      </c>
      <c r="AE67" s="43" t="s">
        <v>219</v>
      </c>
      <c r="AF67" s="43">
        <v>-2.0547949999999999E-3</v>
      </c>
      <c r="AG67" s="43"/>
      <c r="AH67" s="43" t="s">
        <v>405</v>
      </c>
      <c r="AI67" s="44">
        <v>1</v>
      </c>
      <c r="AJ67" s="43"/>
      <c r="AK67" s="43"/>
      <c r="AL67" s="43"/>
      <c r="AM67" s="43" t="s">
        <v>403</v>
      </c>
      <c r="AN67" s="43"/>
      <c r="AO67" s="43"/>
      <c r="AP67" s="43"/>
      <c r="AQ67" s="43" t="s">
        <v>492</v>
      </c>
      <c r="AR67" s="6" t="s">
        <v>302</v>
      </c>
    </row>
    <row r="68" spans="1:44" x14ac:dyDescent="0.25">
      <c r="A68" s="6" t="str">
        <f t="shared" ref="A68:B96" si="3">A67</f>
        <v>Generators</v>
      </c>
      <c r="B68" s="6" t="str">
        <f t="shared" si="3"/>
        <v>System</v>
      </c>
      <c r="C68" s="6" t="str">
        <f>'Project Start Date'!C68</f>
        <v>DRS.PX.WYC._.RES.Grid Interactive Water Htr</v>
      </c>
      <c r="D68" s="6" t="str">
        <f t="shared" ref="D68:D131" si="4">D67</f>
        <v>Max Capacity Factor Year</v>
      </c>
      <c r="E68" s="46">
        <f>INDEX('AEG Inputs'!$J:$J,MATCH($C68,'AEG Inputs'!$E:$E,0))</f>
        <v>100</v>
      </c>
      <c r="G68" s="6" t="s">
        <v>560</v>
      </c>
      <c r="H68" s="6">
        <f>'Project Start Date'!H68</f>
        <v>1</v>
      </c>
      <c r="L68" s="6" t="s">
        <v>561</v>
      </c>
      <c r="M68" s="6" t="s">
        <v>562</v>
      </c>
      <c r="O68" s="6" t="str">
        <f ca="1">'Project Start Date'!O68</f>
        <v>H:\2023 IRP Update\_Document\DATA DISC\2023 IRP Update Data Disk April 1 (Public)\Chapters, Appendicies, and Input Assumptions\Input Assumptions\DSM\_PC_DSM-DR-IRP2023 Update Plexos Inputs Summer &amp; Winter update.xlsx]</v>
      </c>
      <c r="Q68" s="6">
        <f>INDEX('AEG Inputs'!$J:$J,MATCH($C68,'AEG Inputs'!$E:$E,0))</f>
        <v>100</v>
      </c>
      <c r="AB68" s="43" t="s">
        <v>8</v>
      </c>
      <c r="AC68" s="43" t="s">
        <v>368</v>
      </c>
      <c r="AD68" s="43" t="s">
        <v>201</v>
      </c>
      <c r="AE68" s="43" t="s">
        <v>219</v>
      </c>
      <c r="AF68" s="43">
        <v>-1.1415524999999999E-2</v>
      </c>
      <c r="AG68" s="43"/>
      <c r="AH68" s="43" t="s">
        <v>405</v>
      </c>
      <c r="AI68" s="44">
        <v>1</v>
      </c>
      <c r="AJ68" s="43"/>
      <c r="AK68" s="43"/>
      <c r="AL68" s="43"/>
      <c r="AM68" s="43" t="s">
        <v>403</v>
      </c>
      <c r="AN68" s="43"/>
      <c r="AO68" s="43"/>
      <c r="AP68" s="43"/>
      <c r="AQ68" s="43" t="s">
        <v>492</v>
      </c>
      <c r="AR68" s="6" t="s">
        <v>302</v>
      </c>
    </row>
    <row r="69" spans="1:44" x14ac:dyDescent="0.25">
      <c r="A69" s="6" t="str">
        <f t="shared" si="3"/>
        <v>Generators</v>
      </c>
      <c r="B69" s="6" t="str">
        <f t="shared" si="3"/>
        <v>System</v>
      </c>
      <c r="C69" s="6" t="str">
        <f>'Project Start Date'!C69</f>
        <v>DRS.PX.NCA._.CI_.Smart Thermostats</v>
      </c>
      <c r="D69" s="6" t="str">
        <f t="shared" si="4"/>
        <v>Max Capacity Factor Year</v>
      </c>
      <c r="E69" s="46">
        <f>INDEX('AEG Inputs'!$J:$J,MATCH($C69,'AEG Inputs'!$E:$E,0))</f>
        <v>60</v>
      </c>
      <c r="G69" s="6" t="s">
        <v>560</v>
      </c>
      <c r="H69" s="6">
        <f>'Project Start Date'!H69</f>
        <v>1</v>
      </c>
      <c r="L69" s="6" t="s">
        <v>561</v>
      </c>
      <c r="M69" s="6" t="s">
        <v>562</v>
      </c>
      <c r="O69" s="6" t="str">
        <f ca="1">'Project Start Date'!O69</f>
        <v>H:\2023 IRP Update\_Document\DATA DISC\2023 IRP Update Data Disk April 1 (Public)\Chapters, Appendicies, and Input Assumptions\Input Assumptions\DSM\_PC_DSM-DR-IRP2023 Update Plexos Inputs Summer &amp; Winter update.xlsx]</v>
      </c>
      <c r="Q69" s="6">
        <f>INDEX('AEG Inputs'!$J:$J,MATCH($C69,'AEG Inputs'!$E:$E,0))</f>
        <v>60</v>
      </c>
      <c r="AB69" s="43" t="s">
        <v>8</v>
      </c>
      <c r="AC69" s="43" t="s">
        <v>369</v>
      </c>
      <c r="AD69" s="43" t="s">
        <v>203</v>
      </c>
      <c r="AE69" s="43" t="s">
        <v>219</v>
      </c>
      <c r="AF69" s="43">
        <v>-2.0547949999999999E-3</v>
      </c>
      <c r="AG69" s="43"/>
      <c r="AH69" s="43" t="s">
        <v>405</v>
      </c>
      <c r="AI69" s="44">
        <v>1</v>
      </c>
      <c r="AJ69" s="43"/>
      <c r="AK69" s="43"/>
      <c r="AL69" s="43"/>
      <c r="AM69" s="43" t="s">
        <v>403</v>
      </c>
      <c r="AN69" s="43"/>
      <c r="AO69" s="43"/>
      <c r="AP69" s="43"/>
      <c r="AQ69" s="43" t="s">
        <v>492</v>
      </c>
      <c r="AR69" s="6" t="s">
        <v>302</v>
      </c>
    </row>
    <row r="70" spans="1:44" x14ac:dyDescent="0.25">
      <c r="A70" s="6" t="str">
        <f t="shared" si="3"/>
        <v>Generators</v>
      </c>
      <c r="B70" s="6" t="str">
        <f t="shared" si="3"/>
        <v>System</v>
      </c>
      <c r="C70" s="6" t="str">
        <f>'Project Start Date'!C70</f>
        <v>DRS.PX.GOE._.CI_.Smart Thermostats</v>
      </c>
      <c r="D70" s="6" t="str">
        <f t="shared" si="4"/>
        <v>Max Capacity Factor Year</v>
      </c>
      <c r="E70" s="46">
        <f>INDEX('AEG Inputs'!$J:$J,MATCH($C70,'AEG Inputs'!$E:$E,0))</f>
        <v>60</v>
      </c>
      <c r="G70" s="6" t="s">
        <v>560</v>
      </c>
      <c r="H70" s="6">
        <f>'Project Start Date'!H70</f>
        <v>1</v>
      </c>
      <c r="L70" s="6" t="s">
        <v>561</v>
      </c>
      <c r="M70" s="6" t="s">
        <v>562</v>
      </c>
      <c r="O70" s="6" t="str">
        <f ca="1">'Project Start Date'!O70</f>
        <v>H:\2023 IRP Update\_Document\DATA DISC\2023 IRP Update Data Disk April 1 (Public)\Chapters, Appendicies, and Input Assumptions\Input Assumptions\DSM\_PC_DSM-DR-IRP2023 Update Plexos Inputs Summer &amp; Winter update.xlsx]</v>
      </c>
      <c r="Q70" s="6">
        <f>INDEX('AEG Inputs'!$J:$J,MATCH($C70,'AEG Inputs'!$E:$E,0))</f>
        <v>60</v>
      </c>
      <c r="AB70" s="43" t="s">
        <v>8</v>
      </c>
      <c r="AC70" s="43" t="s">
        <v>370</v>
      </c>
      <c r="AD70" s="43" t="s">
        <v>205</v>
      </c>
      <c r="AE70" s="43" t="s">
        <v>219</v>
      </c>
      <c r="AF70" s="43">
        <v>-2.2831050000000001E-3</v>
      </c>
      <c r="AG70" s="43"/>
      <c r="AH70" s="43" t="s">
        <v>405</v>
      </c>
      <c r="AI70" s="44">
        <v>1</v>
      </c>
      <c r="AJ70" s="43"/>
      <c r="AK70" s="43"/>
      <c r="AL70" s="43"/>
      <c r="AM70" s="43" t="s">
        <v>403</v>
      </c>
      <c r="AN70" s="43"/>
      <c r="AO70" s="43"/>
      <c r="AP70" s="43"/>
      <c r="AQ70" s="43" t="s">
        <v>492</v>
      </c>
      <c r="AR70" s="6" t="s">
        <v>302</v>
      </c>
    </row>
    <row r="71" spans="1:44" x14ac:dyDescent="0.25">
      <c r="A71" s="6" t="str">
        <f t="shared" si="3"/>
        <v>Generators</v>
      </c>
      <c r="B71" s="6" t="str">
        <f t="shared" si="3"/>
        <v>System</v>
      </c>
      <c r="C71" s="6" t="str">
        <f>'Project Start Date'!C71</f>
        <v>DRS.PX.SOR._.CI_.Smart Thermostats</v>
      </c>
      <c r="D71" s="6" t="str">
        <f t="shared" si="4"/>
        <v>Max Capacity Factor Year</v>
      </c>
      <c r="E71" s="46">
        <f>INDEX('AEG Inputs'!$J:$J,MATCH($C71,'AEG Inputs'!$E:$E,0))</f>
        <v>60</v>
      </c>
      <c r="G71" s="6" t="s">
        <v>560</v>
      </c>
      <c r="H71" s="6">
        <f>'Project Start Date'!H71</f>
        <v>1</v>
      </c>
      <c r="L71" s="6" t="s">
        <v>561</v>
      </c>
      <c r="M71" s="6" t="s">
        <v>562</v>
      </c>
      <c r="O71" s="6" t="str">
        <f ca="1">'Project Start Date'!O71</f>
        <v>H:\2023 IRP Update\_Document\DATA DISC\2023 IRP Update Data Disk April 1 (Public)\Chapters, Appendicies, and Input Assumptions\Input Assumptions\DSM\_PC_DSM-DR-IRP2023 Update Plexos Inputs Summer &amp; Winter update.xlsx]</v>
      </c>
      <c r="Q71" s="6">
        <f>INDEX('AEG Inputs'!$J:$J,MATCH($C71,'AEG Inputs'!$E:$E,0))</f>
        <v>60</v>
      </c>
      <c r="AB71" s="43" t="s">
        <v>8</v>
      </c>
      <c r="AC71" s="43" t="s">
        <v>371</v>
      </c>
      <c r="AD71" s="43" t="s">
        <v>209</v>
      </c>
      <c r="AE71" s="43" t="s">
        <v>219</v>
      </c>
      <c r="AF71" s="43">
        <v>-2.0547949999999999E-3</v>
      </c>
      <c r="AG71" s="43"/>
      <c r="AH71" s="43" t="s">
        <v>405</v>
      </c>
      <c r="AI71" s="44">
        <v>1</v>
      </c>
      <c r="AJ71" s="43"/>
      <c r="AK71" s="43"/>
      <c r="AL71" s="43"/>
      <c r="AM71" s="43" t="s">
        <v>403</v>
      </c>
      <c r="AN71" s="43"/>
      <c r="AO71" s="43"/>
      <c r="AP71" s="43"/>
      <c r="AQ71" s="43" t="s">
        <v>492</v>
      </c>
      <c r="AR71" s="6" t="s">
        <v>302</v>
      </c>
    </row>
    <row r="72" spans="1:44" x14ac:dyDescent="0.25">
      <c r="A72" s="6" t="str">
        <f t="shared" si="3"/>
        <v>Generators</v>
      </c>
      <c r="B72" s="6" t="str">
        <f t="shared" si="3"/>
        <v>System</v>
      </c>
      <c r="C72" s="6" t="str">
        <f>'Project Start Date'!C72</f>
        <v>DRS.PX.UTN._.CI_.Smart Thermostats</v>
      </c>
      <c r="D72" s="6" t="str">
        <f t="shared" si="4"/>
        <v>Max Capacity Factor Year</v>
      </c>
      <c r="E72" s="46">
        <f>INDEX('AEG Inputs'!$J:$J,MATCH($C72,'AEG Inputs'!$E:$E,0))</f>
        <v>60</v>
      </c>
      <c r="G72" s="6" t="s">
        <v>560</v>
      </c>
      <c r="H72" s="6">
        <f>'Project Start Date'!H72</f>
        <v>1</v>
      </c>
      <c r="L72" s="6" t="s">
        <v>561</v>
      </c>
      <c r="M72" s="6" t="s">
        <v>562</v>
      </c>
      <c r="O72" s="6" t="str">
        <f ca="1">'Project Start Date'!O72</f>
        <v>H:\2023 IRP Update\_Document\DATA DISC\2023 IRP Update Data Disk April 1 (Public)\Chapters, Appendicies, and Input Assumptions\Input Assumptions\DSM\_PC_DSM-DR-IRP2023 Update Plexos Inputs Summer &amp; Winter update.xlsx]</v>
      </c>
      <c r="Q72" s="6">
        <f>INDEX('AEG Inputs'!$J:$J,MATCH($C72,'AEG Inputs'!$E:$E,0))</f>
        <v>60</v>
      </c>
      <c r="AB72" s="43" t="s">
        <v>8</v>
      </c>
      <c r="AC72" s="43" t="s">
        <v>372</v>
      </c>
      <c r="AD72" s="43" t="s">
        <v>211</v>
      </c>
      <c r="AE72" s="43" t="s">
        <v>219</v>
      </c>
      <c r="AF72" s="43">
        <v>-5.936073E-3</v>
      </c>
      <c r="AG72" s="43"/>
      <c r="AH72" s="43" t="s">
        <v>405</v>
      </c>
      <c r="AI72" s="44">
        <v>1</v>
      </c>
      <c r="AJ72" s="43"/>
      <c r="AK72" s="43"/>
      <c r="AL72" s="43"/>
      <c r="AM72" s="43" t="s">
        <v>403</v>
      </c>
      <c r="AN72" s="43"/>
      <c r="AO72" s="43"/>
      <c r="AP72" s="43"/>
      <c r="AQ72" s="43" t="s">
        <v>492</v>
      </c>
      <c r="AR72" s="6" t="s">
        <v>302</v>
      </c>
    </row>
    <row r="73" spans="1:44" x14ac:dyDescent="0.25">
      <c r="A73" s="6" t="str">
        <f t="shared" si="3"/>
        <v>Generators</v>
      </c>
      <c r="B73" s="6" t="str">
        <f t="shared" si="3"/>
        <v>System</v>
      </c>
      <c r="C73" s="6" t="str">
        <f>'Project Start Date'!C73</f>
        <v>DRS.PX.YAK._.CI_.Smart Thermostats</v>
      </c>
      <c r="D73" s="6" t="str">
        <f t="shared" si="4"/>
        <v>Max Capacity Factor Year</v>
      </c>
      <c r="E73" s="46">
        <f>INDEX('AEG Inputs'!$J:$J,MATCH($C73,'AEG Inputs'!$E:$E,0))</f>
        <v>60</v>
      </c>
      <c r="G73" s="6" t="s">
        <v>560</v>
      </c>
      <c r="H73" s="6">
        <f>'Project Start Date'!H73</f>
        <v>1</v>
      </c>
      <c r="L73" s="6" t="s">
        <v>561</v>
      </c>
      <c r="M73" s="6" t="s">
        <v>562</v>
      </c>
      <c r="O73" s="6" t="str">
        <f ca="1">'Project Start Date'!O73</f>
        <v>H:\2023 IRP Update\_Document\DATA DISC\2023 IRP Update Data Disk April 1 (Public)\Chapters, Appendicies, and Input Assumptions\Input Assumptions\DSM\_PC_DSM-DR-IRP2023 Update Plexos Inputs Summer &amp; Winter update.xlsx]</v>
      </c>
      <c r="Q73" s="6">
        <f>INDEX('AEG Inputs'!$J:$J,MATCH($C73,'AEG Inputs'!$E:$E,0))</f>
        <v>60</v>
      </c>
      <c r="AB73" s="43" t="s">
        <v>8</v>
      </c>
      <c r="AC73" s="43" t="s">
        <v>373</v>
      </c>
      <c r="AD73" s="43" t="s">
        <v>183</v>
      </c>
      <c r="AE73" s="43" t="s">
        <v>219</v>
      </c>
      <c r="AF73" s="43">
        <v>-1.0273973E-2</v>
      </c>
      <c r="AG73" s="43"/>
      <c r="AH73" s="43" t="s">
        <v>405</v>
      </c>
      <c r="AI73" s="44">
        <v>1</v>
      </c>
      <c r="AJ73" s="43"/>
      <c r="AK73" s="43"/>
      <c r="AL73" s="43"/>
      <c r="AM73" s="43" t="s">
        <v>403</v>
      </c>
      <c r="AN73" s="43"/>
      <c r="AO73" s="43"/>
      <c r="AP73" s="43"/>
      <c r="AQ73" s="43" t="s">
        <v>492</v>
      </c>
      <c r="AR73" s="6" t="s">
        <v>302</v>
      </c>
    </row>
    <row r="74" spans="1:44" x14ac:dyDescent="0.25">
      <c r="A74" s="6" t="str">
        <f t="shared" si="3"/>
        <v>Generators</v>
      </c>
      <c r="B74" s="6" t="str">
        <f t="shared" si="3"/>
        <v>System</v>
      </c>
      <c r="C74" s="6" t="str">
        <f>'Project Start Date'!C74</f>
        <v>DRS.PX.WYC._.CI_.Smart Thermostats</v>
      </c>
      <c r="D74" s="6" t="str">
        <f t="shared" si="4"/>
        <v>Max Capacity Factor Year</v>
      </c>
      <c r="E74" s="46">
        <f>INDEX('AEG Inputs'!$J:$J,MATCH($C74,'AEG Inputs'!$E:$E,0))</f>
        <v>60</v>
      </c>
      <c r="G74" s="6" t="s">
        <v>560</v>
      </c>
      <c r="H74" s="6">
        <f>'Project Start Date'!H74</f>
        <v>1</v>
      </c>
      <c r="L74" s="6" t="s">
        <v>561</v>
      </c>
      <c r="M74" s="6" t="s">
        <v>562</v>
      </c>
      <c r="O74" s="6" t="str">
        <f ca="1">'Project Start Date'!O74</f>
        <v>H:\2023 IRP Update\_Document\DATA DISC\2023 IRP Update Data Disk April 1 (Public)\Chapters, Appendicies, and Input Assumptions\Input Assumptions\DSM\_PC_DSM-DR-IRP2023 Update Plexos Inputs Summer &amp; Winter update.xlsx]</v>
      </c>
      <c r="Q74" s="6">
        <f>INDEX('AEG Inputs'!$J:$J,MATCH($C74,'AEG Inputs'!$E:$E,0))</f>
        <v>60</v>
      </c>
      <c r="AB74" s="43" t="s">
        <v>8</v>
      </c>
      <c r="AC74" s="43" t="s">
        <v>374</v>
      </c>
      <c r="AD74" s="43" t="s">
        <v>185</v>
      </c>
      <c r="AE74" s="43" t="s">
        <v>219</v>
      </c>
      <c r="AF74" s="43">
        <v>-2.0547949999999999E-3</v>
      </c>
      <c r="AG74" s="43"/>
      <c r="AH74" s="43" t="s">
        <v>405</v>
      </c>
      <c r="AI74" s="44">
        <v>1</v>
      </c>
      <c r="AJ74" s="43"/>
      <c r="AK74" s="43"/>
      <c r="AL74" s="43"/>
      <c r="AM74" s="43" t="s">
        <v>403</v>
      </c>
      <c r="AN74" s="43"/>
      <c r="AO74" s="43"/>
      <c r="AP74" s="43"/>
      <c r="AQ74" s="43" t="s">
        <v>492</v>
      </c>
      <c r="AR74" s="6" t="s">
        <v>302</v>
      </c>
    </row>
    <row r="75" spans="1:44" x14ac:dyDescent="0.25">
      <c r="A75" s="6" t="str">
        <f t="shared" si="3"/>
        <v>Generators</v>
      </c>
      <c r="B75" s="6" t="str">
        <f t="shared" si="3"/>
        <v>System</v>
      </c>
      <c r="C75" s="6" t="str">
        <f>'Project Start Date'!C75</f>
        <v>DRS.PX.NCA._.RES.Smart Thermostats</v>
      </c>
      <c r="D75" s="6" t="str">
        <f t="shared" si="4"/>
        <v>Max Capacity Factor Year</v>
      </c>
      <c r="E75" s="46">
        <f>INDEX('AEG Inputs'!$J:$J,MATCH($C75,'AEG Inputs'!$E:$E,0))</f>
        <v>60</v>
      </c>
      <c r="G75" s="6" t="s">
        <v>560</v>
      </c>
      <c r="H75" s="6">
        <f>'Project Start Date'!H75</f>
        <v>1</v>
      </c>
      <c r="L75" s="6" t="s">
        <v>561</v>
      </c>
      <c r="M75" s="6" t="s">
        <v>562</v>
      </c>
      <c r="O75" s="6" t="str">
        <f ca="1">'Project Start Date'!O75</f>
        <v>H:\2023 IRP Update\_Document\DATA DISC\2023 IRP Update Data Disk April 1 (Public)\Chapters, Appendicies, and Input Assumptions\Input Assumptions\DSM\_PC_DSM-DR-IRP2023 Update Plexos Inputs Summer &amp; Winter update.xlsx]</v>
      </c>
      <c r="Q75" s="6">
        <f>INDEX('AEG Inputs'!$J:$J,MATCH($C75,'AEG Inputs'!$E:$E,0))</f>
        <v>60</v>
      </c>
      <c r="AB75" s="43" t="s">
        <v>8</v>
      </c>
      <c r="AC75" s="43" t="s">
        <v>375</v>
      </c>
      <c r="AD75" s="43" t="s">
        <v>187</v>
      </c>
      <c r="AE75" s="43" t="s">
        <v>219</v>
      </c>
      <c r="AF75" s="43">
        <v>-2.0547949999999999E-3</v>
      </c>
      <c r="AG75" s="43"/>
      <c r="AH75" s="43" t="s">
        <v>405</v>
      </c>
      <c r="AI75" s="44">
        <v>1</v>
      </c>
      <c r="AJ75" s="43"/>
      <c r="AK75" s="43"/>
      <c r="AL75" s="43"/>
      <c r="AM75" s="43" t="s">
        <v>403</v>
      </c>
      <c r="AN75" s="43"/>
      <c r="AO75" s="43"/>
      <c r="AP75" s="43"/>
      <c r="AQ75" s="43" t="s">
        <v>492</v>
      </c>
      <c r="AR75" s="6" t="s">
        <v>302</v>
      </c>
    </row>
    <row r="76" spans="1:44" x14ac:dyDescent="0.25">
      <c r="A76" s="6" t="str">
        <f t="shared" si="3"/>
        <v>Generators</v>
      </c>
      <c r="B76" s="6" t="str">
        <f t="shared" si="3"/>
        <v>System</v>
      </c>
      <c r="C76" s="6" t="str">
        <f>'Project Start Date'!C76</f>
        <v>DRS.PX.GOE._.RES.Smart Thermostats</v>
      </c>
      <c r="D76" s="6" t="str">
        <f t="shared" si="4"/>
        <v>Max Capacity Factor Year</v>
      </c>
      <c r="E76" s="46">
        <f>INDEX('AEG Inputs'!$J:$J,MATCH($C76,'AEG Inputs'!$E:$E,0))</f>
        <v>60</v>
      </c>
      <c r="G76" s="6" t="s">
        <v>560</v>
      </c>
      <c r="H76" s="6">
        <f>'Project Start Date'!H76</f>
        <v>1</v>
      </c>
      <c r="L76" s="6" t="s">
        <v>561</v>
      </c>
      <c r="M76" s="6" t="s">
        <v>562</v>
      </c>
      <c r="O76" s="6" t="str">
        <f ca="1">'Project Start Date'!O76</f>
        <v>H:\2023 IRP Update\_Document\DATA DISC\2023 IRP Update Data Disk April 1 (Public)\Chapters, Appendicies, and Input Assumptions\Input Assumptions\DSM\_PC_DSM-DR-IRP2023 Update Plexos Inputs Summer &amp; Winter update.xlsx]</v>
      </c>
      <c r="Q76" s="6">
        <f>INDEX('AEG Inputs'!$J:$J,MATCH($C76,'AEG Inputs'!$E:$E,0))</f>
        <v>60</v>
      </c>
      <c r="AB76" s="43" t="s">
        <v>8</v>
      </c>
      <c r="AC76" s="43" t="s">
        <v>376</v>
      </c>
      <c r="AD76" s="43" t="s">
        <v>189</v>
      </c>
      <c r="AE76" s="43" t="s">
        <v>219</v>
      </c>
      <c r="AF76" s="43">
        <v>-2.2831050000000001E-3</v>
      </c>
      <c r="AG76" s="43"/>
      <c r="AH76" s="43" t="s">
        <v>405</v>
      </c>
      <c r="AI76" s="44">
        <v>1</v>
      </c>
      <c r="AJ76" s="43"/>
      <c r="AK76" s="43"/>
      <c r="AL76" s="43"/>
      <c r="AM76" s="43" t="s">
        <v>403</v>
      </c>
      <c r="AN76" s="43"/>
      <c r="AO76" s="43"/>
      <c r="AP76" s="43"/>
      <c r="AQ76" s="43" t="s">
        <v>492</v>
      </c>
      <c r="AR76" s="6" t="s">
        <v>302</v>
      </c>
    </row>
    <row r="77" spans="1:44" x14ac:dyDescent="0.25">
      <c r="A77" s="6" t="str">
        <f t="shared" si="3"/>
        <v>Generators</v>
      </c>
      <c r="B77" s="6" t="str">
        <f t="shared" si="3"/>
        <v>System</v>
      </c>
      <c r="C77" s="6" t="str">
        <f>'Project Start Date'!C77</f>
        <v>DRS.PX.SOR._.RES.Smart Thermostats</v>
      </c>
      <c r="D77" s="6" t="str">
        <f t="shared" si="4"/>
        <v>Max Capacity Factor Year</v>
      </c>
      <c r="E77" s="46">
        <f>INDEX('AEG Inputs'!$J:$J,MATCH($C77,'AEG Inputs'!$E:$E,0))</f>
        <v>60</v>
      </c>
      <c r="G77" s="6" t="s">
        <v>560</v>
      </c>
      <c r="H77" s="6">
        <f>'Project Start Date'!H77</f>
        <v>1</v>
      </c>
      <c r="L77" s="6" t="s">
        <v>561</v>
      </c>
      <c r="M77" s="6" t="s">
        <v>562</v>
      </c>
      <c r="O77" s="6" t="str">
        <f ca="1">'Project Start Date'!O77</f>
        <v>H:\2023 IRP Update\_Document\DATA DISC\2023 IRP Update Data Disk April 1 (Public)\Chapters, Appendicies, and Input Assumptions\Input Assumptions\DSM\_PC_DSM-DR-IRP2023 Update Plexos Inputs Summer &amp; Winter update.xlsx]</v>
      </c>
      <c r="Q77" s="6">
        <f>INDEX('AEG Inputs'!$J:$J,MATCH($C77,'AEG Inputs'!$E:$E,0))</f>
        <v>60</v>
      </c>
      <c r="AB77" s="43" t="s">
        <v>8</v>
      </c>
      <c r="AC77" s="43" t="s">
        <v>377</v>
      </c>
      <c r="AD77" s="43" t="s">
        <v>191</v>
      </c>
      <c r="AE77" s="43" t="s">
        <v>219</v>
      </c>
      <c r="AF77" s="43">
        <v>-1.1415524999999999E-2</v>
      </c>
      <c r="AG77" s="43"/>
      <c r="AH77" s="43" t="s">
        <v>405</v>
      </c>
      <c r="AI77" s="44">
        <v>1</v>
      </c>
      <c r="AJ77" s="43"/>
      <c r="AK77" s="43"/>
      <c r="AL77" s="43"/>
      <c r="AM77" s="43" t="s">
        <v>403</v>
      </c>
      <c r="AN77" s="43"/>
      <c r="AO77" s="43"/>
      <c r="AP77" s="43"/>
      <c r="AQ77" s="43" t="s">
        <v>492</v>
      </c>
      <c r="AR77" s="6" t="s">
        <v>302</v>
      </c>
    </row>
    <row r="78" spans="1:44" x14ac:dyDescent="0.25">
      <c r="A78" s="6" t="str">
        <f t="shared" si="3"/>
        <v>Generators</v>
      </c>
      <c r="B78" s="6" t="str">
        <f t="shared" si="3"/>
        <v>System</v>
      </c>
      <c r="C78" s="6" t="str">
        <f>'Project Start Date'!C78</f>
        <v>DRS.PX.UTN._.RES.Smart Thermostats</v>
      </c>
      <c r="D78" s="6" t="str">
        <f t="shared" si="4"/>
        <v>Max Capacity Factor Year</v>
      </c>
      <c r="E78" s="46">
        <f>INDEX('AEG Inputs'!$J:$J,MATCH($C78,'AEG Inputs'!$E:$E,0))</f>
        <v>60</v>
      </c>
      <c r="G78" s="6" t="s">
        <v>560</v>
      </c>
      <c r="H78" s="6">
        <f>'Project Start Date'!H78</f>
        <v>1</v>
      </c>
      <c r="L78" s="6" t="s">
        <v>561</v>
      </c>
      <c r="M78" s="6" t="s">
        <v>562</v>
      </c>
      <c r="O78" s="6" t="str">
        <f ca="1">'Project Start Date'!O78</f>
        <v>H:\2023 IRP Update\_Document\DATA DISC\2023 IRP Update Data Disk April 1 (Public)\Chapters, Appendicies, and Input Assumptions\Input Assumptions\DSM\_PC_DSM-DR-IRP2023 Update Plexos Inputs Summer &amp; Winter update.xlsx]</v>
      </c>
      <c r="Q78" s="6">
        <f>INDEX('AEG Inputs'!$J:$J,MATCH($C78,'AEG Inputs'!$E:$E,0))</f>
        <v>60</v>
      </c>
      <c r="AB78" s="43" t="s">
        <v>8</v>
      </c>
      <c r="AC78" s="43" t="s">
        <v>378</v>
      </c>
      <c r="AD78" s="43" t="s">
        <v>193</v>
      </c>
      <c r="AE78" s="43" t="s">
        <v>219</v>
      </c>
      <c r="AF78" s="43">
        <v>-2.0547949999999999E-3</v>
      </c>
      <c r="AG78" s="43"/>
      <c r="AH78" s="43" t="s">
        <v>405</v>
      </c>
      <c r="AI78" s="44">
        <v>1</v>
      </c>
      <c r="AJ78" s="43"/>
      <c r="AK78" s="43"/>
      <c r="AL78" s="43"/>
      <c r="AM78" s="43" t="s">
        <v>403</v>
      </c>
      <c r="AN78" s="43"/>
      <c r="AO78" s="43"/>
      <c r="AP78" s="43"/>
      <c r="AQ78" s="43" t="s">
        <v>492</v>
      </c>
      <c r="AR78" s="6" t="s">
        <v>302</v>
      </c>
    </row>
    <row r="79" spans="1:44" x14ac:dyDescent="0.25">
      <c r="A79" s="6" t="str">
        <f t="shared" si="3"/>
        <v>Generators</v>
      </c>
      <c r="B79" s="6" t="str">
        <f t="shared" si="3"/>
        <v>System</v>
      </c>
      <c r="C79" s="6" t="str">
        <f>'Project Start Date'!C79</f>
        <v>DRS.PX.YAK._.RES.Smart Thermostats</v>
      </c>
      <c r="D79" s="6" t="str">
        <f t="shared" si="4"/>
        <v>Max Capacity Factor Year</v>
      </c>
      <c r="E79" s="46">
        <f>INDEX('AEG Inputs'!$J:$J,MATCH($C79,'AEG Inputs'!$E:$E,0))</f>
        <v>60</v>
      </c>
      <c r="G79" s="6" t="s">
        <v>560</v>
      </c>
      <c r="H79" s="6">
        <f>'Project Start Date'!H79</f>
        <v>1</v>
      </c>
      <c r="L79" s="6" t="s">
        <v>561</v>
      </c>
      <c r="M79" s="6" t="s">
        <v>562</v>
      </c>
      <c r="O79" s="6" t="str">
        <f ca="1">'Project Start Date'!O79</f>
        <v>H:\2023 IRP Update\_Document\DATA DISC\2023 IRP Update Data Disk April 1 (Public)\Chapters, Appendicies, and Input Assumptions\Input Assumptions\DSM\_PC_DSM-DR-IRP2023 Update Plexos Inputs Summer &amp; Winter update.xlsx]</v>
      </c>
      <c r="Q79" s="6">
        <f>INDEX('AEG Inputs'!$J:$J,MATCH($C79,'AEG Inputs'!$E:$E,0))</f>
        <v>60</v>
      </c>
      <c r="AB79" s="43" t="s">
        <v>8</v>
      </c>
      <c r="AC79" s="43" t="s">
        <v>379</v>
      </c>
      <c r="AD79" s="43" t="s">
        <v>195</v>
      </c>
      <c r="AE79" s="43" t="s">
        <v>219</v>
      </c>
      <c r="AF79" s="43">
        <v>-2.0547949999999999E-3</v>
      </c>
      <c r="AG79" s="43"/>
      <c r="AH79" s="43" t="s">
        <v>405</v>
      </c>
      <c r="AI79" s="44">
        <v>1</v>
      </c>
      <c r="AJ79" s="43"/>
      <c r="AK79" s="43"/>
      <c r="AL79" s="43"/>
      <c r="AM79" s="43" t="s">
        <v>403</v>
      </c>
      <c r="AN79" s="43"/>
      <c r="AO79" s="43"/>
      <c r="AP79" s="43"/>
      <c r="AQ79" s="43" t="s">
        <v>492</v>
      </c>
      <c r="AR79" s="6" t="s">
        <v>302</v>
      </c>
    </row>
    <row r="80" spans="1:44" x14ac:dyDescent="0.25">
      <c r="A80" s="6" t="str">
        <f t="shared" si="3"/>
        <v>Generators</v>
      </c>
      <c r="B80" s="6" t="str">
        <f t="shared" si="3"/>
        <v>System</v>
      </c>
      <c r="C80" s="6" t="str">
        <f>'Project Start Date'!C80</f>
        <v>DRS.PX.WYC._.RES.Smart Thermostats</v>
      </c>
      <c r="D80" s="6" t="str">
        <f t="shared" si="4"/>
        <v>Max Capacity Factor Year</v>
      </c>
      <c r="E80" s="46">
        <f>INDEX('AEG Inputs'!$J:$J,MATCH($C80,'AEG Inputs'!$E:$E,0))</f>
        <v>60</v>
      </c>
      <c r="G80" s="6" t="s">
        <v>560</v>
      </c>
      <c r="H80" s="6">
        <f>'Project Start Date'!H80</f>
        <v>1</v>
      </c>
      <c r="L80" s="6" t="s">
        <v>561</v>
      </c>
      <c r="M80" s="6" t="s">
        <v>562</v>
      </c>
      <c r="O80" s="6" t="str">
        <f ca="1">'Project Start Date'!O80</f>
        <v>H:\2023 IRP Update\_Document\DATA DISC\2023 IRP Update Data Disk April 1 (Public)\Chapters, Appendicies, and Input Assumptions\Input Assumptions\DSM\_PC_DSM-DR-IRP2023 Update Plexos Inputs Summer &amp; Winter update.xlsx]</v>
      </c>
      <c r="Q80" s="6">
        <f>INDEX('AEG Inputs'!$J:$J,MATCH($C80,'AEG Inputs'!$E:$E,0))</f>
        <v>60</v>
      </c>
      <c r="AB80" s="43" t="s">
        <v>8</v>
      </c>
      <c r="AC80" s="43" t="s">
        <v>380</v>
      </c>
      <c r="AD80" s="43" t="s">
        <v>177</v>
      </c>
      <c r="AE80" s="43" t="s">
        <v>219</v>
      </c>
      <c r="AF80" s="43">
        <v>-2.2831050000000001E-3</v>
      </c>
      <c r="AG80" s="43"/>
      <c r="AH80" s="43" t="s">
        <v>405</v>
      </c>
      <c r="AI80" s="44">
        <v>1</v>
      </c>
      <c r="AJ80" s="43"/>
      <c r="AK80" s="43"/>
      <c r="AL80" s="43"/>
      <c r="AM80" s="43" t="s">
        <v>403</v>
      </c>
      <c r="AN80" s="43"/>
      <c r="AO80" s="43"/>
      <c r="AP80" s="43"/>
      <c r="AQ80" s="43" t="s">
        <v>492</v>
      </c>
      <c r="AR80" s="6" t="s">
        <v>302</v>
      </c>
    </row>
    <row r="81" spans="1:44" x14ac:dyDescent="0.25">
      <c r="A81" s="6" t="str">
        <f t="shared" si="3"/>
        <v>Generators</v>
      </c>
      <c r="B81" s="6" t="str">
        <f t="shared" si="3"/>
        <v>System</v>
      </c>
      <c r="C81" s="6" t="str">
        <f>'Project Start Date'!C81</f>
        <v>DRS.PX.NCA._.CI_.Battery DLC</v>
      </c>
      <c r="D81" s="6" t="str">
        <f t="shared" si="4"/>
        <v>Max Capacity Factor Year</v>
      </c>
      <c r="E81" s="46">
        <f>INDEX('AEG Inputs'!$J:$J,MATCH($C81,'AEG Inputs'!$E:$E,0))</f>
        <v>35</v>
      </c>
      <c r="G81" s="6" t="s">
        <v>560</v>
      </c>
      <c r="H81" s="6">
        <f>'Project Start Date'!H81</f>
        <v>1</v>
      </c>
      <c r="L81" s="6" t="s">
        <v>561</v>
      </c>
      <c r="M81" s="6" t="s">
        <v>562</v>
      </c>
      <c r="O81" s="6" t="str">
        <f ca="1">'Project Start Date'!O81</f>
        <v>H:\2023 IRP Update\_Document\DATA DISC\2023 IRP Update Data Disk April 1 (Public)\Chapters, Appendicies, and Input Assumptions\Input Assumptions\DSM\_PC_DSM-DR-IRP2023 Update Plexos Inputs Summer &amp; Winter update.xlsx]</v>
      </c>
      <c r="Q81" s="6">
        <f>INDEX('AEG Inputs'!$J:$J,MATCH($C81,'AEG Inputs'!$E:$E,0))</f>
        <v>35</v>
      </c>
      <c r="AB81" s="43" t="s">
        <v>8</v>
      </c>
      <c r="AC81" s="43" t="s">
        <v>381</v>
      </c>
      <c r="AD81" s="43" t="s">
        <v>167</v>
      </c>
      <c r="AE81" s="43" t="s">
        <v>219</v>
      </c>
      <c r="AF81" s="43">
        <v>-1.0273973E-2</v>
      </c>
      <c r="AG81" s="43"/>
      <c r="AH81" s="43" t="s">
        <v>405</v>
      </c>
      <c r="AI81" s="44">
        <v>1</v>
      </c>
      <c r="AJ81" s="43"/>
      <c r="AK81" s="43"/>
      <c r="AL81" s="43"/>
      <c r="AM81" s="43" t="s">
        <v>403</v>
      </c>
      <c r="AN81" s="43"/>
      <c r="AO81" s="43"/>
      <c r="AP81" s="43"/>
      <c r="AQ81" s="43" t="s">
        <v>492</v>
      </c>
      <c r="AR81" s="6" t="s">
        <v>302</v>
      </c>
    </row>
    <row r="82" spans="1:44" x14ac:dyDescent="0.25">
      <c r="A82" s="6" t="str">
        <f t="shared" si="3"/>
        <v>Generators</v>
      </c>
      <c r="B82" s="6" t="str">
        <f t="shared" si="3"/>
        <v>System</v>
      </c>
      <c r="C82" s="6" t="str">
        <f>'Project Start Date'!C82</f>
        <v>DRS.PX.GOE._.CI_.Battery DLC</v>
      </c>
      <c r="D82" s="6" t="str">
        <f t="shared" si="4"/>
        <v>Max Capacity Factor Year</v>
      </c>
      <c r="E82" s="46">
        <f>INDEX('AEG Inputs'!$J:$J,MATCH($C82,'AEG Inputs'!$E:$E,0))</f>
        <v>35</v>
      </c>
      <c r="G82" s="6" t="s">
        <v>560</v>
      </c>
      <c r="H82" s="6">
        <f>'Project Start Date'!H82</f>
        <v>1</v>
      </c>
      <c r="L82" s="6" t="s">
        <v>561</v>
      </c>
      <c r="M82" s="6" t="s">
        <v>562</v>
      </c>
      <c r="O82" s="6" t="str">
        <f ca="1">'Project Start Date'!O82</f>
        <v>H:\2023 IRP Update\_Document\DATA DISC\2023 IRP Update Data Disk April 1 (Public)\Chapters, Appendicies, and Input Assumptions\Input Assumptions\DSM\_PC_DSM-DR-IRP2023 Update Plexos Inputs Summer &amp; Winter update.xlsx]</v>
      </c>
      <c r="Q82" s="6">
        <f>INDEX('AEG Inputs'!$J:$J,MATCH($C82,'AEG Inputs'!$E:$E,0))</f>
        <v>35</v>
      </c>
      <c r="AB82" s="43" t="s">
        <v>8</v>
      </c>
      <c r="AC82" s="43" t="s">
        <v>382</v>
      </c>
      <c r="AD82" s="43" t="s">
        <v>169</v>
      </c>
      <c r="AE82" s="43" t="s">
        <v>219</v>
      </c>
      <c r="AF82" s="43">
        <v>-2.0547949999999999E-3</v>
      </c>
      <c r="AG82" s="43"/>
      <c r="AH82" s="43" t="s">
        <v>405</v>
      </c>
      <c r="AI82" s="44">
        <v>1</v>
      </c>
      <c r="AJ82" s="43"/>
      <c r="AK82" s="43"/>
      <c r="AL82" s="43"/>
      <c r="AM82" s="43" t="s">
        <v>403</v>
      </c>
      <c r="AN82" s="43"/>
      <c r="AO82" s="43"/>
      <c r="AP82" s="43"/>
      <c r="AQ82" s="43" t="s">
        <v>492</v>
      </c>
      <c r="AR82" s="6" t="s">
        <v>302</v>
      </c>
    </row>
    <row r="83" spans="1:44" x14ac:dyDescent="0.25">
      <c r="A83" s="6" t="str">
        <f t="shared" si="3"/>
        <v>Generators</v>
      </c>
      <c r="B83" s="6" t="str">
        <f t="shared" si="3"/>
        <v>System</v>
      </c>
      <c r="C83" s="6" t="str">
        <f>'Project Start Date'!C83</f>
        <v>DRS.PX.SOR._.CI_.Battery DLC</v>
      </c>
      <c r="D83" s="6" t="str">
        <f t="shared" si="4"/>
        <v>Max Capacity Factor Year</v>
      </c>
      <c r="E83" s="46">
        <f>INDEX('AEG Inputs'!$J:$J,MATCH($C83,'AEG Inputs'!$E:$E,0))</f>
        <v>35</v>
      </c>
      <c r="G83" s="6" t="s">
        <v>560</v>
      </c>
      <c r="H83" s="6">
        <f>'Project Start Date'!H83</f>
        <v>1</v>
      </c>
      <c r="L83" s="6" t="s">
        <v>561</v>
      </c>
      <c r="M83" s="6" t="s">
        <v>562</v>
      </c>
      <c r="O83" s="6" t="str">
        <f ca="1">'Project Start Date'!O83</f>
        <v>H:\2023 IRP Update\_Document\DATA DISC\2023 IRP Update Data Disk April 1 (Public)\Chapters, Appendicies, and Input Assumptions\Input Assumptions\DSM\_PC_DSM-DR-IRP2023 Update Plexos Inputs Summer &amp; Winter update.xlsx]</v>
      </c>
      <c r="Q83" s="6">
        <f>INDEX('AEG Inputs'!$J:$J,MATCH($C83,'AEG Inputs'!$E:$E,0))</f>
        <v>35</v>
      </c>
      <c r="AB83" s="43" t="s">
        <v>8</v>
      </c>
      <c r="AC83" s="43" t="s">
        <v>383</v>
      </c>
      <c r="AD83" s="43" t="s">
        <v>171</v>
      </c>
      <c r="AE83" s="43" t="s">
        <v>219</v>
      </c>
      <c r="AF83" s="43">
        <v>-1.1415524999999999E-2</v>
      </c>
      <c r="AG83" s="43"/>
      <c r="AH83" s="43" t="s">
        <v>405</v>
      </c>
      <c r="AI83" s="44">
        <v>1</v>
      </c>
      <c r="AJ83" s="43"/>
      <c r="AK83" s="43"/>
      <c r="AL83" s="43"/>
      <c r="AM83" s="43" t="s">
        <v>403</v>
      </c>
      <c r="AN83" s="43"/>
      <c r="AO83" s="43"/>
      <c r="AP83" s="43"/>
      <c r="AQ83" s="43" t="s">
        <v>492</v>
      </c>
      <c r="AR83" s="6" t="s">
        <v>302</v>
      </c>
    </row>
    <row r="84" spans="1:44" x14ac:dyDescent="0.25">
      <c r="A84" s="6" t="str">
        <f t="shared" si="3"/>
        <v>Generators</v>
      </c>
      <c r="B84" s="6" t="str">
        <f t="shared" si="3"/>
        <v>System</v>
      </c>
      <c r="C84" s="6" t="str">
        <f>'Project Start Date'!C84</f>
        <v>DRS.PX.UTN._.CI_.Battery DLC</v>
      </c>
      <c r="D84" s="6" t="str">
        <f t="shared" si="4"/>
        <v>Max Capacity Factor Year</v>
      </c>
      <c r="E84" s="46">
        <f>INDEX('AEG Inputs'!$J:$J,MATCH($C84,'AEG Inputs'!$E:$E,0))</f>
        <v>35</v>
      </c>
      <c r="G84" s="6" t="s">
        <v>560</v>
      </c>
      <c r="H84" s="6">
        <f>'Project Start Date'!H84</f>
        <v>1</v>
      </c>
      <c r="L84" s="6" t="s">
        <v>561</v>
      </c>
      <c r="M84" s="6" t="s">
        <v>562</v>
      </c>
      <c r="O84" s="6" t="str">
        <f ca="1">'Project Start Date'!O84</f>
        <v>H:\2023 IRP Update\_Document\DATA DISC\2023 IRP Update Data Disk April 1 (Public)\Chapters, Appendicies, and Input Assumptions\Input Assumptions\DSM\_PC_DSM-DR-IRP2023 Update Plexos Inputs Summer &amp; Winter update.xlsx]</v>
      </c>
      <c r="Q84" s="6">
        <f>INDEX('AEG Inputs'!$J:$J,MATCH($C84,'AEG Inputs'!$E:$E,0))</f>
        <v>35</v>
      </c>
      <c r="AB84" s="43" t="s">
        <v>8</v>
      </c>
      <c r="AC84" s="43" t="s">
        <v>384</v>
      </c>
      <c r="AD84" s="43" t="s">
        <v>173</v>
      </c>
      <c r="AE84" s="43" t="s">
        <v>219</v>
      </c>
      <c r="AF84" s="43">
        <v>-2.0547949999999999E-3</v>
      </c>
      <c r="AG84" s="43"/>
      <c r="AH84" s="43" t="s">
        <v>405</v>
      </c>
      <c r="AI84" s="44">
        <v>1</v>
      </c>
      <c r="AJ84" s="43"/>
      <c r="AK84" s="43"/>
      <c r="AL84" s="43"/>
      <c r="AM84" s="43" t="s">
        <v>403</v>
      </c>
      <c r="AN84" s="43"/>
      <c r="AO84" s="43"/>
      <c r="AP84" s="43"/>
      <c r="AQ84" s="43" t="s">
        <v>492</v>
      </c>
      <c r="AR84" s="6" t="s">
        <v>302</v>
      </c>
    </row>
    <row r="85" spans="1:44" x14ac:dyDescent="0.25">
      <c r="A85" s="6" t="str">
        <f t="shared" si="3"/>
        <v>Generators</v>
      </c>
      <c r="B85" s="6" t="str">
        <f t="shared" si="3"/>
        <v>System</v>
      </c>
      <c r="C85" s="6" t="str">
        <f>'Project Start Date'!C85</f>
        <v>DRS.PX.YAK._.CI_.Battery DLC</v>
      </c>
      <c r="D85" s="6" t="str">
        <f t="shared" si="4"/>
        <v>Max Capacity Factor Year</v>
      </c>
      <c r="E85" s="46">
        <f>INDEX('AEG Inputs'!$J:$J,MATCH($C85,'AEG Inputs'!$E:$E,0))</f>
        <v>35</v>
      </c>
      <c r="G85" s="6" t="s">
        <v>560</v>
      </c>
      <c r="H85" s="6">
        <f>'Project Start Date'!H85</f>
        <v>1</v>
      </c>
      <c r="L85" s="6" t="s">
        <v>561</v>
      </c>
      <c r="M85" s="6" t="s">
        <v>562</v>
      </c>
      <c r="O85" s="6" t="str">
        <f ca="1">'Project Start Date'!O85</f>
        <v>H:\2023 IRP Update\_Document\DATA DISC\2023 IRP Update Data Disk April 1 (Public)\Chapters, Appendicies, and Input Assumptions\Input Assumptions\DSM\_PC_DSM-DR-IRP2023 Update Plexos Inputs Summer &amp; Winter update.xlsx]</v>
      </c>
      <c r="Q85" s="6">
        <f>INDEX('AEG Inputs'!$J:$J,MATCH($C85,'AEG Inputs'!$E:$E,0))</f>
        <v>35</v>
      </c>
      <c r="AB85" s="43" t="s">
        <v>8</v>
      </c>
      <c r="AC85" s="43" t="s">
        <v>385</v>
      </c>
      <c r="AD85" s="43" t="s">
        <v>175</v>
      </c>
      <c r="AE85" s="43" t="s">
        <v>219</v>
      </c>
      <c r="AF85" s="43">
        <v>-2.2831050000000001E-3</v>
      </c>
      <c r="AG85" s="43"/>
      <c r="AH85" s="43" t="s">
        <v>405</v>
      </c>
      <c r="AI85" s="44">
        <v>1</v>
      </c>
      <c r="AJ85" s="43"/>
      <c r="AK85" s="43"/>
      <c r="AL85" s="43"/>
      <c r="AM85" s="43" t="s">
        <v>403</v>
      </c>
      <c r="AN85" s="43"/>
      <c r="AO85" s="43"/>
      <c r="AP85" s="43"/>
      <c r="AQ85" s="43" t="s">
        <v>492</v>
      </c>
      <c r="AR85" s="6" t="s">
        <v>302</v>
      </c>
    </row>
    <row r="86" spans="1:44" x14ac:dyDescent="0.25">
      <c r="A86" s="6" t="str">
        <f t="shared" si="3"/>
        <v>Generators</v>
      </c>
      <c r="B86" s="6" t="str">
        <f t="shared" si="3"/>
        <v>System</v>
      </c>
      <c r="C86" s="6" t="str">
        <f>'Project Start Date'!C86</f>
        <v>DRS.PX.WYC._.CI_.Battery DLC</v>
      </c>
      <c r="D86" s="6" t="str">
        <f t="shared" si="4"/>
        <v>Max Capacity Factor Year</v>
      </c>
      <c r="E86" s="46">
        <f>INDEX('AEG Inputs'!$J:$J,MATCH($C86,'AEG Inputs'!$E:$E,0))</f>
        <v>35</v>
      </c>
      <c r="G86" s="6" t="s">
        <v>560</v>
      </c>
      <c r="H86" s="6">
        <f>'Project Start Date'!H86</f>
        <v>1</v>
      </c>
      <c r="L86" s="6" t="s">
        <v>561</v>
      </c>
      <c r="M86" s="6" t="s">
        <v>562</v>
      </c>
      <c r="O86" s="6" t="str">
        <f ca="1">'Project Start Date'!O86</f>
        <v>H:\2023 IRP Update\_Document\DATA DISC\2023 IRP Update Data Disk April 1 (Public)\Chapters, Appendicies, and Input Assumptions\Input Assumptions\DSM\_PC_DSM-DR-IRP2023 Update Plexos Inputs Summer &amp; Winter update.xlsx]</v>
      </c>
      <c r="Q86" s="6">
        <f>INDEX('AEG Inputs'!$J:$J,MATCH($C86,'AEG Inputs'!$E:$E,0))</f>
        <v>35</v>
      </c>
      <c r="AB86" s="43" t="s">
        <v>8</v>
      </c>
      <c r="AC86" s="43" t="s">
        <v>386</v>
      </c>
      <c r="AD86" s="43" t="s">
        <v>179</v>
      </c>
      <c r="AE86" s="43" t="s">
        <v>219</v>
      </c>
      <c r="AF86" s="43">
        <v>-2.0547949999999999E-3</v>
      </c>
      <c r="AG86" s="43"/>
      <c r="AH86" s="43" t="s">
        <v>405</v>
      </c>
      <c r="AI86" s="44">
        <v>1</v>
      </c>
      <c r="AJ86" s="43"/>
      <c r="AK86" s="43"/>
      <c r="AL86" s="43"/>
      <c r="AM86" s="43" t="s">
        <v>403</v>
      </c>
      <c r="AN86" s="43"/>
      <c r="AO86" s="43"/>
      <c r="AP86" s="43"/>
      <c r="AQ86" s="43" t="s">
        <v>492</v>
      </c>
      <c r="AR86" s="6" t="s">
        <v>302</v>
      </c>
    </row>
    <row r="87" spans="1:44" x14ac:dyDescent="0.25">
      <c r="A87" s="6" t="str">
        <f t="shared" si="3"/>
        <v>Generators</v>
      </c>
      <c r="B87" s="6" t="str">
        <f t="shared" si="3"/>
        <v>System</v>
      </c>
      <c r="C87" s="6" t="str">
        <f>'Project Start Date'!C87</f>
        <v>DRS.PX.NCA._.RES.Battery DLC</v>
      </c>
      <c r="D87" s="6" t="str">
        <f t="shared" si="4"/>
        <v>Max Capacity Factor Year</v>
      </c>
      <c r="E87" s="46">
        <f>INDEX('AEG Inputs'!$J:$J,MATCH($C87,'AEG Inputs'!$E:$E,0))</f>
        <v>35</v>
      </c>
      <c r="G87" s="6" t="s">
        <v>560</v>
      </c>
      <c r="H87" s="6">
        <f>'Project Start Date'!H87</f>
        <v>1</v>
      </c>
      <c r="L87" s="6" t="s">
        <v>561</v>
      </c>
      <c r="M87" s="6" t="s">
        <v>562</v>
      </c>
      <c r="O87" s="6" t="str">
        <f ca="1">'Project Start Date'!O87</f>
        <v>H:\2023 IRP Update\_Document\DATA DISC\2023 IRP Update Data Disk April 1 (Public)\Chapters, Appendicies, and Input Assumptions\Input Assumptions\DSM\_PC_DSM-DR-IRP2023 Update Plexos Inputs Summer &amp; Winter update.xlsx]</v>
      </c>
      <c r="Q87" s="6">
        <f>INDEX('AEG Inputs'!$J:$J,MATCH($C87,'AEG Inputs'!$E:$E,0))</f>
        <v>35</v>
      </c>
      <c r="AB87" s="43" t="s">
        <v>8</v>
      </c>
      <c r="AC87" s="43" t="s">
        <v>387</v>
      </c>
      <c r="AD87" s="43" t="s">
        <v>181</v>
      </c>
      <c r="AE87" s="43" t="s">
        <v>219</v>
      </c>
      <c r="AF87" s="43">
        <v>-5.936073E-3</v>
      </c>
      <c r="AG87" s="43"/>
      <c r="AH87" s="43" t="s">
        <v>405</v>
      </c>
      <c r="AI87" s="44">
        <v>1</v>
      </c>
      <c r="AJ87" s="43"/>
      <c r="AK87" s="43"/>
      <c r="AL87" s="43"/>
      <c r="AM87" s="43" t="s">
        <v>403</v>
      </c>
      <c r="AN87" s="43"/>
      <c r="AO87" s="43"/>
      <c r="AP87" s="43"/>
      <c r="AQ87" s="43" t="s">
        <v>492</v>
      </c>
      <c r="AR87" s="6" t="s">
        <v>302</v>
      </c>
    </row>
    <row r="88" spans="1:44" x14ac:dyDescent="0.25">
      <c r="A88" s="6" t="str">
        <f t="shared" si="3"/>
        <v>Generators</v>
      </c>
      <c r="B88" s="6" t="str">
        <f t="shared" si="3"/>
        <v>System</v>
      </c>
      <c r="C88" s="6" t="str">
        <f>'Project Start Date'!C88</f>
        <v>DRS.PX.GOE._.RES.Battery DLC</v>
      </c>
      <c r="D88" s="6" t="str">
        <f t="shared" si="4"/>
        <v>Max Capacity Factor Year</v>
      </c>
      <c r="E88" s="46">
        <f>INDEX('AEG Inputs'!$J:$J,MATCH($C88,'AEG Inputs'!$E:$E,0))</f>
        <v>35</v>
      </c>
      <c r="G88" s="6" t="s">
        <v>560</v>
      </c>
      <c r="H88" s="6">
        <f>'Project Start Date'!H88</f>
        <v>1</v>
      </c>
      <c r="L88" s="6" t="s">
        <v>561</v>
      </c>
      <c r="M88" s="6" t="s">
        <v>562</v>
      </c>
      <c r="O88" s="6" t="str">
        <f ca="1">'Project Start Date'!O88</f>
        <v>H:\2023 IRP Update\_Document\DATA DISC\2023 IRP Update Data Disk April 1 (Public)\Chapters, Appendicies, and Input Assumptions\Input Assumptions\DSM\_PC_DSM-DR-IRP2023 Update Plexos Inputs Summer &amp; Winter update.xlsx]</v>
      </c>
      <c r="Q88" s="6">
        <f>INDEX('AEG Inputs'!$J:$J,MATCH($C88,'AEG Inputs'!$E:$E,0))</f>
        <v>35</v>
      </c>
      <c r="AB88" s="43" t="s">
        <v>8</v>
      </c>
      <c r="AC88" s="43" t="s">
        <v>388</v>
      </c>
      <c r="AD88" s="43" t="s">
        <v>151</v>
      </c>
      <c r="AE88" s="43" t="s">
        <v>219</v>
      </c>
      <c r="AF88" s="43">
        <v>-1.0273973E-2</v>
      </c>
      <c r="AG88" s="43"/>
      <c r="AH88" s="43" t="s">
        <v>405</v>
      </c>
      <c r="AI88" s="44">
        <v>1</v>
      </c>
      <c r="AJ88" s="43"/>
      <c r="AK88" s="43"/>
      <c r="AL88" s="43"/>
      <c r="AM88" s="43" t="s">
        <v>403</v>
      </c>
      <c r="AN88" s="43"/>
      <c r="AO88" s="43"/>
      <c r="AP88" s="43"/>
      <c r="AQ88" s="43" t="s">
        <v>492</v>
      </c>
      <c r="AR88" s="6" t="s">
        <v>302</v>
      </c>
    </row>
    <row r="89" spans="1:44" x14ac:dyDescent="0.25">
      <c r="A89" s="6" t="str">
        <f t="shared" si="3"/>
        <v>Generators</v>
      </c>
      <c r="B89" s="6" t="str">
        <f t="shared" si="3"/>
        <v>System</v>
      </c>
      <c r="C89" s="6" t="str">
        <f>'Project Start Date'!C89</f>
        <v>DRS.PX.SOR._.RES.Battery DLC</v>
      </c>
      <c r="D89" s="6" t="str">
        <f t="shared" si="4"/>
        <v>Max Capacity Factor Year</v>
      </c>
      <c r="E89" s="46">
        <f>INDEX('AEG Inputs'!$J:$J,MATCH($C89,'AEG Inputs'!$E:$E,0))</f>
        <v>35</v>
      </c>
      <c r="G89" s="6" t="s">
        <v>560</v>
      </c>
      <c r="H89" s="6">
        <f>'Project Start Date'!H89</f>
        <v>1</v>
      </c>
      <c r="L89" s="6" t="s">
        <v>561</v>
      </c>
      <c r="M89" s="6" t="s">
        <v>562</v>
      </c>
      <c r="O89" s="6" t="str">
        <f ca="1">'Project Start Date'!O89</f>
        <v>H:\2023 IRP Update\_Document\DATA DISC\2023 IRP Update Data Disk April 1 (Public)\Chapters, Appendicies, and Input Assumptions\Input Assumptions\DSM\_PC_DSM-DR-IRP2023 Update Plexos Inputs Summer &amp; Winter update.xlsx]</v>
      </c>
      <c r="Q89" s="6">
        <f>INDEX('AEG Inputs'!$J:$J,MATCH($C89,'AEG Inputs'!$E:$E,0))</f>
        <v>35</v>
      </c>
      <c r="AB89" s="43" t="s">
        <v>8</v>
      </c>
      <c r="AC89" s="43" t="s">
        <v>389</v>
      </c>
      <c r="AD89" s="43" t="s">
        <v>153</v>
      </c>
      <c r="AE89" s="43" t="s">
        <v>219</v>
      </c>
      <c r="AF89" s="43">
        <v>-2.0547949999999999E-3</v>
      </c>
      <c r="AG89" s="43"/>
      <c r="AH89" s="43" t="s">
        <v>405</v>
      </c>
      <c r="AI89" s="44">
        <v>1</v>
      </c>
      <c r="AJ89" s="43"/>
      <c r="AK89" s="43"/>
      <c r="AL89" s="43"/>
      <c r="AM89" s="43" t="s">
        <v>403</v>
      </c>
      <c r="AN89" s="43"/>
      <c r="AO89" s="43"/>
      <c r="AP89" s="43"/>
      <c r="AQ89" s="43" t="s">
        <v>492</v>
      </c>
      <c r="AR89" s="6" t="s">
        <v>302</v>
      </c>
    </row>
    <row r="90" spans="1:44" x14ac:dyDescent="0.25">
      <c r="A90" s="6" t="str">
        <f t="shared" si="3"/>
        <v>Generators</v>
      </c>
      <c r="B90" s="6" t="str">
        <f t="shared" si="3"/>
        <v>System</v>
      </c>
      <c r="C90" s="6" t="str">
        <f>'Project Start Date'!C90</f>
        <v>DRS.PX.UTN._.RES.Battery DLC</v>
      </c>
      <c r="D90" s="6" t="str">
        <f t="shared" si="4"/>
        <v>Max Capacity Factor Year</v>
      </c>
      <c r="E90" s="46">
        <f>INDEX('AEG Inputs'!$J:$J,MATCH($C90,'AEG Inputs'!$E:$E,0))</f>
        <v>35</v>
      </c>
      <c r="G90" s="6" t="s">
        <v>560</v>
      </c>
      <c r="H90" s="6">
        <f>'Project Start Date'!H90</f>
        <v>1</v>
      </c>
      <c r="L90" s="6" t="s">
        <v>561</v>
      </c>
      <c r="M90" s="6" t="s">
        <v>562</v>
      </c>
      <c r="O90" s="6" t="str">
        <f ca="1">'Project Start Date'!O90</f>
        <v>H:\2023 IRP Update\_Document\DATA DISC\2023 IRP Update Data Disk April 1 (Public)\Chapters, Appendicies, and Input Assumptions\Input Assumptions\DSM\_PC_DSM-DR-IRP2023 Update Plexos Inputs Summer &amp; Winter update.xlsx]</v>
      </c>
      <c r="Q90" s="6">
        <f>INDEX('AEG Inputs'!$J:$J,MATCH($C90,'AEG Inputs'!$E:$E,0))</f>
        <v>35</v>
      </c>
      <c r="AB90" s="43" t="s">
        <v>8</v>
      </c>
      <c r="AC90" s="43" t="s">
        <v>390</v>
      </c>
      <c r="AD90" s="43" t="s">
        <v>155</v>
      </c>
      <c r="AE90" s="43" t="s">
        <v>219</v>
      </c>
      <c r="AF90" s="43">
        <v>-2.0547949999999999E-3</v>
      </c>
      <c r="AG90" s="43"/>
      <c r="AH90" s="43" t="s">
        <v>405</v>
      </c>
      <c r="AI90" s="44">
        <v>1</v>
      </c>
      <c r="AJ90" s="43"/>
      <c r="AK90" s="43"/>
      <c r="AL90" s="43"/>
      <c r="AM90" s="43" t="s">
        <v>403</v>
      </c>
      <c r="AN90" s="43"/>
      <c r="AO90" s="43"/>
      <c r="AP90" s="43"/>
      <c r="AQ90" s="43" t="s">
        <v>492</v>
      </c>
      <c r="AR90" s="6" t="s">
        <v>302</v>
      </c>
    </row>
    <row r="91" spans="1:44" x14ac:dyDescent="0.25">
      <c r="A91" s="6" t="str">
        <f t="shared" si="3"/>
        <v>Generators</v>
      </c>
      <c r="B91" s="6" t="str">
        <f t="shared" si="3"/>
        <v>System</v>
      </c>
      <c r="C91" s="6" t="str">
        <f>'Project Start Date'!C91</f>
        <v>DRS.PX.YAK._.RES.Battery DLC</v>
      </c>
      <c r="D91" s="6" t="str">
        <f t="shared" si="4"/>
        <v>Max Capacity Factor Year</v>
      </c>
      <c r="E91" s="46">
        <f>INDEX('AEG Inputs'!$J:$J,MATCH($C91,'AEG Inputs'!$E:$E,0))</f>
        <v>35</v>
      </c>
      <c r="G91" s="6" t="s">
        <v>560</v>
      </c>
      <c r="H91" s="6">
        <f>'Project Start Date'!H91</f>
        <v>1</v>
      </c>
      <c r="L91" s="6" t="s">
        <v>561</v>
      </c>
      <c r="M91" s="6" t="s">
        <v>562</v>
      </c>
      <c r="O91" s="6" t="str">
        <f ca="1">'Project Start Date'!O91</f>
        <v>H:\2023 IRP Update\_Document\DATA DISC\2023 IRP Update Data Disk April 1 (Public)\Chapters, Appendicies, and Input Assumptions\Input Assumptions\DSM\_PC_DSM-DR-IRP2023 Update Plexos Inputs Summer &amp; Winter update.xlsx]</v>
      </c>
      <c r="Q91" s="6">
        <f>INDEX('AEG Inputs'!$J:$J,MATCH($C91,'AEG Inputs'!$E:$E,0))</f>
        <v>35</v>
      </c>
      <c r="AB91" s="43" t="s">
        <v>8</v>
      </c>
      <c r="AC91" s="43" t="s">
        <v>391</v>
      </c>
      <c r="AD91" s="43" t="s">
        <v>163</v>
      </c>
      <c r="AE91" s="43" t="s">
        <v>219</v>
      </c>
      <c r="AF91" s="43">
        <v>-2.2831050000000001E-3</v>
      </c>
      <c r="AG91" s="43"/>
      <c r="AH91" s="43" t="s">
        <v>405</v>
      </c>
      <c r="AI91" s="44">
        <v>1</v>
      </c>
      <c r="AJ91" s="43"/>
      <c r="AK91" s="43"/>
      <c r="AL91" s="43"/>
      <c r="AM91" s="43" t="s">
        <v>403</v>
      </c>
      <c r="AN91" s="43"/>
      <c r="AO91" s="43"/>
      <c r="AP91" s="43"/>
      <c r="AQ91" s="43" t="s">
        <v>492</v>
      </c>
      <c r="AR91" s="6" t="s">
        <v>302</v>
      </c>
    </row>
    <row r="92" spans="1:44" x14ac:dyDescent="0.25">
      <c r="A92" s="6" t="str">
        <f t="shared" si="3"/>
        <v>Generators</v>
      </c>
      <c r="B92" s="6" t="str">
        <f t="shared" si="3"/>
        <v>System</v>
      </c>
      <c r="C92" s="6" t="str">
        <f>'Project Start Date'!C92</f>
        <v>DRS.PX.WYC._.RES.Battery DLC</v>
      </c>
      <c r="D92" s="6" t="str">
        <f t="shared" si="4"/>
        <v>Max Capacity Factor Year</v>
      </c>
      <c r="E92" s="46">
        <f>INDEX('AEG Inputs'!$J:$J,MATCH($C92,'AEG Inputs'!$E:$E,0))</f>
        <v>35</v>
      </c>
      <c r="G92" s="6" t="s">
        <v>560</v>
      </c>
      <c r="H92" s="6">
        <f>'Project Start Date'!H92</f>
        <v>1</v>
      </c>
      <c r="L92" s="6" t="s">
        <v>561</v>
      </c>
      <c r="M92" s="6" t="s">
        <v>562</v>
      </c>
      <c r="O92" s="6" t="str">
        <f ca="1">'Project Start Date'!O92</f>
        <v>H:\2023 IRP Update\_Document\DATA DISC\2023 IRP Update Data Disk April 1 (Public)\Chapters, Appendicies, and Input Assumptions\Input Assumptions\DSM\_PC_DSM-DR-IRP2023 Update Plexos Inputs Summer &amp; Winter update.xlsx]</v>
      </c>
      <c r="Q92" s="6">
        <f>INDEX('AEG Inputs'!$J:$J,MATCH($C92,'AEG Inputs'!$E:$E,0))</f>
        <v>35</v>
      </c>
      <c r="AB92" s="43" t="s">
        <v>8</v>
      </c>
      <c r="AC92" s="43" t="s">
        <v>392</v>
      </c>
      <c r="AD92" s="43" t="s">
        <v>165</v>
      </c>
      <c r="AE92" s="43" t="s">
        <v>219</v>
      </c>
      <c r="AF92" s="43">
        <v>-2.0547949999999999E-3</v>
      </c>
      <c r="AG92" s="43"/>
      <c r="AH92" s="43" t="s">
        <v>405</v>
      </c>
      <c r="AI92" s="44">
        <v>1</v>
      </c>
      <c r="AJ92" s="43"/>
      <c r="AK92" s="43"/>
      <c r="AL92" s="43"/>
      <c r="AM92" s="43" t="s">
        <v>403</v>
      </c>
      <c r="AN92" s="43"/>
      <c r="AO92" s="43"/>
      <c r="AP92" s="43"/>
      <c r="AQ92" s="43" t="s">
        <v>492</v>
      </c>
      <c r="AR92" s="6" t="s">
        <v>302</v>
      </c>
    </row>
    <row r="93" spans="1:44" x14ac:dyDescent="0.25">
      <c r="A93" s="6" t="str">
        <f t="shared" si="3"/>
        <v>Generators</v>
      </c>
      <c r="B93" s="6" t="str">
        <f t="shared" si="3"/>
        <v>System</v>
      </c>
      <c r="C93" s="6" t="str">
        <f>'Project Start Date'!C93</f>
        <v>DRW.PX.GOE._.CI_.3 Party</v>
      </c>
      <c r="D93" s="6" t="str">
        <f t="shared" si="4"/>
        <v>Max Capacity Factor Year</v>
      </c>
      <c r="E93" s="46">
        <f>INDEX('AEG Inputs'!$L:$L,MATCH($C93,'AEG Inputs'!$F:$F,0))</f>
        <v>20</v>
      </c>
      <c r="G93" s="6" t="s">
        <v>560</v>
      </c>
      <c r="H93" s="6">
        <f>'Project Start Date'!H93</f>
        <v>1</v>
      </c>
      <c r="L93" s="6" t="s">
        <v>561</v>
      </c>
      <c r="M93" s="6" t="s">
        <v>562</v>
      </c>
      <c r="O93" s="6" t="str">
        <f ca="1">'Project Start Date'!O93</f>
        <v>H:\2023 IRP Update\_Document\DATA DISC\2023 IRP Update Data Disk April 1 (Public)\Chapters, Appendicies, and Input Assumptions\Input Assumptions\DSM\_PC_DSM-DR-IRP2023 Update Plexos Inputs Summer &amp; Winter update.xlsx]</v>
      </c>
      <c r="P93" s="6" t="s">
        <v>212</v>
      </c>
      <c r="Q93" s="6">
        <f>INDEX('AEG Inputs'!$L:$L,MATCH($C93,'AEG Inputs'!$F:$F,0))</f>
        <v>20</v>
      </c>
      <c r="AB93" s="43" t="s">
        <v>8</v>
      </c>
      <c r="AC93" s="43" t="s">
        <v>406</v>
      </c>
      <c r="AD93" s="43" t="s">
        <v>84</v>
      </c>
      <c r="AE93" s="43" t="s">
        <v>219</v>
      </c>
      <c r="AF93" s="43">
        <v>-2.2831050000000001E-3</v>
      </c>
      <c r="AG93" s="43"/>
      <c r="AH93" s="43" t="s">
        <v>405</v>
      </c>
      <c r="AI93" s="44">
        <v>1</v>
      </c>
      <c r="AJ93" s="43"/>
      <c r="AK93" s="43"/>
      <c r="AL93" s="43"/>
      <c r="AM93" s="43" t="s">
        <v>403</v>
      </c>
      <c r="AN93" s="43"/>
      <c r="AO93" s="43"/>
      <c r="AP93" s="43"/>
      <c r="AQ93" s="43" t="s">
        <v>492</v>
      </c>
    </row>
    <row r="94" spans="1:44" x14ac:dyDescent="0.25">
      <c r="A94" s="6" t="str">
        <f t="shared" si="3"/>
        <v>Generators</v>
      </c>
      <c r="B94" s="6" t="str">
        <f t="shared" si="3"/>
        <v>System</v>
      </c>
      <c r="C94" s="6" t="str">
        <f>'Project Start Date'!C94</f>
        <v>DRW.PX.GOE._.CI_.Battery DLC</v>
      </c>
      <c r="D94" s="6" t="str">
        <f t="shared" si="4"/>
        <v>Max Capacity Factor Year</v>
      </c>
      <c r="E94" s="46">
        <f>INDEX('AEG Inputs'!$L:$L,MATCH($C94,'AEG Inputs'!$F:$F,0))</f>
        <v>30</v>
      </c>
      <c r="G94" s="6" t="s">
        <v>560</v>
      </c>
      <c r="H94" s="6">
        <f>'Project Start Date'!H94</f>
        <v>1</v>
      </c>
      <c r="L94" s="6" t="s">
        <v>561</v>
      </c>
      <c r="M94" s="6" t="s">
        <v>562</v>
      </c>
      <c r="O94" s="6" t="str">
        <f ca="1">'Project Start Date'!O94</f>
        <v>H:\2023 IRP Update\_Document\DATA DISC\2023 IRP Update Data Disk April 1 (Public)\Chapters, Appendicies, and Input Assumptions\Input Assumptions\DSM\_PC_DSM-DR-IRP2023 Update Plexos Inputs Summer &amp; Winter update.xlsx]</v>
      </c>
      <c r="Q94" s="6">
        <f>INDEX('AEG Inputs'!$L:$L,MATCH($C94,'AEG Inputs'!$F:$F,0))</f>
        <v>30</v>
      </c>
      <c r="AB94" s="43" t="s">
        <v>8</v>
      </c>
      <c r="AC94" s="43" t="s">
        <v>407</v>
      </c>
      <c r="AD94" s="43" t="s">
        <v>74</v>
      </c>
      <c r="AE94" s="43" t="s">
        <v>219</v>
      </c>
      <c r="AF94" s="43">
        <v>-1.0273973E-2</v>
      </c>
      <c r="AG94" s="43"/>
      <c r="AH94" s="43" t="s">
        <v>405</v>
      </c>
      <c r="AI94" s="44">
        <v>1</v>
      </c>
      <c r="AJ94" s="43"/>
      <c r="AK94" s="43"/>
      <c r="AL94" s="43"/>
      <c r="AM94" s="43" t="s">
        <v>403</v>
      </c>
      <c r="AN94" s="43"/>
      <c r="AO94" s="43"/>
      <c r="AP94" s="43"/>
      <c r="AQ94" s="43" t="s">
        <v>492</v>
      </c>
    </row>
    <row r="95" spans="1:44" x14ac:dyDescent="0.25">
      <c r="A95" s="6" t="str">
        <f t="shared" si="3"/>
        <v>Generators</v>
      </c>
      <c r="B95" s="6" t="str">
        <f t="shared" si="3"/>
        <v>System</v>
      </c>
      <c r="C95" s="6" t="str">
        <f>'Project Start Date'!C95</f>
        <v>DRW.PX.GOE._.CI_.Grid Interactive Water Htr</v>
      </c>
      <c r="D95" s="6" t="str">
        <f t="shared" si="4"/>
        <v>Max Capacity Factor Year</v>
      </c>
      <c r="E95" s="46">
        <f>INDEX('AEG Inputs'!$L:$L,MATCH($C95,'AEG Inputs'!$F:$F,0))</f>
        <v>100</v>
      </c>
      <c r="G95" s="6" t="s">
        <v>560</v>
      </c>
      <c r="H95" s="6">
        <f>'Project Start Date'!H95</f>
        <v>1</v>
      </c>
      <c r="L95" s="6" t="s">
        <v>561</v>
      </c>
      <c r="M95" s="6" t="s">
        <v>562</v>
      </c>
      <c r="O95" s="6" t="str">
        <f ca="1">'Project Start Date'!O95</f>
        <v>H:\2023 IRP Update\_Document\DATA DISC\2023 IRP Update Data Disk April 1 (Public)\Chapters, Appendicies, and Input Assumptions\Input Assumptions\DSM\_PC_DSM-DR-IRP2023 Update Plexos Inputs Summer &amp; Winter update.xlsx]</v>
      </c>
      <c r="Q95" s="6">
        <f>INDEX('AEG Inputs'!$L:$L,MATCH($C95,'AEG Inputs'!$F:$F,0))</f>
        <v>100</v>
      </c>
      <c r="AB95" s="43" t="s">
        <v>8</v>
      </c>
      <c r="AC95" s="43" t="s">
        <v>408</v>
      </c>
      <c r="AD95" s="43" t="s">
        <v>76</v>
      </c>
      <c r="AE95" s="43" t="s">
        <v>219</v>
      </c>
      <c r="AF95" s="43">
        <v>-2.0547949999999999E-3</v>
      </c>
      <c r="AG95" s="43"/>
      <c r="AH95" s="43" t="s">
        <v>405</v>
      </c>
      <c r="AI95" s="44">
        <v>1</v>
      </c>
      <c r="AJ95" s="43"/>
      <c r="AK95" s="43"/>
      <c r="AL95" s="43"/>
      <c r="AM95" s="43" t="s">
        <v>403</v>
      </c>
      <c r="AN95" s="43"/>
      <c r="AO95" s="43"/>
      <c r="AP95" s="43"/>
      <c r="AQ95" s="43" t="s">
        <v>492</v>
      </c>
    </row>
    <row r="96" spans="1:44" x14ac:dyDescent="0.25">
      <c r="A96" s="6" t="str">
        <f t="shared" si="3"/>
        <v>Generators</v>
      </c>
      <c r="B96" s="6" t="str">
        <f t="shared" si="3"/>
        <v>System</v>
      </c>
      <c r="C96" s="6" t="str">
        <f>'Project Start Date'!C96</f>
        <v>DRW.PX.GOE._.CI_.HVAC - DLC</v>
      </c>
      <c r="D96" s="6" t="str">
        <f t="shared" si="4"/>
        <v>Max Capacity Factor Year</v>
      </c>
      <c r="E96" s="46">
        <f>INDEX('AEG Inputs'!$L:$L,MATCH($C96,'AEG Inputs'!$F:$F,0))</f>
        <v>18</v>
      </c>
      <c r="G96" s="6" t="s">
        <v>560</v>
      </c>
      <c r="H96" s="6">
        <f>'Project Start Date'!H96</f>
        <v>1</v>
      </c>
      <c r="L96" s="6" t="s">
        <v>561</v>
      </c>
      <c r="M96" s="6" t="s">
        <v>562</v>
      </c>
      <c r="O96" s="6" t="str">
        <f ca="1">'Project Start Date'!O96</f>
        <v>H:\2023 IRP Update\_Document\DATA DISC\2023 IRP Update Data Disk April 1 (Public)\Chapters, Appendicies, and Input Assumptions\Input Assumptions\DSM\_PC_DSM-DR-IRP2023 Update Plexos Inputs Summer &amp; Winter update.xlsx]</v>
      </c>
      <c r="Q96" s="6">
        <f>INDEX('AEG Inputs'!$L:$L,MATCH($C96,'AEG Inputs'!$F:$F,0))</f>
        <v>18</v>
      </c>
      <c r="AB96" s="43" t="s">
        <v>8</v>
      </c>
      <c r="AC96" s="43" t="s">
        <v>409</v>
      </c>
      <c r="AD96" s="43" t="s">
        <v>78</v>
      </c>
      <c r="AE96" s="43" t="s">
        <v>219</v>
      </c>
      <c r="AF96" s="43">
        <v>-1.1415524999999999E-2</v>
      </c>
      <c r="AG96" s="43"/>
      <c r="AH96" s="43" t="s">
        <v>405</v>
      </c>
      <c r="AI96" s="44">
        <v>1</v>
      </c>
      <c r="AJ96" s="43"/>
      <c r="AK96" s="43"/>
      <c r="AL96" s="43"/>
      <c r="AM96" s="43" t="s">
        <v>403</v>
      </c>
      <c r="AN96" s="43"/>
      <c r="AO96" s="43"/>
      <c r="AP96" s="43"/>
      <c r="AQ96" s="43" t="s">
        <v>492</v>
      </c>
    </row>
    <row r="97" spans="1:43" x14ac:dyDescent="0.25">
      <c r="A97" s="6" t="str">
        <f t="shared" ref="A97:B128" si="5">A96</f>
        <v>Generators</v>
      </c>
      <c r="B97" s="6" t="str">
        <f t="shared" si="5"/>
        <v>System</v>
      </c>
      <c r="C97" s="6" t="str">
        <f>'Project Start Date'!C97</f>
        <v>DRW.PX.GOE._.CI_.Smart Thermostats</v>
      </c>
      <c r="D97" s="6" t="str">
        <f t="shared" si="4"/>
        <v>Max Capacity Factor Year</v>
      </c>
      <c r="E97" s="46">
        <f>INDEX('AEG Inputs'!$L:$L,MATCH($C97,'AEG Inputs'!$F:$F,0))</f>
        <v>60</v>
      </c>
      <c r="G97" s="6" t="s">
        <v>560</v>
      </c>
      <c r="H97" s="6">
        <f>'Project Start Date'!H97</f>
        <v>1</v>
      </c>
      <c r="L97" s="6" t="s">
        <v>561</v>
      </c>
      <c r="M97" s="6" t="s">
        <v>562</v>
      </c>
      <c r="O97" s="6" t="str">
        <f ca="1">'Project Start Date'!O97</f>
        <v>H:\2023 IRP Update\_Document\DATA DISC\2023 IRP Update Data Disk April 1 (Public)\Chapters, Appendicies, and Input Assumptions\Input Assumptions\DSM\_PC_DSM-DR-IRP2023 Update Plexos Inputs Summer &amp; Winter update.xlsx]</v>
      </c>
      <c r="Q97" s="6">
        <f>INDEX('AEG Inputs'!$L:$L,MATCH($C97,'AEG Inputs'!$F:$F,0))</f>
        <v>60</v>
      </c>
      <c r="AB97" s="43" t="s">
        <v>8</v>
      </c>
      <c r="AC97" s="43" t="s">
        <v>410</v>
      </c>
      <c r="AD97" s="43" t="s">
        <v>80</v>
      </c>
      <c r="AE97" s="43" t="s">
        <v>219</v>
      </c>
      <c r="AF97" s="43">
        <v>-2.0547949999999999E-3</v>
      </c>
      <c r="AG97" s="43"/>
      <c r="AH97" s="43" t="s">
        <v>405</v>
      </c>
      <c r="AI97" s="44">
        <v>1</v>
      </c>
      <c r="AJ97" s="43"/>
      <c r="AK97" s="43"/>
      <c r="AL97" s="43"/>
      <c r="AM97" s="43" t="s">
        <v>403</v>
      </c>
      <c r="AN97" s="43"/>
      <c r="AO97" s="43"/>
      <c r="AP97" s="43"/>
      <c r="AQ97" s="43" t="s">
        <v>492</v>
      </c>
    </row>
    <row r="98" spans="1:43" x14ac:dyDescent="0.25">
      <c r="A98" s="6" t="str">
        <f t="shared" si="5"/>
        <v>Generators</v>
      </c>
      <c r="B98" s="6" t="str">
        <f t="shared" si="5"/>
        <v>System</v>
      </c>
      <c r="C98" s="6" t="str">
        <f>'Project Start Date'!C98</f>
        <v>DRW.PX.GOE._.CI_.Water Heater - DLC</v>
      </c>
      <c r="D98" s="6" t="str">
        <f t="shared" si="4"/>
        <v>Max Capacity Factor Year</v>
      </c>
      <c r="E98" s="46">
        <f>INDEX('AEG Inputs'!$L:$L,MATCH($C98,'AEG Inputs'!$F:$F,0))</f>
        <v>100</v>
      </c>
      <c r="G98" s="6" t="s">
        <v>560</v>
      </c>
      <c r="H98" s="6">
        <f>'Project Start Date'!H98</f>
        <v>1</v>
      </c>
      <c r="L98" s="6" t="s">
        <v>561</v>
      </c>
      <c r="M98" s="6" t="s">
        <v>562</v>
      </c>
      <c r="O98" s="6" t="str">
        <f ca="1">'Project Start Date'!O98</f>
        <v>H:\2023 IRP Update\_Document\DATA DISC\2023 IRP Update Data Disk April 1 (Public)\Chapters, Appendicies, and Input Assumptions\Input Assumptions\DSM\_PC_DSM-DR-IRP2023 Update Plexos Inputs Summer &amp; Winter update.xlsx]</v>
      </c>
      <c r="Q98" s="6">
        <f>INDEX('AEG Inputs'!$L:$L,MATCH($C98,'AEG Inputs'!$F:$F,0))</f>
        <v>100</v>
      </c>
      <c r="AB98" s="43" t="s">
        <v>8</v>
      </c>
      <c r="AC98" s="43" t="s">
        <v>411</v>
      </c>
      <c r="AD98" s="43" t="s">
        <v>82</v>
      </c>
      <c r="AE98" s="43" t="s">
        <v>219</v>
      </c>
      <c r="AF98" s="43">
        <v>-2.2831050000000001E-3</v>
      </c>
      <c r="AG98" s="43"/>
      <c r="AH98" s="43" t="s">
        <v>405</v>
      </c>
      <c r="AI98" s="44">
        <v>1</v>
      </c>
      <c r="AJ98" s="43"/>
      <c r="AK98" s="43"/>
      <c r="AL98" s="43"/>
      <c r="AM98" s="43" t="s">
        <v>403</v>
      </c>
      <c r="AN98" s="43"/>
      <c r="AO98" s="43"/>
      <c r="AP98" s="43"/>
      <c r="AQ98" s="43" t="s">
        <v>492</v>
      </c>
    </row>
    <row r="99" spans="1:43" x14ac:dyDescent="0.25">
      <c r="A99" s="6" t="str">
        <f t="shared" si="5"/>
        <v>Generators</v>
      </c>
      <c r="B99" s="6" t="str">
        <f t="shared" si="5"/>
        <v>System</v>
      </c>
      <c r="C99" s="6" t="str">
        <f>'Project Start Date'!C99</f>
        <v>DRW.PX.GOE._.RES.Battery DLC</v>
      </c>
      <c r="D99" s="6" t="str">
        <f t="shared" si="4"/>
        <v>Max Capacity Factor Year</v>
      </c>
      <c r="E99" s="46">
        <f>INDEX('AEG Inputs'!$L:$L,MATCH($C99,'AEG Inputs'!$F:$F,0))</f>
        <v>30</v>
      </c>
      <c r="G99" s="6" t="s">
        <v>560</v>
      </c>
      <c r="H99" s="6">
        <f>'Project Start Date'!H99</f>
        <v>1</v>
      </c>
      <c r="L99" s="6" t="s">
        <v>561</v>
      </c>
      <c r="M99" s="6" t="s">
        <v>562</v>
      </c>
      <c r="O99" s="6" t="str">
        <f ca="1">'Project Start Date'!O99</f>
        <v>H:\2023 IRP Update\_Document\DATA DISC\2023 IRP Update Data Disk April 1 (Public)\Chapters, Appendicies, and Input Assumptions\Input Assumptions\DSM\_PC_DSM-DR-IRP2023 Update Plexos Inputs Summer &amp; Winter update.xlsx]</v>
      </c>
      <c r="Q99" s="6">
        <f>INDEX('AEG Inputs'!$L:$L,MATCH($C99,'AEG Inputs'!$F:$F,0))</f>
        <v>30</v>
      </c>
      <c r="AB99" s="43" t="s">
        <v>8</v>
      </c>
      <c r="AC99" s="43" t="s">
        <v>412</v>
      </c>
      <c r="AD99" s="43" t="s">
        <v>86</v>
      </c>
      <c r="AE99" s="43" t="s">
        <v>219</v>
      </c>
      <c r="AF99" s="43">
        <v>-2.0547949999999999E-3</v>
      </c>
      <c r="AG99" s="43"/>
      <c r="AH99" s="43" t="s">
        <v>405</v>
      </c>
      <c r="AI99" s="44">
        <v>1</v>
      </c>
      <c r="AJ99" s="43"/>
      <c r="AK99" s="43"/>
      <c r="AL99" s="43"/>
      <c r="AM99" s="43" t="s">
        <v>403</v>
      </c>
      <c r="AN99" s="43"/>
      <c r="AO99" s="43"/>
      <c r="AP99" s="43"/>
      <c r="AQ99" s="43" t="s">
        <v>492</v>
      </c>
    </row>
    <row r="100" spans="1:43" x14ac:dyDescent="0.25">
      <c r="A100" s="6" t="str">
        <f t="shared" si="5"/>
        <v>Generators</v>
      </c>
      <c r="B100" s="6" t="str">
        <f t="shared" si="5"/>
        <v>System</v>
      </c>
      <c r="C100" s="6" t="str">
        <f>'Project Start Date'!C100</f>
        <v>DRW.PX.GOE._.RES.EV DLC</v>
      </c>
      <c r="D100" s="6" t="str">
        <f t="shared" si="4"/>
        <v>Max Capacity Factor Year</v>
      </c>
      <c r="E100" s="46">
        <f>INDEX('AEG Inputs'!$L:$L,MATCH($C100,'AEG Inputs'!$F:$F,0))</f>
        <v>18</v>
      </c>
      <c r="G100" s="6" t="s">
        <v>560</v>
      </c>
      <c r="H100" s="6">
        <f>'Project Start Date'!H100</f>
        <v>1</v>
      </c>
      <c r="L100" s="6" t="s">
        <v>561</v>
      </c>
      <c r="M100" s="6" t="s">
        <v>562</v>
      </c>
      <c r="O100" s="6" t="str">
        <f ca="1">'Project Start Date'!O100</f>
        <v>H:\2023 IRP Update\_Document\DATA DISC\2023 IRP Update Data Disk April 1 (Public)\Chapters, Appendicies, and Input Assumptions\Input Assumptions\DSM\_PC_DSM-DR-IRP2023 Update Plexos Inputs Summer &amp; Winter update.xlsx]</v>
      </c>
      <c r="Q100" s="6">
        <f>INDEX('AEG Inputs'!$L:$L,MATCH($C100,'AEG Inputs'!$F:$F,0))</f>
        <v>18</v>
      </c>
      <c r="AB100" s="43" t="s">
        <v>8</v>
      </c>
      <c r="AC100" s="43" t="s">
        <v>413</v>
      </c>
      <c r="AD100" s="43" t="s">
        <v>60</v>
      </c>
      <c r="AE100" s="43" t="s">
        <v>219</v>
      </c>
      <c r="AF100" s="43">
        <v>-1.0273973E-2</v>
      </c>
      <c r="AG100" s="43"/>
      <c r="AH100" s="43" t="s">
        <v>405</v>
      </c>
      <c r="AI100" s="44">
        <v>1</v>
      </c>
      <c r="AJ100" s="43"/>
      <c r="AK100" s="43"/>
      <c r="AL100" s="43"/>
      <c r="AM100" s="43" t="s">
        <v>403</v>
      </c>
      <c r="AN100" s="43"/>
      <c r="AO100" s="43"/>
      <c r="AP100" s="43"/>
      <c r="AQ100" s="43" t="s">
        <v>492</v>
      </c>
    </row>
    <row r="101" spans="1:43" x14ac:dyDescent="0.25">
      <c r="A101" s="6" t="str">
        <f t="shared" si="5"/>
        <v>Generators</v>
      </c>
      <c r="B101" s="6" t="str">
        <f t="shared" si="5"/>
        <v>System</v>
      </c>
      <c r="C101" s="6" t="str">
        <f>'Project Start Date'!C101</f>
        <v>DRW.PX.GOE._.RES.Grid Interactive Water Htr</v>
      </c>
      <c r="D101" s="6" t="str">
        <f t="shared" si="4"/>
        <v>Max Capacity Factor Year</v>
      </c>
      <c r="E101" s="46">
        <f>INDEX('AEG Inputs'!$L:$L,MATCH($C101,'AEG Inputs'!$F:$F,0))</f>
        <v>100</v>
      </c>
      <c r="G101" s="6" t="s">
        <v>560</v>
      </c>
      <c r="H101" s="6">
        <f>'Project Start Date'!H101</f>
        <v>1</v>
      </c>
      <c r="L101" s="6" t="s">
        <v>561</v>
      </c>
      <c r="M101" s="6" t="s">
        <v>562</v>
      </c>
      <c r="O101" s="6" t="str">
        <f ca="1">'Project Start Date'!O101</f>
        <v>H:\2023 IRP Update\_Document\DATA DISC\2023 IRP Update Data Disk April 1 (Public)\Chapters, Appendicies, and Input Assumptions\Input Assumptions\DSM\_PC_DSM-DR-IRP2023 Update Plexos Inputs Summer &amp; Winter update.xlsx]</v>
      </c>
      <c r="Q101" s="6">
        <f>INDEX('AEG Inputs'!$L:$L,MATCH($C101,'AEG Inputs'!$F:$F,0))</f>
        <v>100</v>
      </c>
      <c r="AB101" s="43" t="s">
        <v>8</v>
      </c>
      <c r="AC101" s="43" t="s">
        <v>414</v>
      </c>
      <c r="AD101" s="43" t="s">
        <v>62</v>
      </c>
      <c r="AE101" s="43" t="s">
        <v>219</v>
      </c>
      <c r="AF101" s="43">
        <v>-2.0547949999999999E-3</v>
      </c>
      <c r="AG101" s="43"/>
      <c r="AH101" s="43" t="s">
        <v>405</v>
      </c>
      <c r="AI101" s="44">
        <v>1</v>
      </c>
      <c r="AJ101" s="43"/>
      <c r="AK101" s="43"/>
      <c r="AL101" s="43"/>
      <c r="AM101" s="43" t="s">
        <v>403</v>
      </c>
      <c r="AN101" s="43"/>
      <c r="AO101" s="43"/>
      <c r="AP101" s="43"/>
      <c r="AQ101" s="43" t="s">
        <v>492</v>
      </c>
    </row>
    <row r="102" spans="1:43" x14ac:dyDescent="0.25">
      <c r="A102" s="6" t="str">
        <f t="shared" si="5"/>
        <v>Generators</v>
      </c>
      <c r="B102" s="6" t="str">
        <f t="shared" si="5"/>
        <v>System</v>
      </c>
      <c r="C102" s="6" t="str">
        <f>'Project Start Date'!C102</f>
        <v>DRW.PX.GOE._.RES.Home Energy Mgmt Sys</v>
      </c>
      <c r="D102" s="6" t="str">
        <f t="shared" si="4"/>
        <v>Max Capacity Factor Year</v>
      </c>
      <c r="E102" s="46">
        <f>INDEX('AEG Inputs'!$L:$L,MATCH($C102,'AEG Inputs'!$F:$F,0))</f>
        <v>20</v>
      </c>
      <c r="G102" s="6" t="s">
        <v>560</v>
      </c>
      <c r="H102" s="6">
        <f>'Project Start Date'!H102</f>
        <v>1</v>
      </c>
      <c r="L102" s="6" t="s">
        <v>561</v>
      </c>
      <c r="M102" s="6" t="s">
        <v>562</v>
      </c>
      <c r="O102" s="6" t="str">
        <f ca="1">'Project Start Date'!O102</f>
        <v>H:\2023 IRP Update\_Document\DATA DISC\2023 IRP Update Data Disk April 1 (Public)\Chapters, Appendicies, and Input Assumptions\Input Assumptions\DSM\_PC_DSM-DR-IRP2023 Update Plexos Inputs Summer &amp; Winter update.xlsx]</v>
      </c>
      <c r="Q102" s="6">
        <f>INDEX('AEG Inputs'!$L:$L,MATCH($C102,'AEG Inputs'!$F:$F,0))</f>
        <v>20</v>
      </c>
      <c r="AB102" s="43" t="s">
        <v>8</v>
      </c>
      <c r="AC102" s="43" t="s">
        <v>415</v>
      </c>
      <c r="AD102" s="43" t="s">
        <v>64</v>
      </c>
      <c r="AE102" s="43" t="s">
        <v>219</v>
      </c>
      <c r="AF102" s="43">
        <v>-2.0547949999999999E-3</v>
      </c>
      <c r="AG102" s="43"/>
      <c r="AH102" s="43" t="s">
        <v>405</v>
      </c>
      <c r="AI102" s="44">
        <v>1</v>
      </c>
      <c r="AJ102" s="43"/>
      <c r="AK102" s="43"/>
      <c r="AL102" s="43"/>
      <c r="AM102" s="43" t="s">
        <v>403</v>
      </c>
      <c r="AN102" s="43"/>
      <c r="AO102" s="43"/>
      <c r="AP102" s="43"/>
      <c r="AQ102" s="43" t="s">
        <v>492</v>
      </c>
    </row>
    <row r="103" spans="1:43" x14ac:dyDescent="0.25">
      <c r="A103" s="6" t="str">
        <f t="shared" si="5"/>
        <v>Generators</v>
      </c>
      <c r="B103" s="6" t="str">
        <f t="shared" si="5"/>
        <v>System</v>
      </c>
      <c r="C103" s="6" t="str">
        <f>'Project Start Date'!C103</f>
        <v>DRW.PX.GOE._.RES.HVAC - DLC</v>
      </c>
      <c r="D103" s="6" t="str">
        <f t="shared" si="4"/>
        <v>Max Capacity Factor Year</v>
      </c>
      <c r="E103" s="46">
        <f>INDEX('AEG Inputs'!$L:$L,MATCH($C103,'AEG Inputs'!$F:$F,0))</f>
        <v>18</v>
      </c>
      <c r="G103" s="6" t="s">
        <v>560</v>
      </c>
      <c r="H103" s="6">
        <f>'Project Start Date'!H103</f>
        <v>1</v>
      </c>
      <c r="L103" s="6" t="s">
        <v>561</v>
      </c>
      <c r="M103" s="6" t="s">
        <v>562</v>
      </c>
      <c r="O103" s="6" t="str">
        <f ca="1">'Project Start Date'!O103</f>
        <v>H:\2023 IRP Update\_Document\DATA DISC\2023 IRP Update Data Disk April 1 (Public)\Chapters, Appendicies, and Input Assumptions\Input Assumptions\DSM\_PC_DSM-DR-IRP2023 Update Plexos Inputs Summer &amp; Winter update.xlsx]</v>
      </c>
      <c r="Q103" s="6">
        <f>INDEX('AEG Inputs'!$L:$L,MATCH($C103,'AEG Inputs'!$F:$F,0))</f>
        <v>18</v>
      </c>
      <c r="AB103" s="43" t="s">
        <v>8</v>
      </c>
      <c r="AC103" s="43" t="s">
        <v>416</v>
      </c>
      <c r="AD103" s="43" t="s">
        <v>66</v>
      </c>
      <c r="AE103" s="43" t="s">
        <v>219</v>
      </c>
      <c r="AF103" s="43">
        <v>-2.2831050000000001E-3</v>
      </c>
      <c r="AG103" s="43"/>
      <c r="AH103" s="43" t="s">
        <v>405</v>
      </c>
      <c r="AI103" s="44">
        <v>1</v>
      </c>
      <c r="AJ103" s="43"/>
      <c r="AK103" s="43"/>
      <c r="AL103" s="43"/>
      <c r="AM103" s="43" t="s">
        <v>403</v>
      </c>
      <c r="AN103" s="43"/>
      <c r="AO103" s="43"/>
      <c r="AP103" s="43"/>
      <c r="AQ103" s="43" t="s">
        <v>492</v>
      </c>
    </row>
    <row r="104" spans="1:43" x14ac:dyDescent="0.25">
      <c r="A104" s="6" t="str">
        <f t="shared" si="5"/>
        <v>Generators</v>
      </c>
      <c r="B104" s="6" t="str">
        <f t="shared" si="5"/>
        <v>System</v>
      </c>
      <c r="C104" s="6" t="str">
        <f>'Project Start Date'!C104</f>
        <v>DRW.PX.GOE._.RES.Pool Pump - DLC</v>
      </c>
      <c r="D104" s="6" t="str">
        <f t="shared" si="4"/>
        <v>Max Capacity Factor Year</v>
      </c>
      <c r="E104" s="46">
        <f>INDEX('AEG Inputs'!$L:$L,MATCH($C104,'AEG Inputs'!$F:$F,0))</f>
        <v>18</v>
      </c>
      <c r="G104" s="6" t="s">
        <v>560</v>
      </c>
      <c r="H104" s="6">
        <f>'Project Start Date'!H104</f>
        <v>1</v>
      </c>
      <c r="L104" s="6" t="s">
        <v>561</v>
      </c>
      <c r="M104" s="6" t="s">
        <v>562</v>
      </c>
      <c r="O104" s="6" t="str">
        <f ca="1">'Project Start Date'!O104</f>
        <v>H:\2023 IRP Update\_Document\DATA DISC\2023 IRP Update Data Disk April 1 (Public)\Chapters, Appendicies, and Input Assumptions\Input Assumptions\DSM\_PC_DSM-DR-IRP2023 Update Plexos Inputs Summer &amp; Winter update.xlsx]</v>
      </c>
      <c r="Q104" s="6">
        <f>INDEX('AEG Inputs'!$L:$L,MATCH($C104,'AEG Inputs'!$F:$F,0))</f>
        <v>18</v>
      </c>
      <c r="AB104" s="43" t="s">
        <v>8</v>
      </c>
      <c r="AC104" s="43" t="s">
        <v>417</v>
      </c>
      <c r="AD104" s="43" t="s">
        <v>68</v>
      </c>
      <c r="AE104" s="43" t="s">
        <v>219</v>
      </c>
      <c r="AF104" s="43">
        <v>-1.1415524999999999E-2</v>
      </c>
      <c r="AG104" s="43"/>
      <c r="AH104" s="43" t="s">
        <v>405</v>
      </c>
      <c r="AI104" s="44">
        <v>1</v>
      </c>
      <c r="AJ104" s="43"/>
      <c r="AK104" s="43"/>
      <c r="AL104" s="43"/>
      <c r="AM104" s="43" t="s">
        <v>403</v>
      </c>
      <c r="AN104" s="43"/>
      <c r="AO104" s="43"/>
      <c r="AP104" s="43"/>
      <c r="AQ104" s="43" t="s">
        <v>492</v>
      </c>
    </row>
    <row r="105" spans="1:43" x14ac:dyDescent="0.25">
      <c r="A105" s="6" t="str">
        <f t="shared" si="5"/>
        <v>Generators</v>
      </c>
      <c r="B105" s="6" t="str">
        <f t="shared" si="5"/>
        <v>System</v>
      </c>
      <c r="C105" s="6" t="str">
        <f>'Project Start Date'!C105</f>
        <v>DRW.PX.GOE._.RES.Smart Thermostats</v>
      </c>
      <c r="D105" s="6" t="str">
        <f t="shared" si="4"/>
        <v>Max Capacity Factor Year</v>
      </c>
      <c r="E105" s="46">
        <f>INDEX('AEG Inputs'!$L:$L,MATCH($C105,'AEG Inputs'!$F:$F,0))</f>
        <v>60</v>
      </c>
      <c r="G105" s="6" t="s">
        <v>560</v>
      </c>
      <c r="H105" s="6">
        <f>'Project Start Date'!H105</f>
        <v>1</v>
      </c>
      <c r="L105" s="6" t="s">
        <v>561</v>
      </c>
      <c r="M105" s="6" t="s">
        <v>562</v>
      </c>
      <c r="O105" s="6" t="str">
        <f ca="1">'Project Start Date'!O105</f>
        <v>H:\2023 IRP Update\_Document\DATA DISC\2023 IRP Update Data Disk April 1 (Public)\Chapters, Appendicies, and Input Assumptions\Input Assumptions\DSM\_PC_DSM-DR-IRP2023 Update Plexos Inputs Summer &amp; Winter update.xlsx]</v>
      </c>
      <c r="Q105" s="6">
        <f>INDEX('AEG Inputs'!$L:$L,MATCH($C105,'AEG Inputs'!$F:$F,0))</f>
        <v>60</v>
      </c>
      <c r="AB105" s="43" t="s">
        <v>8</v>
      </c>
      <c r="AC105" s="43" t="s">
        <v>418</v>
      </c>
      <c r="AD105" s="43" t="s">
        <v>70</v>
      </c>
      <c r="AE105" s="43" t="s">
        <v>219</v>
      </c>
      <c r="AF105" s="43">
        <v>-2.0547949999999999E-3</v>
      </c>
      <c r="AG105" s="43"/>
      <c r="AH105" s="43" t="s">
        <v>405</v>
      </c>
      <c r="AI105" s="44">
        <v>1</v>
      </c>
      <c r="AJ105" s="43"/>
      <c r="AK105" s="43"/>
      <c r="AL105" s="43"/>
      <c r="AM105" s="43" t="s">
        <v>403</v>
      </c>
      <c r="AN105" s="43"/>
      <c r="AO105" s="43"/>
      <c r="AP105" s="43"/>
      <c r="AQ105" s="43" t="s">
        <v>492</v>
      </c>
    </row>
    <row r="106" spans="1:43" x14ac:dyDescent="0.25">
      <c r="A106" s="6" t="str">
        <f t="shared" si="5"/>
        <v>Generators</v>
      </c>
      <c r="B106" s="6" t="str">
        <f t="shared" si="5"/>
        <v>System</v>
      </c>
      <c r="C106" s="6" t="str">
        <f>'Project Start Date'!C106</f>
        <v>DRW.PX.GOE._.RES.Water Heater - DLC</v>
      </c>
      <c r="D106" s="6" t="str">
        <f t="shared" si="4"/>
        <v>Max Capacity Factor Year</v>
      </c>
      <c r="E106" s="46">
        <f>INDEX('AEG Inputs'!$L:$L,MATCH($C106,'AEG Inputs'!$F:$F,0))</f>
        <v>100</v>
      </c>
      <c r="G106" s="6" t="s">
        <v>560</v>
      </c>
      <c r="H106" s="6">
        <f>'Project Start Date'!H106</f>
        <v>1</v>
      </c>
      <c r="L106" s="6" t="s">
        <v>561</v>
      </c>
      <c r="M106" s="6" t="s">
        <v>562</v>
      </c>
      <c r="O106" s="6" t="str">
        <f ca="1">'Project Start Date'!O106</f>
        <v>H:\2023 IRP Update\_Document\DATA DISC\2023 IRP Update Data Disk April 1 (Public)\Chapters, Appendicies, and Input Assumptions\Input Assumptions\DSM\_PC_DSM-DR-IRP2023 Update Plexos Inputs Summer &amp; Winter update.xlsx]</v>
      </c>
      <c r="Q106" s="6">
        <f>INDEX('AEG Inputs'!$L:$L,MATCH($C106,'AEG Inputs'!$F:$F,0))</f>
        <v>100</v>
      </c>
      <c r="AB106" s="43" t="s">
        <v>8</v>
      </c>
      <c r="AC106" s="43" t="s">
        <v>419</v>
      </c>
      <c r="AD106" s="43" t="s">
        <v>72</v>
      </c>
      <c r="AE106" s="43" t="s">
        <v>219</v>
      </c>
      <c r="AF106" s="43">
        <v>-2.0547949999999999E-3</v>
      </c>
      <c r="AG106" s="43"/>
      <c r="AH106" s="43" t="s">
        <v>405</v>
      </c>
      <c r="AI106" s="44">
        <v>1</v>
      </c>
      <c r="AJ106" s="43"/>
      <c r="AK106" s="43"/>
      <c r="AL106" s="43"/>
      <c r="AM106" s="43" t="s">
        <v>403</v>
      </c>
      <c r="AN106" s="43"/>
      <c r="AO106" s="43"/>
      <c r="AP106" s="43"/>
      <c r="AQ106" s="43" t="s">
        <v>492</v>
      </c>
    </row>
    <row r="107" spans="1:43" x14ac:dyDescent="0.25">
      <c r="A107" s="6" t="str">
        <f t="shared" si="5"/>
        <v>Generators</v>
      </c>
      <c r="B107" s="6" t="str">
        <f t="shared" si="5"/>
        <v>System</v>
      </c>
      <c r="C107" s="6" t="str">
        <f>'Project Start Date'!C107</f>
        <v>DRW.PX.NCA._.CI_.3 Party</v>
      </c>
      <c r="D107" s="6" t="str">
        <f t="shared" si="4"/>
        <v>Max Capacity Factor Year</v>
      </c>
      <c r="E107" s="46">
        <f>INDEX('AEG Inputs'!$L:$L,MATCH($C107,'AEG Inputs'!$F:$F,0))</f>
        <v>20</v>
      </c>
      <c r="G107" s="6" t="s">
        <v>560</v>
      </c>
      <c r="H107" s="6">
        <f>'Project Start Date'!H107</f>
        <v>1</v>
      </c>
      <c r="L107" s="6" t="s">
        <v>561</v>
      </c>
      <c r="M107" s="6" t="s">
        <v>562</v>
      </c>
      <c r="O107" s="6" t="str">
        <f ca="1">'Project Start Date'!O107</f>
        <v>H:\2023 IRP Update\_Document\DATA DISC\2023 IRP Update Data Disk April 1 (Public)\Chapters, Appendicies, and Input Assumptions\Input Assumptions\DSM\_PC_DSM-DR-IRP2023 Update Plexos Inputs Summer &amp; Winter update.xlsx]</v>
      </c>
      <c r="Q107" s="6">
        <f>INDEX('AEG Inputs'!$L:$L,MATCH($C107,'AEG Inputs'!$F:$F,0))</f>
        <v>20</v>
      </c>
      <c r="AB107" s="43" t="s">
        <v>8</v>
      </c>
      <c r="AC107" s="43" t="s">
        <v>420</v>
      </c>
      <c r="AD107" s="43" t="s">
        <v>54</v>
      </c>
      <c r="AE107" s="43" t="s">
        <v>219</v>
      </c>
      <c r="AF107" s="43">
        <v>-2.2831050000000001E-3</v>
      </c>
      <c r="AG107" s="43"/>
      <c r="AH107" s="43" t="s">
        <v>405</v>
      </c>
      <c r="AI107" s="44">
        <v>1</v>
      </c>
      <c r="AJ107" s="43"/>
      <c r="AK107" s="43"/>
      <c r="AL107" s="43"/>
      <c r="AM107" s="43" t="s">
        <v>403</v>
      </c>
      <c r="AN107" s="43"/>
      <c r="AO107" s="43"/>
      <c r="AP107" s="43"/>
      <c r="AQ107" s="43" t="s">
        <v>492</v>
      </c>
    </row>
    <row r="108" spans="1:43" x14ac:dyDescent="0.25">
      <c r="A108" s="6" t="str">
        <f t="shared" si="5"/>
        <v>Generators</v>
      </c>
      <c r="B108" s="6" t="str">
        <f t="shared" si="5"/>
        <v>System</v>
      </c>
      <c r="C108" s="6" t="str">
        <f>'Project Start Date'!C108</f>
        <v>DRW.PX.NCA._.CI_.Battery DLC</v>
      </c>
      <c r="D108" s="6" t="str">
        <f t="shared" si="4"/>
        <v>Max Capacity Factor Year</v>
      </c>
      <c r="E108" s="46">
        <f>INDEX('AEG Inputs'!$L:$L,MATCH($C108,'AEG Inputs'!$F:$F,0))</f>
        <v>30</v>
      </c>
      <c r="G108" s="6" t="s">
        <v>560</v>
      </c>
      <c r="H108" s="6">
        <f>'Project Start Date'!H108</f>
        <v>1</v>
      </c>
      <c r="L108" s="6" t="s">
        <v>561</v>
      </c>
      <c r="M108" s="6" t="s">
        <v>562</v>
      </c>
      <c r="O108" s="6" t="str">
        <f ca="1">'Project Start Date'!O108</f>
        <v>H:\2023 IRP Update\_Document\DATA DISC\2023 IRP Update Data Disk April 1 (Public)\Chapters, Appendicies, and Input Assumptions\Input Assumptions\DSM\_PC_DSM-DR-IRP2023 Update Plexos Inputs Summer &amp; Winter update.xlsx]</v>
      </c>
      <c r="Q108" s="6">
        <f>INDEX('AEG Inputs'!$L:$L,MATCH($C108,'AEG Inputs'!$F:$F,0))</f>
        <v>30</v>
      </c>
      <c r="AB108" s="43" t="s">
        <v>8</v>
      </c>
      <c r="AC108" s="43" t="s">
        <v>421</v>
      </c>
      <c r="AD108" s="43" t="s">
        <v>44</v>
      </c>
      <c r="AE108" s="43" t="s">
        <v>219</v>
      </c>
      <c r="AF108" s="43">
        <v>-1.0273973E-2</v>
      </c>
      <c r="AG108" s="43"/>
      <c r="AH108" s="43" t="s">
        <v>405</v>
      </c>
      <c r="AI108" s="44">
        <v>1</v>
      </c>
      <c r="AJ108" s="43"/>
      <c r="AK108" s="43"/>
      <c r="AL108" s="43"/>
      <c r="AM108" s="43" t="s">
        <v>403</v>
      </c>
      <c r="AN108" s="43"/>
      <c r="AO108" s="43"/>
      <c r="AP108" s="43"/>
      <c r="AQ108" s="43" t="s">
        <v>492</v>
      </c>
    </row>
    <row r="109" spans="1:43" x14ac:dyDescent="0.25">
      <c r="A109" s="6" t="str">
        <f t="shared" si="5"/>
        <v>Generators</v>
      </c>
      <c r="B109" s="6" t="str">
        <f t="shared" si="5"/>
        <v>System</v>
      </c>
      <c r="C109" s="6" t="str">
        <f>'Project Start Date'!C109</f>
        <v>DRW.PX.NCA._.CI_.Grid Interactive Water Htr</v>
      </c>
      <c r="D109" s="6" t="str">
        <f t="shared" si="4"/>
        <v>Max Capacity Factor Year</v>
      </c>
      <c r="E109" s="46">
        <f>INDEX('AEG Inputs'!$L:$L,MATCH($C109,'AEG Inputs'!$F:$F,0))</f>
        <v>100</v>
      </c>
      <c r="G109" s="6" t="s">
        <v>560</v>
      </c>
      <c r="H109" s="6">
        <f>'Project Start Date'!H109</f>
        <v>1</v>
      </c>
      <c r="L109" s="6" t="s">
        <v>561</v>
      </c>
      <c r="M109" s="6" t="s">
        <v>562</v>
      </c>
      <c r="O109" s="6" t="str">
        <f ca="1">'Project Start Date'!O109</f>
        <v>H:\2023 IRP Update\_Document\DATA DISC\2023 IRP Update Data Disk April 1 (Public)\Chapters, Appendicies, and Input Assumptions\Input Assumptions\DSM\_PC_DSM-DR-IRP2023 Update Plexos Inputs Summer &amp; Winter update.xlsx]</v>
      </c>
      <c r="Q109" s="6">
        <f>INDEX('AEG Inputs'!$L:$L,MATCH($C109,'AEG Inputs'!$F:$F,0))</f>
        <v>100</v>
      </c>
      <c r="AB109" s="43" t="s">
        <v>8</v>
      </c>
      <c r="AC109" s="43" t="s">
        <v>422</v>
      </c>
      <c r="AD109" s="43" t="s">
        <v>46</v>
      </c>
      <c r="AE109" s="43" t="s">
        <v>219</v>
      </c>
      <c r="AF109" s="43">
        <v>-2.0547949999999999E-3</v>
      </c>
      <c r="AG109" s="43"/>
      <c r="AH109" s="43" t="s">
        <v>405</v>
      </c>
      <c r="AI109" s="44">
        <v>1</v>
      </c>
      <c r="AJ109" s="43"/>
      <c r="AK109" s="43"/>
      <c r="AL109" s="43"/>
      <c r="AM109" s="43" t="s">
        <v>403</v>
      </c>
      <c r="AN109" s="43"/>
      <c r="AO109" s="43"/>
      <c r="AP109" s="43"/>
      <c r="AQ109" s="43" t="s">
        <v>492</v>
      </c>
    </row>
    <row r="110" spans="1:43" x14ac:dyDescent="0.25">
      <c r="A110" s="6" t="str">
        <f t="shared" si="5"/>
        <v>Generators</v>
      </c>
      <c r="B110" s="6" t="str">
        <f t="shared" si="5"/>
        <v>System</v>
      </c>
      <c r="C110" s="6" t="str">
        <f>'Project Start Date'!C110</f>
        <v>DRW.PX.NCA._.CI_.HVAC - DLC</v>
      </c>
      <c r="D110" s="6" t="str">
        <f t="shared" si="4"/>
        <v>Max Capacity Factor Year</v>
      </c>
      <c r="E110" s="46">
        <f>INDEX('AEG Inputs'!$L:$L,MATCH($C110,'AEG Inputs'!$F:$F,0))</f>
        <v>18</v>
      </c>
      <c r="G110" s="6" t="s">
        <v>560</v>
      </c>
      <c r="H110" s="6">
        <f>'Project Start Date'!H110</f>
        <v>1</v>
      </c>
      <c r="L110" s="6" t="s">
        <v>561</v>
      </c>
      <c r="M110" s="6" t="s">
        <v>562</v>
      </c>
      <c r="O110" s="6" t="str">
        <f ca="1">'Project Start Date'!O110</f>
        <v>H:\2023 IRP Update\_Document\DATA DISC\2023 IRP Update Data Disk April 1 (Public)\Chapters, Appendicies, and Input Assumptions\Input Assumptions\DSM\_PC_DSM-DR-IRP2023 Update Plexos Inputs Summer &amp; Winter update.xlsx]</v>
      </c>
      <c r="Q110" s="6">
        <f>INDEX('AEG Inputs'!$L:$L,MATCH($C110,'AEG Inputs'!$F:$F,0))</f>
        <v>18</v>
      </c>
      <c r="AB110" s="43" t="s">
        <v>8</v>
      </c>
      <c r="AC110" s="43" t="s">
        <v>423</v>
      </c>
      <c r="AD110" s="43" t="s">
        <v>48</v>
      </c>
      <c r="AE110" s="43" t="s">
        <v>219</v>
      </c>
      <c r="AF110" s="43">
        <v>-1.1415524999999999E-2</v>
      </c>
      <c r="AG110" s="43"/>
      <c r="AH110" s="43" t="s">
        <v>405</v>
      </c>
      <c r="AI110" s="44">
        <v>1</v>
      </c>
      <c r="AJ110" s="43"/>
      <c r="AK110" s="43"/>
      <c r="AL110" s="43"/>
      <c r="AM110" s="43" t="s">
        <v>403</v>
      </c>
      <c r="AN110" s="43"/>
      <c r="AO110" s="43"/>
      <c r="AP110" s="43"/>
      <c r="AQ110" s="43" t="s">
        <v>492</v>
      </c>
    </row>
    <row r="111" spans="1:43" x14ac:dyDescent="0.25">
      <c r="A111" s="6" t="str">
        <f t="shared" si="5"/>
        <v>Generators</v>
      </c>
      <c r="B111" s="6" t="str">
        <f t="shared" si="5"/>
        <v>System</v>
      </c>
      <c r="C111" s="6" t="str">
        <f>'Project Start Date'!C111</f>
        <v>DRW.PX.NCA._.CI_.Smart Thermostats</v>
      </c>
      <c r="D111" s="6" t="str">
        <f t="shared" si="4"/>
        <v>Max Capacity Factor Year</v>
      </c>
      <c r="E111" s="46">
        <f>INDEX('AEG Inputs'!$L:$L,MATCH($C111,'AEG Inputs'!$F:$F,0))</f>
        <v>60</v>
      </c>
      <c r="G111" s="6" t="s">
        <v>560</v>
      </c>
      <c r="H111" s="6">
        <f>'Project Start Date'!H111</f>
        <v>1</v>
      </c>
      <c r="L111" s="6" t="s">
        <v>561</v>
      </c>
      <c r="M111" s="6" t="s">
        <v>562</v>
      </c>
      <c r="O111" s="6" t="str">
        <f ca="1">'Project Start Date'!O111</f>
        <v>H:\2023 IRP Update\_Document\DATA DISC\2023 IRP Update Data Disk April 1 (Public)\Chapters, Appendicies, and Input Assumptions\Input Assumptions\DSM\_PC_DSM-DR-IRP2023 Update Plexos Inputs Summer &amp; Winter update.xlsx]</v>
      </c>
      <c r="Q111" s="6">
        <f>INDEX('AEG Inputs'!$L:$L,MATCH($C111,'AEG Inputs'!$F:$F,0))</f>
        <v>60</v>
      </c>
      <c r="AB111" s="43" t="s">
        <v>8</v>
      </c>
      <c r="AC111" s="43" t="s">
        <v>424</v>
      </c>
      <c r="AD111" s="43" t="s">
        <v>50</v>
      </c>
      <c r="AE111" s="43" t="s">
        <v>219</v>
      </c>
      <c r="AF111" s="43">
        <v>-2.0547949999999999E-3</v>
      </c>
      <c r="AG111" s="43"/>
      <c r="AH111" s="43" t="s">
        <v>405</v>
      </c>
      <c r="AI111" s="44">
        <v>1</v>
      </c>
      <c r="AJ111" s="43"/>
      <c r="AK111" s="43"/>
      <c r="AL111" s="43"/>
      <c r="AM111" s="43" t="s">
        <v>403</v>
      </c>
      <c r="AN111" s="43"/>
      <c r="AO111" s="43"/>
      <c r="AP111" s="43"/>
      <c r="AQ111" s="43" t="s">
        <v>492</v>
      </c>
    </row>
    <row r="112" spans="1:43" x14ac:dyDescent="0.25">
      <c r="A112" s="6" t="str">
        <f t="shared" si="5"/>
        <v>Generators</v>
      </c>
      <c r="B112" s="6" t="str">
        <f t="shared" si="5"/>
        <v>System</v>
      </c>
      <c r="C112" s="6" t="str">
        <f>'Project Start Date'!C112</f>
        <v>DRW.PX.NCA._.CI_.Water Heater - DLC</v>
      </c>
      <c r="D112" s="6" t="str">
        <f t="shared" si="4"/>
        <v>Max Capacity Factor Year</v>
      </c>
      <c r="E112" s="46">
        <f>INDEX('AEG Inputs'!$L:$L,MATCH($C112,'AEG Inputs'!$F:$F,0))</f>
        <v>100</v>
      </c>
      <c r="G112" s="6" t="s">
        <v>560</v>
      </c>
      <c r="H112" s="6">
        <f>'Project Start Date'!H112</f>
        <v>1</v>
      </c>
      <c r="L112" s="6" t="s">
        <v>561</v>
      </c>
      <c r="M112" s="6" t="s">
        <v>562</v>
      </c>
      <c r="O112" s="6" t="str">
        <f ca="1">'Project Start Date'!O112</f>
        <v>H:\2023 IRP Update\_Document\DATA DISC\2023 IRP Update Data Disk April 1 (Public)\Chapters, Appendicies, and Input Assumptions\Input Assumptions\DSM\_PC_DSM-DR-IRP2023 Update Plexos Inputs Summer &amp; Winter update.xlsx]</v>
      </c>
      <c r="Q112" s="6">
        <f>INDEX('AEG Inputs'!$L:$L,MATCH($C112,'AEG Inputs'!$F:$F,0))</f>
        <v>100</v>
      </c>
      <c r="AB112" s="43" t="s">
        <v>8</v>
      </c>
      <c r="AC112" s="43" t="s">
        <v>425</v>
      </c>
      <c r="AD112" s="43" t="s">
        <v>52</v>
      </c>
      <c r="AE112" s="43" t="s">
        <v>219</v>
      </c>
      <c r="AF112" s="43">
        <v>-2.2831050000000001E-3</v>
      </c>
      <c r="AG112" s="43"/>
      <c r="AH112" s="43" t="s">
        <v>405</v>
      </c>
      <c r="AI112" s="44">
        <v>1</v>
      </c>
      <c r="AJ112" s="43"/>
      <c r="AK112" s="43"/>
      <c r="AL112" s="43"/>
      <c r="AM112" s="43" t="s">
        <v>403</v>
      </c>
      <c r="AN112" s="43"/>
      <c r="AO112" s="43"/>
      <c r="AP112" s="43"/>
      <c r="AQ112" s="43" t="s">
        <v>492</v>
      </c>
    </row>
    <row r="113" spans="1:43" x14ac:dyDescent="0.25">
      <c r="A113" s="6" t="str">
        <f t="shared" si="5"/>
        <v>Generators</v>
      </c>
      <c r="B113" s="6" t="str">
        <f t="shared" si="5"/>
        <v>System</v>
      </c>
      <c r="C113" s="6" t="str">
        <f>'Project Start Date'!C113</f>
        <v>DRW.PX.NCA._.RES.Battery DLC</v>
      </c>
      <c r="D113" s="6" t="str">
        <f t="shared" si="4"/>
        <v>Max Capacity Factor Year</v>
      </c>
      <c r="E113" s="46">
        <f>INDEX('AEG Inputs'!$L:$L,MATCH($C113,'AEG Inputs'!$F:$F,0))</f>
        <v>30</v>
      </c>
      <c r="G113" s="6" t="s">
        <v>560</v>
      </c>
      <c r="H113" s="6">
        <f>'Project Start Date'!H113</f>
        <v>1</v>
      </c>
      <c r="L113" s="6" t="s">
        <v>561</v>
      </c>
      <c r="M113" s="6" t="s">
        <v>562</v>
      </c>
      <c r="O113" s="6" t="str">
        <f ca="1">'Project Start Date'!O113</f>
        <v>H:\2023 IRP Update\_Document\DATA DISC\2023 IRP Update Data Disk April 1 (Public)\Chapters, Appendicies, and Input Assumptions\Input Assumptions\DSM\_PC_DSM-DR-IRP2023 Update Plexos Inputs Summer &amp; Winter update.xlsx]</v>
      </c>
      <c r="Q113" s="6">
        <f>INDEX('AEG Inputs'!$L:$L,MATCH($C113,'AEG Inputs'!$F:$F,0))</f>
        <v>30</v>
      </c>
      <c r="AB113" s="43" t="s">
        <v>8</v>
      </c>
      <c r="AC113" s="43" t="s">
        <v>426</v>
      </c>
      <c r="AD113" s="43" t="s">
        <v>56</v>
      </c>
      <c r="AE113" s="43" t="s">
        <v>219</v>
      </c>
      <c r="AF113" s="43">
        <v>-2.0547949999999999E-3</v>
      </c>
      <c r="AG113" s="43"/>
      <c r="AH113" s="43" t="s">
        <v>405</v>
      </c>
      <c r="AI113" s="44">
        <v>1</v>
      </c>
      <c r="AJ113" s="43"/>
      <c r="AK113" s="43"/>
      <c r="AL113" s="43"/>
      <c r="AM113" s="43" t="s">
        <v>403</v>
      </c>
      <c r="AN113" s="43"/>
      <c r="AO113" s="43"/>
      <c r="AP113" s="43"/>
      <c r="AQ113" s="43" t="s">
        <v>492</v>
      </c>
    </row>
    <row r="114" spans="1:43" x14ac:dyDescent="0.25">
      <c r="A114" s="6" t="str">
        <f t="shared" si="5"/>
        <v>Generators</v>
      </c>
      <c r="B114" s="6" t="str">
        <f t="shared" si="5"/>
        <v>System</v>
      </c>
      <c r="C114" s="6" t="str">
        <f>'Project Start Date'!C114</f>
        <v>DRW.PX.NCA._.RES.EV DLC</v>
      </c>
      <c r="D114" s="6" t="str">
        <f t="shared" si="4"/>
        <v>Max Capacity Factor Year</v>
      </c>
      <c r="E114" s="46">
        <f>INDEX('AEG Inputs'!$L:$L,MATCH($C114,'AEG Inputs'!$F:$F,0))</f>
        <v>18</v>
      </c>
      <c r="G114" s="6" t="s">
        <v>560</v>
      </c>
      <c r="H114" s="6">
        <f>'Project Start Date'!H114</f>
        <v>1</v>
      </c>
      <c r="L114" s="6" t="s">
        <v>561</v>
      </c>
      <c r="M114" s="6" t="s">
        <v>562</v>
      </c>
      <c r="O114" s="6" t="str">
        <f ca="1">'Project Start Date'!O114</f>
        <v>H:\2023 IRP Update\_Document\DATA DISC\2023 IRP Update Data Disk April 1 (Public)\Chapters, Appendicies, and Input Assumptions\Input Assumptions\DSM\_PC_DSM-DR-IRP2023 Update Plexos Inputs Summer &amp; Winter update.xlsx]</v>
      </c>
      <c r="Q114" s="6">
        <f>INDEX('AEG Inputs'!$L:$L,MATCH($C114,'AEG Inputs'!$F:$F,0))</f>
        <v>18</v>
      </c>
      <c r="AB114" s="43" t="s">
        <v>8</v>
      </c>
      <c r="AC114" s="43" t="s">
        <v>427</v>
      </c>
      <c r="AD114" s="43" t="s">
        <v>28</v>
      </c>
      <c r="AE114" s="43" t="s">
        <v>219</v>
      </c>
      <c r="AF114" s="43">
        <v>-1.0273973E-2</v>
      </c>
      <c r="AG114" s="43"/>
      <c r="AH114" s="43" t="s">
        <v>405</v>
      </c>
      <c r="AI114" s="44">
        <v>1</v>
      </c>
      <c r="AJ114" s="43"/>
      <c r="AK114" s="43"/>
      <c r="AL114" s="43"/>
      <c r="AM114" s="43" t="s">
        <v>403</v>
      </c>
      <c r="AN114" s="43"/>
      <c r="AO114" s="43"/>
      <c r="AP114" s="43"/>
      <c r="AQ114" s="43" t="s">
        <v>492</v>
      </c>
    </row>
    <row r="115" spans="1:43" x14ac:dyDescent="0.25">
      <c r="A115" s="6" t="str">
        <f t="shared" si="5"/>
        <v>Generators</v>
      </c>
      <c r="B115" s="6" t="str">
        <f t="shared" si="5"/>
        <v>System</v>
      </c>
      <c r="C115" s="6" t="str">
        <f>'Project Start Date'!C115</f>
        <v>DRW.PX.NCA._.RES.Grid Interactive Water Htr</v>
      </c>
      <c r="D115" s="6" t="str">
        <f t="shared" si="4"/>
        <v>Max Capacity Factor Year</v>
      </c>
      <c r="E115" s="46">
        <f>INDEX('AEG Inputs'!$L:$L,MATCH($C115,'AEG Inputs'!$F:$F,0))</f>
        <v>100</v>
      </c>
      <c r="G115" s="6" t="s">
        <v>560</v>
      </c>
      <c r="H115" s="6">
        <f>'Project Start Date'!H115</f>
        <v>1</v>
      </c>
      <c r="L115" s="6" t="s">
        <v>561</v>
      </c>
      <c r="M115" s="6" t="s">
        <v>562</v>
      </c>
      <c r="O115" s="6" t="str">
        <f ca="1">'Project Start Date'!O115</f>
        <v>H:\2023 IRP Update\_Document\DATA DISC\2023 IRP Update Data Disk April 1 (Public)\Chapters, Appendicies, and Input Assumptions\Input Assumptions\DSM\_PC_DSM-DR-IRP2023 Update Plexos Inputs Summer &amp; Winter update.xlsx]</v>
      </c>
      <c r="Q115" s="6">
        <f>INDEX('AEG Inputs'!$L:$L,MATCH($C115,'AEG Inputs'!$F:$F,0))</f>
        <v>100</v>
      </c>
      <c r="AB115" s="43" t="s">
        <v>8</v>
      </c>
      <c r="AC115" s="43" t="s">
        <v>428</v>
      </c>
      <c r="AD115" s="43" t="s">
        <v>30</v>
      </c>
      <c r="AE115" s="43" t="s">
        <v>219</v>
      </c>
      <c r="AF115" s="43">
        <v>-2.0547949999999999E-3</v>
      </c>
      <c r="AG115" s="43"/>
      <c r="AH115" s="43" t="s">
        <v>405</v>
      </c>
      <c r="AI115" s="44">
        <v>1</v>
      </c>
      <c r="AJ115" s="43"/>
      <c r="AK115" s="43"/>
      <c r="AL115" s="43"/>
      <c r="AM115" s="43" t="s">
        <v>403</v>
      </c>
      <c r="AN115" s="43"/>
      <c r="AO115" s="43"/>
      <c r="AP115" s="43"/>
      <c r="AQ115" s="43" t="s">
        <v>492</v>
      </c>
    </row>
    <row r="116" spans="1:43" x14ac:dyDescent="0.25">
      <c r="A116" s="6" t="str">
        <f t="shared" si="5"/>
        <v>Generators</v>
      </c>
      <c r="B116" s="6" t="str">
        <f t="shared" si="5"/>
        <v>System</v>
      </c>
      <c r="C116" s="6" t="str">
        <f>'Project Start Date'!C116</f>
        <v>DRW.PX.NCA._.RES.Home Energy Mgmt Sys</v>
      </c>
      <c r="D116" s="6" t="str">
        <f t="shared" si="4"/>
        <v>Max Capacity Factor Year</v>
      </c>
      <c r="E116" s="46">
        <f>INDEX('AEG Inputs'!$L:$L,MATCH($C116,'AEG Inputs'!$F:$F,0))</f>
        <v>20</v>
      </c>
      <c r="G116" s="6" t="s">
        <v>560</v>
      </c>
      <c r="H116" s="6">
        <f>'Project Start Date'!H116</f>
        <v>1</v>
      </c>
      <c r="L116" s="6" t="s">
        <v>561</v>
      </c>
      <c r="M116" s="6" t="s">
        <v>562</v>
      </c>
      <c r="O116" s="6" t="str">
        <f ca="1">'Project Start Date'!O116</f>
        <v>H:\2023 IRP Update\_Document\DATA DISC\2023 IRP Update Data Disk April 1 (Public)\Chapters, Appendicies, and Input Assumptions\Input Assumptions\DSM\_PC_DSM-DR-IRP2023 Update Plexos Inputs Summer &amp; Winter update.xlsx]</v>
      </c>
      <c r="Q116" s="6">
        <f>INDEX('AEG Inputs'!$L:$L,MATCH($C116,'AEG Inputs'!$F:$F,0))</f>
        <v>20</v>
      </c>
      <c r="AB116" s="43" t="s">
        <v>8</v>
      </c>
      <c r="AC116" s="43" t="s">
        <v>429</v>
      </c>
      <c r="AD116" s="43" t="s">
        <v>32</v>
      </c>
      <c r="AE116" s="43" t="s">
        <v>219</v>
      </c>
      <c r="AF116" s="43">
        <v>-2.0547949999999999E-3</v>
      </c>
      <c r="AG116" s="43"/>
      <c r="AH116" s="43" t="s">
        <v>405</v>
      </c>
      <c r="AI116" s="44">
        <v>1</v>
      </c>
      <c r="AJ116" s="43"/>
      <c r="AK116" s="43"/>
      <c r="AL116" s="43"/>
      <c r="AM116" s="43" t="s">
        <v>403</v>
      </c>
      <c r="AN116" s="43"/>
      <c r="AO116" s="43"/>
      <c r="AP116" s="43"/>
      <c r="AQ116" s="43" t="s">
        <v>492</v>
      </c>
    </row>
    <row r="117" spans="1:43" x14ac:dyDescent="0.25">
      <c r="A117" s="6" t="str">
        <f t="shared" si="5"/>
        <v>Generators</v>
      </c>
      <c r="B117" s="6" t="str">
        <f t="shared" si="5"/>
        <v>System</v>
      </c>
      <c r="C117" s="6" t="str">
        <f>'Project Start Date'!C117</f>
        <v>DRW.PX.NCA._.RES.HVAC - DLC</v>
      </c>
      <c r="D117" s="6" t="str">
        <f t="shared" si="4"/>
        <v>Max Capacity Factor Year</v>
      </c>
      <c r="E117" s="46">
        <f>INDEX('AEG Inputs'!$L:$L,MATCH($C117,'AEG Inputs'!$F:$F,0))</f>
        <v>18</v>
      </c>
      <c r="G117" s="6" t="s">
        <v>560</v>
      </c>
      <c r="H117" s="6">
        <f>'Project Start Date'!H117</f>
        <v>1</v>
      </c>
      <c r="L117" s="6" t="s">
        <v>561</v>
      </c>
      <c r="M117" s="6" t="s">
        <v>562</v>
      </c>
      <c r="O117" s="6" t="str">
        <f ca="1">'Project Start Date'!O117</f>
        <v>H:\2023 IRP Update\_Document\DATA DISC\2023 IRP Update Data Disk April 1 (Public)\Chapters, Appendicies, and Input Assumptions\Input Assumptions\DSM\_PC_DSM-DR-IRP2023 Update Plexos Inputs Summer &amp; Winter update.xlsx]</v>
      </c>
      <c r="Q117" s="6">
        <f>INDEX('AEG Inputs'!$L:$L,MATCH($C117,'AEG Inputs'!$F:$F,0))</f>
        <v>18</v>
      </c>
      <c r="AB117" s="43" t="s">
        <v>8</v>
      </c>
      <c r="AC117" s="43" t="s">
        <v>430</v>
      </c>
      <c r="AD117" s="43" t="s">
        <v>34</v>
      </c>
      <c r="AE117" s="43" t="s">
        <v>219</v>
      </c>
      <c r="AF117" s="43">
        <v>-2.2831050000000001E-3</v>
      </c>
      <c r="AG117" s="43"/>
      <c r="AH117" s="43" t="s">
        <v>405</v>
      </c>
      <c r="AI117" s="44">
        <v>1</v>
      </c>
      <c r="AJ117" s="43"/>
      <c r="AK117" s="43"/>
      <c r="AL117" s="43"/>
      <c r="AM117" s="43" t="s">
        <v>403</v>
      </c>
      <c r="AN117" s="43"/>
      <c r="AO117" s="43"/>
      <c r="AP117" s="43"/>
      <c r="AQ117" s="43" t="s">
        <v>492</v>
      </c>
    </row>
    <row r="118" spans="1:43" x14ac:dyDescent="0.25">
      <c r="A118" s="6" t="str">
        <f t="shared" si="5"/>
        <v>Generators</v>
      </c>
      <c r="B118" s="6" t="str">
        <f t="shared" si="5"/>
        <v>System</v>
      </c>
      <c r="C118" s="6" t="str">
        <f>'Project Start Date'!C118</f>
        <v>DRW.PX.NCA._.RES.Pool Pump - DLC</v>
      </c>
      <c r="D118" s="6" t="str">
        <f t="shared" si="4"/>
        <v>Max Capacity Factor Year</v>
      </c>
      <c r="E118" s="46">
        <f>INDEX('AEG Inputs'!$L:$L,MATCH($C118,'AEG Inputs'!$F:$F,0))</f>
        <v>18</v>
      </c>
      <c r="G118" s="6" t="s">
        <v>560</v>
      </c>
      <c r="H118" s="6">
        <f>'Project Start Date'!H118</f>
        <v>1</v>
      </c>
      <c r="L118" s="6" t="s">
        <v>561</v>
      </c>
      <c r="M118" s="6" t="s">
        <v>562</v>
      </c>
      <c r="O118" s="6" t="str">
        <f ca="1">'Project Start Date'!O118</f>
        <v>H:\2023 IRP Update\_Document\DATA DISC\2023 IRP Update Data Disk April 1 (Public)\Chapters, Appendicies, and Input Assumptions\Input Assumptions\DSM\_PC_DSM-DR-IRP2023 Update Plexos Inputs Summer &amp; Winter update.xlsx]</v>
      </c>
      <c r="Q118" s="6">
        <f>INDEX('AEG Inputs'!$L:$L,MATCH($C118,'AEG Inputs'!$F:$F,0))</f>
        <v>18</v>
      </c>
      <c r="AB118" s="43" t="s">
        <v>8</v>
      </c>
      <c r="AC118" s="43" t="s">
        <v>431</v>
      </c>
      <c r="AD118" s="43" t="s">
        <v>36</v>
      </c>
      <c r="AE118" s="43" t="s">
        <v>219</v>
      </c>
      <c r="AF118" s="43">
        <v>-1.1415524999999999E-2</v>
      </c>
      <c r="AG118" s="43"/>
      <c r="AH118" s="43" t="s">
        <v>405</v>
      </c>
      <c r="AI118" s="44">
        <v>1</v>
      </c>
      <c r="AJ118" s="43"/>
      <c r="AK118" s="43"/>
      <c r="AL118" s="43"/>
      <c r="AM118" s="43" t="s">
        <v>403</v>
      </c>
      <c r="AN118" s="43"/>
      <c r="AO118" s="43"/>
      <c r="AP118" s="43"/>
      <c r="AQ118" s="43" t="s">
        <v>492</v>
      </c>
    </row>
    <row r="119" spans="1:43" x14ac:dyDescent="0.25">
      <c r="A119" s="6" t="str">
        <f t="shared" si="5"/>
        <v>Generators</v>
      </c>
      <c r="B119" s="6" t="str">
        <f t="shared" si="5"/>
        <v>System</v>
      </c>
      <c r="C119" s="6" t="str">
        <f>'Project Start Date'!C119</f>
        <v>DRW.PX.NCA._.RES.Smart Thermostats</v>
      </c>
      <c r="D119" s="6" t="str">
        <f t="shared" si="4"/>
        <v>Max Capacity Factor Year</v>
      </c>
      <c r="E119" s="46">
        <f>INDEX('AEG Inputs'!$L:$L,MATCH($C119,'AEG Inputs'!$F:$F,0))</f>
        <v>60</v>
      </c>
      <c r="G119" s="6" t="s">
        <v>560</v>
      </c>
      <c r="H119" s="6">
        <f>'Project Start Date'!H119</f>
        <v>1</v>
      </c>
      <c r="L119" s="6" t="s">
        <v>561</v>
      </c>
      <c r="M119" s="6" t="s">
        <v>562</v>
      </c>
      <c r="O119" s="6" t="str">
        <f ca="1">'Project Start Date'!O119</f>
        <v>H:\2023 IRP Update\_Document\DATA DISC\2023 IRP Update Data Disk April 1 (Public)\Chapters, Appendicies, and Input Assumptions\Input Assumptions\DSM\_PC_DSM-DR-IRP2023 Update Plexos Inputs Summer &amp; Winter update.xlsx]</v>
      </c>
      <c r="Q119" s="6">
        <f>INDEX('AEG Inputs'!$L:$L,MATCH($C119,'AEG Inputs'!$F:$F,0))</f>
        <v>60</v>
      </c>
      <c r="AB119" s="43" t="s">
        <v>8</v>
      </c>
      <c r="AC119" s="43" t="s">
        <v>432</v>
      </c>
      <c r="AD119" s="43" t="s">
        <v>38</v>
      </c>
      <c r="AE119" s="43" t="s">
        <v>219</v>
      </c>
      <c r="AF119" s="43">
        <v>-2.0547949999999999E-3</v>
      </c>
      <c r="AG119" s="43"/>
      <c r="AH119" s="43" t="s">
        <v>405</v>
      </c>
      <c r="AI119" s="44">
        <v>1</v>
      </c>
      <c r="AJ119" s="43"/>
      <c r="AK119" s="43"/>
      <c r="AL119" s="43"/>
      <c r="AM119" s="43" t="s">
        <v>403</v>
      </c>
      <c r="AN119" s="43"/>
      <c r="AO119" s="43"/>
      <c r="AP119" s="43"/>
      <c r="AQ119" s="43" t="s">
        <v>492</v>
      </c>
    </row>
    <row r="120" spans="1:43" x14ac:dyDescent="0.25">
      <c r="A120" s="6" t="str">
        <f t="shared" si="5"/>
        <v>Generators</v>
      </c>
      <c r="B120" s="6" t="str">
        <f t="shared" si="5"/>
        <v>System</v>
      </c>
      <c r="C120" s="6" t="str">
        <f>'Project Start Date'!C120</f>
        <v>DRW.PX.NCA._.RES.Water Heater - DLC</v>
      </c>
      <c r="D120" s="6" t="str">
        <f t="shared" si="4"/>
        <v>Max Capacity Factor Year</v>
      </c>
      <c r="E120" s="46">
        <f>INDEX('AEG Inputs'!$L:$L,MATCH($C120,'AEG Inputs'!$F:$F,0))</f>
        <v>100</v>
      </c>
      <c r="G120" s="6" t="s">
        <v>560</v>
      </c>
      <c r="H120" s="6">
        <f>'Project Start Date'!H120</f>
        <v>1</v>
      </c>
      <c r="L120" s="6" t="s">
        <v>561</v>
      </c>
      <c r="M120" s="6" t="s">
        <v>562</v>
      </c>
      <c r="O120" s="6" t="str">
        <f ca="1">'Project Start Date'!O120</f>
        <v>H:\2023 IRP Update\_Document\DATA DISC\2023 IRP Update Data Disk April 1 (Public)\Chapters, Appendicies, and Input Assumptions\Input Assumptions\DSM\_PC_DSM-DR-IRP2023 Update Plexos Inputs Summer &amp; Winter update.xlsx]</v>
      </c>
      <c r="Q120" s="6">
        <f>INDEX('AEG Inputs'!$L:$L,MATCH($C120,'AEG Inputs'!$F:$F,0))</f>
        <v>100</v>
      </c>
      <c r="AB120" s="43" t="s">
        <v>8</v>
      </c>
      <c r="AC120" s="43" t="s">
        <v>433</v>
      </c>
      <c r="AD120" s="43" t="s">
        <v>40</v>
      </c>
      <c r="AE120" s="43" t="s">
        <v>219</v>
      </c>
      <c r="AF120" s="43">
        <v>-2.2831050000000001E-3</v>
      </c>
      <c r="AG120" s="43"/>
      <c r="AH120" s="43" t="s">
        <v>405</v>
      </c>
      <c r="AI120" s="44">
        <v>1</v>
      </c>
      <c r="AJ120" s="43"/>
      <c r="AK120" s="43"/>
      <c r="AL120" s="43"/>
      <c r="AM120" s="43" t="s">
        <v>403</v>
      </c>
      <c r="AN120" s="43"/>
      <c r="AO120" s="43"/>
      <c r="AP120" s="43"/>
      <c r="AQ120" s="43" t="s">
        <v>492</v>
      </c>
    </row>
    <row r="121" spans="1:43" x14ac:dyDescent="0.25">
      <c r="A121" s="6" t="str">
        <f t="shared" si="5"/>
        <v>Generators</v>
      </c>
      <c r="B121" s="6" t="str">
        <f t="shared" si="5"/>
        <v>System</v>
      </c>
      <c r="C121" s="6" t="str">
        <f>'Project Start Date'!C121</f>
        <v>DRW.PX.SOR._.CI_.3 Party</v>
      </c>
      <c r="D121" s="6" t="str">
        <f t="shared" si="4"/>
        <v>Max Capacity Factor Year</v>
      </c>
      <c r="E121" s="46">
        <f>INDEX('AEG Inputs'!$L:$L,MATCH($C121,'AEG Inputs'!$F:$F,0))</f>
        <v>20</v>
      </c>
      <c r="G121" s="6" t="s">
        <v>560</v>
      </c>
      <c r="H121" s="6">
        <f>'Project Start Date'!H121</f>
        <v>1</v>
      </c>
      <c r="L121" s="6" t="s">
        <v>561</v>
      </c>
      <c r="M121" s="6" t="s">
        <v>562</v>
      </c>
      <c r="O121" s="6" t="str">
        <f ca="1">'Project Start Date'!O121</f>
        <v>H:\2023 IRP Update\_Document\DATA DISC\2023 IRP Update Data Disk April 1 (Public)\Chapters, Appendicies, and Input Assumptions\Input Assumptions\DSM\_PC_DSM-DR-IRP2023 Update Plexos Inputs Summer &amp; Winter update.xlsx]</v>
      </c>
      <c r="Q121" s="6">
        <f>INDEX('AEG Inputs'!$L:$L,MATCH($C121,'AEG Inputs'!$F:$F,0))</f>
        <v>20</v>
      </c>
      <c r="AB121" s="43" t="s">
        <v>8</v>
      </c>
      <c r="AC121" s="43" t="s">
        <v>434</v>
      </c>
      <c r="AD121" s="43" t="s">
        <v>42</v>
      </c>
      <c r="AE121" s="43" t="s">
        <v>219</v>
      </c>
      <c r="AF121" s="43">
        <v>-2.0547949999999999E-3</v>
      </c>
      <c r="AG121" s="43"/>
      <c r="AH121" s="43" t="s">
        <v>405</v>
      </c>
      <c r="AI121" s="44">
        <v>1</v>
      </c>
      <c r="AJ121" s="43"/>
      <c r="AK121" s="43"/>
      <c r="AL121" s="43"/>
      <c r="AM121" s="43" t="s">
        <v>403</v>
      </c>
      <c r="AN121" s="43"/>
      <c r="AO121" s="43"/>
      <c r="AP121" s="43"/>
      <c r="AQ121" s="43" t="s">
        <v>492</v>
      </c>
    </row>
    <row r="122" spans="1:43" x14ac:dyDescent="0.25">
      <c r="A122" s="6" t="str">
        <f t="shared" si="5"/>
        <v>Generators</v>
      </c>
      <c r="B122" s="6" t="str">
        <f t="shared" si="5"/>
        <v>System</v>
      </c>
      <c r="C122" s="6" t="str">
        <f>'Project Start Date'!C122</f>
        <v>DRW.PX.SOR._.CI_.Battery DLC</v>
      </c>
      <c r="D122" s="6" t="str">
        <f t="shared" si="4"/>
        <v>Max Capacity Factor Year</v>
      </c>
      <c r="E122" s="46">
        <f>INDEX('AEG Inputs'!$L:$L,MATCH($C122,'AEG Inputs'!$F:$F,0))</f>
        <v>30</v>
      </c>
      <c r="G122" s="6" t="s">
        <v>560</v>
      </c>
      <c r="H122" s="6">
        <f>'Project Start Date'!H122</f>
        <v>1</v>
      </c>
      <c r="L122" s="6" t="s">
        <v>561</v>
      </c>
      <c r="M122" s="6" t="s">
        <v>562</v>
      </c>
      <c r="O122" s="6" t="str">
        <f ca="1">'Project Start Date'!O122</f>
        <v>H:\2023 IRP Update\_Document\DATA DISC\2023 IRP Update Data Disk April 1 (Public)\Chapters, Appendicies, and Input Assumptions\Input Assumptions\DSM\_PC_DSM-DR-IRP2023 Update Plexos Inputs Summer &amp; Winter update.xlsx]</v>
      </c>
      <c r="Q122" s="6">
        <f>INDEX('AEG Inputs'!$L:$L,MATCH($C122,'AEG Inputs'!$F:$F,0))</f>
        <v>30</v>
      </c>
      <c r="AB122" s="43" t="s">
        <v>8</v>
      </c>
      <c r="AC122" s="43" t="s">
        <v>435</v>
      </c>
      <c r="AD122" s="43" t="s">
        <v>116</v>
      </c>
      <c r="AE122" s="43" t="s">
        <v>219</v>
      </c>
      <c r="AF122" s="43">
        <v>-2.2831050000000001E-3</v>
      </c>
      <c r="AG122" s="43"/>
      <c r="AH122" s="43" t="s">
        <v>405</v>
      </c>
      <c r="AI122" s="44">
        <v>1</v>
      </c>
      <c r="AJ122" s="43"/>
      <c r="AK122" s="43"/>
      <c r="AL122" s="43"/>
      <c r="AM122" s="43" t="s">
        <v>403</v>
      </c>
      <c r="AN122" s="43"/>
      <c r="AO122" s="43"/>
      <c r="AP122" s="43"/>
      <c r="AQ122" s="43" t="s">
        <v>492</v>
      </c>
    </row>
    <row r="123" spans="1:43" x14ac:dyDescent="0.25">
      <c r="A123" s="6" t="str">
        <f t="shared" si="5"/>
        <v>Generators</v>
      </c>
      <c r="B123" s="6" t="str">
        <f t="shared" si="5"/>
        <v>System</v>
      </c>
      <c r="C123" s="6" t="str">
        <f>'Project Start Date'!C123</f>
        <v>DRW.PX.SOR._.CI_.Grid Interactive Water Htr</v>
      </c>
      <c r="D123" s="6" t="str">
        <f t="shared" si="4"/>
        <v>Max Capacity Factor Year</v>
      </c>
      <c r="E123" s="46">
        <f>INDEX('AEG Inputs'!$L:$L,MATCH($C123,'AEG Inputs'!$F:$F,0))</f>
        <v>100</v>
      </c>
      <c r="G123" s="6" t="s">
        <v>560</v>
      </c>
      <c r="H123" s="6">
        <f>'Project Start Date'!H123</f>
        <v>1</v>
      </c>
      <c r="L123" s="6" t="s">
        <v>561</v>
      </c>
      <c r="M123" s="6" t="s">
        <v>562</v>
      </c>
      <c r="O123" s="6" t="str">
        <f ca="1">'Project Start Date'!O123</f>
        <v>H:\2023 IRP Update\_Document\DATA DISC\2023 IRP Update Data Disk April 1 (Public)\Chapters, Appendicies, and Input Assumptions\Input Assumptions\DSM\_PC_DSM-DR-IRP2023 Update Plexos Inputs Summer &amp; Winter update.xlsx]</v>
      </c>
      <c r="Q123" s="6">
        <f>INDEX('AEG Inputs'!$L:$L,MATCH($C123,'AEG Inputs'!$F:$F,0))</f>
        <v>100</v>
      </c>
      <c r="AB123" s="43" t="s">
        <v>8</v>
      </c>
      <c r="AC123" s="43" t="s">
        <v>436</v>
      </c>
      <c r="AD123" s="43" t="s">
        <v>106</v>
      </c>
      <c r="AE123" s="43" t="s">
        <v>219</v>
      </c>
      <c r="AF123" s="43">
        <v>-1.0273973E-2</v>
      </c>
      <c r="AG123" s="43"/>
      <c r="AH123" s="43" t="s">
        <v>405</v>
      </c>
      <c r="AI123" s="44">
        <v>1</v>
      </c>
      <c r="AJ123" s="43"/>
      <c r="AK123" s="43"/>
      <c r="AL123" s="43"/>
      <c r="AM123" s="43" t="s">
        <v>403</v>
      </c>
      <c r="AN123" s="43"/>
      <c r="AO123" s="43"/>
      <c r="AP123" s="43"/>
      <c r="AQ123" s="43" t="s">
        <v>492</v>
      </c>
    </row>
    <row r="124" spans="1:43" x14ac:dyDescent="0.25">
      <c r="A124" s="6" t="str">
        <f t="shared" si="5"/>
        <v>Generators</v>
      </c>
      <c r="B124" s="6" t="str">
        <f t="shared" si="5"/>
        <v>System</v>
      </c>
      <c r="C124" s="6" t="str">
        <f>'Project Start Date'!C124</f>
        <v>DRW.PX.SOR._.CI_.HVAC - DLC</v>
      </c>
      <c r="D124" s="6" t="str">
        <f t="shared" si="4"/>
        <v>Max Capacity Factor Year</v>
      </c>
      <c r="E124" s="46">
        <f>INDEX('AEG Inputs'!$L:$L,MATCH($C124,'AEG Inputs'!$F:$F,0))</f>
        <v>18</v>
      </c>
      <c r="G124" s="6" t="s">
        <v>560</v>
      </c>
      <c r="H124" s="6">
        <f>'Project Start Date'!H124</f>
        <v>1</v>
      </c>
      <c r="L124" s="6" t="s">
        <v>561</v>
      </c>
      <c r="M124" s="6" t="s">
        <v>562</v>
      </c>
      <c r="O124" s="6" t="str">
        <f ca="1">'Project Start Date'!O124</f>
        <v>H:\2023 IRP Update\_Document\DATA DISC\2023 IRP Update Data Disk April 1 (Public)\Chapters, Appendicies, and Input Assumptions\Input Assumptions\DSM\_PC_DSM-DR-IRP2023 Update Plexos Inputs Summer &amp; Winter update.xlsx]</v>
      </c>
      <c r="Q124" s="6">
        <f>INDEX('AEG Inputs'!$L:$L,MATCH($C124,'AEG Inputs'!$F:$F,0))</f>
        <v>18</v>
      </c>
      <c r="AB124" s="43" t="s">
        <v>8</v>
      </c>
      <c r="AC124" s="43" t="s">
        <v>437</v>
      </c>
      <c r="AD124" s="43" t="s">
        <v>108</v>
      </c>
      <c r="AE124" s="43" t="s">
        <v>219</v>
      </c>
      <c r="AF124" s="43">
        <v>-2.0547949999999999E-3</v>
      </c>
      <c r="AG124" s="43"/>
      <c r="AH124" s="43" t="s">
        <v>405</v>
      </c>
      <c r="AI124" s="44">
        <v>1</v>
      </c>
      <c r="AJ124" s="43"/>
      <c r="AK124" s="43"/>
      <c r="AL124" s="43"/>
      <c r="AM124" s="43" t="s">
        <v>403</v>
      </c>
      <c r="AN124" s="43"/>
      <c r="AO124" s="43"/>
      <c r="AP124" s="43"/>
      <c r="AQ124" s="43" t="s">
        <v>492</v>
      </c>
    </row>
    <row r="125" spans="1:43" x14ac:dyDescent="0.25">
      <c r="A125" s="6" t="str">
        <f t="shared" si="5"/>
        <v>Generators</v>
      </c>
      <c r="B125" s="6" t="str">
        <f t="shared" si="5"/>
        <v>System</v>
      </c>
      <c r="C125" s="6" t="str">
        <f>'Project Start Date'!C125</f>
        <v>DRW.PX.SOR._.CI_.Smart Thermostats</v>
      </c>
      <c r="D125" s="6" t="str">
        <f t="shared" si="4"/>
        <v>Max Capacity Factor Year</v>
      </c>
      <c r="E125" s="46">
        <f>INDEX('AEG Inputs'!$L:$L,MATCH($C125,'AEG Inputs'!$F:$F,0))</f>
        <v>60</v>
      </c>
      <c r="G125" s="6" t="s">
        <v>560</v>
      </c>
      <c r="H125" s="6">
        <f>'Project Start Date'!H125</f>
        <v>1</v>
      </c>
      <c r="L125" s="6" t="s">
        <v>561</v>
      </c>
      <c r="M125" s="6" t="s">
        <v>562</v>
      </c>
      <c r="O125" s="6" t="str">
        <f ca="1">'Project Start Date'!O125</f>
        <v>H:\2023 IRP Update\_Document\DATA DISC\2023 IRP Update Data Disk April 1 (Public)\Chapters, Appendicies, and Input Assumptions\Input Assumptions\DSM\_PC_DSM-DR-IRP2023 Update Plexos Inputs Summer &amp; Winter update.xlsx]</v>
      </c>
      <c r="Q125" s="6">
        <f>INDEX('AEG Inputs'!$L:$L,MATCH($C125,'AEG Inputs'!$F:$F,0))</f>
        <v>60</v>
      </c>
      <c r="AB125" s="43" t="s">
        <v>8</v>
      </c>
      <c r="AC125" s="43" t="s">
        <v>438</v>
      </c>
      <c r="AD125" s="43" t="s">
        <v>110</v>
      </c>
      <c r="AE125" s="43" t="s">
        <v>219</v>
      </c>
      <c r="AF125" s="43">
        <v>-1.1415524999999999E-2</v>
      </c>
      <c r="AG125" s="43"/>
      <c r="AH125" s="43" t="s">
        <v>405</v>
      </c>
      <c r="AI125" s="44">
        <v>1</v>
      </c>
      <c r="AJ125" s="43"/>
      <c r="AK125" s="43"/>
      <c r="AL125" s="43"/>
      <c r="AM125" s="43" t="s">
        <v>403</v>
      </c>
      <c r="AN125" s="43"/>
      <c r="AO125" s="43"/>
      <c r="AP125" s="43"/>
      <c r="AQ125" s="43" t="s">
        <v>492</v>
      </c>
    </row>
    <row r="126" spans="1:43" x14ac:dyDescent="0.25">
      <c r="A126" s="6" t="str">
        <f t="shared" si="5"/>
        <v>Generators</v>
      </c>
      <c r="B126" s="6" t="str">
        <f t="shared" si="5"/>
        <v>System</v>
      </c>
      <c r="C126" s="6" t="str">
        <f>'Project Start Date'!C126</f>
        <v>DRW.PX.SOR._.CI_.Water Heater - DLC</v>
      </c>
      <c r="D126" s="6" t="str">
        <f t="shared" si="4"/>
        <v>Max Capacity Factor Year</v>
      </c>
      <c r="E126" s="46">
        <f>INDEX('AEG Inputs'!$L:$L,MATCH($C126,'AEG Inputs'!$F:$F,0))</f>
        <v>100</v>
      </c>
      <c r="G126" s="6" t="s">
        <v>560</v>
      </c>
      <c r="H126" s="6">
        <f>'Project Start Date'!H126</f>
        <v>1</v>
      </c>
      <c r="L126" s="6" t="s">
        <v>561</v>
      </c>
      <c r="M126" s="6" t="s">
        <v>562</v>
      </c>
      <c r="O126" s="6" t="str">
        <f ca="1">'Project Start Date'!O126</f>
        <v>H:\2023 IRP Update\_Document\DATA DISC\2023 IRP Update Data Disk April 1 (Public)\Chapters, Appendicies, and Input Assumptions\Input Assumptions\DSM\_PC_DSM-DR-IRP2023 Update Plexos Inputs Summer &amp; Winter update.xlsx]</v>
      </c>
      <c r="Q126" s="6">
        <f>INDEX('AEG Inputs'!$L:$L,MATCH($C126,'AEG Inputs'!$F:$F,0))</f>
        <v>100</v>
      </c>
      <c r="AB126" s="43" t="s">
        <v>8</v>
      </c>
      <c r="AC126" s="43" t="s">
        <v>439</v>
      </c>
      <c r="AD126" s="43" t="s">
        <v>112</v>
      </c>
      <c r="AE126" s="43" t="s">
        <v>219</v>
      </c>
      <c r="AF126" s="43">
        <v>-2.0547949999999999E-3</v>
      </c>
      <c r="AG126" s="43"/>
      <c r="AH126" s="43" t="s">
        <v>405</v>
      </c>
      <c r="AI126" s="44">
        <v>1</v>
      </c>
      <c r="AJ126" s="43"/>
      <c r="AK126" s="43"/>
      <c r="AL126" s="43"/>
      <c r="AM126" s="43" t="s">
        <v>403</v>
      </c>
      <c r="AN126" s="43"/>
      <c r="AO126" s="43"/>
      <c r="AP126" s="43"/>
      <c r="AQ126" s="43" t="s">
        <v>492</v>
      </c>
    </row>
    <row r="127" spans="1:43" x14ac:dyDescent="0.25">
      <c r="A127" s="6" t="str">
        <f t="shared" si="5"/>
        <v>Generators</v>
      </c>
      <c r="B127" s="6" t="str">
        <f t="shared" si="5"/>
        <v>System</v>
      </c>
      <c r="C127" s="6" t="str">
        <f>'Project Start Date'!C127</f>
        <v>DRW.PX.SOR._.RES.Battery DLC</v>
      </c>
      <c r="D127" s="6" t="str">
        <f t="shared" si="4"/>
        <v>Max Capacity Factor Year</v>
      </c>
      <c r="E127" s="46">
        <f>INDEX('AEG Inputs'!$L:$L,MATCH($C127,'AEG Inputs'!$F:$F,0))</f>
        <v>30</v>
      </c>
      <c r="G127" s="6" t="s">
        <v>560</v>
      </c>
      <c r="H127" s="6">
        <f>'Project Start Date'!H127</f>
        <v>1</v>
      </c>
      <c r="L127" s="6" t="s">
        <v>561</v>
      </c>
      <c r="M127" s="6" t="s">
        <v>562</v>
      </c>
      <c r="O127" s="6" t="str">
        <f ca="1">'Project Start Date'!O127</f>
        <v>H:\2023 IRP Update\_Document\DATA DISC\2023 IRP Update Data Disk April 1 (Public)\Chapters, Appendicies, and Input Assumptions\Input Assumptions\DSM\_PC_DSM-DR-IRP2023 Update Plexos Inputs Summer &amp; Winter update.xlsx]</v>
      </c>
      <c r="Q127" s="6">
        <f>INDEX('AEG Inputs'!$L:$L,MATCH($C127,'AEG Inputs'!$F:$F,0))</f>
        <v>30</v>
      </c>
      <c r="AB127" s="43" t="s">
        <v>8</v>
      </c>
      <c r="AC127" s="43" t="s">
        <v>440</v>
      </c>
      <c r="AD127" s="43" t="s">
        <v>114</v>
      </c>
      <c r="AE127" s="43" t="s">
        <v>219</v>
      </c>
      <c r="AF127" s="43">
        <v>-2.2831050000000001E-3</v>
      </c>
      <c r="AG127" s="43"/>
      <c r="AH127" s="43" t="s">
        <v>405</v>
      </c>
      <c r="AI127" s="44">
        <v>1</v>
      </c>
      <c r="AJ127" s="43"/>
      <c r="AK127" s="43"/>
      <c r="AL127" s="43"/>
      <c r="AM127" s="43" t="s">
        <v>403</v>
      </c>
      <c r="AN127" s="43"/>
      <c r="AO127" s="43"/>
      <c r="AP127" s="43"/>
      <c r="AQ127" s="43" t="s">
        <v>492</v>
      </c>
    </row>
    <row r="128" spans="1:43" x14ac:dyDescent="0.25">
      <c r="A128" s="6" t="str">
        <f t="shared" si="5"/>
        <v>Generators</v>
      </c>
      <c r="B128" s="6" t="str">
        <f t="shared" si="5"/>
        <v>System</v>
      </c>
      <c r="C128" s="6" t="str">
        <f>'Project Start Date'!C128</f>
        <v>DRW.PX.SOR._.RES.EV DLC</v>
      </c>
      <c r="D128" s="6" t="str">
        <f t="shared" si="4"/>
        <v>Max Capacity Factor Year</v>
      </c>
      <c r="E128" s="46">
        <f>INDEX('AEG Inputs'!$L:$L,MATCH($C128,'AEG Inputs'!$F:$F,0))</f>
        <v>18</v>
      </c>
      <c r="G128" s="6" t="s">
        <v>560</v>
      </c>
      <c r="H128" s="6">
        <f>'Project Start Date'!H128</f>
        <v>1</v>
      </c>
      <c r="L128" s="6" t="s">
        <v>561</v>
      </c>
      <c r="M128" s="6" t="s">
        <v>562</v>
      </c>
      <c r="O128" s="6" t="str">
        <f ca="1">'Project Start Date'!O128</f>
        <v>H:\2023 IRP Update\_Document\DATA DISC\2023 IRP Update Data Disk April 1 (Public)\Chapters, Appendicies, and Input Assumptions\Input Assumptions\DSM\_PC_DSM-DR-IRP2023 Update Plexos Inputs Summer &amp; Winter update.xlsx]</v>
      </c>
      <c r="Q128" s="6">
        <f>INDEX('AEG Inputs'!$L:$L,MATCH($C128,'AEG Inputs'!$F:$F,0))</f>
        <v>18</v>
      </c>
      <c r="AB128" s="43" t="s">
        <v>8</v>
      </c>
      <c r="AC128" s="43" t="s">
        <v>441</v>
      </c>
      <c r="AD128" s="43" t="s">
        <v>118</v>
      </c>
      <c r="AE128" s="43" t="s">
        <v>219</v>
      </c>
      <c r="AF128" s="43">
        <v>-2.0547949999999999E-3</v>
      </c>
      <c r="AG128" s="43"/>
      <c r="AH128" s="43" t="s">
        <v>405</v>
      </c>
      <c r="AI128" s="44">
        <v>1</v>
      </c>
      <c r="AJ128" s="43"/>
      <c r="AK128" s="43"/>
      <c r="AL128" s="43"/>
      <c r="AM128" s="43" t="s">
        <v>403</v>
      </c>
      <c r="AN128" s="43"/>
      <c r="AO128" s="43"/>
      <c r="AP128" s="43"/>
      <c r="AQ128" s="43" t="s">
        <v>492</v>
      </c>
    </row>
    <row r="129" spans="1:43" x14ac:dyDescent="0.25">
      <c r="A129" s="6" t="str">
        <f t="shared" ref="A129:B160" si="6">A128</f>
        <v>Generators</v>
      </c>
      <c r="B129" s="6" t="str">
        <f t="shared" si="6"/>
        <v>System</v>
      </c>
      <c r="C129" s="6" t="str">
        <f>'Project Start Date'!C129</f>
        <v>DRW.PX.SOR._.RES.Grid Interactive Water Htr</v>
      </c>
      <c r="D129" s="6" t="str">
        <f t="shared" si="4"/>
        <v>Max Capacity Factor Year</v>
      </c>
      <c r="E129" s="46">
        <f>INDEX('AEG Inputs'!$L:$L,MATCH($C129,'AEG Inputs'!$F:$F,0))</f>
        <v>100</v>
      </c>
      <c r="G129" s="6" t="s">
        <v>560</v>
      </c>
      <c r="H129" s="6">
        <f>'Project Start Date'!H129</f>
        <v>1</v>
      </c>
      <c r="L129" s="6" t="s">
        <v>561</v>
      </c>
      <c r="M129" s="6" t="s">
        <v>562</v>
      </c>
      <c r="O129" s="6" t="str">
        <f ca="1">'Project Start Date'!O129</f>
        <v>H:\2023 IRP Update\_Document\DATA DISC\2023 IRP Update Data Disk April 1 (Public)\Chapters, Appendicies, and Input Assumptions\Input Assumptions\DSM\_PC_DSM-DR-IRP2023 Update Plexos Inputs Summer &amp; Winter update.xlsx]</v>
      </c>
      <c r="Q129" s="6">
        <f>INDEX('AEG Inputs'!$L:$L,MATCH($C129,'AEG Inputs'!$F:$F,0))</f>
        <v>100</v>
      </c>
      <c r="AB129" s="43" t="s">
        <v>8</v>
      </c>
      <c r="AC129" s="43" t="s">
        <v>442</v>
      </c>
      <c r="AD129" s="43" t="s">
        <v>90</v>
      </c>
      <c r="AE129" s="43" t="s">
        <v>219</v>
      </c>
      <c r="AF129" s="43">
        <v>-1.0273973E-2</v>
      </c>
      <c r="AG129" s="43"/>
      <c r="AH129" s="43" t="s">
        <v>405</v>
      </c>
      <c r="AI129" s="44">
        <v>1</v>
      </c>
      <c r="AJ129" s="43"/>
      <c r="AK129" s="43"/>
      <c r="AL129" s="43"/>
      <c r="AM129" s="43" t="s">
        <v>403</v>
      </c>
      <c r="AN129" s="43"/>
      <c r="AO129" s="43"/>
      <c r="AP129" s="43"/>
      <c r="AQ129" s="43" t="s">
        <v>492</v>
      </c>
    </row>
    <row r="130" spans="1:43" x14ac:dyDescent="0.25">
      <c r="A130" s="6" t="str">
        <f t="shared" si="6"/>
        <v>Generators</v>
      </c>
      <c r="B130" s="6" t="str">
        <f t="shared" si="6"/>
        <v>System</v>
      </c>
      <c r="C130" s="6" t="str">
        <f>'Project Start Date'!C130</f>
        <v>DRW.PX.SOR._.RES.Home Energy Mgmt Sys</v>
      </c>
      <c r="D130" s="6" t="str">
        <f t="shared" si="4"/>
        <v>Max Capacity Factor Year</v>
      </c>
      <c r="E130" s="46">
        <f>INDEX('AEG Inputs'!$L:$L,MATCH($C130,'AEG Inputs'!$F:$F,0))</f>
        <v>20</v>
      </c>
      <c r="G130" s="6" t="s">
        <v>560</v>
      </c>
      <c r="H130" s="6">
        <f>'Project Start Date'!H130</f>
        <v>1</v>
      </c>
      <c r="L130" s="6" t="s">
        <v>561</v>
      </c>
      <c r="M130" s="6" t="s">
        <v>562</v>
      </c>
      <c r="O130" s="6" t="str">
        <f ca="1">'Project Start Date'!O130</f>
        <v>H:\2023 IRP Update\_Document\DATA DISC\2023 IRP Update Data Disk April 1 (Public)\Chapters, Appendicies, and Input Assumptions\Input Assumptions\DSM\_PC_DSM-DR-IRP2023 Update Plexos Inputs Summer &amp; Winter update.xlsx]</v>
      </c>
      <c r="Q130" s="6">
        <f>INDEX('AEG Inputs'!$L:$L,MATCH($C130,'AEG Inputs'!$F:$F,0))</f>
        <v>20</v>
      </c>
      <c r="AB130" s="43" t="s">
        <v>8</v>
      </c>
      <c r="AC130" s="43" t="s">
        <v>443</v>
      </c>
      <c r="AD130" s="43" t="s">
        <v>92</v>
      </c>
      <c r="AE130" s="43" t="s">
        <v>219</v>
      </c>
      <c r="AF130" s="43">
        <v>-2.0547949999999999E-3</v>
      </c>
      <c r="AG130" s="43"/>
      <c r="AH130" s="43" t="s">
        <v>405</v>
      </c>
      <c r="AI130" s="44">
        <v>1</v>
      </c>
      <c r="AJ130" s="43"/>
      <c r="AK130" s="43"/>
      <c r="AL130" s="43"/>
      <c r="AM130" s="43" t="s">
        <v>403</v>
      </c>
      <c r="AN130" s="43"/>
      <c r="AO130" s="43"/>
      <c r="AP130" s="43"/>
      <c r="AQ130" s="43" t="s">
        <v>492</v>
      </c>
    </row>
    <row r="131" spans="1:43" x14ac:dyDescent="0.25">
      <c r="A131" s="6" t="str">
        <f t="shared" si="6"/>
        <v>Generators</v>
      </c>
      <c r="B131" s="6" t="str">
        <f t="shared" si="6"/>
        <v>System</v>
      </c>
      <c r="C131" s="6" t="str">
        <f>'Project Start Date'!C131</f>
        <v>DRW.PX.SOR._.RES.HVAC - DLC</v>
      </c>
      <c r="D131" s="6" t="str">
        <f t="shared" si="4"/>
        <v>Max Capacity Factor Year</v>
      </c>
      <c r="E131" s="46">
        <f>INDEX('AEG Inputs'!$L:$L,MATCH($C131,'AEG Inputs'!$F:$F,0))</f>
        <v>18</v>
      </c>
      <c r="G131" s="6" t="s">
        <v>560</v>
      </c>
      <c r="H131" s="6">
        <f>'Project Start Date'!H131</f>
        <v>1</v>
      </c>
      <c r="L131" s="6" t="s">
        <v>561</v>
      </c>
      <c r="M131" s="6" t="s">
        <v>562</v>
      </c>
      <c r="O131" s="6" t="str">
        <f ca="1">'Project Start Date'!O131</f>
        <v>H:\2023 IRP Update\_Document\DATA DISC\2023 IRP Update Data Disk April 1 (Public)\Chapters, Appendicies, and Input Assumptions\Input Assumptions\DSM\_PC_DSM-DR-IRP2023 Update Plexos Inputs Summer &amp; Winter update.xlsx]</v>
      </c>
      <c r="Q131" s="6">
        <f>INDEX('AEG Inputs'!$L:$L,MATCH($C131,'AEG Inputs'!$F:$F,0))</f>
        <v>18</v>
      </c>
      <c r="AB131" s="43" t="s">
        <v>8</v>
      </c>
      <c r="AC131" s="43" t="s">
        <v>444</v>
      </c>
      <c r="AD131" s="43" t="s">
        <v>94</v>
      </c>
      <c r="AE131" s="43" t="s">
        <v>219</v>
      </c>
      <c r="AF131" s="43">
        <v>-2.0547949999999999E-3</v>
      </c>
      <c r="AG131" s="43"/>
      <c r="AH131" s="43" t="s">
        <v>405</v>
      </c>
      <c r="AI131" s="44">
        <v>1</v>
      </c>
      <c r="AJ131" s="43"/>
      <c r="AK131" s="43"/>
      <c r="AL131" s="43"/>
      <c r="AM131" s="43" t="s">
        <v>403</v>
      </c>
      <c r="AN131" s="43"/>
      <c r="AO131" s="43"/>
      <c r="AP131" s="43"/>
      <c r="AQ131" s="43" t="s">
        <v>492</v>
      </c>
    </row>
    <row r="132" spans="1:43" x14ac:dyDescent="0.25">
      <c r="A132" s="6" t="str">
        <f t="shared" si="6"/>
        <v>Generators</v>
      </c>
      <c r="B132" s="6" t="str">
        <f t="shared" si="6"/>
        <v>System</v>
      </c>
      <c r="C132" s="6" t="str">
        <f>'Project Start Date'!C132</f>
        <v>DRW.PX.SOR._.RES.Pool Pump - DLC</v>
      </c>
      <c r="D132" s="6" t="str">
        <f t="shared" ref="D132:D176" si="7">D131</f>
        <v>Max Capacity Factor Year</v>
      </c>
      <c r="E132" s="46">
        <f>INDEX('AEG Inputs'!$L:$L,MATCH($C132,'AEG Inputs'!$F:$F,0))</f>
        <v>18</v>
      </c>
      <c r="G132" s="6" t="s">
        <v>560</v>
      </c>
      <c r="H132" s="6">
        <f>'Project Start Date'!H132</f>
        <v>1</v>
      </c>
      <c r="L132" s="6" t="s">
        <v>561</v>
      </c>
      <c r="M132" s="6" t="s">
        <v>562</v>
      </c>
      <c r="O132" s="6" t="str">
        <f ca="1">'Project Start Date'!O132</f>
        <v>H:\2023 IRP Update\_Document\DATA DISC\2023 IRP Update Data Disk April 1 (Public)\Chapters, Appendicies, and Input Assumptions\Input Assumptions\DSM\_PC_DSM-DR-IRP2023 Update Plexos Inputs Summer &amp; Winter update.xlsx]</v>
      </c>
      <c r="Q132" s="6">
        <f>INDEX('AEG Inputs'!$L:$L,MATCH($C132,'AEG Inputs'!$F:$F,0))</f>
        <v>18</v>
      </c>
      <c r="AB132" s="43" t="s">
        <v>8</v>
      </c>
      <c r="AC132" s="43" t="s">
        <v>445</v>
      </c>
      <c r="AD132" s="43" t="s">
        <v>96</v>
      </c>
      <c r="AE132" s="43" t="s">
        <v>219</v>
      </c>
      <c r="AF132" s="43">
        <v>-2.2831050000000001E-3</v>
      </c>
      <c r="AG132" s="43"/>
      <c r="AH132" s="43" t="s">
        <v>405</v>
      </c>
      <c r="AI132" s="44">
        <v>1</v>
      </c>
      <c r="AJ132" s="43"/>
      <c r="AK132" s="43"/>
      <c r="AL132" s="43"/>
      <c r="AM132" s="43" t="s">
        <v>403</v>
      </c>
      <c r="AN132" s="43"/>
      <c r="AO132" s="43"/>
      <c r="AP132" s="43"/>
      <c r="AQ132" s="43" t="s">
        <v>492</v>
      </c>
    </row>
    <row r="133" spans="1:43" x14ac:dyDescent="0.25">
      <c r="A133" s="6" t="str">
        <f t="shared" si="6"/>
        <v>Generators</v>
      </c>
      <c r="B133" s="6" t="str">
        <f t="shared" si="6"/>
        <v>System</v>
      </c>
      <c r="C133" s="6" t="str">
        <f>'Project Start Date'!C133</f>
        <v>DRW.PX.SOR._.RES.Smart Thermostats</v>
      </c>
      <c r="D133" s="6" t="str">
        <f t="shared" si="7"/>
        <v>Max Capacity Factor Year</v>
      </c>
      <c r="E133" s="46">
        <f>INDEX('AEG Inputs'!$L:$L,MATCH($C133,'AEG Inputs'!$F:$F,0))</f>
        <v>60</v>
      </c>
      <c r="G133" s="6" t="s">
        <v>560</v>
      </c>
      <c r="H133" s="6">
        <f>'Project Start Date'!H133</f>
        <v>1</v>
      </c>
      <c r="L133" s="6" t="s">
        <v>561</v>
      </c>
      <c r="M133" s="6" t="s">
        <v>562</v>
      </c>
      <c r="O133" s="6" t="str">
        <f ca="1">'Project Start Date'!O133</f>
        <v>H:\2023 IRP Update\_Document\DATA DISC\2023 IRP Update Data Disk April 1 (Public)\Chapters, Appendicies, and Input Assumptions\Input Assumptions\DSM\_PC_DSM-DR-IRP2023 Update Plexos Inputs Summer &amp; Winter update.xlsx]</v>
      </c>
      <c r="Q133" s="6">
        <f>INDEX('AEG Inputs'!$L:$L,MATCH($C133,'AEG Inputs'!$F:$F,0))</f>
        <v>60</v>
      </c>
      <c r="AB133" s="43" t="s">
        <v>8</v>
      </c>
      <c r="AC133" s="43" t="s">
        <v>446</v>
      </c>
      <c r="AD133" s="43" t="s">
        <v>98</v>
      </c>
      <c r="AE133" s="43" t="s">
        <v>219</v>
      </c>
      <c r="AF133" s="43">
        <v>-1.1415524999999999E-2</v>
      </c>
      <c r="AG133" s="43"/>
      <c r="AH133" s="43" t="s">
        <v>405</v>
      </c>
      <c r="AI133" s="44">
        <v>1</v>
      </c>
      <c r="AJ133" s="43"/>
      <c r="AK133" s="43"/>
      <c r="AL133" s="43"/>
      <c r="AM133" s="43" t="s">
        <v>403</v>
      </c>
      <c r="AN133" s="43"/>
      <c r="AO133" s="43"/>
      <c r="AP133" s="43"/>
      <c r="AQ133" s="43" t="s">
        <v>492</v>
      </c>
    </row>
    <row r="134" spans="1:43" x14ac:dyDescent="0.25">
      <c r="A134" s="6" t="str">
        <f t="shared" si="6"/>
        <v>Generators</v>
      </c>
      <c r="B134" s="6" t="str">
        <f t="shared" si="6"/>
        <v>System</v>
      </c>
      <c r="C134" s="6" t="str">
        <f>'Project Start Date'!C134</f>
        <v>DRW.PX.SOR._.RES.Water Heater - DLC</v>
      </c>
      <c r="D134" s="6" t="str">
        <f t="shared" si="7"/>
        <v>Max Capacity Factor Year</v>
      </c>
      <c r="E134" s="46">
        <f>INDEX('AEG Inputs'!$L:$L,MATCH($C134,'AEG Inputs'!$F:$F,0))</f>
        <v>100</v>
      </c>
      <c r="G134" s="6" t="s">
        <v>560</v>
      </c>
      <c r="H134" s="6">
        <f>'Project Start Date'!H134</f>
        <v>1</v>
      </c>
      <c r="L134" s="6" t="s">
        <v>561</v>
      </c>
      <c r="M134" s="6" t="s">
        <v>562</v>
      </c>
      <c r="O134" s="6" t="str">
        <f ca="1">'Project Start Date'!O134</f>
        <v>H:\2023 IRP Update\_Document\DATA DISC\2023 IRP Update Data Disk April 1 (Public)\Chapters, Appendicies, and Input Assumptions\Input Assumptions\DSM\_PC_DSM-DR-IRP2023 Update Plexos Inputs Summer &amp; Winter update.xlsx]</v>
      </c>
      <c r="Q134" s="6">
        <f>INDEX('AEG Inputs'!$L:$L,MATCH($C134,'AEG Inputs'!$F:$F,0))</f>
        <v>100</v>
      </c>
      <c r="AB134" s="43" t="s">
        <v>8</v>
      </c>
      <c r="AC134" s="43" t="s">
        <v>447</v>
      </c>
      <c r="AD134" s="43" t="s">
        <v>100</v>
      </c>
      <c r="AE134" s="43" t="s">
        <v>219</v>
      </c>
      <c r="AF134" s="43">
        <v>-2.0547949999999999E-3</v>
      </c>
      <c r="AG134" s="43"/>
      <c r="AH134" s="43" t="s">
        <v>405</v>
      </c>
      <c r="AI134" s="44">
        <v>1</v>
      </c>
      <c r="AJ134" s="43"/>
      <c r="AK134" s="43"/>
      <c r="AL134" s="43"/>
      <c r="AM134" s="43" t="s">
        <v>403</v>
      </c>
      <c r="AN134" s="43"/>
      <c r="AO134" s="43"/>
      <c r="AP134" s="43"/>
      <c r="AQ134" s="43" t="s">
        <v>492</v>
      </c>
    </row>
    <row r="135" spans="1:43" x14ac:dyDescent="0.25">
      <c r="A135" s="6" t="str">
        <f t="shared" si="6"/>
        <v>Generators</v>
      </c>
      <c r="B135" s="6" t="str">
        <f t="shared" si="6"/>
        <v>System</v>
      </c>
      <c r="C135" s="6" t="str">
        <f>'Project Start Date'!C135</f>
        <v>DRW.PX.UTN._.CI_.3 Party</v>
      </c>
      <c r="D135" s="6" t="str">
        <f t="shared" si="7"/>
        <v>Max Capacity Factor Year</v>
      </c>
      <c r="E135" s="46">
        <f>INDEX('AEG Inputs'!$L:$L,MATCH($C135,'AEG Inputs'!$F:$F,0))</f>
        <v>20</v>
      </c>
      <c r="G135" s="6" t="s">
        <v>560</v>
      </c>
      <c r="H135" s="6">
        <f>'Project Start Date'!H135</f>
        <v>1</v>
      </c>
      <c r="L135" s="6" t="s">
        <v>561</v>
      </c>
      <c r="M135" s="6" t="s">
        <v>562</v>
      </c>
      <c r="O135" s="6" t="str">
        <f ca="1">'Project Start Date'!O135</f>
        <v>H:\2023 IRP Update\_Document\DATA DISC\2023 IRP Update Data Disk April 1 (Public)\Chapters, Appendicies, and Input Assumptions\Input Assumptions\DSM\_PC_DSM-DR-IRP2023 Update Plexos Inputs Summer &amp; Winter update.xlsx]</v>
      </c>
      <c r="Q135" s="6">
        <f>INDEX('AEG Inputs'!$L:$L,MATCH($C135,'AEG Inputs'!$F:$F,0))</f>
        <v>20</v>
      </c>
      <c r="AB135" s="43" t="s">
        <v>8</v>
      </c>
      <c r="AC135" s="43" t="s">
        <v>448</v>
      </c>
      <c r="AD135" s="43" t="s">
        <v>102</v>
      </c>
      <c r="AE135" s="43" t="s">
        <v>219</v>
      </c>
      <c r="AF135" s="43">
        <v>-2.2831050000000001E-3</v>
      </c>
      <c r="AG135" s="43"/>
      <c r="AH135" s="43" t="s">
        <v>405</v>
      </c>
      <c r="AI135" s="44">
        <v>1</v>
      </c>
      <c r="AJ135" s="43"/>
      <c r="AK135" s="43"/>
      <c r="AL135" s="43"/>
      <c r="AM135" s="43" t="s">
        <v>403</v>
      </c>
      <c r="AN135" s="43"/>
      <c r="AO135" s="43"/>
      <c r="AP135" s="43"/>
      <c r="AQ135" s="43" t="s">
        <v>492</v>
      </c>
    </row>
    <row r="136" spans="1:43" x14ac:dyDescent="0.25">
      <c r="A136" s="6" t="str">
        <f t="shared" si="6"/>
        <v>Generators</v>
      </c>
      <c r="B136" s="6" t="str">
        <f t="shared" si="6"/>
        <v>System</v>
      </c>
      <c r="C136" s="6" t="str">
        <f>'Project Start Date'!C136</f>
        <v>DRW.PX.UTN._.CI_.Battery DLC</v>
      </c>
      <c r="D136" s="6" t="str">
        <f t="shared" si="7"/>
        <v>Max Capacity Factor Year</v>
      </c>
      <c r="E136" s="46">
        <f>INDEX('AEG Inputs'!$L:$L,MATCH($C136,'AEG Inputs'!$F:$F,0))</f>
        <v>30</v>
      </c>
      <c r="G136" s="6" t="s">
        <v>560</v>
      </c>
      <c r="H136" s="6">
        <f>'Project Start Date'!H136</f>
        <v>1</v>
      </c>
      <c r="L136" s="6" t="s">
        <v>561</v>
      </c>
      <c r="M136" s="6" t="s">
        <v>562</v>
      </c>
      <c r="O136" s="6" t="str">
        <f ca="1">'Project Start Date'!O136</f>
        <v>H:\2023 IRP Update\_Document\DATA DISC\2023 IRP Update Data Disk April 1 (Public)\Chapters, Appendicies, and Input Assumptions\Input Assumptions\DSM\_PC_DSM-DR-IRP2023 Update Plexos Inputs Summer &amp; Winter update.xlsx]</v>
      </c>
      <c r="Q136" s="6">
        <f>INDEX('AEG Inputs'!$L:$L,MATCH($C136,'AEG Inputs'!$F:$F,0))</f>
        <v>30</v>
      </c>
      <c r="AB136" s="43" t="s">
        <v>8</v>
      </c>
      <c r="AC136" s="43" t="s">
        <v>449</v>
      </c>
      <c r="AD136" s="43" t="s">
        <v>104</v>
      </c>
      <c r="AE136" s="43" t="s">
        <v>219</v>
      </c>
      <c r="AF136" s="43">
        <v>-2.0547949999999999E-3</v>
      </c>
      <c r="AG136" s="43"/>
      <c r="AH136" s="43" t="s">
        <v>405</v>
      </c>
      <c r="AI136" s="44">
        <v>1</v>
      </c>
      <c r="AJ136" s="43"/>
      <c r="AK136" s="43"/>
      <c r="AL136" s="43"/>
      <c r="AM136" s="43" t="s">
        <v>403</v>
      </c>
      <c r="AN136" s="43"/>
      <c r="AO136" s="43"/>
      <c r="AP136" s="43"/>
      <c r="AQ136" s="43" t="s">
        <v>492</v>
      </c>
    </row>
    <row r="137" spans="1:43" x14ac:dyDescent="0.25">
      <c r="A137" s="6" t="str">
        <f t="shared" si="6"/>
        <v>Generators</v>
      </c>
      <c r="B137" s="6" t="str">
        <f t="shared" si="6"/>
        <v>System</v>
      </c>
      <c r="C137" s="6" t="str">
        <f>'Project Start Date'!C137</f>
        <v>DRW.PX.UTN._.CI_.Grid Interactive Water Htr</v>
      </c>
      <c r="D137" s="6" t="str">
        <f t="shared" si="7"/>
        <v>Max Capacity Factor Year</v>
      </c>
      <c r="E137" s="46">
        <f>INDEX('AEG Inputs'!$L:$L,MATCH($C137,'AEG Inputs'!$F:$F,0))</f>
        <v>100</v>
      </c>
      <c r="G137" s="6" t="s">
        <v>560</v>
      </c>
      <c r="H137" s="6">
        <f>'Project Start Date'!H137</f>
        <v>1</v>
      </c>
      <c r="L137" s="6" t="s">
        <v>561</v>
      </c>
      <c r="M137" s="6" t="s">
        <v>562</v>
      </c>
      <c r="O137" s="6" t="str">
        <f ca="1">'Project Start Date'!O137</f>
        <v>H:\2023 IRP Update\_Document\DATA DISC\2023 IRP Update Data Disk April 1 (Public)\Chapters, Appendicies, and Input Assumptions\Input Assumptions\DSM\_PC_DSM-DR-IRP2023 Update Plexos Inputs Summer &amp; Winter update.xlsx]</v>
      </c>
      <c r="Q137" s="6">
        <f>INDEX('AEG Inputs'!$L:$L,MATCH($C137,'AEG Inputs'!$F:$F,0))</f>
        <v>100</v>
      </c>
      <c r="AB137" s="43" t="s">
        <v>8</v>
      </c>
      <c r="AC137" s="43" t="s">
        <v>450</v>
      </c>
      <c r="AD137" s="43" t="s">
        <v>146</v>
      </c>
      <c r="AE137" s="43" t="s">
        <v>219</v>
      </c>
      <c r="AF137" s="43">
        <v>-2.2831050000000001E-3</v>
      </c>
      <c r="AG137" s="43"/>
      <c r="AH137" s="43" t="s">
        <v>405</v>
      </c>
      <c r="AI137" s="44">
        <v>1</v>
      </c>
      <c r="AJ137" s="43"/>
      <c r="AK137" s="43"/>
      <c r="AL137" s="43"/>
      <c r="AM137" s="43" t="s">
        <v>403</v>
      </c>
      <c r="AN137" s="43"/>
      <c r="AO137" s="43"/>
      <c r="AP137" s="43"/>
      <c r="AQ137" s="43" t="s">
        <v>492</v>
      </c>
    </row>
    <row r="138" spans="1:43" x14ac:dyDescent="0.25">
      <c r="A138" s="6" t="str">
        <f t="shared" si="6"/>
        <v>Generators</v>
      </c>
      <c r="B138" s="6" t="str">
        <f t="shared" si="6"/>
        <v>System</v>
      </c>
      <c r="C138" s="6" t="str">
        <f>'Project Start Date'!C138</f>
        <v>DRW.PX.UTN._.CI_.HVAC - DLC</v>
      </c>
      <c r="D138" s="6" t="str">
        <f t="shared" si="7"/>
        <v>Max Capacity Factor Year</v>
      </c>
      <c r="E138" s="46">
        <f>INDEX('AEG Inputs'!$L:$L,MATCH($C138,'AEG Inputs'!$F:$F,0))</f>
        <v>18</v>
      </c>
      <c r="G138" s="6" t="s">
        <v>560</v>
      </c>
      <c r="H138" s="6">
        <f>'Project Start Date'!H138</f>
        <v>1</v>
      </c>
      <c r="L138" s="6" t="s">
        <v>561</v>
      </c>
      <c r="M138" s="6" t="s">
        <v>562</v>
      </c>
      <c r="O138" s="6" t="str">
        <f ca="1">'Project Start Date'!O138</f>
        <v>H:\2023 IRP Update\_Document\DATA DISC\2023 IRP Update Data Disk April 1 (Public)\Chapters, Appendicies, and Input Assumptions\Input Assumptions\DSM\_PC_DSM-DR-IRP2023 Update Plexos Inputs Summer &amp; Winter update.xlsx]</v>
      </c>
      <c r="Q138" s="6">
        <f>INDEX('AEG Inputs'!$L:$L,MATCH($C138,'AEG Inputs'!$F:$F,0))</f>
        <v>18</v>
      </c>
      <c r="AB138" s="43" t="s">
        <v>8</v>
      </c>
      <c r="AC138" s="43" t="s">
        <v>451</v>
      </c>
      <c r="AD138" s="43" t="s">
        <v>136</v>
      </c>
      <c r="AE138" s="43" t="s">
        <v>219</v>
      </c>
      <c r="AF138" s="43">
        <v>-1.0273973E-2</v>
      </c>
      <c r="AG138" s="43"/>
      <c r="AH138" s="43" t="s">
        <v>405</v>
      </c>
      <c r="AI138" s="44">
        <v>1</v>
      </c>
      <c r="AJ138" s="43"/>
      <c r="AK138" s="43"/>
      <c r="AL138" s="43"/>
      <c r="AM138" s="43" t="s">
        <v>403</v>
      </c>
      <c r="AN138" s="43"/>
      <c r="AO138" s="43"/>
      <c r="AP138" s="43"/>
      <c r="AQ138" s="43" t="s">
        <v>492</v>
      </c>
    </row>
    <row r="139" spans="1:43" x14ac:dyDescent="0.25">
      <c r="A139" s="6" t="str">
        <f t="shared" si="6"/>
        <v>Generators</v>
      </c>
      <c r="B139" s="6" t="str">
        <f t="shared" si="6"/>
        <v>System</v>
      </c>
      <c r="C139" s="6" t="str">
        <f>'Project Start Date'!C139</f>
        <v>DRW.PX.UTN._.CI_.Smart Thermostats</v>
      </c>
      <c r="D139" s="6" t="str">
        <f t="shared" si="7"/>
        <v>Max Capacity Factor Year</v>
      </c>
      <c r="E139" s="46">
        <f>INDEX('AEG Inputs'!$L:$L,MATCH($C139,'AEG Inputs'!$F:$F,0))</f>
        <v>60</v>
      </c>
      <c r="G139" s="6" t="s">
        <v>560</v>
      </c>
      <c r="H139" s="6">
        <f>'Project Start Date'!H139</f>
        <v>1</v>
      </c>
      <c r="L139" s="6" t="s">
        <v>561</v>
      </c>
      <c r="M139" s="6" t="s">
        <v>562</v>
      </c>
      <c r="O139" s="6" t="str">
        <f ca="1">'Project Start Date'!O139</f>
        <v>H:\2023 IRP Update\_Document\DATA DISC\2023 IRP Update Data Disk April 1 (Public)\Chapters, Appendicies, and Input Assumptions\Input Assumptions\DSM\_PC_DSM-DR-IRP2023 Update Plexos Inputs Summer &amp; Winter update.xlsx]</v>
      </c>
      <c r="Q139" s="6">
        <f>INDEX('AEG Inputs'!$L:$L,MATCH($C139,'AEG Inputs'!$F:$F,0))</f>
        <v>60</v>
      </c>
      <c r="AB139" s="43" t="s">
        <v>8</v>
      </c>
      <c r="AC139" s="43" t="s">
        <v>452</v>
      </c>
      <c r="AD139" s="43" t="s">
        <v>138</v>
      </c>
      <c r="AE139" s="43" t="s">
        <v>219</v>
      </c>
      <c r="AF139" s="43">
        <v>-2.0547949999999999E-3</v>
      </c>
      <c r="AG139" s="43"/>
      <c r="AH139" s="43" t="s">
        <v>405</v>
      </c>
      <c r="AI139" s="44">
        <v>1</v>
      </c>
      <c r="AJ139" s="43"/>
      <c r="AK139" s="43"/>
      <c r="AL139" s="43"/>
      <c r="AM139" s="43" t="s">
        <v>403</v>
      </c>
      <c r="AN139" s="43"/>
      <c r="AO139" s="43"/>
      <c r="AP139" s="43"/>
      <c r="AQ139" s="43" t="s">
        <v>492</v>
      </c>
    </row>
    <row r="140" spans="1:43" x14ac:dyDescent="0.25">
      <c r="A140" s="6" t="str">
        <f t="shared" si="6"/>
        <v>Generators</v>
      </c>
      <c r="B140" s="6" t="str">
        <f t="shared" si="6"/>
        <v>System</v>
      </c>
      <c r="C140" s="6" t="str">
        <f>'Project Start Date'!C140</f>
        <v>DRW.PX.UTN._.CI_.Water Heater - DLC</v>
      </c>
      <c r="D140" s="6" t="str">
        <f t="shared" si="7"/>
        <v>Max Capacity Factor Year</v>
      </c>
      <c r="E140" s="46">
        <f>INDEX('AEG Inputs'!$L:$L,MATCH($C140,'AEG Inputs'!$F:$F,0))</f>
        <v>100</v>
      </c>
      <c r="G140" s="6" t="s">
        <v>560</v>
      </c>
      <c r="H140" s="6">
        <f>'Project Start Date'!H140</f>
        <v>1</v>
      </c>
      <c r="L140" s="6" t="s">
        <v>561</v>
      </c>
      <c r="M140" s="6" t="s">
        <v>562</v>
      </c>
      <c r="O140" s="6" t="str">
        <f ca="1">'Project Start Date'!O140</f>
        <v>H:\2023 IRP Update\_Document\DATA DISC\2023 IRP Update Data Disk April 1 (Public)\Chapters, Appendicies, and Input Assumptions\Input Assumptions\DSM\_PC_DSM-DR-IRP2023 Update Plexos Inputs Summer &amp; Winter update.xlsx]</v>
      </c>
      <c r="Q140" s="6">
        <f>INDEX('AEG Inputs'!$L:$L,MATCH($C140,'AEG Inputs'!$F:$F,0))</f>
        <v>100</v>
      </c>
      <c r="AB140" s="43" t="s">
        <v>8</v>
      </c>
      <c r="AC140" s="43" t="s">
        <v>453</v>
      </c>
      <c r="AD140" s="43" t="s">
        <v>140</v>
      </c>
      <c r="AE140" s="43" t="s">
        <v>219</v>
      </c>
      <c r="AF140" s="43">
        <v>-1.1415524999999999E-2</v>
      </c>
      <c r="AG140" s="43"/>
      <c r="AH140" s="43" t="s">
        <v>405</v>
      </c>
      <c r="AI140" s="44">
        <v>1</v>
      </c>
      <c r="AJ140" s="43"/>
      <c r="AK140" s="43"/>
      <c r="AL140" s="43"/>
      <c r="AM140" s="43" t="s">
        <v>403</v>
      </c>
      <c r="AN140" s="43"/>
      <c r="AO140" s="43"/>
      <c r="AP140" s="43"/>
      <c r="AQ140" s="43" t="s">
        <v>492</v>
      </c>
    </row>
    <row r="141" spans="1:43" x14ac:dyDescent="0.25">
      <c r="A141" s="6" t="str">
        <f t="shared" si="6"/>
        <v>Generators</v>
      </c>
      <c r="B141" s="6" t="str">
        <f t="shared" si="6"/>
        <v>System</v>
      </c>
      <c r="C141" s="6" t="str">
        <f>'Project Start Date'!C141</f>
        <v>DRW.PX.UTN._.RES.Battery DLC</v>
      </c>
      <c r="D141" s="6" t="str">
        <f t="shared" si="7"/>
        <v>Max Capacity Factor Year</v>
      </c>
      <c r="E141" s="46">
        <f>INDEX('AEG Inputs'!$L:$L,MATCH($C141,'AEG Inputs'!$F:$F,0))</f>
        <v>30</v>
      </c>
      <c r="G141" s="6" t="s">
        <v>560</v>
      </c>
      <c r="H141" s="6">
        <f>'Project Start Date'!H141</f>
        <v>1</v>
      </c>
      <c r="L141" s="6" t="s">
        <v>561</v>
      </c>
      <c r="M141" s="6" t="s">
        <v>562</v>
      </c>
      <c r="O141" s="6" t="str">
        <f ca="1">'Project Start Date'!O141</f>
        <v>H:\2023 IRP Update\_Document\DATA DISC\2023 IRP Update Data Disk April 1 (Public)\Chapters, Appendicies, and Input Assumptions\Input Assumptions\DSM\_PC_DSM-DR-IRP2023 Update Plexos Inputs Summer &amp; Winter update.xlsx]</v>
      </c>
      <c r="Q141" s="6">
        <f>INDEX('AEG Inputs'!$L:$L,MATCH($C141,'AEG Inputs'!$F:$F,0))</f>
        <v>30</v>
      </c>
      <c r="AB141" s="43" t="s">
        <v>8</v>
      </c>
      <c r="AC141" s="43" t="s">
        <v>454</v>
      </c>
      <c r="AD141" s="43" t="s">
        <v>142</v>
      </c>
      <c r="AE141" s="43" t="s">
        <v>219</v>
      </c>
      <c r="AF141" s="43">
        <v>-2.0547949999999999E-3</v>
      </c>
      <c r="AG141" s="43"/>
      <c r="AH141" s="43" t="s">
        <v>405</v>
      </c>
      <c r="AI141" s="44">
        <v>1</v>
      </c>
      <c r="AJ141" s="43"/>
      <c r="AK141" s="43"/>
      <c r="AL141" s="43"/>
      <c r="AM141" s="43" t="s">
        <v>403</v>
      </c>
      <c r="AN141" s="43"/>
      <c r="AO141" s="43"/>
      <c r="AP141" s="43"/>
      <c r="AQ141" s="43" t="s">
        <v>492</v>
      </c>
    </row>
    <row r="142" spans="1:43" x14ac:dyDescent="0.25">
      <c r="A142" s="6" t="str">
        <f t="shared" si="6"/>
        <v>Generators</v>
      </c>
      <c r="B142" s="6" t="str">
        <f t="shared" si="6"/>
        <v>System</v>
      </c>
      <c r="C142" s="6" t="str">
        <f>'Project Start Date'!C142</f>
        <v>DRW.PX.UTN._.RES.EV DLC</v>
      </c>
      <c r="D142" s="6" t="str">
        <f t="shared" si="7"/>
        <v>Max Capacity Factor Year</v>
      </c>
      <c r="E142" s="46">
        <f>INDEX('AEG Inputs'!$L:$L,MATCH($C142,'AEG Inputs'!$F:$F,0))</f>
        <v>18</v>
      </c>
      <c r="G142" s="6" t="s">
        <v>560</v>
      </c>
      <c r="H142" s="6">
        <f>'Project Start Date'!H142</f>
        <v>1</v>
      </c>
      <c r="L142" s="6" t="s">
        <v>561</v>
      </c>
      <c r="M142" s="6" t="s">
        <v>562</v>
      </c>
      <c r="O142" s="6" t="str">
        <f ca="1">'Project Start Date'!O142</f>
        <v>H:\2023 IRP Update\_Document\DATA DISC\2023 IRP Update Data Disk April 1 (Public)\Chapters, Appendicies, and Input Assumptions\Input Assumptions\DSM\_PC_DSM-DR-IRP2023 Update Plexos Inputs Summer &amp; Winter update.xlsx]</v>
      </c>
      <c r="Q142" s="6">
        <f>INDEX('AEG Inputs'!$L:$L,MATCH($C142,'AEG Inputs'!$F:$F,0))</f>
        <v>18</v>
      </c>
      <c r="AB142" s="43" t="s">
        <v>8</v>
      </c>
      <c r="AC142" s="43" t="s">
        <v>455</v>
      </c>
      <c r="AD142" s="43" t="s">
        <v>144</v>
      </c>
      <c r="AE142" s="43" t="s">
        <v>219</v>
      </c>
      <c r="AF142" s="43">
        <v>-2.2831050000000001E-3</v>
      </c>
      <c r="AG142" s="43"/>
      <c r="AH142" s="43" t="s">
        <v>405</v>
      </c>
      <c r="AI142" s="44">
        <v>1</v>
      </c>
      <c r="AJ142" s="43"/>
      <c r="AK142" s="43"/>
      <c r="AL142" s="43"/>
      <c r="AM142" s="43" t="s">
        <v>403</v>
      </c>
      <c r="AN142" s="43"/>
      <c r="AO142" s="43"/>
      <c r="AP142" s="43"/>
      <c r="AQ142" s="43" t="s">
        <v>492</v>
      </c>
    </row>
    <row r="143" spans="1:43" x14ac:dyDescent="0.25">
      <c r="A143" s="6" t="str">
        <f t="shared" si="6"/>
        <v>Generators</v>
      </c>
      <c r="B143" s="6" t="str">
        <f t="shared" si="6"/>
        <v>System</v>
      </c>
      <c r="C143" s="6" t="str">
        <f>'Project Start Date'!C143</f>
        <v>DRW.PX.UTN._.RES.Grid Interactive Water Htr</v>
      </c>
      <c r="D143" s="6" t="str">
        <f t="shared" si="7"/>
        <v>Max Capacity Factor Year</v>
      </c>
      <c r="E143" s="46">
        <f>INDEX('AEG Inputs'!$L:$L,MATCH($C143,'AEG Inputs'!$F:$F,0))</f>
        <v>100</v>
      </c>
      <c r="G143" s="6" t="s">
        <v>560</v>
      </c>
      <c r="H143" s="6">
        <f>'Project Start Date'!H143</f>
        <v>1</v>
      </c>
      <c r="L143" s="6" t="s">
        <v>561</v>
      </c>
      <c r="M143" s="6" t="s">
        <v>562</v>
      </c>
      <c r="O143" s="6" t="str">
        <f ca="1">'Project Start Date'!O143</f>
        <v>H:\2023 IRP Update\_Document\DATA DISC\2023 IRP Update Data Disk April 1 (Public)\Chapters, Appendicies, and Input Assumptions\Input Assumptions\DSM\_PC_DSM-DR-IRP2023 Update Plexos Inputs Summer &amp; Winter update.xlsx]</v>
      </c>
      <c r="Q143" s="6">
        <f>INDEX('AEG Inputs'!$L:$L,MATCH($C143,'AEG Inputs'!$F:$F,0))</f>
        <v>100</v>
      </c>
      <c r="AB143" s="43" t="s">
        <v>8</v>
      </c>
      <c r="AC143" s="43" t="s">
        <v>456</v>
      </c>
      <c r="AD143" s="43" t="s">
        <v>148</v>
      </c>
      <c r="AE143" s="43" t="s">
        <v>219</v>
      </c>
      <c r="AF143" s="43">
        <v>-2.0547949999999999E-3</v>
      </c>
      <c r="AG143" s="43"/>
      <c r="AH143" s="43" t="s">
        <v>405</v>
      </c>
      <c r="AI143" s="44">
        <v>1</v>
      </c>
      <c r="AJ143" s="43"/>
      <c r="AK143" s="43"/>
      <c r="AL143" s="43"/>
      <c r="AM143" s="43" t="s">
        <v>403</v>
      </c>
      <c r="AN143" s="43"/>
      <c r="AO143" s="43"/>
      <c r="AP143" s="43"/>
      <c r="AQ143" s="43" t="s">
        <v>492</v>
      </c>
    </row>
    <row r="144" spans="1:43" x14ac:dyDescent="0.25">
      <c r="A144" s="6" t="str">
        <f t="shared" si="6"/>
        <v>Generators</v>
      </c>
      <c r="B144" s="6" t="str">
        <f t="shared" si="6"/>
        <v>System</v>
      </c>
      <c r="C144" s="6" t="str">
        <f>'Project Start Date'!C144</f>
        <v>DRW.PX.UTN._.RES.Home Energy Mgmt Sys</v>
      </c>
      <c r="D144" s="6" t="str">
        <f t="shared" si="7"/>
        <v>Max Capacity Factor Year</v>
      </c>
      <c r="E144" s="46">
        <f>INDEX('AEG Inputs'!$L:$L,MATCH($C144,'AEG Inputs'!$F:$F,0))</f>
        <v>20</v>
      </c>
      <c r="G144" s="6" t="s">
        <v>560</v>
      </c>
      <c r="H144" s="6">
        <f>'Project Start Date'!H144</f>
        <v>1</v>
      </c>
      <c r="L144" s="6" t="s">
        <v>561</v>
      </c>
      <c r="M144" s="6" t="s">
        <v>562</v>
      </c>
      <c r="O144" s="6" t="str">
        <f ca="1">'Project Start Date'!O144</f>
        <v>H:\2023 IRP Update\_Document\DATA DISC\2023 IRP Update Data Disk April 1 (Public)\Chapters, Appendicies, and Input Assumptions\Input Assumptions\DSM\_PC_DSM-DR-IRP2023 Update Plexos Inputs Summer &amp; Winter update.xlsx]</v>
      </c>
      <c r="Q144" s="6">
        <f>INDEX('AEG Inputs'!$L:$L,MATCH($C144,'AEG Inputs'!$F:$F,0))</f>
        <v>20</v>
      </c>
      <c r="AB144" s="43" t="s">
        <v>8</v>
      </c>
      <c r="AC144" s="43" t="s">
        <v>457</v>
      </c>
      <c r="AD144" s="43" t="s">
        <v>122</v>
      </c>
      <c r="AE144" s="43" t="s">
        <v>219</v>
      </c>
      <c r="AF144" s="43">
        <v>-1.0273973E-2</v>
      </c>
      <c r="AG144" s="43"/>
      <c r="AH144" s="43" t="s">
        <v>405</v>
      </c>
      <c r="AI144" s="44">
        <v>1</v>
      </c>
      <c r="AJ144" s="43"/>
      <c r="AK144" s="43"/>
      <c r="AL144" s="43"/>
      <c r="AM144" s="43" t="s">
        <v>403</v>
      </c>
      <c r="AN144" s="43"/>
      <c r="AO144" s="43"/>
      <c r="AP144" s="43"/>
      <c r="AQ144" s="43" t="s">
        <v>492</v>
      </c>
    </row>
    <row r="145" spans="1:43" x14ac:dyDescent="0.25">
      <c r="A145" s="6" t="str">
        <f t="shared" si="6"/>
        <v>Generators</v>
      </c>
      <c r="B145" s="6" t="str">
        <f t="shared" si="6"/>
        <v>System</v>
      </c>
      <c r="C145" s="6" t="str">
        <f>'Project Start Date'!C145</f>
        <v>DRW.PX.UTN._.RES.HVAC - DLC</v>
      </c>
      <c r="D145" s="6" t="str">
        <f t="shared" si="7"/>
        <v>Max Capacity Factor Year</v>
      </c>
      <c r="E145" s="46">
        <f>INDEX('AEG Inputs'!$L:$L,MATCH($C145,'AEG Inputs'!$F:$F,0))</f>
        <v>18</v>
      </c>
      <c r="G145" s="6" t="s">
        <v>560</v>
      </c>
      <c r="H145" s="6">
        <f>'Project Start Date'!H145</f>
        <v>1</v>
      </c>
      <c r="L145" s="6" t="s">
        <v>561</v>
      </c>
      <c r="M145" s="6" t="s">
        <v>562</v>
      </c>
      <c r="O145" s="6" t="str">
        <f ca="1">'Project Start Date'!O145</f>
        <v>H:\2023 IRP Update\_Document\DATA DISC\2023 IRP Update Data Disk April 1 (Public)\Chapters, Appendicies, and Input Assumptions\Input Assumptions\DSM\_PC_DSM-DR-IRP2023 Update Plexos Inputs Summer &amp; Winter update.xlsx]</v>
      </c>
      <c r="Q145" s="6">
        <f>INDEX('AEG Inputs'!$L:$L,MATCH($C145,'AEG Inputs'!$F:$F,0))</f>
        <v>18</v>
      </c>
      <c r="AB145" s="43" t="s">
        <v>8</v>
      </c>
      <c r="AC145" s="43" t="s">
        <v>458</v>
      </c>
      <c r="AD145" s="43" t="s">
        <v>124</v>
      </c>
      <c r="AE145" s="43" t="s">
        <v>219</v>
      </c>
      <c r="AF145" s="43">
        <v>-2.0547949999999999E-3</v>
      </c>
      <c r="AG145" s="43"/>
      <c r="AH145" s="43" t="s">
        <v>405</v>
      </c>
      <c r="AI145" s="44">
        <v>1</v>
      </c>
      <c r="AJ145" s="43"/>
      <c r="AK145" s="43"/>
      <c r="AL145" s="43"/>
      <c r="AM145" s="43" t="s">
        <v>403</v>
      </c>
      <c r="AN145" s="43"/>
      <c r="AO145" s="43"/>
      <c r="AP145" s="43"/>
      <c r="AQ145" s="43" t="s">
        <v>492</v>
      </c>
    </row>
    <row r="146" spans="1:43" x14ac:dyDescent="0.25">
      <c r="A146" s="6" t="str">
        <f t="shared" si="6"/>
        <v>Generators</v>
      </c>
      <c r="B146" s="6" t="str">
        <f t="shared" si="6"/>
        <v>System</v>
      </c>
      <c r="C146" s="6" t="str">
        <f>'Project Start Date'!C146</f>
        <v>DRW.PX.UTN._.RES.Pool Pump - DLC</v>
      </c>
      <c r="D146" s="6" t="str">
        <f t="shared" si="7"/>
        <v>Max Capacity Factor Year</v>
      </c>
      <c r="E146" s="46">
        <f>INDEX('AEG Inputs'!$L:$L,MATCH($C146,'AEG Inputs'!$F:$F,0))</f>
        <v>18</v>
      </c>
      <c r="G146" s="6" t="s">
        <v>560</v>
      </c>
      <c r="H146" s="6">
        <f>'Project Start Date'!H146</f>
        <v>1</v>
      </c>
      <c r="L146" s="6" t="s">
        <v>561</v>
      </c>
      <c r="M146" s="6" t="s">
        <v>562</v>
      </c>
      <c r="O146" s="6" t="str">
        <f ca="1">'Project Start Date'!O146</f>
        <v>H:\2023 IRP Update\_Document\DATA DISC\2023 IRP Update Data Disk April 1 (Public)\Chapters, Appendicies, and Input Assumptions\Input Assumptions\DSM\_PC_DSM-DR-IRP2023 Update Plexos Inputs Summer &amp; Winter update.xlsx]</v>
      </c>
      <c r="Q146" s="6">
        <f>INDEX('AEG Inputs'!$L:$L,MATCH($C146,'AEG Inputs'!$F:$F,0))</f>
        <v>18</v>
      </c>
      <c r="AB146" s="43" t="s">
        <v>8</v>
      </c>
      <c r="AC146" s="43" t="s">
        <v>459</v>
      </c>
      <c r="AD146" s="43" t="s">
        <v>126</v>
      </c>
      <c r="AE146" s="43" t="s">
        <v>219</v>
      </c>
      <c r="AF146" s="43">
        <v>-2.0547949999999999E-3</v>
      </c>
      <c r="AG146" s="43"/>
      <c r="AH146" s="43" t="s">
        <v>405</v>
      </c>
      <c r="AI146" s="44">
        <v>1</v>
      </c>
      <c r="AJ146" s="43"/>
      <c r="AK146" s="43"/>
      <c r="AL146" s="43"/>
      <c r="AM146" s="43" t="s">
        <v>403</v>
      </c>
      <c r="AN146" s="43"/>
      <c r="AO146" s="43"/>
      <c r="AP146" s="43"/>
      <c r="AQ146" s="43" t="s">
        <v>492</v>
      </c>
    </row>
    <row r="147" spans="1:43" x14ac:dyDescent="0.25">
      <c r="A147" s="6" t="str">
        <f t="shared" si="6"/>
        <v>Generators</v>
      </c>
      <c r="B147" s="6" t="str">
        <f t="shared" si="6"/>
        <v>System</v>
      </c>
      <c r="C147" s="6" t="str">
        <f>'Project Start Date'!C147</f>
        <v>DRW.PX.UTN._.RES.Smart Thermostats</v>
      </c>
      <c r="D147" s="6" t="str">
        <f t="shared" si="7"/>
        <v>Max Capacity Factor Year</v>
      </c>
      <c r="E147" s="46">
        <f>INDEX('AEG Inputs'!$L:$L,MATCH($C147,'AEG Inputs'!$F:$F,0))</f>
        <v>60</v>
      </c>
      <c r="G147" s="6" t="s">
        <v>560</v>
      </c>
      <c r="H147" s="6">
        <f>'Project Start Date'!H147</f>
        <v>1</v>
      </c>
      <c r="L147" s="6" t="s">
        <v>561</v>
      </c>
      <c r="M147" s="6" t="s">
        <v>562</v>
      </c>
      <c r="O147" s="6" t="str">
        <f ca="1">'Project Start Date'!O147</f>
        <v>H:\2023 IRP Update\_Document\DATA DISC\2023 IRP Update Data Disk April 1 (Public)\Chapters, Appendicies, and Input Assumptions\Input Assumptions\DSM\_PC_DSM-DR-IRP2023 Update Plexos Inputs Summer &amp; Winter update.xlsx]</v>
      </c>
      <c r="Q147" s="6">
        <f>INDEX('AEG Inputs'!$L:$L,MATCH($C147,'AEG Inputs'!$F:$F,0))</f>
        <v>60</v>
      </c>
      <c r="AB147" s="43" t="s">
        <v>8</v>
      </c>
      <c r="AC147" s="43" t="s">
        <v>460</v>
      </c>
      <c r="AD147" s="43" t="s">
        <v>128</v>
      </c>
      <c r="AE147" s="43" t="s">
        <v>219</v>
      </c>
      <c r="AF147" s="43">
        <v>-2.2831050000000001E-3</v>
      </c>
      <c r="AG147" s="43"/>
      <c r="AH147" s="43" t="s">
        <v>405</v>
      </c>
      <c r="AI147" s="44">
        <v>1</v>
      </c>
      <c r="AJ147" s="43"/>
      <c r="AK147" s="43"/>
      <c r="AL147" s="43"/>
      <c r="AM147" s="43" t="s">
        <v>403</v>
      </c>
      <c r="AN147" s="43"/>
      <c r="AO147" s="43"/>
      <c r="AP147" s="43"/>
      <c r="AQ147" s="43" t="s">
        <v>492</v>
      </c>
    </row>
    <row r="148" spans="1:43" x14ac:dyDescent="0.25">
      <c r="A148" s="6" t="str">
        <f t="shared" si="6"/>
        <v>Generators</v>
      </c>
      <c r="B148" s="6" t="str">
        <f t="shared" si="6"/>
        <v>System</v>
      </c>
      <c r="C148" s="6" t="str">
        <f>'Project Start Date'!C148</f>
        <v>DRW.PX.UTN._.RES.Water Heater - DLC</v>
      </c>
      <c r="D148" s="6" t="str">
        <f t="shared" si="7"/>
        <v>Max Capacity Factor Year</v>
      </c>
      <c r="E148" s="46">
        <f>INDEX('AEG Inputs'!$L:$L,MATCH($C148,'AEG Inputs'!$F:$F,0))</f>
        <v>100</v>
      </c>
      <c r="G148" s="6" t="s">
        <v>560</v>
      </c>
      <c r="H148" s="6">
        <f>'Project Start Date'!H148</f>
        <v>1</v>
      </c>
      <c r="L148" s="6" t="s">
        <v>561</v>
      </c>
      <c r="M148" s="6" t="s">
        <v>562</v>
      </c>
      <c r="O148" s="6" t="str">
        <f ca="1">'Project Start Date'!O148</f>
        <v>H:\2023 IRP Update\_Document\DATA DISC\2023 IRP Update Data Disk April 1 (Public)\Chapters, Appendicies, and Input Assumptions\Input Assumptions\DSM\_PC_DSM-DR-IRP2023 Update Plexos Inputs Summer &amp; Winter update.xlsx]</v>
      </c>
      <c r="Q148" s="6">
        <f>INDEX('AEG Inputs'!$L:$L,MATCH($C148,'AEG Inputs'!$F:$F,0))</f>
        <v>100</v>
      </c>
      <c r="AB148" s="43" t="s">
        <v>8</v>
      </c>
      <c r="AC148" s="43" t="s">
        <v>461</v>
      </c>
      <c r="AD148" s="43" t="s">
        <v>130</v>
      </c>
      <c r="AE148" s="43" t="s">
        <v>219</v>
      </c>
      <c r="AF148" s="43">
        <v>-1.1415524999999999E-2</v>
      </c>
      <c r="AG148" s="43"/>
      <c r="AH148" s="43" t="s">
        <v>405</v>
      </c>
      <c r="AI148" s="44">
        <v>1</v>
      </c>
      <c r="AJ148" s="43"/>
      <c r="AK148" s="43"/>
      <c r="AL148" s="43"/>
      <c r="AM148" s="43" t="s">
        <v>403</v>
      </c>
      <c r="AN148" s="43"/>
      <c r="AO148" s="43"/>
      <c r="AP148" s="43"/>
      <c r="AQ148" s="43" t="s">
        <v>492</v>
      </c>
    </row>
    <row r="149" spans="1:43" x14ac:dyDescent="0.25">
      <c r="A149" s="6" t="str">
        <f t="shared" si="6"/>
        <v>Generators</v>
      </c>
      <c r="B149" s="6" t="str">
        <f t="shared" si="6"/>
        <v>System</v>
      </c>
      <c r="C149" s="6" t="str">
        <f>'Project Start Date'!C149</f>
        <v>DRW.PX.WYC._.CI_.3 Party</v>
      </c>
      <c r="D149" s="6" t="str">
        <f t="shared" si="7"/>
        <v>Max Capacity Factor Year</v>
      </c>
      <c r="E149" s="46">
        <f>INDEX('AEG Inputs'!$L:$L,MATCH($C149,'AEG Inputs'!$F:$F,0))</f>
        <v>20</v>
      </c>
      <c r="G149" s="6" t="s">
        <v>560</v>
      </c>
      <c r="H149" s="6">
        <f>'Project Start Date'!H149</f>
        <v>1</v>
      </c>
      <c r="L149" s="6" t="s">
        <v>561</v>
      </c>
      <c r="M149" s="6" t="s">
        <v>562</v>
      </c>
      <c r="O149" s="6" t="str">
        <f ca="1">'Project Start Date'!O149</f>
        <v>H:\2023 IRP Update\_Document\DATA DISC\2023 IRP Update Data Disk April 1 (Public)\Chapters, Appendicies, and Input Assumptions\Input Assumptions\DSM\_PC_DSM-DR-IRP2023 Update Plexos Inputs Summer &amp; Winter update.xlsx]</v>
      </c>
      <c r="Q149" s="6">
        <f>INDEX('AEG Inputs'!$L:$L,MATCH($C149,'AEG Inputs'!$F:$F,0))</f>
        <v>20</v>
      </c>
      <c r="AB149" s="43" t="s">
        <v>8</v>
      </c>
      <c r="AC149" s="43" t="s">
        <v>462</v>
      </c>
      <c r="AD149" s="43" t="s">
        <v>132</v>
      </c>
      <c r="AE149" s="43" t="s">
        <v>219</v>
      </c>
      <c r="AF149" s="43">
        <v>-2.0547949999999999E-3</v>
      </c>
      <c r="AG149" s="43"/>
      <c r="AH149" s="43" t="s">
        <v>405</v>
      </c>
      <c r="AI149" s="44">
        <v>1</v>
      </c>
      <c r="AJ149" s="43"/>
      <c r="AK149" s="43"/>
      <c r="AL149" s="43"/>
      <c r="AM149" s="43" t="s">
        <v>403</v>
      </c>
      <c r="AN149" s="43"/>
      <c r="AO149" s="43"/>
      <c r="AP149" s="43"/>
      <c r="AQ149" s="43" t="s">
        <v>492</v>
      </c>
    </row>
    <row r="150" spans="1:43" x14ac:dyDescent="0.25">
      <c r="A150" s="6" t="str">
        <f t="shared" si="6"/>
        <v>Generators</v>
      </c>
      <c r="B150" s="6" t="str">
        <f t="shared" si="6"/>
        <v>System</v>
      </c>
      <c r="C150" s="6" t="str">
        <f>'Project Start Date'!C150</f>
        <v>DRW.PX.WYC._.CI_.Battery DLC</v>
      </c>
      <c r="D150" s="6" t="str">
        <f t="shared" si="7"/>
        <v>Max Capacity Factor Year</v>
      </c>
      <c r="E150" s="46">
        <f>INDEX('AEG Inputs'!$L:$L,MATCH($C150,'AEG Inputs'!$F:$F,0))</f>
        <v>30</v>
      </c>
      <c r="G150" s="6" t="s">
        <v>560</v>
      </c>
      <c r="H150" s="6">
        <f>'Project Start Date'!H150</f>
        <v>1</v>
      </c>
      <c r="L150" s="6" t="s">
        <v>561</v>
      </c>
      <c r="M150" s="6" t="s">
        <v>562</v>
      </c>
      <c r="O150" s="6" t="str">
        <f ca="1">'Project Start Date'!O150</f>
        <v>H:\2023 IRP Update\_Document\DATA DISC\2023 IRP Update Data Disk April 1 (Public)\Chapters, Appendicies, and Input Assumptions\Input Assumptions\DSM\_PC_DSM-DR-IRP2023 Update Plexos Inputs Summer &amp; Winter update.xlsx]</v>
      </c>
      <c r="Q150" s="6">
        <f>INDEX('AEG Inputs'!$L:$L,MATCH($C150,'AEG Inputs'!$F:$F,0))</f>
        <v>30</v>
      </c>
      <c r="AB150" s="43" t="s">
        <v>8</v>
      </c>
      <c r="AC150" s="43" t="s">
        <v>463</v>
      </c>
      <c r="AD150" s="43" t="s">
        <v>134</v>
      </c>
      <c r="AE150" s="43" t="s">
        <v>219</v>
      </c>
      <c r="AF150" s="43">
        <v>-2.0547949999999999E-3</v>
      </c>
      <c r="AG150" s="43"/>
      <c r="AH150" s="43" t="s">
        <v>405</v>
      </c>
      <c r="AI150" s="44">
        <v>1</v>
      </c>
      <c r="AJ150" s="43"/>
      <c r="AK150" s="43"/>
      <c r="AL150" s="43"/>
      <c r="AM150" s="43" t="s">
        <v>403</v>
      </c>
      <c r="AN150" s="43"/>
      <c r="AO150" s="43"/>
      <c r="AP150" s="43"/>
      <c r="AQ150" s="43" t="s">
        <v>492</v>
      </c>
    </row>
    <row r="151" spans="1:43" x14ac:dyDescent="0.25">
      <c r="A151" s="6" t="str">
        <f t="shared" si="6"/>
        <v>Generators</v>
      </c>
      <c r="B151" s="6" t="str">
        <f t="shared" si="6"/>
        <v>System</v>
      </c>
      <c r="C151" s="6" t="str">
        <f>'Project Start Date'!C151</f>
        <v>DRW.PX.WYC._.CI_.Grid Interactive Water Htr</v>
      </c>
      <c r="D151" s="6" t="str">
        <f t="shared" si="7"/>
        <v>Max Capacity Factor Year</v>
      </c>
      <c r="E151" s="46">
        <f>INDEX('AEG Inputs'!$L:$L,MATCH($C151,'AEG Inputs'!$F:$F,0))</f>
        <v>100</v>
      </c>
      <c r="G151" s="6" t="s">
        <v>560</v>
      </c>
      <c r="H151" s="6">
        <f>'Project Start Date'!H151</f>
        <v>1</v>
      </c>
      <c r="L151" s="6" t="s">
        <v>561</v>
      </c>
      <c r="M151" s="6" t="s">
        <v>562</v>
      </c>
      <c r="O151" s="6" t="str">
        <f ca="1">'Project Start Date'!O151</f>
        <v>H:\2023 IRP Update\_Document\DATA DISC\2023 IRP Update Data Disk April 1 (Public)\Chapters, Appendicies, and Input Assumptions\Input Assumptions\DSM\_PC_DSM-DR-IRP2023 Update Plexos Inputs Summer &amp; Winter update.xlsx]</v>
      </c>
      <c r="Q151" s="6">
        <f>INDEX('AEG Inputs'!$L:$L,MATCH($C151,'AEG Inputs'!$F:$F,0))</f>
        <v>100</v>
      </c>
      <c r="AB151" s="43" t="s">
        <v>8</v>
      </c>
      <c r="AC151" s="43" t="s">
        <v>464</v>
      </c>
      <c r="AD151" s="43" t="s">
        <v>208</v>
      </c>
      <c r="AE151" s="43" t="s">
        <v>219</v>
      </c>
      <c r="AF151" s="43">
        <v>-2.2831050000000001E-3</v>
      </c>
      <c r="AG151" s="43"/>
      <c r="AH151" s="43" t="s">
        <v>405</v>
      </c>
      <c r="AI151" s="44">
        <v>1</v>
      </c>
      <c r="AJ151" s="43"/>
      <c r="AK151" s="43"/>
      <c r="AL151" s="43"/>
      <c r="AM151" s="43" t="s">
        <v>403</v>
      </c>
      <c r="AN151" s="43"/>
      <c r="AO151" s="43"/>
      <c r="AP151" s="43"/>
      <c r="AQ151" s="43" t="s">
        <v>492</v>
      </c>
    </row>
    <row r="152" spans="1:43" x14ac:dyDescent="0.25">
      <c r="A152" s="6" t="str">
        <f t="shared" si="6"/>
        <v>Generators</v>
      </c>
      <c r="B152" s="6" t="str">
        <f t="shared" si="6"/>
        <v>System</v>
      </c>
      <c r="C152" s="6" t="str">
        <f>'Project Start Date'!C152</f>
        <v>DRW.PX.WYC._.CI_.HVAC - DLC</v>
      </c>
      <c r="D152" s="6" t="str">
        <f t="shared" si="7"/>
        <v>Max Capacity Factor Year</v>
      </c>
      <c r="E152" s="46">
        <f>INDEX('AEG Inputs'!$L:$L,MATCH($C152,'AEG Inputs'!$F:$F,0))</f>
        <v>18</v>
      </c>
      <c r="G152" s="6" t="s">
        <v>560</v>
      </c>
      <c r="H152" s="6">
        <f>'Project Start Date'!H152</f>
        <v>1</v>
      </c>
      <c r="L152" s="6" t="s">
        <v>561</v>
      </c>
      <c r="M152" s="6" t="s">
        <v>562</v>
      </c>
      <c r="O152" s="6" t="str">
        <f ca="1">'Project Start Date'!O152</f>
        <v>H:\2023 IRP Update\_Document\DATA DISC\2023 IRP Update Data Disk April 1 (Public)\Chapters, Appendicies, and Input Assumptions\Input Assumptions\DSM\_PC_DSM-DR-IRP2023 Update Plexos Inputs Summer &amp; Winter update.xlsx]</v>
      </c>
      <c r="Q152" s="6">
        <f>INDEX('AEG Inputs'!$L:$L,MATCH($C152,'AEG Inputs'!$F:$F,0))</f>
        <v>18</v>
      </c>
      <c r="AB152" s="43" t="s">
        <v>8</v>
      </c>
      <c r="AC152" s="43" t="s">
        <v>465</v>
      </c>
      <c r="AD152" s="43" t="s">
        <v>198</v>
      </c>
      <c r="AE152" s="43" t="s">
        <v>219</v>
      </c>
      <c r="AF152" s="43">
        <v>-1.0273973E-2</v>
      </c>
      <c r="AG152" s="43"/>
      <c r="AH152" s="43" t="s">
        <v>405</v>
      </c>
      <c r="AI152" s="44">
        <v>1</v>
      </c>
      <c r="AJ152" s="43"/>
      <c r="AK152" s="43"/>
      <c r="AL152" s="43"/>
      <c r="AM152" s="43" t="s">
        <v>403</v>
      </c>
      <c r="AN152" s="43"/>
      <c r="AO152" s="43"/>
      <c r="AP152" s="43"/>
      <c r="AQ152" s="43" t="s">
        <v>492</v>
      </c>
    </row>
    <row r="153" spans="1:43" x14ac:dyDescent="0.25">
      <c r="A153" s="6" t="str">
        <f t="shared" si="6"/>
        <v>Generators</v>
      </c>
      <c r="B153" s="6" t="str">
        <f t="shared" si="6"/>
        <v>System</v>
      </c>
      <c r="C153" s="6" t="str">
        <f>'Project Start Date'!C153</f>
        <v>DRW.PX.WYC._.CI_.Smart Thermostats</v>
      </c>
      <c r="D153" s="6" t="str">
        <f t="shared" si="7"/>
        <v>Max Capacity Factor Year</v>
      </c>
      <c r="E153" s="46">
        <f>INDEX('AEG Inputs'!$L:$L,MATCH($C153,'AEG Inputs'!$F:$F,0))</f>
        <v>60</v>
      </c>
      <c r="G153" s="6" t="s">
        <v>560</v>
      </c>
      <c r="H153" s="6">
        <f>'Project Start Date'!H153</f>
        <v>1</v>
      </c>
      <c r="L153" s="6" t="s">
        <v>561</v>
      </c>
      <c r="M153" s="6" t="s">
        <v>562</v>
      </c>
      <c r="O153" s="6" t="str">
        <f ca="1">'Project Start Date'!O153</f>
        <v>H:\2023 IRP Update\_Document\DATA DISC\2023 IRP Update Data Disk April 1 (Public)\Chapters, Appendicies, and Input Assumptions\Input Assumptions\DSM\_PC_DSM-DR-IRP2023 Update Plexos Inputs Summer &amp; Winter update.xlsx]</v>
      </c>
      <c r="Q153" s="6">
        <f>INDEX('AEG Inputs'!$L:$L,MATCH($C153,'AEG Inputs'!$F:$F,0))</f>
        <v>60</v>
      </c>
      <c r="AB153" s="43" t="s">
        <v>8</v>
      </c>
      <c r="AC153" s="43" t="s">
        <v>466</v>
      </c>
      <c r="AD153" s="43" t="s">
        <v>200</v>
      </c>
      <c r="AE153" s="43" t="s">
        <v>219</v>
      </c>
      <c r="AF153" s="43">
        <v>-2.0547949999999999E-3</v>
      </c>
      <c r="AG153" s="43"/>
      <c r="AH153" s="43" t="s">
        <v>405</v>
      </c>
      <c r="AI153" s="44">
        <v>1</v>
      </c>
      <c r="AJ153" s="43"/>
      <c r="AK153" s="43"/>
      <c r="AL153" s="43"/>
      <c r="AM153" s="43" t="s">
        <v>403</v>
      </c>
      <c r="AN153" s="43"/>
      <c r="AO153" s="43"/>
      <c r="AP153" s="43"/>
      <c r="AQ153" s="43" t="s">
        <v>492</v>
      </c>
    </row>
    <row r="154" spans="1:43" x14ac:dyDescent="0.25">
      <c r="A154" s="6" t="str">
        <f t="shared" si="6"/>
        <v>Generators</v>
      </c>
      <c r="B154" s="6" t="str">
        <f t="shared" si="6"/>
        <v>System</v>
      </c>
      <c r="C154" s="6" t="str">
        <f>'Project Start Date'!C154</f>
        <v>DRW.PX.WYC._.CI_.Water Heater - DLC</v>
      </c>
      <c r="D154" s="6" t="str">
        <f t="shared" si="7"/>
        <v>Max Capacity Factor Year</v>
      </c>
      <c r="E154" s="46">
        <f>INDEX('AEG Inputs'!$L:$L,MATCH($C154,'AEG Inputs'!$F:$F,0))</f>
        <v>100</v>
      </c>
      <c r="G154" s="6" t="s">
        <v>560</v>
      </c>
      <c r="H154" s="6">
        <f>'Project Start Date'!H154</f>
        <v>1</v>
      </c>
      <c r="L154" s="6" t="s">
        <v>561</v>
      </c>
      <c r="M154" s="6" t="s">
        <v>562</v>
      </c>
      <c r="O154" s="6" t="str">
        <f ca="1">'Project Start Date'!O154</f>
        <v>H:\2023 IRP Update\_Document\DATA DISC\2023 IRP Update Data Disk April 1 (Public)\Chapters, Appendicies, and Input Assumptions\Input Assumptions\DSM\_PC_DSM-DR-IRP2023 Update Plexos Inputs Summer &amp; Winter update.xlsx]</v>
      </c>
      <c r="Q154" s="6">
        <f>INDEX('AEG Inputs'!$L:$L,MATCH($C154,'AEG Inputs'!$F:$F,0))</f>
        <v>100</v>
      </c>
      <c r="AB154" s="43" t="s">
        <v>8</v>
      </c>
      <c r="AC154" s="43" t="s">
        <v>467</v>
      </c>
      <c r="AD154" s="43" t="s">
        <v>202</v>
      </c>
      <c r="AE154" s="43" t="s">
        <v>219</v>
      </c>
      <c r="AF154" s="43">
        <v>-1.1415524999999999E-2</v>
      </c>
      <c r="AG154" s="43"/>
      <c r="AH154" s="43" t="s">
        <v>405</v>
      </c>
      <c r="AI154" s="44">
        <v>1</v>
      </c>
      <c r="AJ154" s="43"/>
      <c r="AK154" s="43"/>
      <c r="AL154" s="43"/>
      <c r="AM154" s="43" t="s">
        <v>403</v>
      </c>
      <c r="AN154" s="43"/>
      <c r="AO154" s="43"/>
      <c r="AP154" s="43"/>
      <c r="AQ154" s="43" t="s">
        <v>492</v>
      </c>
    </row>
    <row r="155" spans="1:43" x14ac:dyDescent="0.25">
      <c r="A155" s="6" t="str">
        <f t="shared" si="6"/>
        <v>Generators</v>
      </c>
      <c r="B155" s="6" t="str">
        <f t="shared" si="6"/>
        <v>System</v>
      </c>
      <c r="C155" s="6" t="str">
        <f>'Project Start Date'!C155</f>
        <v>DRW.PX.WYC._.RES.Battery DLC</v>
      </c>
      <c r="D155" s="6" t="str">
        <f t="shared" si="7"/>
        <v>Max Capacity Factor Year</v>
      </c>
      <c r="E155" s="46">
        <f>INDEX('AEG Inputs'!$L:$L,MATCH($C155,'AEG Inputs'!$F:$F,0))</f>
        <v>30</v>
      </c>
      <c r="G155" s="6" t="s">
        <v>560</v>
      </c>
      <c r="H155" s="6">
        <f>'Project Start Date'!H155</f>
        <v>1</v>
      </c>
      <c r="L155" s="6" t="s">
        <v>561</v>
      </c>
      <c r="M155" s="6" t="s">
        <v>562</v>
      </c>
      <c r="O155" s="6" t="str">
        <f ca="1">'Project Start Date'!O155</f>
        <v>H:\2023 IRP Update\_Document\DATA DISC\2023 IRP Update Data Disk April 1 (Public)\Chapters, Appendicies, and Input Assumptions\Input Assumptions\DSM\_PC_DSM-DR-IRP2023 Update Plexos Inputs Summer &amp; Winter update.xlsx]</v>
      </c>
      <c r="Q155" s="6">
        <f>INDEX('AEG Inputs'!$L:$L,MATCH($C155,'AEG Inputs'!$F:$F,0))</f>
        <v>30</v>
      </c>
      <c r="AB155" s="43" t="s">
        <v>8</v>
      </c>
      <c r="AC155" s="43" t="s">
        <v>468</v>
      </c>
      <c r="AD155" s="43" t="s">
        <v>204</v>
      </c>
      <c r="AE155" s="43" t="s">
        <v>219</v>
      </c>
      <c r="AF155" s="43">
        <v>-2.0547949999999999E-3</v>
      </c>
      <c r="AG155" s="43"/>
      <c r="AH155" s="43" t="s">
        <v>405</v>
      </c>
      <c r="AI155" s="44">
        <v>1</v>
      </c>
      <c r="AJ155" s="43"/>
      <c r="AK155" s="43"/>
      <c r="AL155" s="43"/>
      <c r="AM155" s="43" t="s">
        <v>403</v>
      </c>
      <c r="AN155" s="43"/>
      <c r="AO155" s="43"/>
      <c r="AP155" s="43"/>
      <c r="AQ155" s="43" t="s">
        <v>492</v>
      </c>
    </row>
    <row r="156" spans="1:43" x14ac:dyDescent="0.25">
      <c r="A156" s="6" t="str">
        <f t="shared" si="6"/>
        <v>Generators</v>
      </c>
      <c r="B156" s="6" t="str">
        <f t="shared" si="6"/>
        <v>System</v>
      </c>
      <c r="C156" s="6" t="str">
        <f>'Project Start Date'!C156</f>
        <v>DRW.PX.WYC._.RES.EV DLC</v>
      </c>
      <c r="D156" s="6" t="str">
        <f t="shared" si="7"/>
        <v>Max Capacity Factor Year</v>
      </c>
      <c r="E156" s="46">
        <f>INDEX('AEG Inputs'!$L:$L,MATCH($C156,'AEG Inputs'!$F:$F,0))</f>
        <v>18</v>
      </c>
      <c r="G156" s="6" t="s">
        <v>560</v>
      </c>
      <c r="H156" s="6">
        <f>'Project Start Date'!H156</f>
        <v>1</v>
      </c>
      <c r="L156" s="6" t="s">
        <v>561</v>
      </c>
      <c r="M156" s="6" t="s">
        <v>562</v>
      </c>
      <c r="O156" s="6" t="str">
        <f ca="1">'Project Start Date'!O156</f>
        <v>H:\2023 IRP Update\_Document\DATA DISC\2023 IRP Update Data Disk April 1 (Public)\Chapters, Appendicies, and Input Assumptions\Input Assumptions\DSM\_PC_DSM-DR-IRP2023 Update Plexos Inputs Summer &amp; Winter update.xlsx]</v>
      </c>
      <c r="Q156" s="6">
        <f>INDEX('AEG Inputs'!$L:$L,MATCH($C156,'AEG Inputs'!$F:$F,0))</f>
        <v>18</v>
      </c>
      <c r="AB156" s="43" t="s">
        <v>8</v>
      </c>
      <c r="AC156" s="43" t="s">
        <v>469</v>
      </c>
      <c r="AD156" s="43" t="s">
        <v>206</v>
      </c>
      <c r="AE156" s="43" t="s">
        <v>219</v>
      </c>
      <c r="AF156" s="43">
        <v>-2.2831050000000001E-3</v>
      </c>
      <c r="AG156" s="43"/>
      <c r="AH156" s="43" t="s">
        <v>405</v>
      </c>
      <c r="AI156" s="44">
        <v>1</v>
      </c>
      <c r="AJ156" s="43"/>
      <c r="AK156" s="43"/>
      <c r="AL156" s="43"/>
      <c r="AM156" s="43" t="s">
        <v>403</v>
      </c>
      <c r="AN156" s="43"/>
      <c r="AO156" s="43"/>
      <c r="AP156" s="43"/>
      <c r="AQ156" s="43" t="s">
        <v>492</v>
      </c>
    </row>
    <row r="157" spans="1:43" x14ac:dyDescent="0.25">
      <c r="A157" s="6" t="str">
        <f t="shared" si="6"/>
        <v>Generators</v>
      </c>
      <c r="B157" s="6" t="str">
        <f t="shared" si="6"/>
        <v>System</v>
      </c>
      <c r="C157" s="6" t="str">
        <f>'Project Start Date'!C157</f>
        <v>DRW.PX.WYC._.RES.Grid Interactive Water Htr</v>
      </c>
      <c r="D157" s="6" t="str">
        <f t="shared" si="7"/>
        <v>Max Capacity Factor Year</v>
      </c>
      <c r="E157" s="46">
        <f>INDEX('AEG Inputs'!$L:$L,MATCH($C157,'AEG Inputs'!$F:$F,0))</f>
        <v>100</v>
      </c>
      <c r="G157" s="6" t="s">
        <v>560</v>
      </c>
      <c r="H157" s="6">
        <f>'Project Start Date'!H157</f>
        <v>1</v>
      </c>
      <c r="L157" s="6" t="s">
        <v>561</v>
      </c>
      <c r="M157" s="6" t="s">
        <v>562</v>
      </c>
      <c r="O157" s="6" t="str">
        <f ca="1">'Project Start Date'!O157</f>
        <v>H:\2023 IRP Update\_Document\DATA DISC\2023 IRP Update Data Disk April 1 (Public)\Chapters, Appendicies, and Input Assumptions\Input Assumptions\DSM\_PC_DSM-DR-IRP2023 Update Plexos Inputs Summer &amp; Winter update.xlsx]</v>
      </c>
      <c r="Q157" s="6">
        <f>INDEX('AEG Inputs'!$L:$L,MATCH($C157,'AEG Inputs'!$F:$F,0))</f>
        <v>100</v>
      </c>
      <c r="AB157" s="43" t="s">
        <v>8</v>
      </c>
      <c r="AC157" s="43" t="s">
        <v>470</v>
      </c>
      <c r="AD157" s="43" t="s">
        <v>210</v>
      </c>
      <c r="AE157" s="43" t="s">
        <v>219</v>
      </c>
      <c r="AF157" s="43">
        <v>-2.0547949999999999E-3</v>
      </c>
      <c r="AG157" s="43"/>
      <c r="AH157" s="43" t="s">
        <v>405</v>
      </c>
      <c r="AI157" s="44">
        <v>1</v>
      </c>
      <c r="AJ157" s="43"/>
      <c r="AK157" s="43"/>
      <c r="AL157" s="43"/>
      <c r="AM157" s="43" t="s">
        <v>403</v>
      </c>
      <c r="AN157" s="43"/>
      <c r="AO157" s="43"/>
      <c r="AP157" s="43"/>
      <c r="AQ157" s="43" t="s">
        <v>492</v>
      </c>
    </row>
    <row r="158" spans="1:43" x14ac:dyDescent="0.25">
      <c r="A158" s="6" t="str">
        <f t="shared" si="6"/>
        <v>Generators</v>
      </c>
      <c r="B158" s="6" t="str">
        <f t="shared" si="6"/>
        <v>System</v>
      </c>
      <c r="C158" s="6" t="str">
        <f>'Project Start Date'!C158</f>
        <v>DRW.PX.WYC._.RES.Home Energy Mgmt Sys</v>
      </c>
      <c r="D158" s="6" t="str">
        <f t="shared" si="7"/>
        <v>Max Capacity Factor Year</v>
      </c>
      <c r="E158" s="46">
        <f>INDEX('AEG Inputs'!$L:$L,MATCH($C158,'AEG Inputs'!$F:$F,0))</f>
        <v>20</v>
      </c>
      <c r="G158" s="6" t="s">
        <v>560</v>
      </c>
      <c r="H158" s="6">
        <f>'Project Start Date'!H158</f>
        <v>1</v>
      </c>
      <c r="L158" s="6" t="s">
        <v>561</v>
      </c>
      <c r="M158" s="6" t="s">
        <v>562</v>
      </c>
      <c r="O158" s="6" t="str">
        <f ca="1">'Project Start Date'!O158</f>
        <v>H:\2023 IRP Update\_Document\DATA DISC\2023 IRP Update Data Disk April 1 (Public)\Chapters, Appendicies, and Input Assumptions\Input Assumptions\DSM\_PC_DSM-DR-IRP2023 Update Plexos Inputs Summer &amp; Winter update.xlsx]</v>
      </c>
      <c r="Q158" s="6">
        <f>INDEX('AEG Inputs'!$L:$L,MATCH($C158,'AEG Inputs'!$F:$F,0))</f>
        <v>20</v>
      </c>
      <c r="AB158" s="43" t="s">
        <v>8</v>
      </c>
      <c r="AC158" s="43" t="s">
        <v>471</v>
      </c>
      <c r="AD158" s="43" t="s">
        <v>184</v>
      </c>
      <c r="AE158" s="43" t="s">
        <v>219</v>
      </c>
      <c r="AF158" s="43">
        <v>-1.0273973E-2</v>
      </c>
      <c r="AG158" s="43"/>
      <c r="AH158" s="43" t="s">
        <v>405</v>
      </c>
      <c r="AI158" s="44">
        <v>1</v>
      </c>
      <c r="AJ158" s="43"/>
      <c r="AK158" s="43"/>
      <c r="AL158" s="43"/>
      <c r="AM158" s="43" t="s">
        <v>403</v>
      </c>
      <c r="AN158" s="43"/>
      <c r="AO158" s="43"/>
      <c r="AP158" s="43"/>
      <c r="AQ158" s="43" t="s">
        <v>492</v>
      </c>
    </row>
    <row r="159" spans="1:43" x14ac:dyDescent="0.25">
      <c r="A159" s="6" t="str">
        <f t="shared" si="6"/>
        <v>Generators</v>
      </c>
      <c r="B159" s="6" t="str">
        <f t="shared" si="6"/>
        <v>System</v>
      </c>
      <c r="C159" s="6" t="str">
        <f>'Project Start Date'!C159</f>
        <v>DRW.PX.WYC._.RES.HVAC - DLC</v>
      </c>
      <c r="D159" s="6" t="str">
        <f t="shared" si="7"/>
        <v>Max Capacity Factor Year</v>
      </c>
      <c r="E159" s="46">
        <f>INDEX('AEG Inputs'!$L:$L,MATCH($C159,'AEG Inputs'!$F:$F,0))</f>
        <v>18</v>
      </c>
      <c r="G159" s="6" t="s">
        <v>560</v>
      </c>
      <c r="H159" s="6">
        <f>'Project Start Date'!H159</f>
        <v>1</v>
      </c>
      <c r="L159" s="6" t="s">
        <v>561</v>
      </c>
      <c r="M159" s="6" t="s">
        <v>562</v>
      </c>
      <c r="O159" s="6" t="str">
        <f ca="1">'Project Start Date'!O159</f>
        <v>H:\2023 IRP Update\_Document\DATA DISC\2023 IRP Update Data Disk April 1 (Public)\Chapters, Appendicies, and Input Assumptions\Input Assumptions\DSM\_PC_DSM-DR-IRP2023 Update Plexos Inputs Summer &amp; Winter update.xlsx]</v>
      </c>
      <c r="Q159" s="6">
        <f>INDEX('AEG Inputs'!$L:$L,MATCH($C159,'AEG Inputs'!$F:$F,0))</f>
        <v>18</v>
      </c>
      <c r="AB159" s="43" t="s">
        <v>8</v>
      </c>
      <c r="AC159" s="43" t="s">
        <v>472</v>
      </c>
      <c r="AD159" s="43" t="s">
        <v>186</v>
      </c>
      <c r="AE159" s="43" t="s">
        <v>219</v>
      </c>
      <c r="AF159" s="43">
        <v>-2.0547949999999999E-3</v>
      </c>
      <c r="AG159" s="43"/>
      <c r="AH159" s="43" t="s">
        <v>405</v>
      </c>
      <c r="AI159" s="44">
        <v>1</v>
      </c>
      <c r="AJ159" s="43"/>
      <c r="AK159" s="43"/>
      <c r="AL159" s="43"/>
      <c r="AM159" s="43" t="s">
        <v>403</v>
      </c>
      <c r="AN159" s="43"/>
      <c r="AO159" s="43"/>
      <c r="AP159" s="43"/>
      <c r="AQ159" s="43" t="s">
        <v>492</v>
      </c>
    </row>
    <row r="160" spans="1:43" x14ac:dyDescent="0.25">
      <c r="A160" s="6" t="str">
        <f t="shared" si="6"/>
        <v>Generators</v>
      </c>
      <c r="B160" s="6" t="str">
        <f t="shared" si="6"/>
        <v>System</v>
      </c>
      <c r="C160" s="6" t="str">
        <f>'Project Start Date'!C160</f>
        <v>DRW.PX.WYC._.RES.Pool Pump - DLC</v>
      </c>
      <c r="D160" s="6" t="str">
        <f t="shared" si="7"/>
        <v>Max Capacity Factor Year</v>
      </c>
      <c r="E160" s="46">
        <f>INDEX('AEG Inputs'!$L:$L,MATCH($C160,'AEG Inputs'!$F:$F,0))</f>
        <v>18</v>
      </c>
      <c r="G160" s="6" t="s">
        <v>560</v>
      </c>
      <c r="H160" s="6">
        <f>'Project Start Date'!H160</f>
        <v>1</v>
      </c>
      <c r="L160" s="6" t="s">
        <v>561</v>
      </c>
      <c r="M160" s="6" t="s">
        <v>562</v>
      </c>
      <c r="O160" s="6" t="str">
        <f ca="1">'Project Start Date'!O160</f>
        <v>H:\2023 IRP Update\_Document\DATA DISC\2023 IRP Update Data Disk April 1 (Public)\Chapters, Appendicies, and Input Assumptions\Input Assumptions\DSM\_PC_DSM-DR-IRP2023 Update Plexos Inputs Summer &amp; Winter update.xlsx]</v>
      </c>
      <c r="Q160" s="6">
        <f>INDEX('AEG Inputs'!$L:$L,MATCH($C160,'AEG Inputs'!$F:$F,0))</f>
        <v>18</v>
      </c>
      <c r="AB160" s="43" t="s">
        <v>8</v>
      </c>
      <c r="AC160" s="43" t="s">
        <v>473</v>
      </c>
      <c r="AD160" s="43" t="s">
        <v>188</v>
      </c>
      <c r="AE160" s="43" t="s">
        <v>219</v>
      </c>
      <c r="AF160" s="43">
        <v>-2.0547949999999999E-3</v>
      </c>
      <c r="AG160" s="43"/>
      <c r="AH160" s="43" t="s">
        <v>405</v>
      </c>
      <c r="AI160" s="44">
        <v>1</v>
      </c>
      <c r="AJ160" s="43"/>
      <c r="AK160" s="43"/>
      <c r="AL160" s="43"/>
      <c r="AM160" s="43" t="s">
        <v>403</v>
      </c>
      <c r="AN160" s="43"/>
      <c r="AO160" s="43"/>
      <c r="AP160" s="43"/>
      <c r="AQ160" s="43" t="s">
        <v>492</v>
      </c>
    </row>
    <row r="161" spans="1:43" x14ac:dyDescent="0.25">
      <c r="A161" s="6" t="str">
        <f t="shared" ref="A161:B176" si="8">A160</f>
        <v>Generators</v>
      </c>
      <c r="B161" s="6" t="str">
        <f t="shared" si="8"/>
        <v>System</v>
      </c>
      <c r="C161" s="6" t="str">
        <f>'Project Start Date'!C161</f>
        <v>DRW.PX.WYC._.RES.Smart Thermostats</v>
      </c>
      <c r="D161" s="6" t="str">
        <f t="shared" si="7"/>
        <v>Max Capacity Factor Year</v>
      </c>
      <c r="E161" s="46">
        <f>INDEX('AEG Inputs'!$L:$L,MATCH($C161,'AEG Inputs'!$F:$F,0))</f>
        <v>60</v>
      </c>
      <c r="G161" s="6" t="s">
        <v>560</v>
      </c>
      <c r="H161" s="6">
        <f>'Project Start Date'!H161</f>
        <v>1</v>
      </c>
      <c r="L161" s="6" t="s">
        <v>561</v>
      </c>
      <c r="M161" s="6" t="s">
        <v>562</v>
      </c>
      <c r="O161" s="6" t="str">
        <f ca="1">'Project Start Date'!O161</f>
        <v>H:\2023 IRP Update\_Document\DATA DISC\2023 IRP Update Data Disk April 1 (Public)\Chapters, Appendicies, and Input Assumptions\Input Assumptions\DSM\_PC_DSM-DR-IRP2023 Update Plexos Inputs Summer &amp; Winter update.xlsx]</v>
      </c>
      <c r="Q161" s="6">
        <f>INDEX('AEG Inputs'!$L:$L,MATCH($C161,'AEG Inputs'!$F:$F,0))</f>
        <v>60</v>
      </c>
      <c r="AB161" s="43" t="s">
        <v>8</v>
      </c>
      <c r="AC161" s="43" t="s">
        <v>474</v>
      </c>
      <c r="AD161" s="43" t="s">
        <v>190</v>
      </c>
      <c r="AE161" s="43" t="s">
        <v>219</v>
      </c>
      <c r="AF161" s="43">
        <v>-2.2831050000000001E-3</v>
      </c>
      <c r="AG161" s="43"/>
      <c r="AH161" s="43" t="s">
        <v>405</v>
      </c>
      <c r="AI161" s="44">
        <v>1</v>
      </c>
      <c r="AJ161" s="43"/>
      <c r="AK161" s="43"/>
      <c r="AL161" s="43"/>
      <c r="AM161" s="43" t="s">
        <v>403</v>
      </c>
      <c r="AN161" s="43"/>
      <c r="AO161" s="43"/>
      <c r="AP161" s="43"/>
      <c r="AQ161" s="43" t="s">
        <v>492</v>
      </c>
    </row>
    <row r="162" spans="1:43" x14ac:dyDescent="0.25">
      <c r="A162" s="6" t="str">
        <f t="shared" si="8"/>
        <v>Generators</v>
      </c>
      <c r="B162" s="6" t="str">
        <f t="shared" si="8"/>
        <v>System</v>
      </c>
      <c r="C162" s="6" t="str">
        <f>'Project Start Date'!C162</f>
        <v>DRW.PX.WYC._.RES.Water Heater - DLC</v>
      </c>
      <c r="D162" s="6" t="str">
        <f t="shared" si="7"/>
        <v>Max Capacity Factor Year</v>
      </c>
      <c r="E162" s="46">
        <f>INDEX('AEG Inputs'!$L:$L,MATCH($C162,'AEG Inputs'!$F:$F,0))</f>
        <v>100</v>
      </c>
      <c r="G162" s="6" t="s">
        <v>560</v>
      </c>
      <c r="H162" s="6">
        <f>'Project Start Date'!H162</f>
        <v>1</v>
      </c>
      <c r="L162" s="6" t="s">
        <v>561</v>
      </c>
      <c r="M162" s="6" t="s">
        <v>562</v>
      </c>
      <c r="O162" s="6" t="str">
        <f ca="1">'Project Start Date'!O162</f>
        <v>H:\2023 IRP Update\_Document\DATA DISC\2023 IRP Update Data Disk April 1 (Public)\Chapters, Appendicies, and Input Assumptions\Input Assumptions\DSM\_PC_DSM-DR-IRP2023 Update Plexos Inputs Summer &amp; Winter update.xlsx]</v>
      </c>
      <c r="Q162" s="6">
        <f>INDEX('AEG Inputs'!$L:$L,MATCH($C162,'AEG Inputs'!$F:$F,0))</f>
        <v>100</v>
      </c>
      <c r="AB162" s="43" t="s">
        <v>8</v>
      </c>
      <c r="AC162" s="43" t="s">
        <v>475</v>
      </c>
      <c r="AD162" s="43" t="s">
        <v>192</v>
      </c>
      <c r="AE162" s="43" t="s">
        <v>219</v>
      </c>
      <c r="AF162" s="43">
        <v>-1.1415524999999999E-2</v>
      </c>
      <c r="AG162" s="43"/>
      <c r="AH162" s="43" t="s">
        <v>405</v>
      </c>
      <c r="AI162" s="44">
        <v>1</v>
      </c>
      <c r="AJ162" s="43"/>
      <c r="AK162" s="43"/>
      <c r="AL162" s="43"/>
      <c r="AM162" s="43" t="s">
        <v>403</v>
      </c>
      <c r="AN162" s="43"/>
      <c r="AO162" s="43"/>
      <c r="AP162" s="43"/>
      <c r="AQ162" s="43" t="s">
        <v>492</v>
      </c>
    </row>
    <row r="163" spans="1:43" x14ac:dyDescent="0.25">
      <c r="A163" s="6" t="str">
        <f t="shared" si="8"/>
        <v>Generators</v>
      </c>
      <c r="B163" s="6" t="str">
        <f t="shared" si="8"/>
        <v>System</v>
      </c>
      <c r="C163" s="6" t="str">
        <f>'Project Start Date'!C163</f>
        <v>DRW.PX.YAK._.CI_.3 Party</v>
      </c>
      <c r="D163" s="6" t="str">
        <f t="shared" si="7"/>
        <v>Max Capacity Factor Year</v>
      </c>
      <c r="E163" s="46">
        <f>INDEX('AEG Inputs'!$L:$L,MATCH($C163,'AEG Inputs'!$F:$F,0))</f>
        <v>20</v>
      </c>
      <c r="G163" s="6" t="s">
        <v>560</v>
      </c>
      <c r="H163" s="6">
        <f>'Project Start Date'!H163</f>
        <v>1</v>
      </c>
      <c r="L163" s="6" t="s">
        <v>561</v>
      </c>
      <c r="M163" s="6" t="s">
        <v>562</v>
      </c>
      <c r="O163" s="6" t="str">
        <f ca="1">'Project Start Date'!O163</f>
        <v>H:\2023 IRP Update\_Document\DATA DISC\2023 IRP Update Data Disk April 1 (Public)\Chapters, Appendicies, and Input Assumptions\Input Assumptions\DSM\_PC_DSM-DR-IRP2023 Update Plexos Inputs Summer &amp; Winter update.xlsx]</v>
      </c>
      <c r="Q163" s="6">
        <f>INDEX('AEG Inputs'!$L:$L,MATCH($C163,'AEG Inputs'!$F:$F,0))</f>
        <v>20</v>
      </c>
      <c r="AB163" s="43" t="s">
        <v>8</v>
      </c>
      <c r="AC163" s="43" t="s">
        <v>476</v>
      </c>
      <c r="AD163" s="43" t="s">
        <v>194</v>
      </c>
      <c r="AE163" s="43" t="s">
        <v>219</v>
      </c>
      <c r="AF163" s="43">
        <v>-2.0547949999999999E-3</v>
      </c>
      <c r="AG163" s="43"/>
      <c r="AH163" s="43" t="s">
        <v>405</v>
      </c>
      <c r="AI163" s="44">
        <v>1</v>
      </c>
      <c r="AJ163" s="43"/>
      <c r="AK163" s="43"/>
      <c r="AL163" s="43"/>
      <c r="AM163" s="43" t="s">
        <v>403</v>
      </c>
      <c r="AN163" s="43"/>
      <c r="AO163" s="43"/>
      <c r="AP163" s="43"/>
      <c r="AQ163" s="43" t="s">
        <v>492</v>
      </c>
    </row>
    <row r="164" spans="1:43" x14ac:dyDescent="0.25">
      <c r="A164" s="6" t="str">
        <f t="shared" si="8"/>
        <v>Generators</v>
      </c>
      <c r="B164" s="6" t="str">
        <f t="shared" si="8"/>
        <v>System</v>
      </c>
      <c r="C164" s="6" t="str">
        <f>'Project Start Date'!C164</f>
        <v>DRW.PX.YAK._.CI_.Battery DLC</v>
      </c>
      <c r="D164" s="6" t="str">
        <f t="shared" si="7"/>
        <v>Max Capacity Factor Year</v>
      </c>
      <c r="E164" s="46">
        <f>INDEX('AEG Inputs'!$L:$L,MATCH($C164,'AEG Inputs'!$F:$F,0))</f>
        <v>30</v>
      </c>
      <c r="G164" s="6" t="s">
        <v>560</v>
      </c>
      <c r="H164" s="6">
        <f>'Project Start Date'!H164</f>
        <v>1</v>
      </c>
      <c r="L164" s="6" t="s">
        <v>561</v>
      </c>
      <c r="M164" s="6" t="s">
        <v>562</v>
      </c>
      <c r="O164" s="6" t="str">
        <f ca="1">'Project Start Date'!O164</f>
        <v>H:\2023 IRP Update\_Document\DATA DISC\2023 IRP Update Data Disk April 1 (Public)\Chapters, Appendicies, and Input Assumptions\Input Assumptions\DSM\_PC_DSM-DR-IRP2023 Update Plexos Inputs Summer &amp; Winter update.xlsx]</v>
      </c>
      <c r="Q164" s="6">
        <f>INDEX('AEG Inputs'!$L:$L,MATCH($C164,'AEG Inputs'!$F:$F,0))</f>
        <v>30</v>
      </c>
      <c r="AB164" s="43" t="s">
        <v>8</v>
      </c>
      <c r="AC164" s="43" t="s">
        <v>477</v>
      </c>
      <c r="AD164" s="43" t="s">
        <v>196</v>
      </c>
      <c r="AE164" s="43" t="s">
        <v>219</v>
      </c>
      <c r="AF164" s="43">
        <v>-2.0547949999999999E-3</v>
      </c>
      <c r="AG164" s="43"/>
      <c r="AH164" s="43" t="s">
        <v>405</v>
      </c>
      <c r="AI164" s="44">
        <v>1</v>
      </c>
      <c r="AJ164" s="43"/>
      <c r="AK164" s="43"/>
      <c r="AL164" s="43"/>
      <c r="AM164" s="43" t="s">
        <v>403</v>
      </c>
      <c r="AN164" s="43"/>
      <c r="AO164" s="43"/>
      <c r="AP164" s="43"/>
      <c r="AQ164" s="43" t="s">
        <v>492</v>
      </c>
    </row>
    <row r="165" spans="1:43" x14ac:dyDescent="0.25">
      <c r="A165" s="6" t="str">
        <f t="shared" si="8"/>
        <v>Generators</v>
      </c>
      <c r="B165" s="6" t="str">
        <f t="shared" si="8"/>
        <v>System</v>
      </c>
      <c r="C165" s="6" t="str">
        <f>'Project Start Date'!C165</f>
        <v>DRW.PX.YAK._.CI_.Grid Interactive Water Htr</v>
      </c>
      <c r="D165" s="6" t="str">
        <f t="shared" si="7"/>
        <v>Max Capacity Factor Year</v>
      </c>
      <c r="E165" s="46">
        <f>INDEX('AEG Inputs'!$L:$L,MATCH($C165,'AEG Inputs'!$F:$F,0))</f>
        <v>100</v>
      </c>
      <c r="G165" s="6" t="s">
        <v>560</v>
      </c>
      <c r="H165" s="6">
        <f>'Project Start Date'!H165</f>
        <v>1</v>
      </c>
      <c r="L165" s="6" t="s">
        <v>561</v>
      </c>
      <c r="M165" s="6" t="s">
        <v>562</v>
      </c>
      <c r="O165" s="6" t="str">
        <f ca="1">'Project Start Date'!O165</f>
        <v>H:\2023 IRP Update\_Document\DATA DISC\2023 IRP Update Data Disk April 1 (Public)\Chapters, Appendicies, and Input Assumptions\Input Assumptions\DSM\_PC_DSM-DR-IRP2023 Update Plexos Inputs Summer &amp; Winter update.xlsx]</v>
      </c>
      <c r="Q165" s="6">
        <f>INDEX('AEG Inputs'!$L:$L,MATCH($C165,'AEG Inputs'!$F:$F,0))</f>
        <v>100</v>
      </c>
      <c r="AB165" s="43" t="s">
        <v>8</v>
      </c>
      <c r="AC165" s="43" t="s">
        <v>478</v>
      </c>
      <c r="AD165" s="43" t="s">
        <v>178</v>
      </c>
      <c r="AE165" s="43" t="s">
        <v>219</v>
      </c>
      <c r="AF165" s="43">
        <v>-2.2831050000000001E-3</v>
      </c>
      <c r="AG165" s="43"/>
      <c r="AH165" s="43" t="s">
        <v>405</v>
      </c>
      <c r="AI165" s="44">
        <v>1</v>
      </c>
      <c r="AJ165" s="43"/>
      <c r="AK165" s="43"/>
      <c r="AL165" s="43"/>
      <c r="AM165" s="43" t="s">
        <v>403</v>
      </c>
      <c r="AN165" s="43"/>
      <c r="AO165" s="43"/>
      <c r="AP165" s="43"/>
      <c r="AQ165" s="43" t="s">
        <v>492</v>
      </c>
    </row>
    <row r="166" spans="1:43" x14ac:dyDescent="0.25">
      <c r="A166" s="6" t="str">
        <f t="shared" si="8"/>
        <v>Generators</v>
      </c>
      <c r="B166" s="6" t="str">
        <f t="shared" si="8"/>
        <v>System</v>
      </c>
      <c r="C166" s="6" t="str">
        <f>'Project Start Date'!C166</f>
        <v>DRW.PX.YAK._.CI_.HVAC - DLC</v>
      </c>
      <c r="D166" s="6" t="str">
        <f t="shared" si="7"/>
        <v>Max Capacity Factor Year</v>
      </c>
      <c r="E166" s="46">
        <f>INDEX('AEG Inputs'!$L:$L,MATCH($C166,'AEG Inputs'!$F:$F,0))</f>
        <v>18</v>
      </c>
      <c r="G166" s="6" t="s">
        <v>560</v>
      </c>
      <c r="H166" s="6">
        <f>'Project Start Date'!H166</f>
        <v>1</v>
      </c>
      <c r="L166" s="6" t="s">
        <v>561</v>
      </c>
      <c r="M166" s="6" t="s">
        <v>562</v>
      </c>
      <c r="O166" s="6" t="str">
        <f ca="1">'Project Start Date'!O166</f>
        <v>H:\2023 IRP Update\_Document\DATA DISC\2023 IRP Update Data Disk April 1 (Public)\Chapters, Appendicies, and Input Assumptions\Input Assumptions\DSM\_PC_DSM-DR-IRP2023 Update Plexos Inputs Summer &amp; Winter update.xlsx]</v>
      </c>
      <c r="Q166" s="6">
        <f>INDEX('AEG Inputs'!$L:$L,MATCH($C166,'AEG Inputs'!$F:$F,0))</f>
        <v>18</v>
      </c>
      <c r="AB166" s="43" t="s">
        <v>8</v>
      </c>
      <c r="AC166" s="43" t="s">
        <v>479</v>
      </c>
      <c r="AD166" s="43" t="s">
        <v>168</v>
      </c>
      <c r="AE166" s="43" t="s">
        <v>219</v>
      </c>
      <c r="AF166" s="43">
        <v>-1.0273973E-2</v>
      </c>
      <c r="AG166" s="43"/>
      <c r="AH166" s="43" t="s">
        <v>405</v>
      </c>
      <c r="AI166" s="44">
        <v>1</v>
      </c>
      <c r="AJ166" s="43"/>
      <c r="AK166" s="43"/>
      <c r="AL166" s="43"/>
      <c r="AM166" s="43" t="s">
        <v>403</v>
      </c>
      <c r="AN166" s="43"/>
      <c r="AO166" s="43"/>
      <c r="AP166" s="43"/>
      <c r="AQ166" s="43" t="s">
        <v>492</v>
      </c>
    </row>
    <row r="167" spans="1:43" x14ac:dyDescent="0.25">
      <c r="A167" s="6" t="str">
        <f t="shared" si="8"/>
        <v>Generators</v>
      </c>
      <c r="B167" s="6" t="str">
        <f t="shared" si="8"/>
        <v>System</v>
      </c>
      <c r="C167" s="6" t="str">
        <f>'Project Start Date'!C167</f>
        <v>DRW.PX.YAK._.CI_.Smart Thermostats</v>
      </c>
      <c r="D167" s="6" t="str">
        <f t="shared" si="7"/>
        <v>Max Capacity Factor Year</v>
      </c>
      <c r="E167" s="46">
        <f>INDEX('AEG Inputs'!$L:$L,MATCH($C167,'AEG Inputs'!$F:$F,0))</f>
        <v>60</v>
      </c>
      <c r="G167" s="6" t="s">
        <v>560</v>
      </c>
      <c r="H167" s="6">
        <f>'Project Start Date'!H167</f>
        <v>1</v>
      </c>
      <c r="L167" s="6" t="s">
        <v>561</v>
      </c>
      <c r="M167" s="6" t="s">
        <v>562</v>
      </c>
      <c r="O167" s="6" t="str">
        <f ca="1">'Project Start Date'!O167</f>
        <v>H:\2023 IRP Update\_Document\DATA DISC\2023 IRP Update Data Disk April 1 (Public)\Chapters, Appendicies, and Input Assumptions\Input Assumptions\DSM\_PC_DSM-DR-IRP2023 Update Plexos Inputs Summer &amp; Winter update.xlsx]</v>
      </c>
      <c r="Q167" s="6">
        <f>INDEX('AEG Inputs'!$L:$L,MATCH($C167,'AEG Inputs'!$F:$F,0))</f>
        <v>60</v>
      </c>
      <c r="AB167" s="43" t="s">
        <v>8</v>
      </c>
      <c r="AC167" s="43" t="s">
        <v>480</v>
      </c>
      <c r="AD167" s="43" t="s">
        <v>170</v>
      </c>
      <c r="AE167" s="43" t="s">
        <v>219</v>
      </c>
      <c r="AF167" s="43">
        <v>-2.0547949999999999E-3</v>
      </c>
      <c r="AG167" s="43"/>
      <c r="AH167" s="43" t="s">
        <v>405</v>
      </c>
      <c r="AI167" s="44">
        <v>1</v>
      </c>
      <c r="AJ167" s="43"/>
      <c r="AK167" s="43"/>
      <c r="AL167" s="43"/>
      <c r="AM167" s="43" t="s">
        <v>403</v>
      </c>
      <c r="AN167" s="43"/>
      <c r="AO167" s="43"/>
      <c r="AP167" s="43"/>
      <c r="AQ167" s="43" t="s">
        <v>492</v>
      </c>
    </row>
    <row r="168" spans="1:43" x14ac:dyDescent="0.25">
      <c r="A168" s="6" t="str">
        <f t="shared" si="8"/>
        <v>Generators</v>
      </c>
      <c r="B168" s="6" t="str">
        <f t="shared" si="8"/>
        <v>System</v>
      </c>
      <c r="C168" s="6" t="str">
        <f>'Project Start Date'!C168</f>
        <v>DRW.PX.YAK._.CI_.Water Heater - DLC</v>
      </c>
      <c r="D168" s="6" t="str">
        <f t="shared" si="7"/>
        <v>Max Capacity Factor Year</v>
      </c>
      <c r="E168" s="46">
        <f>INDEX('AEG Inputs'!$L:$L,MATCH($C168,'AEG Inputs'!$F:$F,0))</f>
        <v>100</v>
      </c>
      <c r="G168" s="6" t="s">
        <v>560</v>
      </c>
      <c r="H168" s="6">
        <f>'Project Start Date'!H168</f>
        <v>1</v>
      </c>
      <c r="L168" s="6" t="s">
        <v>561</v>
      </c>
      <c r="M168" s="6" t="s">
        <v>562</v>
      </c>
      <c r="O168" s="6" t="str">
        <f ca="1">'Project Start Date'!O168</f>
        <v>H:\2023 IRP Update\_Document\DATA DISC\2023 IRP Update Data Disk April 1 (Public)\Chapters, Appendicies, and Input Assumptions\Input Assumptions\DSM\_PC_DSM-DR-IRP2023 Update Plexos Inputs Summer &amp; Winter update.xlsx]</v>
      </c>
      <c r="Q168" s="6">
        <f>INDEX('AEG Inputs'!$L:$L,MATCH($C168,'AEG Inputs'!$F:$F,0))</f>
        <v>100</v>
      </c>
      <c r="AB168" s="43" t="s">
        <v>8</v>
      </c>
      <c r="AC168" s="43" t="s">
        <v>481</v>
      </c>
      <c r="AD168" s="43" t="s">
        <v>172</v>
      </c>
      <c r="AE168" s="43" t="s">
        <v>219</v>
      </c>
      <c r="AF168" s="43">
        <v>-1.1415524999999999E-2</v>
      </c>
      <c r="AG168" s="43"/>
      <c r="AH168" s="43" t="s">
        <v>405</v>
      </c>
      <c r="AI168" s="44">
        <v>1</v>
      </c>
      <c r="AJ168" s="43"/>
      <c r="AK168" s="43"/>
      <c r="AL168" s="43"/>
      <c r="AM168" s="43" t="s">
        <v>403</v>
      </c>
      <c r="AN168" s="43"/>
      <c r="AO168" s="43"/>
      <c r="AP168" s="43"/>
      <c r="AQ168" s="43" t="s">
        <v>492</v>
      </c>
    </row>
    <row r="169" spans="1:43" x14ac:dyDescent="0.25">
      <c r="A169" s="6" t="str">
        <f t="shared" si="8"/>
        <v>Generators</v>
      </c>
      <c r="B169" s="6" t="str">
        <f t="shared" si="8"/>
        <v>System</v>
      </c>
      <c r="C169" s="6" t="str">
        <f>'Project Start Date'!C169</f>
        <v>DRW.PX.YAK._.RES.Battery DLC</v>
      </c>
      <c r="D169" s="6" t="str">
        <f t="shared" si="7"/>
        <v>Max Capacity Factor Year</v>
      </c>
      <c r="E169" s="46">
        <f>INDEX('AEG Inputs'!$L:$L,MATCH($C169,'AEG Inputs'!$F:$F,0))</f>
        <v>30</v>
      </c>
      <c r="G169" s="6" t="s">
        <v>560</v>
      </c>
      <c r="H169" s="6">
        <f>'Project Start Date'!H169</f>
        <v>1</v>
      </c>
      <c r="L169" s="6" t="s">
        <v>561</v>
      </c>
      <c r="M169" s="6" t="s">
        <v>562</v>
      </c>
      <c r="O169" s="6" t="str">
        <f ca="1">'Project Start Date'!O169</f>
        <v>H:\2023 IRP Update\_Document\DATA DISC\2023 IRP Update Data Disk April 1 (Public)\Chapters, Appendicies, and Input Assumptions\Input Assumptions\DSM\_PC_DSM-DR-IRP2023 Update Plexos Inputs Summer &amp; Winter update.xlsx]</v>
      </c>
      <c r="Q169" s="6">
        <f>INDEX('AEG Inputs'!$L:$L,MATCH($C169,'AEG Inputs'!$F:$F,0))</f>
        <v>30</v>
      </c>
      <c r="AB169" s="43" t="s">
        <v>8</v>
      </c>
      <c r="AC169" s="43" t="s">
        <v>482</v>
      </c>
      <c r="AD169" s="43" t="s">
        <v>174</v>
      </c>
      <c r="AE169" s="43" t="s">
        <v>219</v>
      </c>
      <c r="AF169" s="43">
        <v>-2.0547949999999999E-3</v>
      </c>
      <c r="AG169" s="43"/>
      <c r="AH169" s="43" t="s">
        <v>405</v>
      </c>
      <c r="AI169" s="44">
        <v>1</v>
      </c>
      <c r="AJ169" s="43"/>
      <c r="AK169" s="43"/>
      <c r="AL169" s="43"/>
      <c r="AM169" s="43" t="s">
        <v>403</v>
      </c>
      <c r="AN169" s="43"/>
      <c r="AO169" s="43"/>
      <c r="AP169" s="43"/>
      <c r="AQ169" s="43" t="s">
        <v>492</v>
      </c>
    </row>
    <row r="170" spans="1:43" x14ac:dyDescent="0.25">
      <c r="A170" s="6" t="str">
        <f t="shared" si="8"/>
        <v>Generators</v>
      </c>
      <c r="B170" s="6" t="str">
        <f t="shared" si="8"/>
        <v>System</v>
      </c>
      <c r="C170" s="6" t="str">
        <f>'Project Start Date'!C170</f>
        <v>DRW.PX.YAK._.RES.EV DLC</v>
      </c>
      <c r="D170" s="6" t="str">
        <f t="shared" si="7"/>
        <v>Max Capacity Factor Year</v>
      </c>
      <c r="E170" s="46">
        <f>INDEX('AEG Inputs'!$L:$L,MATCH($C170,'AEG Inputs'!$F:$F,0))</f>
        <v>18</v>
      </c>
      <c r="G170" s="6" t="s">
        <v>560</v>
      </c>
      <c r="H170" s="6">
        <f>'Project Start Date'!H170</f>
        <v>1</v>
      </c>
      <c r="L170" s="6" t="s">
        <v>561</v>
      </c>
      <c r="M170" s="6" t="s">
        <v>562</v>
      </c>
      <c r="O170" s="6" t="str">
        <f ca="1">'Project Start Date'!O170</f>
        <v>H:\2023 IRP Update\_Document\DATA DISC\2023 IRP Update Data Disk April 1 (Public)\Chapters, Appendicies, and Input Assumptions\Input Assumptions\DSM\_PC_DSM-DR-IRP2023 Update Plexos Inputs Summer &amp; Winter update.xlsx]</v>
      </c>
      <c r="Q170" s="6">
        <f>INDEX('AEG Inputs'!$L:$L,MATCH($C170,'AEG Inputs'!$F:$F,0))</f>
        <v>18</v>
      </c>
      <c r="AB170" s="43" t="s">
        <v>8</v>
      </c>
      <c r="AC170" s="43" t="s">
        <v>483</v>
      </c>
      <c r="AD170" s="43" t="s">
        <v>176</v>
      </c>
      <c r="AE170" s="43" t="s">
        <v>219</v>
      </c>
      <c r="AF170" s="43">
        <v>-2.2831050000000001E-3</v>
      </c>
      <c r="AG170" s="43"/>
      <c r="AH170" s="43" t="s">
        <v>405</v>
      </c>
      <c r="AI170" s="44">
        <v>1</v>
      </c>
      <c r="AJ170" s="43"/>
      <c r="AK170" s="43"/>
      <c r="AL170" s="43"/>
      <c r="AM170" s="43" t="s">
        <v>403</v>
      </c>
      <c r="AN170" s="43"/>
      <c r="AO170" s="43"/>
      <c r="AP170" s="43"/>
      <c r="AQ170" s="43" t="s">
        <v>492</v>
      </c>
    </row>
    <row r="171" spans="1:43" x14ac:dyDescent="0.25">
      <c r="A171" s="6" t="str">
        <f t="shared" si="8"/>
        <v>Generators</v>
      </c>
      <c r="B171" s="6" t="str">
        <f t="shared" si="8"/>
        <v>System</v>
      </c>
      <c r="C171" s="6" t="str">
        <f>'Project Start Date'!C171</f>
        <v>DRW.PX.YAK._.RES.Grid Interactive Water Htr</v>
      </c>
      <c r="D171" s="6" t="str">
        <f t="shared" si="7"/>
        <v>Max Capacity Factor Year</v>
      </c>
      <c r="E171" s="46">
        <f>INDEX('AEG Inputs'!$L:$L,MATCH($C171,'AEG Inputs'!$F:$F,0))</f>
        <v>100</v>
      </c>
      <c r="G171" s="6" t="s">
        <v>560</v>
      </c>
      <c r="H171" s="6">
        <f>'Project Start Date'!H171</f>
        <v>1</v>
      </c>
      <c r="L171" s="6" t="s">
        <v>561</v>
      </c>
      <c r="M171" s="6" t="s">
        <v>562</v>
      </c>
      <c r="O171" s="6" t="str">
        <f ca="1">'Project Start Date'!O171</f>
        <v>H:\2023 IRP Update\_Document\DATA DISC\2023 IRP Update Data Disk April 1 (Public)\Chapters, Appendicies, and Input Assumptions\Input Assumptions\DSM\_PC_DSM-DR-IRP2023 Update Plexos Inputs Summer &amp; Winter update.xlsx]</v>
      </c>
      <c r="Q171" s="6">
        <f>INDEX('AEG Inputs'!$L:$L,MATCH($C171,'AEG Inputs'!$F:$F,0))</f>
        <v>100</v>
      </c>
      <c r="AB171" s="43" t="s">
        <v>8</v>
      </c>
      <c r="AC171" s="43" t="s">
        <v>484</v>
      </c>
      <c r="AD171" s="43" t="s">
        <v>180</v>
      </c>
      <c r="AE171" s="43" t="s">
        <v>219</v>
      </c>
      <c r="AF171" s="43">
        <v>-2.0547949999999999E-3</v>
      </c>
      <c r="AG171" s="43"/>
      <c r="AH171" s="43" t="s">
        <v>405</v>
      </c>
      <c r="AI171" s="44">
        <v>1</v>
      </c>
      <c r="AJ171" s="43"/>
      <c r="AK171" s="43"/>
      <c r="AL171" s="43"/>
      <c r="AM171" s="43" t="s">
        <v>403</v>
      </c>
      <c r="AN171" s="43"/>
      <c r="AO171" s="43"/>
      <c r="AP171" s="43"/>
      <c r="AQ171" s="43" t="s">
        <v>492</v>
      </c>
    </row>
    <row r="172" spans="1:43" x14ac:dyDescent="0.25">
      <c r="A172" s="6" t="str">
        <f t="shared" si="8"/>
        <v>Generators</v>
      </c>
      <c r="B172" s="6" t="str">
        <f t="shared" si="8"/>
        <v>System</v>
      </c>
      <c r="C172" s="6" t="str">
        <f>'Project Start Date'!C172</f>
        <v>DRW.PX.YAK._.RES.Home Energy Mgmt Sys</v>
      </c>
      <c r="D172" s="6" t="str">
        <f t="shared" si="7"/>
        <v>Max Capacity Factor Year</v>
      </c>
      <c r="E172" s="46">
        <f>INDEX('AEG Inputs'!$L:$L,MATCH($C172,'AEG Inputs'!$F:$F,0))</f>
        <v>20</v>
      </c>
      <c r="G172" s="6" t="s">
        <v>560</v>
      </c>
      <c r="H172" s="6">
        <f>'Project Start Date'!H172</f>
        <v>1</v>
      </c>
      <c r="L172" s="6" t="s">
        <v>561</v>
      </c>
      <c r="M172" s="6" t="s">
        <v>562</v>
      </c>
      <c r="O172" s="6" t="str">
        <f ca="1">'Project Start Date'!O172</f>
        <v>H:\2023 IRP Update\_Document\DATA DISC\2023 IRP Update Data Disk April 1 (Public)\Chapters, Appendicies, and Input Assumptions\Input Assumptions\DSM\_PC_DSM-DR-IRP2023 Update Plexos Inputs Summer &amp; Winter update.xlsx]</v>
      </c>
      <c r="Q172" s="6">
        <f>INDEX('AEG Inputs'!$L:$L,MATCH($C172,'AEG Inputs'!$F:$F,0))</f>
        <v>20</v>
      </c>
      <c r="AB172" s="43" t="s">
        <v>8</v>
      </c>
      <c r="AC172" s="43" t="s">
        <v>485</v>
      </c>
      <c r="AD172" s="43" t="s">
        <v>152</v>
      </c>
      <c r="AE172" s="43" t="s">
        <v>219</v>
      </c>
      <c r="AF172" s="43">
        <v>-1.0273973E-2</v>
      </c>
      <c r="AG172" s="43"/>
      <c r="AH172" s="43" t="s">
        <v>405</v>
      </c>
      <c r="AI172" s="44">
        <v>1</v>
      </c>
      <c r="AJ172" s="43"/>
      <c r="AK172" s="43"/>
      <c r="AL172" s="43"/>
      <c r="AM172" s="43" t="s">
        <v>403</v>
      </c>
      <c r="AN172" s="43"/>
      <c r="AO172" s="43"/>
      <c r="AP172" s="43"/>
      <c r="AQ172" s="43" t="s">
        <v>492</v>
      </c>
    </row>
    <row r="173" spans="1:43" x14ac:dyDescent="0.25">
      <c r="A173" s="6" t="str">
        <f t="shared" si="8"/>
        <v>Generators</v>
      </c>
      <c r="B173" s="6" t="str">
        <f t="shared" si="8"/>
        <v>System</v>
      </c>
      <c r="C173" s="6" t="str">
        <f>'Project Start Date'!C173</f>
        <v>DRW.PX.YAK._.RES.HVAC - DLC</v>
      </c>
      <c r="D173" s="6" t="str">
        <f t="shared" si="7"/>
        <v>Max Capacity Factor Year</v>
      </c>
      <c r="E173" s="46">
        <f>INDEX('AEG Inputs'!$L:$L,MATCH($C173,'AEG Inputs'!$F:$F,0))</f>
        <v>18</v>
      </c>
      <c r="G173" s="6" t="s">
        <v>560</v>
      </c>
      <c r="H173" s="6">
        <f>'Project Start Date'!H173</f>
        <v>1</v>
      </c>
      <c r="L173" s="6" t="s">
        <v>561</v>
      </c>
      <c r="M173" s="6" t="s">
        <v>562</v>
      </c>
      <c r="O173" s="6" t="str">
        <f ca="1">'Project Start Date'!O173</f>
        <v>H:\2023 IRP Update\_Document\DATA DISC\2023 IRP Update Data Disk April 1 (Public)\Chapters, Appendicies, and Input Assumptions\Input Assumptions\DSM\_PC_DSM-DR-IRP2023 Update Plexos Inputs Summer &amp; Winter update.xlsx]</v>
      </c>
      <c r="Q173" s="6">
        <f>INDEX('AEG Inputs'!$L:$L,MATCH($C173,'AEG Inputs'!$F:$F,0))</f>
        <v>18</v>
      </c>
      <c r="AB173" s="43" t="s">
        <v>8</v>
      </c>
      <c r="AC173" s="43" t="s">
        <v>486</v>
      </c>
      <c r="AD173" s="43" t="s">
        <v>154</v>
      </c>
      <c r="AE173" s="43" t="s">
        <v>219</v>
      </c>
      <c r="AF173" s="43">
        <v>-2.0547949999999999E-3</v>
      </c>
      <c r="AG173" s="43"/>
      <c r="AH173" s="43" t="s">
        <v>405</v>
      </c>
      <c r="AI173" s="44">
        <v>1</v>
      </c>
      <c r="AJ173" s="43"/>
      <c r="AK173" s="43"/>
      <c r="AL173" s="43"/>
      <c r="AM173" s="43" t="s">
        <v>403</v>
      </c>
      <c r="AN173" s="43"/>
      <c r="AO173" s="43"/>
      <c r="AP173" s="43"/>
      <c r="AQ173" s="43" t="s">
        <v>492</v>
      </c>
    </row>
    <row r="174" spans="1:43" x14ac:dyDescent="0.25">
      <c r="A174" s="6" t="str">
        <f t="shared" si="8"/>
        <v>Generators</v>
      </c>
      <c r="B174" s="6" t="str">
        <f t="shared" si="8"/>
        <v>System</v>
      </c>
      <c r="C174" s="6" t="str">
        <f>'Project Start Date'!C174</f>
        <v>DRW.PX.YAK._.RES.Pool Pump - DLC</v>
      </c>
      <c r="D174" s="6" t="str">
        <f t="shared" si="7"/>
        <v>Max Capacity Factor Year</v>
      </c>
      <c r="E174" s="46">
        <f>INDEX('AEG Inputs'!$L:$L,MATCH($C174,'AEG Inputs'!$F:$F,0))</f>
        <v>18</v>
      </c>
      <c r="G174" s="6" t="s">
        <v>560</v>
      </c>
      <c r="H174" s="6">
        <f>'Project Start Date'!H174</f>
        <v>1</v>
      </c>
      <c r="L174" s="6" t="s">
        <v>561</v>
      </c>
      <c r="M174" s="6" t="s">
        <v>562</v>
      </c>
      <c r="O174" s="6" t="str">
        <f ca="1">'Project Start Date'!O174</f>
        <v>H:\2023 IRP Update\_Document\DATA DISC\2023 IRP Update Data Disk April 1 (Public)\Chapters, Appendicies, and Input Assumptions\Input Assumptions\DSM\_PC_DSM-DR-IRP2023 Update Plexos Inputs Summer &amp; Winter update.xlsx]</v>
      </c>
      <c r="Q174" s="6">
        <f>INDEX('AEG Inputs'!$L:$L,MATCH($C174,'AEG Inputs'!$F:$F,0))</f>
        <v>18</v>
      </c>
      <c r="AB174" s="43" t="s">
        <v>8</v>
      </c>
      <c r="AC174" s="43" t="s">
        <v>487</v>
      </c>
      <c r="AD174" s="43" t="s">
        <v>156</v>
      </c>
      <c r="AE174" s="43" t="s">
        <v>219</v>
      </c>
      <c r="AF174" s="43">
        <v>-2.0547949999999999E-3</v>
      </c>
      <c r="AG174" s="43"/>
      <c r="AH174" s="43" t="s">
        <v>405</v>
      </c>
      <c r="AI174" s="44">
        <v>1</v>
      </c>
      <c r="AJ174" s="43"/>
      <c r="AK174" s="43"/>
      <c r="AL174" s="43"/>
      <c r="AM174" s="43" t="s">
        <v>403</v>
      </c>
      <c r="AN174" s="43"/>
      <c r="AO174" s="43"/>
      <c r="AP174" s="43"/>
      <c r="AQ174" s="43" t="s">
        <v>492</v>
      </c>
    </row>
    <row r="175" spans="1:43" x14ac:dyDescent="0.25">
      <c r="A175" s="6" t="str">
        <f t="shared" si="8"/>
        <v>Generators</v>
      </c>
      <c r="B175" s="6" t="str">
        <f t="shared" si="8"/>
        <v>System</v>
      </c>
      <c r="C175" s="6" t="str">
        <f>'Project Start Date'!C175</f>
        <v>DRW.PX.YAK._.RES.Smart Thermostats</v>
      </c>
      <c r="D175" s="6" t="str">
        <f t="shared" si="7"/>
        <v>Max Capacity Factor Year</v>
      </c>
      <c r="E175" s="46">
        <f>INDEX('AEG Inputs'!$L:$L,MATCH($C175,'AEG Inputs'!$F:$F,0))</f>
        <v>60</v>
      </c>
      <c r="G175" s="6" t="s">
        <v>560</v>
      </c>
      <c r="H175" s="6">
        <f>'Project Start Date'!H175</f>
        <v>1</v>
      </c>
      <c r="L175" s="6" t="s">
        <v>561</v>
      </c>
      <c r="M175" s="6" t="s">
        <v>562</v>
      </c>
      <c r="O175" s="6" t="str">
        <f ca="1">'Project Start Date'!O175</f>
        <v>H:\2023 IRP Update\_Document\DATA DISC\2023 IRP Update Data Disk April 1 (Public)\Chapters, Appendicies, and Input Assumptions\Input Assumptions\DSM\_PC_DSM-DR-IRP2023 Update Plexos Inputs Summer &amp; Winter update.xlsx]</v>
      </c>
      <c r="Q175" s="6">
        <f>INDEX('AEG Inputs'!$L:$L,MATCH($C175,'AEG Inputs'!$F:$F,0))</f>
        <v>60</v>
      </c>
      <c r="AB175" s="43" t="s">
        <v>8</v>
      </c>
      <c r="AC175" s="43" t="s">
        <v>488</v>
      </c>
      <c r="AD175" s="43" t="s">
        <v>158</v>
      </c>
      <c r="AE175" s="43" t="s">
        <v>219</v>
      </c>
      <c r="AF175" s="43">
        <v>-2.2831050000000001E-3</v>
      </c>
      <c r="AG175" s="43"/>
      <c r="AH175" s="43" t="s">
        <v>405</v>
      </c>
      <c r="AI175" s="44">
        <v>1</v>
      </c>
      <c r="AJ175" s="43"/>
      <c r="AK175" s="43"/>
      <c r="AL175" s="43"/>
      <c r="AM175" s="43" t="s">
        <v>403</v>
      </c>
      <c r="AN175" s="43"/>
      <c r="AO175" s="43"/>
      <c r="AP175" s="43"/>
      <c r="AQ175" s="43" t="s">
        <v>492</v>
      </c>
    </row>
    <row r="176" spans="1:43" x14ac:dyDescent="0.25">
      <c r="A176" s="6" t="str">
        <f t="shared" si="8"/>
        <v>Generators</v>
      </c>
      <c r="B176" s="6" t="str">
        <f t="shared" si="8"/>
        <v>System</v>
      </c>
      <c r="C176" s="6" t="str">
        <f>'Project Start Date'!C176</f>
        <v>DRW.PX.YAK._.RES.Water Heater - DLC</v>
      </c>
      <c r="D176" s="6" t="str">
        <f t="shared" si="7"/>
        <v>Max Capacity Factor Year</v>
      </c>
      <c r="E176" s="46">
        <f>INDEX('AEG Inputs'!$L:$L,MATCH($C176,'AEG Inputs'!$F:$F,0))</f>
        <v>100</v>
      </c>
      <c r="G176" s="6" t="s">
        <v>560</v>
      </c>
      <c r="H176" s="6">
        <f>'Project Start Date'!H176</f>
        <v>1</v>
      </c>
      <c r="L176" s="6" t="s">
        <v>561</v>
      </c>
      <c r="M176" s="6" t="s">
        <v>562</v>
      </c>
      <c r="O176" s="6" t="str">
        <f ca="1">'Project Start Date'!O176</f>
        <v>H:\2023 IRP Update\_Document\DATA DISC\2023 IRP Update Data Disk April 1 (Public)\Chapters, Appendicies, and Input Assumptions\Input Assumptions\DSM\_PC_DSM-DR-IRP2023 Update Plexos Inputs Summer &amp; Winter update.xlsx]</v>
      </c>
      <c r="Q176" s="6">
        <f>INDEX('AEG Inputs'!$L:$L,MATCH($C176,'AEG Inputs'!$F:$F,0))</f>
        <v>100</v>
      </c>
      <c r="AB176" s="43" t="s">
        <v>8</v>
      </c>
      <c r="AC176" s="43" t="s">
        <v>489</v>
      </c>
      <c r="AD176" s="43" t="s">
        <v>160</v>
      </c>
      <c r="AE176" s="43" t="s">
        <v>219</v>
      </c>
      <c r="AF176" s="43">
        <v>-1.1415524999999999E-2</v>
      </c>
      <c r="AG176" s="43"/>
      <c r="AH176" s="43" t="s">
        <v>405</v>
      </c>
      <c r="AI176" s="44">
        <v>1</v>
      </c>
      <c r="AJ176" s="43"/>
      <c r="AK176" s="43"/>
      <c r="AL176" s="43"/>
      <c r="AM176" s="43" t="s">
        <v>403</v>
      </c>
      <c r="AN176" s="43"/>
      <c r="AO176" s="43"/>
      <c r="AP176" s="43"/>
      <c r="AQ176" s="43" t="s">
        <v>492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F9F8B5-1CDD-435A-B475-5126A172B598}"/>
</file>

<file path=customXml/itemProps2.xml><?xml version="1.0" encoding="utf-8"?>
<ds:datastoreItem xmlns:ds="http://schemas.openxmlformats.org/officeDocument/2006/customXml" ds:itemID="{1CCC4428-717A-4B0E-A89A-982262B49996}"/>
</file>

<file path=customXml/itemProps3.xml><?xml version="1.0" encoding="utf-8"?>
<ds:datastoreItem xmlns:ds="http://schemas.openxmlformats.org/officeDocument/2006/customXml" ds:itemID="{0BE52832-07F6-4845-B115-8A5704288423}"/>
</file>

<file path=customXml/itemProps4.xml><?xml version="1.0" encoding="utf-8"?>
<ds:datastoreItem xmlns:ds="http://schemas.openxmlformats.org/officeDocument/2006/customXml" ds:itemID="{E74347C6-0DA3-4F50-966D-8AE3E2799F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AEG Inputs</vt:lpstr>
      <vt:lpstr>TBL_PlexosNaming</vt:lpstr>
      <vt:lpstr>Project Start Date</vt:lpstr>
      <vt:lpstr>FOM</vt:lpstr>
      <vt:lpstr>UoS</vt:lpstr>
      <vt:lpstr>Units Built Data file</vt:lpstr>
      <vt:lpstr>Max CF-YR%</vt:lpstr>
      <vt:lpstr>Scenario</vt:lpstr>
      <vt:lpstr>StartDate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2021-01-15T01:55:43Z</dcterms:created>
  <dcterms:modified xsi:type="dcterms:W3CDTF">2024-04-04T22:33:12Z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