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printerSettings/printerSettings1.bin" ContentType="application/vnd.openxmlformats-officedocument.spreadsheetml.printerSettings"/>
  <Override PartName="/xl/externalLinks/externalLink1.xml" ContentType="application/vnd.openxmlformats-officedocument.spreadsheetml.externalLink+xml"/>
  <Override PartName="/xl/printerSettings/printerSettings2.bin" ContentType="application/vnd.openxmlformats-officedocument.spreadsheetml.printerSettings"/>
  <Override PartName="/docProps/app.xml" ContentType="application/vnd.openxmlformats-officedocument.extended-properties+xml"/>
  <Override PartName="/xl/printerSettings/printerSettings6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xl/printerSettings/printerSettings5.bin" ContentType="application/vnd.openxmlformats-officedocument.spreadsheetml.printerSettings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396" yWindow="60" windowWidth="14316" windowHeight="10572" tabRatio="911"/>
  </bookViews>
  <sheets>
    <sheet name=" Electric" sheetId="1" r:id="rId1"/>
    <sheet name=" Gas" sheetId="2" r:id="rId2"/>
    <sheet name="4 Yr Avg" sheetId="4" r:id="rId3"/>
    <sheet name="Incent &amp; Related PR Tax - TY" sheetId="3" r:id="rId4"/>
    <sheet name="Report 2022" sheetId="25" r:id="rId5"/>
    <sheet name="Manual Clearing" sheetId="15" r:id="rId6"/>
    <sheet name="PR Taxes" sheetId="33" r:id="rId7"/>
  </sheets>
  <externalReferences>
    <externalReference r:id="rId8"/>
  </externalReferences>
  <definedNames>
    <definedName name="wrn.Incentive._.Overhead." hidden="1">{#N/A,#N/A,FALSE,"Coversheet";#N/A,#N/A,FALSE,"QA"}</definedName>
  </definedNames>
  <calcPr calcId="162913" concurrentManualCount="8"/>
</workbook>
</file>

<file path=xl/calcChain.xml><?xml version="1.0" encoding="utf-8"?>
<calcChain xmlns="http://schemas.openxmlformats.org/spreadsheetml/2006/main">
  <c r="E37" i="25" l="1"/>
  <c r="O26" i="25"/>
  <c r="M26" i="25"/>
  <c r="O25" i="25"/>
  <c r="M25" i="25"/>
  <c r="O24" i="25"/>
  <c r="M24" i="25"/>
  <c r="O23" i="25"/>
  <c r="M23" i="25"/>
  <c r="O22" i="25"/>
  <c r="M22" i="25"/>
  <c r="O21" i="25"/>
  <c r="M21" i="25"/>
  <c r="O20" i="25"/>
  <c r="M20" i="25"/>
  <c r="O19" i="25"/>
  <c r="M19" i="25"/>
  <c r="O18" i="25"/>
  <c r="M18" i="25"/>
  <c r="O17" i="25"/>
  <c r="M17" i="25"/>
  <c r="O16" i="25"/>
  <c r="M16" i="25"/>
  <c r="O15" i="25"/>
  <c r="M15" i="25"/>
  <c r="K15" i="25"/>
  <c r="K16" i="25"/>
  <c r="K17" i="25"/>
  <c r="K18" i="25"/>
  <c r="K19" i="25"/>
  <c r="H14" i="25"/>
  <c r="A4" i="4"/>
  <c r="K20" i="4"/>
  <c r="D11" i="3"/>
  <c r="G21" i="15" s="1"/>
  <c r="G23" i="15" s="1"/>
  <c r="K19" i="4"/>
  <c r="C11" i="3" s="1"/>
  <c r="K14" i="4"/>
  <c r="K15" i="4" s="1"/>
  <c r="B16" i="3"/>
  <c r="B17" i="3" s="1"/>
  <c r="K11" i="4"/>
  <c r="N11" i="4"/>
  <c r="K13" i="4"/>
  <c r="N30" i="25"/>
  <c r="L30" i="25"/>
  <c r="I30" i="25"/>
  <c r="H30" i="25"/>
  <c r="E30" i="25"/>
  <c r="F30" i="25"/>
  <c r="D30" i="25"/>
  <c r="I13" i="4"/>
  <c r="I15" i="4"/>
  <c r="I22" i="4"/>
  <c r="I21" i="4"/>
  <c r="I23" i="4"/>
  <c r="I24" i="4"/>
  <c r="G30" i="25"/>
  <c r="E13" i="4"/>
  <c r="C23" i="33"/>
  <c r="C22" i="33"/>
  <c r="K8" i="33"/>
  <c r="C21" i="33"/>
  <c r="C24" i="33"/>
  <c r="C29" i="15"/>
  <c r="C17" i="33"/>
  <c r="D14" i="15"/>
  <c r="A7" i="33"/>
  <c r="C9" i="15"/>
  <c r="C10" i="15"/>
  <c r="C11" i="15"/>
  <c r="C12" i="15"/>
  <c r="C23" i="15"/>
  <c r="C13" i="15"/>
  <c r="C24" i="15"/>
  <c r="C8" i="15"/>
  <c r="C26" i="15"/>
  <c r="O14" i="15"/>
  <c r="O16" i="15"/>
  <c r="N14" i="15"/>
  <c r="N16" i="15"/>
  <c r="M14" i="15"/>
  <c r="M16" i="15"/>
  <c r="L14" i="15"/>
  <c r="L16" i="15"/>
  <c r="K14" i="15"/>
  <c r="K16" i="15"/>
  <c r="J14" i="15"/>
  <c r="J16" i="15"/>
  <c r="I14" i="15"/>
  <c r="I16" i="15"/>
  <c r="C22" i="15"/>
  <c r="D26" i="15"/>
  <c r="I17" i="33"/>
  <c r="E17" i="33"/>
  <c r="G17" i="33"/>
  <c r="B15" i="3"/>
  <c r="H14" i="15"/>
  <c r="H16" i="15"/>
  <c r="G14" i="15"/>
  <c r="G16" i="15"/>
  <c r="F14" i="15"/>
  <c r="F16" i="15"/>
  <c r="E14" i="15"/>
  <c r="E16" i="15"/>
  <c r="D16" i="15"/>
  <c r="A7" i="2"/>
  <c r="E22" i="15"/>
  <c r="E23" i="15"/>
  <c r="E24" i="15"/>
  <c r="C14" i="15"/>
  <c r="C16" i="15"/>
  <c r="C25" i="15"/>
  <c r="C30" i="25"/>
  <c r="G13" i="4"/>
  <c r="G15" i="4"/>
  <c r="D25" i="15"/>
  <c r="E25" i="15"/>
  <c r="E15" i="4"/>
  <c r="A5" i="3"/>
  <c r="E21" i="4"/>
  <c r="E22" i="4"/>
  <c r="E23" i="4"/>
  <c r="E24" i="4"/>
  <c r="A6" i="2"/>
  <c r="D27" i="15"/>
  <c r="E26" i="15"/>
  <c r="H26" i="15"/>
  <c r="N13" i="4"/>
  <c r="G21" i="4"/>
  <c r="B13" i="4"/>
  <c r="B15" i="4"/>
  <c r="A13" i="2"/>
  <c r="A14" i="2"/>
  <c r="A15" i="2"/>
  <c r="A16" i="2"/>
  <c r="A17" i="2"/>
  <c r="A18" i="2"/>
  <c r="A19" i="2"/>
  <c r="A13" i="1"/>
  <c r="A14" i="1"/>
  <c r="A15" i="1"/>
  <c r="A16" i="1"/>
  <c r="A17" i="1"/>
  <c r="A18" i="1"/>
  <c r="A19" i="1"/>
  <c r="G22" i="4"/>
  <c r="G23" i="4"/>
  <c r="G24" i="4"/>
  <c r="C27" i="15"/>
  <c r="C30" i="15"/>
  <c r="E27" i="15"/>
  <c r="D15" i="3" l="1"/>
  <c r="D16" i="3"/>
  <c r="N15" i="4"/>
  <c r="N18" i="4" s="1"/>
  <c r="K21" i="4"/>
  <c r="K22" i="4"/>
  <c r="M22" i="4" s="1"/>
  <c r="N22" i="4" s="1"/>
  <c r="C15" i="3"/>
  <c r="F21" i="15"/>
  <c r="F22" i="15" s="1"/>
  <c r="G24" i="15"/>
  <c r="G25" i="15"/>
  <c r="G27" i="15" s="1"/>
  <c r="H23" i="15"/>
  <c r="D19" i="3" s="1"/>
  <c r="C16" i="3"/>
  <c r="D17" i="3" l="1"/>
  <c r="D21" i="3"/>
  <c r="C17" i="3"/>
  <c r="F24" i="15"/>
  <c r="H24" i="15" s="1"/>
  <c r="H22" i="15"/>
  <c r="C12" i="2"/>
  <c r="G16" i="33"/>
  <c r="G18" i="33" s="1"/>
  <c r="C14" i="2" s="1"/>
  <c r="D12" i="2"/>
  <c r="I16" i="33"/>
  <c r="I18" i="33" s="1"/>
  <c r="M21" i="4"/>
  <c r="K23" i="4"/>
  <c r="K24" i="4" s="1"/>
  <c r="D14" i="2" l="1"/>
  <c r="E14" i="2" s="1"/>
  <c r="E12" i="2"/>
  <c r="N21" i="4"/>
  <c r="M23" i="4"/>
  <c r="F25" i="15"/>
  <c r="F27" i="15" s="1"/>
  <c r="C15" i="2"/>
  <c r="H25" i="15"/>
  <c r="C19" i="3"/>
  <c r="C21" i="3" s="1"/>
  <c r="E15" i="2" l="1"/>
  <c r="D15" i="2"/>
  <c r="B19" i="3"/>
  <c r="B21" i="3" s="1"/>
  <c r="H27" i="15"/>
  <c r="C12" i="1"/>
  <c r="C16" i="33"/>
  <c r="C18" i="33" s="1"/>
  <c r="C14" i="1" s="1"/>
  <c r="E16" i="33"/>
  <c r="E18" i="33" s="1"/>
  <c r="D12" i="1"/>
  <c r="N23" i="4"/>
  <c r="E17" i="2"/>
  <c r="E19" i="2" s="1"/>
  <c r="E12" i="1" l="1"/>
  <c r="D14" i="1"/>
  <c r="E14" i="1" s="1"/>
  <c r="C15" i="1"/>
  <c r="E15" i="1" l="1"/>
  <c r="D15" i="1"/>
  <c r="E17" i="1"/>
  <c r="E19" i="1" s="1"/>
</calcChain>
</file>

<file path=xl/sharedStrings.xml><?xml version="1.0" encoding="utf-8"?>
<sst xmlns="http://schemas.openxmlformats.org/spreadsheetml/2006/main" count="196" uniqueCount="142">
  <si>
    <t>PUGET SOUND ENERGY</t>
  </si>
  <si>
    <t>INCENTIVE / MERIT PAY - ELECTRIC</t>
  </si>
  <si>
    <t>LINE</t>
  </si>
  <si>
    <t>NO.</t>
  </si>
  <si>
    <t>DESCRIPTION</t>
  </si>
  <si>
    <t>ACTUAL</t>
  </si>
  <si>
    <t>RESTATED</t>
  </si>
  <si>
    <t>ADJUSTMENT</t>
  </si>
  <si>
    <t>TOTAL INCENTIVE / MERIT PAY</t>
  </si>
  <si>
    <t>PAYROLL TAXES ASSOCI WITH MERIT PAY</t>
  </si>
  <si>
    <t>INCREASE (DECREASE ) IN EXPENSE</t>
  </si>
  <si>
    <t>INCREASE (DECREASE) FIT @</t>
  </si>
  <si>
    <t>INCREASE (DECREASE) NOI</t>
  </si>
  <si>
    <t>INCENTIVE / MERIT PAY - GAS</t>
  </si>
  <si>
    <t>INCREASE(DECREASE ) IN EXPENSE</t>
  </si>
  <si>
    <t>Puget Sound Energy</t>
  </si>
  <si>
    <t>Payouts made in</t>
  </si>
  <si>
    <t>Calendar Year</t>
  </si>
  <si>
    <t>4 Year</t>
  </si>
  <si>
    <t>Total</t>
  </si>
  <si>
    <t>(b)</t>
  </si>
  <si>
    <t>(d)</t>
  </si>
  <si>
    <t>(e) = (a) + (b) + (c) + (d)</t>
  </si>
  <si>
    <t>Actual Incentive Payout</t>
  </si>
  <si>
    <t xml:space="preserve">x YTD Direct Labor O&amp;M % </t>
  </si>
  <si>
    <t>(r3)</t>
  </si>
  <si>
    <t>(r4)</t>
  </si>
  <si>
    <t>(r5) = (r1) + (r2) + (r3) + (r4)</t>
  </si>
  <si>
    <t>4 yr. Average. - (r6) = (r5) ÷ 4 years</t>
  </si>
  <si>
    <t>Benefits Allocator</t>
  </si>
  <si>
    <t>INCENTIVE AND RELATED PAYROLL TAXES</t>
  </si>
  <si>
    <t>DETERMINE TEST YEAR ACTUALS</t>
  </si>
  <si>
    <t>Electric</t>
  </si>
  <si>
    <t>Gas</t>
  </si>
  <si>
    <t>Total System Clearings</t>
  </si>
  <si>
    <t>Direct Labor O&amp;M % - Utility</t>
  </si>
  <si>
    <t>Utility O&amp;M System Clearings</t>
  </si>
  <si>
    <t xml:space="preserve">Utility O&amp;M Manual Clearings </t>
  </si>
  <si>
    <t>Total O&amp;M Incentive (System &amp; Manual Clearings)</t>
  </si>
  <si>
    <t>Common</t>
  </si>
  <si>
    <t xml:space="preserve"> </t>
  </si>
  <si>
    <t>Description</t>
  </si>
  <si>
    <t>Non-Utility</t>
  </si>
  <si>
    <t>(a)</t>
  </si>
  <si>
    <t>( c )</t>
  </si>
  <si>
    <t>(e)</t>
  </si>
  <si>
    <t>(f)</t>
  </si>
  <si>
    <t>(g)</t>
  </si>
  <si>
    <t>(h)</t>
  </si>
  <si>
    <t>(i)</t>
  </si>
  <si>
    <t>(j)</t>
  </si>
  <si>
    <t>Monthly</t>
  </si>
  <si>
    <t>Accrued</t>
  </si>
  <si>
    <t>Prior Year</t>
  </si>
  <si>
    <t>Cumulative</t>
  </si>
  <si>
    <t>Incentive</t>
  </si>
  <si>
    <t>Activity</t>
  </si>
  <si>
    <t xml:space="preserve">Incentive Pay </t>
  </si>
  <si>
    <t>to Acct</t>
  </si>
  <si>
    <t>Overhead</t>
  </si>
  <si>
    <t>Liability</t>
  </si>
  <si>
    <t>Approx</t>
  </si>
  <si>
    <t>Rate</t>
  </si>
  <si>
    <t>Orders</t>
  </si>
  <si>
    <t xml:space="preserve">Test Year Utilities Incentives Manual Clearing </t>
  </si>
  <si>
    <t>Allocation of Common</t>
  </si>
  <si>
    <t>Less</t>
  </si>
  <si>
    <t>Use in</t>
  </si>
  <si>
    <t>Adjustment</t>
  </si>
  <si>
    <t xml:space="preserve">Total Utility </t>
  </si>
  <si>
    <t>Add Non-Utility, 41710062 - Common</t>
  </si>
  <si>
    <t>Total Utility plus non Utility</t>
  </si>
  <si>
    <t>Total Test Year Incentive Manual Clearing</t>
  </si>
  <si>
    <t>41710062  1412 - Incentive Clearing - Common</t>
  </si>
  <si>
    <t>Debit</t>
  </si>
  <si>
    <t>The difference</t>
  </si>
  <si>
    <t>(k)</t>
  </si>
  <si>
    <t xml:space="preserve">  ZO12                      Orders: Actual 12 Month Ended</t>
  </si>
  <si>
    <t>Checked against prior 3 CBRs?</t>
  </si>
  <si>
    <t>Yes</t>
  </si>
  <si>
    <t xml:space="preserve">Direct Labor Split % </t>
  </si>
  <si>
    <t>Ck</t>
  </si>
  <si>
    <t>(b+c+d+e)</t>
  </si>
  <si>
    <t>Manual Clearing O&amp;M:</t>
  </si>
  <si>
    <t>Manual CNS</t>
  </si>
  <si>
    <t xml:space="preserve">Incentive </t>
  </si>
  <si>
    <t>546 - 56000140</t>
  </si>
  <si>
    <t>True Up</t>
  </si>
  <si>
    <t>Costs - JR 142</t>
  </si>
  <si>
    <t>Incentive OH</t>
  </si>
  <si>
    <t>Accrued, Payout</t>
  </si>
  <si>
    <t>580 - 88000140</t>
  </si>
  <si>
    <t>Debit Order</t>
  </si>
  <si>
    <t>Credit Order</t>
  </si>
  <si>
    <t>&amp; True Up</t>
  </si>
  <si>
    <t>Acct 60230010</t>
  </si>
  <si>
    <t>[1]</t>
  </si>
  <si>
    <t>54600140  9800 - Incentive Clearing - Electric</t>
  </si>
  <si>
    <t>56000140  9800 - Incentive Clearing - Electric</t>
  </si>
  <si>
    <t>58000140  9800 - Incentive Clearing - Electric</t>
  </si>
  <si>
    <t>88000140  9800 - Incentive Clearing - Gas</t>
  </si>
  <si>
    <t>92006494  9800 - Incentive Clearing - Common</t>
  </si>
  <si>
    <t>New Orders Beginning Jan 2017</t>
  </si>
  <si>
    <t>COMMISSION BASIS REPORT</t>
  </si>
  <si>
    <t>Direct Labor Allocator</t>
  </si>
  <si>
    <t xml:space="preserve">From the Incentive Pay Overhead Analysis report </t>
  </si>
  <si>
    <t>12 Months</t>
  </si>
  <si>
    <t>Incentive true up split between O&amp;M and CNS; the rate calculations are based on the net sum of adjustments during the month.</t>
  </si>
  <si>
    <t>SUMMARY OF IMPACT OF INCENTIVE ADJUSTMENT ON PAYROLL TAXES</t>
  </si>
  <si>
    <t>Test</t>
  </si>
  <si>
    <t>Year</t>
  </si>
  <si>
    <t>Restated</t>
  </si>
  <si>
    <t>E</t>
  </si>
  <si>
    <t>G</t>
  </si>
  <si>
    <t>Incentive O&amp;M</t>
  </si>
  <si>
    <t>Payroll Tax Rate</t>
  </si>
  <si>
    <t>Payroll Taxes</t>
  </si>
  <si>
    <t>FICA</t>
  </si>
  <si>
    <t>FUTA</t>
  </si>
  <si>
    <t>SUTA (PSE)</t>
  </si>
  <si>
    <t>Subtotal</t>
  </si>
  <si>
    <t>GL 23200483</t>
  </si>
  <si>
    <t>Order 23200483</t>
  </si>
  <si>
    <t>Ord 151920100</t>
  </si>
  <si>
    <t>92006494;41710062</t>
  </si>
  <si>
    <t>Jackson Prairie</t>
  </si>
  <si>
    <t>CNS</t>
  </si>
  <si>
    <t>O&amp;M</t>
  </si>
  <si>
    <t>Split to</t>
  </si>
  <si>
    <t>https://www.irs.gov/taxtopics/tc751</t>
  </si>
  <si>
    <t>https://www.irs.gov/taxtopics/tc759</t>
  </si>
  <si>
    <t>Incentive payout 3/2022</t>
  </si>
  <si>
    <t>Total 12ME Dec 2021</t>
  </si>
  <si>
    <t>Total Incentives</t>
  </si>
  <si>
    <t>PLNG</t>
  </si>
  <si>
    <t>FOR THE TWELVE MONTHS ENDED DECEMBER 31, 2022</t>
  </si>
  <si>
    <t>(c)</t>
  </si>
  <si>
    <t>Incentive payout 3/2023</t>
  </si>
  <si>
    <t xml:space="preserve">2022 Incentive Pay Overhead Analysis  </t>
  </si>
  <si>
    <t xml:space="preserve">  Date:                     02/13/2023</t>
  </si>
  <si>
    <t>Incentive / Merit Payouts From 2020 To 2023</t>
  </si>
  <si>
    <t xml:space="preserve">&lt;= 2022 Actual Incentive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</si>
</sst>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_);_(&quot;$&quot;* \(#,##0.000000\);_(&quot;$&quot;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mmmm\ d\,\ yyyy"/>
    <numFmt numFmtId="170" formatCode="0.0%"/>
    <numFmt numFmtId="171" formatCode="mmmm\,\ yyyy"/>
    <numFmt numFmtId="172" formatCode="#,##0.00_-;#,##0.00\-;&quot; &quot;"/>
    <numFmt numFmtId="173" formatCode="#,##0_-;#,##0\-;&quot; &quot;"/>
    <numFmt numFmtId="174" formatCode="0.0000"/>
    <numFmt numFmtId="175" formatCode="0.00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color rgb="FF1F497D"/>
      <name val="Calibri"/>
      <family val="2"/>
    </font>
    <font>
      <b/>
      <sz val="9"/>
      <name val="Arial"/>
      <family val="2"/>
    </font>
    <font>
      <sz val="10"/>
      <name val="Helvetica"/>
      <family val="2"/>
    </font>
    <font>
      <sz val="9"/>
      <name val="Arial"/>
      <family val="2"/>
    </font>
    <font>
      <b/>
      <sz val="10"/>
      <name val="Tahoma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8"/>
      <color rgb="FFFF0000"/>
      <name val="Arial"/>
      <family val="2"/>
    </font>
    <font>
      <sz val="11"/>
      <color indexed="8"/>
      <name val="Calibri"/>
      <family val="2"/>
      <scheme val="minor"/>
    </font>
    <font>
      <b/>
      <u/>
      <sz val="8"/>
      <color rgb="FF0000FF"/>
      <name val="Arial"/>
      <family val="2"/>
    </font>
    <font>
      <sz val="9"/>
      <color rgb="FF0000FF"/>
      <name val="Arial"/>
      <family val="2"/>
    </font>
    <font>
      <sz val="8"/>
      <color rgb="FF0000FF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color rgb="FF0000FF"/>
      <name val="Arial"/>
      <family val="2"/>
    </font>
    <font>
      <b/>
      <i/>
      <sz val="1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CCFF3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35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20">
    <xf numFmtId="0" fontId="0" fillId="0" borderId="0" xfId="0"/>
    <xf numFmtId="10" fontId="0" fillId="0" borderId="1" xfId="1" applyNumberFormat="1" applyFont="1" applyBorder="1"/>
    <xf numFmtId="10" fontId="0" fillId="0" borderId="0" xfId="1" applyNumberFormat="1" applyFont="1"/>
    <xf numFmtId="0" fontId="0" fillId="0" borderId="1" xfId="0" applyBorder="1"/>
    <xf numFmtId="0" fontId="4" fillId="0" borderId="0" xfId="0" quotePrefix="1" applyFont="1" applyFill="1" applyAlignment="1"/>
    <xf numFmtId="0" fontId="5" fillId="0" borderId="0" xfId="0" applyFont="1" applyFill="1"/>
    <xf numFmtId="0" fontId="5" fillId="0" borderId="0" xfId="0" quotePrefix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18" fontId="5" fillId="0" borderId="0" xfId="0" applyNumberFormat="1" applyFont="1" applyFill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6" fillId="0" borderId="0" xfId="0" applyFont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37" fontId="6" fillId="0" borderId="0" xfId="0" applyNumberFormat="1" applyFont="1" applyFill="1"/>
    <xf numFmtId="9" fontId="6" fillId="0" borderId="0" xfId="0" applyNumberFormat="1" applyFont="1" applyFill="1" applyBorder="1"/>
    <xf numFmtId="165" fontId="6" fillId="0" borderId="0" xfId="0" applyNumberFormat="1" applyFont="1" applyFill="1"/>
    <xf numFmtId="42" fontId="0" fillId="0" borderId="0" xfId="0" applyNumberFormat="1"/>
    <xf numFmtId="167" fontId="8" fillId="0" borderId="0" xfId="0" applyNumberFormat="1" applyFont="1" applyFill="1"/>
    <xf numFmtId="37" fontId="9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/>
    <xf numFmtId="0" fontId="9" fillId="0" borderId="0" xfId="0" applyFont="1" applyFill="1" applyBorder="1" applyAlignment="1">
      <alignment horizontal="centerContinuous" vertical="center"/>
    </xf>
    <xf numFmtId="6" fontId="10" fillId="0" borderId="0" xfId="0" applyNumberFormat="1" applyFont="1" applyAlignment="1">
      <alignment vertical="center"/>
    </xf>
    <xf numFmtId="167" fontId="8" fillId="0" borderId="0" xfId="0" applyNumberFormat="1" applyFont="1" applyFill="1" applyBorder="1"/>
    <xf numFmtId="37" fontId="9" fillId="0" borderId="0" xfId="0" applyNumberFormat="1" applyFont="1" applyFill="1" applyBorder="1"/>
    <xf numFmtId="167" fontId="9" fillId="0" borderId="3" xfId="0" applyNumberFormat="1" applyFont="1" applyFill="1" applyBorder="1"/>
    <xf numFmtId="49" fontId="9" fillId="0" borderId="4" xfId="0" applyNumberFormat="1" applyFont="1" applyFill="1" applyBorder="1" applyAlignment="1">
      <alignment horizontal="center"/>
    </xf>
    <xf numFmtId="49" fontId="9" fillId="0" borderId="4" xfId="0" applyNumberFormat="1" applyFont="1" applyFill="1" applyBorder="1"/>
    <xf numFmtId="0" fontId="9" fillId="0" borderId="4" xfId="0" applyFont="1" applyFill="1" applyBorder="1"/>
    <xf numFmtId="10" fontId="9" fillId="0" borderId="4" xfId="0" applyNumberFormat="1" applyFont="1" applyFill="1" applyBorder="1"/>
    <xf numFmtId="49" fontId="9" fillId="0" borderId="5" xfId="0" applyNumberFormat="1" applyFont="1" applyFill="1" applyBorder="1" applyAlignment="1">
      <alignment horizontal="center"/>
    </xf>
    <xf numFmtId="10" fontId="8" fillId="0" borderId="0" xfId="0" applyNumberFormat="1" applyFont="1" applyFill="1" applyBorder="1"/>
    <xf numFmtId="167" fontId="9" fillId="0" borderId="6" xfId="0" applyNumberFormat="1" applyFont="1" applyFill="1" applyBorder="1"/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"/>
    </xf>
    <xf numFmtId="10" fontId="9" fillId="0" borderId="0" xfId="0" applyNumberFormat="1" applyFont="1" applyFill="1" applyBorder="1"/>
    <xf numFmtId="49" fontId="9" fillId="0" borderId="7" xfId="0" applyNumberFormat="1" applyFont="1" applyFill="1" applyBorder="1" applyAlignment="1">
      <alignment horizontal="center"/>
    </xf>
    <xf numFmtId="167" fontId="9" fillId="0" borderId="8" xfId="0" applyNumberFormat="1" applyFont="1" applyFill="1" applyBorder="1"/>
    <xf numFmtId="49" fontId="9" fillId="0" borderId="9" xfId="0" applyNumberFormat="1" applyFont="1" applyFill="1" applyBorder="1" applyAlignment="1">
      <alignment horizontal="center"/>
    </xf>
    <xf numFmtId="0" fontId="9" fillId="0" borderId="9" xfId="0" applyFont="1" applyFill="1" applyBorder="1"/>
    <xf numFmtId="0" fontId="11" fillId="0" borderId="9" xfId="0" applyNumberFormat="1" applyFont="1" applyFill="1" applyBorder="1"/>
    <xf numFmtId="0" fontId="11" fillId="0" borderId="9" xfId="0" applyNumberFormat="1" applyFont="1" applyFill="1" applyBorder="1" applyAlignment="1">
      <alignment horizontal="center"/>
    </xf>
    <xf numFmtId="10" fontId="11" fillId="0" borderId="9" xfId="0" applyNumberFormat="1" applyFont="1" applyFill="1" applyBorder="1"/>
    <xf numFmtId="49" fontId="11" fillId="0" borderId="10" xfId="0" applyNumberFormat="1" applyFont="1" applyFill="1" applyBorder="1" applyAlignment="1">
      <alignment horizontal="center"/>
    </xf>
    <xf numFmtId="167" fontId="9" fillId="0" borderId="6" xfId="0" applyNumberFormat="1" applyFont="1" applyFill="1" applyBorder="1" applyAlignment="1">
      <alignment horizontal="right"/>
    </xf>
    <xf numFmtId="42" fontId="8" fillId="0" borderId="0" xfId="0" applyNumberFormat="1" applyFont="1" applyFill="1" applyBorder="1"/>
    <xf numFmtId="42" fontId="8" fillId="0" borderId="7" xfId="0" applyNumberFormat="1" applyFont="1" applyFill="1" applyBorder="1"/>
    <xf numFmtId="164" fontId="12" fillId="0" borderId="0" xfId="0" applyNumberFormat="1" applyFont="1" applyFill="1"/>
    <xf numFmtId="37" fontId="8" fillId="0" borderId="11" xfId="0" applyNumberFormat="1" applyFont="1" applyFill="1" applyBorder="1"/>
    <xf numFmtId="37" fontId="8" fillId="0" borderId="0" xfId="0" applyNumberFormat="1" applyFont="1" applyFill="1" applyBorder="1"/>
    <xf numFmtId="42" fontId="8" fillId="0" borderId="0" xfId="0" applyNumberFormat="1" applyFont="1" applyFill="1" applyBorder="1" applyAlignment="1">
      <alignment horizontal="center"/>
    </xf>
    <xf numFmtId="10" fontId="8" fillId="0" borderId="1" xfId="0" applyNumberFormat="1" applyFont="1" applyFill="1" applyBorder="1"/>
    <xf numFmtId="37" fontId="8" fillId="0" borderId="1" xfId="0" applyNumberFormat="1" applyFont="1" applyFill="1" applyBorder="1"/>
    <xf numFmtId="167" fontId="8" fillId="0" borderId="6" xfId="0" applyNumberFormat="1" applyFont="1" applyFill="1" applyBorder="1"/>
    <xf numFmtId="37" fontId="11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7" fontId="13" fillId="0" borderId="0" xfId="0" applyNumberFormat="1" applyFont="1" applyFill="1" applyBorder="1"/>
    <xf numFmtId="37" fontId="11" fillId="0" borderId="7" xfId="0" applyNumberFormat="1" applyFont="1" applyFill="1" applyBorder="1" applyAlignment="1">
      <alignment horizontal="center"/>
    </xf>
    <xf numFmtId="37" fontId="8" fillId="0" borderId="7" xfId="0" applyNumberFormat="1" applyFont="1" applyFill="1" applyBorder="1"/>
    <xf numFmtId="168" fontId="9" fillId="0" borderId="13" xfId="0" applyNumberFormat="1" applyFont="1" applyFill="1" applyBorder="1"/>
    <xf numFmtId="2" fontId="8" fillId="0" borderId="0" xfId="0" applyNumberFormat="1" applyFont="1" applyFill="1"/>
    <xf numFmtId="0" fontId="8" fillId="0" borderId="7" xfId="0" applyFont="1" applyFill="1" applyBorder="1"/>
    <xf numFmtId="0" fontId="8" fillId="0" borderId="6" xfId="0" applyFont="1" applyFill="1" applyBorder="1"/>
    <xf numFmtId="167" fontId="8" fillId="0" borderId="0" xfId="0" applyNumberFormat="1" applyFont="1" applyFill="1" applyBorder="1" applyAlignment="1">
      <alignment horizontal="center"/>
    </xf>
    <xf numFmtId="10" fontId="8" fillId="0" borderId="0" xfId="0" applyNumberFormat="1" applyFont="1" applyFill="1" applyBorder="1" applyAlignment="1">
      <alignment horizontal="right"/>
    </xf>
    <xf numFmtId="37" fontId="8" fillId="0" borderId="0" xfId="0" applyNumberFormat="1" applyFont="1" applyFill="1"/>
    <xf numFmtId="37" fontId="8" fillId="0" borderId="15" xfId="0" applyNumberFormat="1" applyFont="1" applyFill="1" applyBorder="1"/>
    <xf numFmtId="0" fontId="8" fillId="0" borderId="15" xfId="0" applyFont="1" applyFill="1" applyBorder="1"/>
    <xf numFmtId="0" fontId="8" fillId="0" borderId="16" xfId="0" applyFont="1" applyFill="1" applyBorder="1"/>
    <xf numFmtId="0" fontId="10" fillId="0" borderId="0" xfId="0" applyFont="1"/>
    <xf numFmtId="0" fontId="0" fillId="0" borderId="0" xfId="0" applyFill="1"/>
    <xf numFmtId="44" fontId="0" fillId="0" borderId="0" xfId="0" applyNumberFormat="1"/>
    <xf numFmtId="0" fontId="0" fillId="0" borderId="26" xfId="0" applyFill="1" applyBorder="1"/>
    <xf numFmtId="0" fontId="13" fillId="0" borderId="26" xfId="0" applyFont="1" applyFill="1" applyBorder="1" applyAlignment="1">
      <alignment horizontal="center"/>
    </xf>
    <xf numFmtId="14" fontId="0" fillId="0" borderId="0" xfId="0" applyNumberFormat="1"/>
    <xf numFmtId="6" fontId="6" fillId="0" borderId="0" xfId="0" applyNumberFormat="1" applyFont="1" applyFill="1" applyProtection="1">
      <protection locked="0"/>
    </xf>
    <xf numFmtId="0" fontId="0" fillId="0" borderId="0" xfId="0"/>
    <xf numFmtId="168" fontId="8" fillId="0" borderId="0" xfId="0" applyNumberFormat="1" applyFont="1"/>
    <xf numFmtId="168" fontId="17" fillId="0" borderId="0" xfId="0" applyNumberFormat="1" applyFont="1" applyFill="1"/>
    <xf numFmtId="170" fontId="8" fillId="0" borderId="0" xfId="0" applyNumberFormat="1" applyFont="1" applyFill="1"/>
    <xf numFmtId="170" fontId="8" fillId="0" borderId="0" xfId="0" applyNumberFormat="1" applyFont="1" applyFill="1" applyBorder="1"/>
    <xf numFmtId="10" fontId="8" fillId="0" borderId="0" xfId="0" applyNumberFormat="1" applyFont="1"/>
    <xf numFmtId="170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right"/>
    </xf>
    <xf numFmtId="43" fontId="0" fillId="0" borderId="0" xfId="0" applyNumberFormat="1" applyFont="1" applyFill="1"/>
    <xf numFmtId="0" fontId="13" fillId="0" borderId="0" xfId="0" applyFont="1" applyFill="1"/>
    <xf numFmtId="0" fontId="13" fillId="0" borderId="0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28" fillId="0" borderId="0" xfId="0" applyFont="1" applyFill="1"/>
    <xf numFmtId="10" fontId="25" fillId="0" borderId="0" xfId="0" applyNumberFormat="1" applyFont="1" applyFill="1" applyBorder="1"/>
    <xf numFmtId="0" fontId="8" fillId="0" borderId="0" xfId="0" applyFont="1" applyFill="1" applyBorder="1"/>
    <xf numFmtId="10" fontId="25" fillId="0" borderId="0" xfId="0" applyNumberFormat="1" applyFont="1" applyFill="1"/>
    <xf numFmtId="6" fontId="9" fillId="0" borderId="0" xfId="0" applyNumberFormat="1" applyFont="1" applyFill="1"/>
    <xf numFmtId="10" fontId="8" fillId="0" borderId="0" xfId="0" applyNumberFormat="1" applyFont="1" applyFill="1"/>
    <xf numFmtId="0" fontId="8" fillId="0" borderId="0" xfId="0" applyFont="1"/>
    <xf numFmtId="16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43" fontId="8" fillId="0" borderId="0" xfId="0" applyNumberFormat="1" applyFont="1" applyFill="1" applyAlignment="1">
      <alignment horizontal="center" vertical="center"/>
    </xf>
    <xf numFmtId="44" fontId="8" fillId="0" borderId="20" xfId="0" applyNumberFormat="1" applyFont="1" applyFill="1" applyBorder="1"/>
    <xf numFmtId="44" fontId="8" fillId="0" borderId="0" xfId="0" applyNumberFormat="1" applyFont="1" applyFill="1" applyBorder="1" applyAlignment="1">
      <alignment horizontal="center"/>
    </xf>
    <xf numFmtId="170" fontId="8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8" fillId="0" borderId="0" xfId="0" applyNumberFormat="1" applyFont="1"/>
    <xf numFmtId="0" fontId="8" fillId="0" borderId="0" xfId="0" applyFont="1" applyFill="1" applyAlignment="1">
      <alignment horizontal="center"/>
    </xf>
    <xf numFmtId="172" fontId="0" fillId="0" borderId="0" xfId="0" applyNumberFormat="1" applyFill="1" applyBorder="1"/>
    <xf numFmtId="0" fontId="0" fillId="0" borderId="0" xfId="0" applyFill="1" applyBorder="1"/>
    <xf numFmtId="0" fontId="31" fillId="0" borderId="0" xfId="0" applyFont="1" applyFill="1" applyBorder="1"/>
    <xf numFmtId="0" fontId="0" fillId="0" borderId="0" xfId="0"/>
    <xf numFmtId="164" fontId="0" fillId="0" borderId="0" xfId="0" applyNumberFormat="1" applyFill="1"/>
    <xf numFmtId="15" fontId="5" fillId="0" borderId="0" xfId="0" applyNumberFormat="1" applyFont="1" applyFill="1" applyAlignment="1">
      <alignment horizontal="centerContinuous"/>
    </xf>
    <xf numFmtId="166" fontId="0" fillId="0" borderId="0" xfId="0" applyNumberFormat="1" applyFill="1"/>
    <xf numFmtId="42" fontId="2" fillId="0" borderId="0" xfId="0" applyNumberFormat="1" applyFont="1" applyFill="1"/>
    <xf numFmtId="3" fontId="0" fillId="0" borderId="0" xfId="0" applyNumberFormat="1" applyFill="1" applyAlignment="1">
      <alignment horizontal="right"/>
    </xf>
    <xf numFmtId="49" fontId="15" fillId="0" borderId="23" xfId="0" applyNumberFormat="1" applyFont="1" applyFill="1" applyBorder="1" applyAlignment="1">
      <alignment horizontal="left"/>
    </xf>
    <xf numFmtId="0" fontId="0" fillId="0" borderId="25" xfId="0" applyFill="1" applyBorder="1"/>
    <xf numFmtId="0" fontId="0" fillId="0" borderId="27" xfId="0" applyFill="1" applyBorder="1"/>
    <xf numFmtId="0" fontId="0" fillId="0" borderId="23" xfId="0" applyFill="1" applyBorder="1"/>
    <xf numFmtId="172" fontId="0" fillId="0" borderId="12" xfId="0" applyNumberFormat="1" applyFill="1" applyBorder="1"/>
    <xf numFmtId="0" fontId="3" fillId="0" borderId="26" xfId="0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164" fontId="13" fillId="0" borderId="20" xfId="0" applyNumberFormat="1" applyFont="1" applyFill="1" applyBorder="1"/>
    <xf numFmtId="0" fontId="0" fillId="0" borderId="1" xfId="0" applyFill="1" applyBorder="1"/>
    <xf numFmtId="0" fontId="0" fillId="0" borderId="30" xfId="0" applyFill="1" applyBorder="1"/>
    <xf numFmtId="164" fontId="30" fillId="0" borderId="0" xfId="0" applyNumberFormat="1" applyFont="1" applyFill="1"/>
    <xf numFmtId="0" fontId="13" fillId="0" borderId="12" xfId="0" applyFont="1" applyFill="1" applyBorder="1" applyAlignment="1">
      <alignment horizontal="center"/>
    </xf>
    <xf numFmtId="0" fontId="0" fillId="0" borderId="12" xfId="0" applyFill="1" applyBorder="1"/>
    <xf numFmtId="0" fontId="13" fillId="0" borderId="19" xfId="0" applyFont="1" applyFill="1" applyBorder="1" applyAlignment="1">
      <alignment horizontal="centerContinuous"/>
    </xf>
    <xf numFmtId="0" fontId="13" fillId="0" borderId="24" xfId="0" applyFont="1" applyFill="1" applyBorder="1" applyAlignment="1">
      <alignment horizontal="centerContinuous"/>
    </xf>
    <xf numFmtId="43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0" fontId="11" fillId="0" borderId="9" xfId="0" applyNumberFormat="1" applyFont="1" applyFill="1" applyBorder="1" applyAlignment="1">
      <alignment horizontal="center"/>
    </xf>
    <xf numFmtId="167" fontId="21" fillId="0" borderId="6" xfId="0" applyNumberFormat="1" applyFont="1" applyFill="1" applyBorder="1" applyAlignment="1">
      <alignment horizontal="right"/>
    </xf>
    <xf numFmtId="0" fontId="11" fillId="0" borderId="0" xfId="0" applyNumberFormat="1" applyFont="1" applyFill="1" applyBorder="1"/>
    <xf numFmtId="0" fontId="21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10" fontId="11" fillId="0" borderId="0" xfId="0" applyNumberFormat="1" applyFont="1" applyFill="1" applyBorder="1"/>
    <xf numFmtId="49" fontId="11" fillId="0" borderId="7" xfId="0" applyNumberFormat="1" applyFont="1" applyFill="1" applyBorder="1" applyAlignment="1">
      <alignment horizontal="center"/>
    </xf>
    <xf numFmtId="42" fontId="8" fillId="0" borderId="0" xfId="0" applyNumberFormat="1" applyFont="1" applyFill="1" applyBorder="1"/>
    <xf numFmtId="164" fontId="12" fillId="0" borderId="12" xfId="0" applyNumberFormat="1" applyFont="1" applyFill="1" applyBorder="1"/>
    <xf numFmtId="42" fontId="8" fillId="0" borderId="12" xfId="0" applyNumberFormat="1" applyFont="1" applyFill="1" applyBorder="1" applyAlignment="1">
      <alignment horizontal="center"/>
    </xf>
    <xf numFmtId="37" fontId="16" fillId="0" borderId="0" xfId="0" applyNumberFormat="1" applyFont="1" applyFill="1" applyBorder="1" applyAlignment="1">
      <alignment horizontal="right"/>
    </xf>
    <xf numFmtId="167" fontId="24" fillId="0" borderId="6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37" fontId="13" fillId="0" borderId="0" xfId="0" applyNumberFormat="1" applyFont="1" applyFill="1" applyBorder="1"/>
    <xf numFmtId="37" fontId="13" fillId="0" borderId="1" xfId="0" applyNumberFormat="1" applyFont="1" applyFill="1" applyBorder="1"/>
    <xf numFmtId="167" fontId="27" fillId="0" borderId="14" xfId="0" applyNumberFormat="1" applyFont="1" applyFill="1" applyBorder="1" applyAlignment="1">
      <alignment horizontal="right"/>
    </xf>
    <xf numFmtId="41" fontId="26" fillId="0" borderId="15" xfId="0" applyNumberFormat="1" applyFont="1" applyFill="1" applyBorder="1"/>
    <xf numFmtId="41" fontId="8" fillId="0" borderId="15" xfId="0" applyNumberFormat="1" applyFont="1" applyFill="1" applyBorder="1"/>
    <xf numFmtId="0" fontId="14" fillId="0" borderId="0" xfId="0" applyFont="1" applyFill="1"/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vertical="center"/>
    </xf>
    <xf numFmtId="42" fontId="6" fillId="0" borderId="0" xfId="0" applyNumberFormat="1" applyFont="1" applyFill="1" applyBorder="1"/>
    <xf numFmtId="42" fontId="6" fillId="0" borderId="0" xfId="0" applyNumberFormat="1" applyFont="1" applyFill="1"/>
    <xf numFmtId="41" fontId="6" fillId="0" borderId="1" xfId="0" applyNumberFormat="1" applyFont="1" applyFill="1" applyBorder="1"/>
    <xf numFmtId="42" fontId="6" fillId="0" borderId="0" xfId="0" applyNumberFormat="1" applyFont="1" applyFill="1"/>
    <xf numFmtId="164" fontId="6" fillId="0" borderId="0" xfId="0" applyNumberFormat="1" applyFont="1" applyFill="1"/>
    <xf numFmtId="42" fontId="6" fillId="0" borderId="2" xfId="0" applyNumberFormat="1" applyFont="1" applyFill="1" applyBorder="1"/>
    <xf numFmtId="8" fontId="0" fillId="0" borderId="0" xfId="0" applyNumberFormat="1" applyFill="1"/>
    <xf numFmtId="0" fontId="6" fillId="0" borderId="0" xfId="0" applyFont="1" applyFill="1" applyBorder="1"/>
    <xf numFmtId="44" fontId="8" fillId="0" borderId="0" xfId="0" applyNumberFormat="1" applyFont="1"/>
    <xf numFmtId="0" fontId="0" fillId="0" borderId="0" xfId="0"/>
    <xf numFmtId="0" fontId="8" fillId="0" borderId="0" xfId="0" applyFont="1" applyFill="1"/>
    <xf numFmtId="0" fontId="5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49" fontId="15" fillId="0" borderId="2" xfId="0" applyNumberFormat="1" applyFont="1" applyFill="1" applyBorder="1" applyAlignment="1">
      <alignment horizontal="center"/>
    </xf>
    <xf numFmtId="17" fontId="15" fillId="0" borderId="2" xfId="0" applyNumberFormat="1" applyFont="1" applyFill="1" applyBorder="1" applyAlignment="1">
      <alignment horizontal="center"/>
    </xf>
    <xf numFmtId="43" fontId="3" fillId="0" borderId="20" xfId="0" applyNumberFormat="1" applyFont="1" applyFill="1" applyBorder="1"/>
    <xf numFmtId="10" fontId="13" fillId="0" borderId="1" xfId="0" applyNumberFormat="1" applyFont="1" applyFill="1" applyBorder="1" applyAlignment="1">
      <alignment horizontal="center"/>
    </xf>
    <xf numFmtId="0" fontId="13" fillId="0" borderId="17" xfId="0" applyFont="1" applyFill="1" applyBorder="1"/>
    <xf numFmtId="164" fontId="13" fillId="0" borderId="0" xfId="0" applyNumberFormat="1" applyFont="1" applyFill="1" applyBorder="1"/>
    <xf numFmtId="164" fontId="13" fillId="0" borderId="26" xfId="0" applyNumberFormat="1" applyFont="1" applyFill="1" applyBorder="1"/>
    <xf numFmtId="164" fontId="13" fillId="0" borderId="17" xfId="0" applyNumberFormat="1" applyFont="1" applyFill="1" applyBorder="1"/>
    <xf numFmtId="164" fontId="13" fillId="0" borderId="12" xfId="0" applyNumberFormat="1" applyFont="1" applyFill="1" applyBorder="1"/>
    <xf numFmtId="164" fontId="13" fillId="0" borderId="25" xfId="0" applyNumberFormat="1" applyFont="1" applyFill="1" applyBorder="1"/>
    <xf numFmtId="164" fontId="13" fillId="0" borderId="29" xfId="0" applyNumberFormat="1" applyFont="1" applyFill="1" applyBorder="1"/>
    <xf numFmtId="164" fontId="13" fillId="0" borderId="32" xfId="0" applyNumberFormat="1" applyFont="1" applyFill="1" applyBorder="1"/>
    <xf numFmtId="164" fontId="13" fillId="0" borderId="31" xfId="0" applyNumberFormat="1" applyFont="1" applyFill="1" applyBorder="1"/>
    <xf numFmtId="10" fontId="8" fillId="0" borderId="1" xfId="0" applyNumberFormat="1" applyFont="1" applyFill="1" applyBorder="1"/>
    <xf numFmtId="43" fontId="8" fillId="0" borderId="0" xfId="0" applyNumberFormat="1" applyFont="1" applyFill="1"/>
    <xf numFmtId="10" fontId="8" fillId="0" borderId="0" xfId="0" applyNumberFormat="1" applyFont="1"/>
    <xf numFmtId="0" fontId="0" fillId="0" borderId="0" xfId="0" applyAlignment="1">
      <alignment horizontal="center" vertical="center"/>
    </xf>
    <xf numFmtId="164" fontId="8" fillId="0" borderId="0" xfId="0" applyNumberFormat="1" applyFont="1"/>
    <xf numFmtId="173" fontId="8" fillId="0" borderId="0" xfId="0" applyNumberFormat="1" applyFont="1"/>
    <xf numFmtId="0" fontId="32" fillId="0" borderId="0" xfId="0" applyFont="1"/>
    <xf numFmtId="0" fontId="32" fillId="0" borderId="0" xfId="0" applyFont="1" applyFill="1"/>
    <xf numFmtId="0" fontId="29" fillId="0" borderId="0" xfId="0" applyFont="1" applyFill="1" applyAlignment="1">
      <alignment horizontal="centerContinuous"/>
    </xf>
    <xf numFmtId="0" fontId="32" fillId="0" borderId="0" xfId="0" applyFont="1" applyFill="1" applyAlignment="1">
      <alignment horizontal="centerContinuous"/>
    </xf>
    <xf numFmtId="0" fontId="32" fillId="0" borderId="0" xfId="0" applyFont="1" applyFill="1" applyAlignment="1">
      <alignment horizontal="center"/>
    </xf>
    <xf numFmtId="170" fontId="22" fillId="0" borderId="0" xfId="0" applyNumberFormat="1" applyFont="1" applyFill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32" fillId="0" borderId="0" xfId="0" applyFont="1" applyFill="1" applyBorder="1"/>
    <xf numFmtId="0" fontId="29" fillId="0" borderId="1" xfId="0" applyFont="1" applyFill="1" applyBorder="1" applyAlignment="1">
      <alignment horizontal="centerContinuous"/>
    </xf>
    <xf numFmtId="42" fontId="32" fillId="0" borderId="0" xfId="0" applyNumberFormat="1" applyFont="1" applyFill="1"/>
    <xf numFmtId="168" fontId="32" fillId="0" borderId="0" xfId="0" applyNumberFormat="1" applyFont="1" applyFill="1"/>
    <xf numFmtId="0" fontId="1" fillId="0" borderId="0" xfId="0" applyFont="1" applyFill="1" applyBorder="1"/>
    <xf numFmtId="10" fontId="22" fillId="0" borderId="0" xfId="0" applyNumberFormat="1" applyFont="1" applyFill="1"/>
    <xf numFmtId="164" fontId="22" fillId="0" borderId="20" xfId="0" applyNumberFormat="1" applyFont="1" applyFill="1" applyBorder="1"/>
    <xf numFmtId="0" fontId="32" fillId="0" borderId="0" xfId="0" applyFont="1" applyBorder="1"/>
    <xf numFmtId="42" fontId="32" fillId="0" borderId="0" xfId="0" applyNumberFormat="1" applyFont="1" applyFill="1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Fill="1"/>
    <xf numFmtId="41" fontId="6" fillId="0" borderId="0" xfId="0" applyNumberFormat="1" applyFont="1" applyFill="1" applyBorder="1"/>
    <xf numFmtId="42" fontId="6" fillId="0" borderId="0" xfId="0" applyNumberFormat="1" applyFont="1" applyFill="1" applyBorder="1"/>
    <xf numFmtId="42" fontId="8" fillId="0" borderId="11" xfId="0" applyNumberFormat="1" applyFont="1" applyFill="1" applyBorder="1"/>
    <xf numFmtId="10" fontId="32" fillId="0" borderId="0" xfId="0" applyNumberFormat="1" applyFont="1" applyFill="1"/>
    <xf numFmtId="0" fontId="8" fillId="0" borderId="0" xfId="3" applyFont="1" applyFill="1"/>
    <xf numFmtId="171" fontId="8" fillId="0" borderId="0" xfId="3" applyNumberFormat="1" applyFont="1" applyFill="1" applyAlignment="1">
      <alignment horizontal="left"/>
    </xf>
    <xf numFmtId="0" fontId="18" fillId="0" borderId="0" xfId="3" applyFont="1" applyFill="1" applyAlignment="1">
      <alignment horizontal="center"/>
    </xf>
    <xf numFmtId="0" fontId="18" fillId="0" borderId="0" xfId="3" applyFont="1" applyFill="1" applyAlignment="1">
      <alignment horizontal="center" vertical="center"/>
    </xf>
    <xf numFmtId="170" fontId="8" fillId="0" borderId="0" xfId="1" applyNumberFormat="1" applyFont="1" applyFill="1" applyAlignment="1">
      <alignment horizontal="center"/>
    </xf>
    <xf numFmtId="43" fontId="8" fillId="0" borderId="0" xfId="3" applyNumberFormat="1" applyFont="1" applyFill="1"/>
    <xf numFmtId="39" fontId="8" fillId="0" borderId="0" xfId="2" applyNumberFormat="1" applyFont="1" applyFill="1"/>
    <xf numFmtId="43" fontId="8" fillId="0" borderId="0" xfId="2" applyNumberFormat="1" applyFont="1" applyFill="1"/>
    <xf numFmtId="43" fontId="8" fillId="0" borderId="0" xfId="3" applyNumberFormat="1" applyFont="1" applyFill="1" applyAlignment="1">
      <alignment horizontal="center" vertical="center"/>
    </xf>
    <xf numFmtId="43" fontId="8" fillId="0" borderId="0" xfId="2" applyNumberFormat="1" applyFont="1" applyFill="1" applyAlignment="1">
      <alignment horizontal="center" vertical="center"/>
    </xf>
    <xf numFmtId="0" fontId="8" fillId="0" borderId="0" xfId="3" applyFont="1" applyFill="1" applyAlignment="1">
      <alignment horizontal="center"/>
    </xf>
    <xf numFmtId="10" fontId="8" fillId="0" borderId="0" xfId="1" applyNumberFormat="1" applyFont="1" applyFill="1"/>
    <xf numFmtId="0" fontId="33" fillId="0" borderId="0" xfId="0" applyFont="1" applyFill="1" applyBorder="1"/>
    <xf numFmtId="0" fontId="3" fillId="0" borderId="0" xfId="0" applyFont="1" applyFill="1"/>
    <xf numFmtId="164" fontId="32" fillId="0" borderId="2" xfId="0" applyNumberFormat="1" applyFont="1" applyFill="1" applyBorder="1"/>
    <xf numFmtId="43" fontId="0" fillId="0" borderId="2" xfId="0" applyNumberFormat="1" applyFill="1" applyBorder="1"/>
    <xf numFmtId="43" fontId="0" fillId="0" borderId="28" xfId="0" applyNumberFormat="1" applyFill="1" applyBorder="1"/>
    <xf numFmtId="164" fontId="32" fillId="0" borderId="28" xfId="0" applyNumberFormat="1" applyFont="1" applyFill="1" applyBorder="1"/>
    <xf numFmtId="0" fontId="20" fillId="0" borderId="0" xfId="0" applyFont="1" applyFill="1" applyAlignment="1">
      <alignment horizontal="center"/>
    </xf>
    <xf numFmtId="4" fontId="0" fillId="0" borderId="0" xfId="0" applyNumberFormat="1" applyFill="1"/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168" fontId="0" fillId="0" borderId="0" xfId="0" applyNumberFormat="1" applyFont="1" applyFill="1"/>
    <xf numFmtId="0" fontId="0" fillId="0" borderId="0" xfId="0" applyFont="1" applyFill="1" applyAlignment="1">
      <alignment horizontal="left" indent="1"/>
    </xf>
    <xf numFmtId="44" fontId="0" fillId="0" borderId="0" xfId="0" applyNumberFormat="1" applyFont="1" applyFill="1" applyBorder="1"/>
    <xf numFmtId="10" fontId="0" fillId="0" borderId="0" xfId="0" applyNumberFormat="1" applyFont="1" applyFill="1"/>
    <xf numFmtId="0" fontId="29" fillId="0" borderId="0" xfId="0" applyFont="1" applyAlignment="1">
      <alignment horizontal="centerContinuous"/>
    </xf>
    <xf numFmtId="0" fontId="34" fillId="0" borderId="0" xfId="0" applyFont="1" applyFill="1" applyAlignment="1">
      <alignment horizontal="centerContinuous"/>
    </xf>
    <xf numFmtId="0" fontId="29" fillId="0" borderId="21" xfId="0" applyFont="1" applyFill="1" applyBorder="1" applyAlignment="1">
      <alignment horizontal="centerContinuous"/>
    </xf>
    <xf numFmtId="0" fontId="29" fillId="0" borderId="18" xfId="0" applyFont="1" applyFill="1" applyBorder="1" applyAlignment="1">
      <alignment horizontal="centerContinuous"/>
    </xf>
    <xf numFmtId="0" fontId="29" fillId="0" borderId="22" xfId="0" applyFont="1" applyFill="1" applyBorder="1" applyAlignment="1">
      <alignment horizontal="centerContinuous"/>
    </xf>
    <xf numFmtId="10" fontId="32" fillId="0" borderId="0" xfId="0" applyNumberFormat="1" applyFont="1" applyFill="1" applyAlignment="1">
      <alignment horizontal="center"/>
    </xf>
    <xf numFmtId="10" fontId="32" fillId="0" borderId="1" xfId="0" applyNumberFormat="1" applyFont="1" applyFill="1" applyBorder="1"/>
    <xf numFmtId="43" fontId="32" fillId="0" borderId="12" xfId="0" applyNumberFormat="1" applyFont="1" applyFill="1" applyBorder="1"/>
    <xf numFmtId="43" fontId="32" fillId="0" borderId="0" xfId="0" applyNumberFormat="1" applyFont="1" applyFill="1" applyBorder="1"/>
    <xf numFmtId="43" fontId="32" fillId="0" borderId="0" xfId="0" applyNumberFormat="1" applyFont="1" applyFill="1"/>
    <xf numFmtId="164" fontId="32" fillId="3" borderId="2" xfId="0" applyNumberFormat="1" applyFont="1" applyFill="1" applyBorder="1"/>
    <xf numFmtId="0" fontId="35" fillId="0" borderId="0" xfId="4" applyFill="1"/>
    <xf numFmtId="43" fontId="0" fillId="0" borderId="0" xfId="5" applyFont="1" applyFill="1"/>
    <xf numFmtId="43" fontId="8" fillId="0" borderId="0" xfId="5" applyFont="1" applyFill="1"/>
    <xf numFmtId="43" fontId="8" fillId="0" borderId="0" xfId="6" applyNumberFormat="1" applyFont="1" applyFill="1" applyAlignment="1">
      <alignment horizontal="center" vertical="center"/>
    </xf>
    <xf numFmtId="170" fontId="8" fillId="0" borderId="0" xfId="7" applyNumberFormat="1" applyFont="1" applyFill="1" applyAlignment="1">
      <alignment horizontal="center"/>
    </xf>
    <xf numFmtId="10" fontId="8" fillId="0" borderId="0" xfId="7" applyNumberFormat="1" applyFont="1" applyFill="1"/>
    <xf numFmtId="174" fontId="8" fillId="0" borderId="0" xfId="3" quotePrefix="1" applyNumberFormat="1" applyFont="1" applyFill="1" applyBorder="1" applyAlignment="1">
      <alignment horizontal="center"/>
    </xf>
    <xf numFmtId="39" fontId="8" fillId="0" borderId="0" xfId="6" applyNumberFormat="1" applyFont="1" applyFill="1"/>
    <xf numFmtId="43" fontId="8" fillId="0" borderId="0" xfId="6" applyNumberFormat="1" applyFont="1" applyFill="1"/>
    <xf numFmtId="9" fontId="8" fillId="0" borderId="0" xfId="7" applyNumberFormat="1" applyFont="1" applyFill="1" applyAlignment="1">
      <alignment horizontal="center"/>
    </xf>
    <xf numFmtId="43" fontId="8" fillId="0" borderId="0" xfId="6" applyNumberFormat="1" applyFont="1" applyFill="1" applyAlignment="1">
      <alignment horizontal="center"/>
    </xf>
    <xf numFmtId="0" fontId="8" fillId="0" borderId="0" xfId="7" applyNumberFormat="1" applyFont="1" applyFill="1"/>
    <xf numFmtId="43" fontId="26" fillId="0" borderId="0" xfId="6" applyNumberFormat="1" applyFont="1" applyFill="1" applyAlignment="1"/>
    <xf numFmtId="0" fontId="8" fillId="0" borderId="0" xfId="3" applyFont="1" applyFill="1" applyAlignment="1">
      <alignment horizontal="center" vertical="center"/>
    </xf>
    <xf numFmtId="49" fontId="8" fillId="0" borderId="0" xfId="3" applyNumberFormat="1" applyFont="1" applyFill="1" applyAlignment="1">
      <alignment horizontal="center"/>
    </xf>
    <xf numFmtId="49" fontId="8" fillId="0" borderId="0" xfId="3" applyNumberFormat="1" applyFont="1" applyFill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49" fontId="8" fillId="0" borderId="1" xfId="3" applyNumberFormat="1" applyFont="1" applyFill="1" applyBorder="1" applyAlignment="1">
      <alignment horizontal="center" vertical="center"/>
    </xf>
    <xf numFmtId="10" fontId="32" fillId="0" borderId="0" xfId="1" applyNumberFormat="1" applyFont="1"/>
    <xf numFmtId="10" fontId="32" fillId="0" borderId="0" xfId="1" applyNumberFormat="1" applyFont="1" applyFill="1"/>
    <xf numFmtId="175" fontId="32" fillId="0" borderId="0" xfId="1" applyNumberFormat="1" applyFont="1"/>
    <xf numFmtId="175" fontId="32" fillId="0" borderId="0" xfId="1" applyNumberFormat="1" applyFont="1" applyFill="1"/>
    <xf numFmtId="0" fontId="8" fillId="0" borderId="33" xfId="0" applyFont="1" applyFill="1" applyBorder="1"/>
    <xf numFmtId="0" fontId="8" fillId="2" borderId="34" xfId="0" applyFont="1" applyFill="1" applyBorder="1"/>
    <xf numFmtId="42" fontId="0" fillId="0" borderId="0" xfId="0" applyNumberFormat="1" applyFill="1"/>
    <xf numFmtId="0" fontId="9" fillId="0" borderId="26" xfId="0" applyFont="1" applyFill="1" applyBorder="1"/>
    <xf numFmtId="0" fontId="33" fillId="2" borderId="17" xfId="0" applyFont="1" applyFill="1" applyBorder="1" applyAlignment="1">
      <alignment horizontal="center" vertical="center"/>
    </xf>
    <xf numFmtId="0" fontId="33" fillId="2" borderId="30" xfId="0" applyFont="1" applyFill="1" applyBorder="1"/>
    <xf numFmtId="0" fontId="9" fillId="0" borderId="1" xfId="0" applyFont="1" applyFill="1" applyBorder="1"/>
    <xf numFmtId="0" fontId="23" fillId="0" borderId="0" xfId="0" applyFont="1" applyFill="1" applyAlignment="1"/>
    <xf numFmtId="0" fontId="36" fillId="0" borderId="0" xfId="0" applyFont="1" applyFill="1"/>
    <xf numFmtId="44" fontId="36" fillId="0" borderId="0" xfId="0" applyNumberFormat="1" applyFont="1" applyFill="1"/>
    <xf numFmtId="43" fontId="0" fillId="0" borderId="0" xfId="0" applyNumberFormat="1" applyFill="1"/>
    <xf numFmtId="43" fontId="9" fillId="0" borderId="27" xfId="0" applyNumberFormat="1" applyFont="1" applyFill="1" applyBorder="1"/>
    <xf numFmtId="164" fontId="8" fillId="0" borderId="0" xfId="6" applyNumberFormat="1" applyFont="1" applyFill="1"/>
    <xf numFmtId="0" fontId="8" fillId="0" borderId="0" xfId="0" applyFont="1" applyBorder="1"/>
    <xf numFmtId="164" fontId="8" fillId="0" borderId="0" xfId="6" applyNumberFormat="1" applyFont="1" applyFill="1" applyBorder="1"/>
    <xf numFmtId="0" fontId="8" fillId="0" borderId="1" xfId="0" applyFont="1" applyBorder="1"/>
    <xf numFmtId="164" fontId="8" fillId="0" borderId="1" xfId="6" applyNumberFormat="1" applyFont="1" applyFill="1" applyBorder="1"/>
    <xf numFmtId="0" fontId="8" fillId="0" borderId="0" xfId="3" quotePrefix="1" applyFont="1" applyFill="1" applyAlignment="1">
      <alignment horizontal="center"/>
    </xf>
    <xf numFmtId="43" fontId="8" fillId="0" borderId="0" xfId="5" applyFont="1" applyFill="1" applyAlignment="1">
      <alignment horizontal="center"/>
    </xf>
    <xf numFmtId="10" fontId="8" fillId="0" borderId="0" xfId="7" applyNumberFormat="1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0" xfId="0" applyFont="1" applyFill="1" applyAlignment="1">
      <alignment horizontal="center"/>
    </xf>
    <xf numFmtId="0" fontId="19" fillId="0" borderId="0" xfId="3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</cellXfs>
  <cellStyles count="8">
    <cellStyle name="Comma 2" xfId="5"/>
    <cellStyle name="Currency" xfId="2" builtinId="4"/>
    <cellStyle name="Currency 2" xfId="6"/>
    <cellStyle name="Normal" xfId="0" builtinId="0"/>
    <cellStyle name="Normal 2" xfId="3"/>
    <cellStyle name="Normal 3" xfId="4"/>
    <cellStyle name="Percent" xfId="1" builtinId="5"/>
    <cellStyle name="Percent 2" xfId="7"/>
  </cellStyles>
  <dxfs count="0"/>
  <tableStyles count="0" defaultTableStyle="TableStyleMedium2" defaultPivotStyle="PivotStyleLight16"/>
  <colors>
    <mruColors>
      <color rgb="FFCCFF99"/>
      <color rgb="FFFFCCCC"/>
      <color rgb="FFFF3300"/>
      <color rgb="FFCC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20921</xdr:colOff>
      <xdr:row>25</xdr:row>
      <xdr:rowOff>120646</xdr:rowOff>
    </xdr:from>
    <xdr:to>
      <xdr:col>15</xdr:col>
      <xdr:colOff>88153</xdr:colOff>
      <xdr:row>26</xdr:row>
      <xdr:rowOff>133409</xdr:rowOff>
    </xdr:to>
    <xdr:sp macro="" textlink="">
      <xdr:nvSpPr>
        <xdr:cNvPr id="5" name="TextBox 4"/>
        <xdr:cNvSpPr txBox="1"/>
      </xdr:nvSpPr>
      <xdr:spPr>
        <a:xfrm>
          <a:off x="1125821" y="4570726"/>
          <a:ext cx="11984912" cy="1956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rgbClr val="FF0000"/>
              </a:solidFill>
            </a:rPr>
            <a:t>A1(A)	B1 (A)	 C1 (A)	</a:t>
          </a:r>
          <a:r>
            <a:rPr lang="en-US" sz="1200" b="1" baseline="0">
              <a:solidFill>
                <a:srgbClr val="FF0000"/>
              </a:solidFill>
            </a:rPr>
            <a:t>      D1(D)	                 D1(E)                      D1 (A)	              D1 (C)	                      E1(A)	                            E1(B)</a:t>
          </a:r>
          <a:endParaRPr lang="en-US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117754</xdr:colOff>
      <xdr:row>17</xdr:row>
      <xdr:rowOff>15240</xdr:rowOff>
    </xdr:from>
    <xdr:to>
      <xdr:col>12</xdr:col>
      <xdr:colOff>166883</xdr:colOff>
      <xdr:row>29</xdr:row>
      <xdr:rowOff>24345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4154" y="3025140"/>
          <a:ext cx="4011529" cy="2226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121920</xdr:colOff>
      <xdr:row>3</xdr:row>
      <xdr:rowOff>108948</xdr:rowOff>
    </xdr:from>
    <xdr:to>
      <xdr:col>20</xdr:col>
      <xdr:colOff>345498</xdr:colOff>
      <xdr:row>7</xdr:row>
      <xdr:rowOff>77980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8440" y="840468"/>
          <a:ext cx="6007158" cy="700552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11</xdr:col>
      <xdr:colOff>114301</xdr:colOff>
      <xdr:row>10</xdr:row>
      <xdr:rowOff>131729</xdr:rowOff>
    </xdr:from>
    <xdr:to>
      <xdr:col>21</xdr:col>
      <xdr:colOff>7621</xdr:colOff>
      <xdr:row>12</xdr:row>
      <xdr:rowOff>163765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0821" y="2143409"/>
          <a:ext cx="6301740" cy="39779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11</xdr:col>
      <xdr:colOff>90631</xdr:colOff>
      <xdr:row>15</xdr:row>
      <xdr:rowOff>76200</xdr:rowOff>
    </xdr:from>
    <xdr:to>
      <xdr:col>19</xdr:col>
      <xdr:colOff>118471</xdr:colOff>
      <xdr:row>30</xdr:row>
      <xdr:rowOff>160020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37151" y="2819400"/>
          <a:ext cx="5186580" cy="284226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2 Dec BS"/>
      <sheetName val="2021 Dec BS"/>
      <sheetName val="2022 Dec IS "/>
      <sheetName val="SAP DL Downld"/>
      <sheetName val="Meter Count"/>
      <sheetName val="Electric"/>
      <sheetName val="Gas"/>
      <sheetName val="Combined-2021"/>
      <sheetName val="DLReconBBS"/>
      <sheetName val="Elect. Customer Counts Pg 10a "/>
      <sheetName val="Gas Customer Counts Pg 10b"/>
      <sheetName val="2021 Dec IS "/>
      <sheetName val="2"/>
    </sheetNames>
    <sheetDataSet>
      <sheetData sheetId="0">
        <row r="8">
          <cell r="E8">
            <v>1210402</v>
          </cell>
        </row>
        <row r="40">
          <cell r="E40">
            <v>0.72770000000000001</v>
          </cell>
          <cell r="F40">
            <v>0.27229999999999999</v>
          </cell>
        </row>
        <row r="43">
          <cell r="G43">
            <v>0.47584930938870212</v>
          </cell>
        </row>
      </sheetData>
      <sheetData sheetId="1">
        <row r="41">
          <cell r="D41">
            <v>5699624441.3454142</v>
          </cell>
        </row>
      </sheetData>
      <sheetData sheetId="2"/>
      <sheetData sheetId="3"/>
      <sheetData sheetId="4"/>
      <sheetData sheetId="5">
        <row r="9">
          <cell r="G9">
            <v>65034940.059999995</v>
          </cell>
        </row>
      </sheetData>
      <sheetData sheetId="6">
        <row r="1799">
          <cell r="D1799">
            <v>826158</v>
          </cell>
        </row>
      </sheetData>
      <sheetData sheetId="7">
        <row r="491">
          <cell r="S491">
            <v>1665560972</v>
          </cell>
        </row>
      </sheetData>
      <sheetData sheetId="8">
        <row r="10">
          <cell r="S10">
            <v>0</v>
          </cell>
        </row>
      </sheetData>
      <sheetData sheetId="9"/>
      <sheetData sheetId="10"/>
      <sheetData sheetId="11">
        <row r="53">
          <cell r="D53">
            <v>1196859</v>
          </cell>
        </row>
      </sheetData>
      <sheetData sheetId="12">
        <row r="53">
          <cell r="D53">
            <v>860438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7"/>
  <sheetViews>
    <sheetView tabSelected="1" topLeftCell="A4" zoomScale="85" zoomScaleNormal="85" workbookViewId="0">
      <selection activeCell="L29" sqref="L29"/>
    </sheetView>
  </sheetViews>
  <sheetFormatPr defaultRowHeight="14.4" x14ac:dyDescent="0.3"/>
  <cols>
    <col min="1" max="1" width="5" bestFit="1" customWidth="1"/>
    <col min="2" max="2" width="38.44140625" bestFit="1" customWidth="1"/>
    <col min="3" max="3" width="12.33203125" bestFit="1" customWidth="1"/>
    <col min="4" max="4" width="14.33203125" customWidth="1"/>
    <col min="5" max="5" width="13.5546875" bestFit="1" customWidth="1"/>
    <col min="6" max="6" width="13.5546875" style="183" customWidth="1"/>
  </cols>
  <sheetData>
    <row r="1" spans="1:6" x14ac:dyDescent="0.3">
      <c r="A1" s="4"/>
      <c r="B1" s="5"/>
      <c r="C1" s="5"/>
      <c r="D1" s="5"/>
      <c r="E1" s="6"/>
      <c r="F1" s="6"/>
    </row>
    <row r="2" spans="1:6" x14ac:dyDescent="0.3">
      <c r="A2" s="7"/>
      <c r="B2" s="7"/>
      <c r="C2" s="7"/>
      <c r="D2" s="7"/>
    </row>
    <row r="3" spans="1:6" x14ac:dyDescent="0.3">
      <c r="A3" s="7"/>
      <c r="B3" s="7"/>
      <c r="C3" s="7"/>
      <c r="D3" s="7"/>
      <c r="E3" s="8"/>
      <c r="F3" s="8"/>
    </row>
    <row r="4" spans="1:6" x14ac:dyDescent="0.3">
      <c r="A4" s="9" t="s">
        <v>0</v>
      </c>
      <c r="B4" s="10"/>
      <c r="C4" s="10"/>
      <c r="D4" s="10"/>
      <c r="E4" s="10"/>
      <c r="F4" s="10"/>
    </row>
    <row r="5" spans="1:6" s="83" customFormat="1" x14ac:dyDescent="0.3">
      <c r="A5" s="10" t="s">
        <v>1</v>
      </c>
      <c r="B5" s="10"/>
      <c r="C5" s="10"/>
      <c r="D5" s="10"/>
      <c r="E5" s="128"/>
      <c r="F5" s="128"/>
    </row>
    <row r="6" spans="1:6" s="83" customFormat="1" x14ac:dyDescent="0.3">
      <c r="A6" s="185" t="s">
        <v>135</v>
      </c>
      <c r="B6" s="186"/>
      <c r="C6" s="10"/>
      <c r="D6" s="10"/>
      <c r="E6" s="11"/>
      <c r="F6" s="11"/>
    </row>
    <row r="7" spans="1:6" x14ac:dyDescent="0.3">
      <c r="A7" s="12" t="s">
        <v>103</v>
      </c>
      <c r="B7" s="13"/>
      <c r="C7" s="10"/>
      <c r="D7" s="10"/>
      <c r="E7" s="11"/>
      <c r="F7" s="11"/>
    </row>
    <row r="8" spans="1:6" x14ac:dyDescent="0.3">
      <c r="A8" s="5"/>
      <c r="B8" s="14"/>
      <c r="C8" s="15"/>
      <c r="D8" s="5"/>
      <c r="E8" s="5"/>
      <c r="F8" s="5"/>
    </row>
    <row r="9" spans="1:6" x14ac:dyDescent="0.3">
      <c r="A9" s="16" t="s">
        <v>2</v>
      </c>
      <c r="B9" s="5"/>
      <c r="C9" s="18"/>
      <c r="D9" s="17"/>
      <c r="E9" s="18"/>
      <c r="F9" s="18"/>
    </row>
    <row r="10" spans="1:6" x14ac:dyDescent="0.3">
      <c r="A10" s="19" t="s">
        <v>3</v>
      </c>
      <c r="B10" s="20" t="s">
        <v>4</v>
      </c>
      <c r="C10" s="19" t="s">
        <v>5</v>
      </c>
      <c r="D10" s="19" t="s">
        <v>6</v>
      </c>
      <c r="E10" s="19" t="s">
        <v>7</v>
      </c>
      <c r="F10" s="8"/>
    </row>
    <row r="11" spans="1:6" x14ac:dyDescent="0.3">
      <c r="A11" s="21"/>
      <c r="B11" s="21"/>
      <c r="C11" s="21"/>
      <c r="D11" s="21"/>
      <c r="E11" s="21"/>
      <c r="F11" s="21"/>
    </row>
    <row r="12" spans="1:6" x14ac:dyDescent="0.3">
      <c r="A12" s="15">
        <v>1</v>
      </c>
      <c r="B12" s="22" t="s">
        <v>8</v>
      </c>
      <c r="C12" s="174">
        <f>'Incent &amp; Related PR Tax - TY'!C21</f>
        <v>9499437.797134459</v>
      </c>
      <c r="D12" s="174">
        <f>'4 Yr Avg'!N21</f>
        <v>6891287.2529003359</v>
      </c>
      <c r="E12" s="174">
        <f>D12-C12</f>
        <v>-2608150.5442341231</v>
      </c>
      <c r="F12" s="174"/>
    </row>
    <row r="13" spans="1:6" x14ac:dyDescent="0.3">
      <c r="A13" s="15">
        <f t="shared" ref="A13:A19" si="0">A12+1</f>
        <v>2</v>
      </c>
      <c r="B13" s="181"/>
      <c r="C13" s="174"/>
      <c r="D13" s="174"/>
      <c r="E13" s="174"/>
      <c r="F13" s="174"/>
    </row>
    <row r="14" spans="1:6" x14ac:dyDescent="0.3">
      <c r="A14" s="15">
        <f t="shared" si="0"/>
        <v>3</v>
      </c>
      <c r="B14" s="23" t="s">
        <v>9</v>
      </c>
      <c r="C14" s="176">
        <f>'PR Taxes'!C18</f>
        <v>841650.18882611301</v>
      </c>
      <c r="D14" s="176">
        <f>(D12/(C12/C14))</f>
        <v>610568.05060696974</v>
      </c>
      <c r="E14" s="176">
        <f>D14-C14</f>
        <v>-231082.13821914326</v>
      </c>
      <c r="F14" s="226"/>
    </row>
    <row r="15" spans="1:6" x14ac:dyDescent="0.3">
      <c r="A15" s="15">
        <f t="shared" si="0"/>
        <v>4</v>
      </c>
      <c r="B15" s="23" t="s">
        <v>10</v>
      </c>
      <c r="C15" s="177">
        <f>SUM(C12:C14)</f>
        <v>10341087.985960573</v>
      </c>
      <c r="D15" s="177">
        <f>SUM(D12:D14)</f>
        <v>7501855.3035073057</v>
      </c>
      <c r="E15" s="177">
        <f>SUM(E12:E14)</f>
        <v>-2839232.6824532663</v>
      </c>
      <c r="F15" s="177"/>
    </row>
    <row r="16" spans="1:6" x14ac:dyDescent="0.3">
      <c r="A16" s="15">
        <f t="shared" si="0"/>
        <v>5</v>
      </c>
      <c r="B16" s="21"/>
      <c r="C16" s="178"/>
      <c r="D16" s="178"/>
      <c r="E16" s="178"/>
      <c r="F16" s="178"/>
    </row>
    <row r="17" spans="1:6" x14ac:dyDescent="0.3">
      <c r="A17" s="15">
        <f t="shared" si="0"/>
        <v>6</v>
      </c>
      <c r="B17" s="24" t="s">
        <v>11</v>
      </c>
      <c r="C17" s="24"/>
      <c r="D17" s="25">
        <v>0.21</v>
      </c>
      <c r="E17" s="24">
        <f>-E15*D17</f>
        <v>596238.86331518588</v>
      </c>
      <c r="F17" s="24"/>
    </row>
    <row r="18" spans="1:6" x14ac:dyDescent="0.3">
      <c r="A18" s="15">
        <f t="shared" si="0"/>
        <v>7</v>
      </c>
      <c r="B18" s="83"/>
      <c r="C18" s="83"/>
      <c r="D18" s="83"/>
      <c r="E18" s="83"/>
      <c r="F18" s="83"/>
    </row>
    <row r="19" spans="1:6" x14ac:dyDescent="0.3">
      <c r="A19" s="15">
        <f t="shared" si="0"/>
        <v>8</v>
      </c>
      <c r="B19" s="23" t="s">
        <v>12</v>
      </c>
      <c r="C19" s="26"/>
      <c r="D19" s="21"/>
      <c r="E19" s="179">
        <f>-(E15+E17)</f>
        <v>2242993.8191380803</v>
      </c>
      <c r="F19" s="227"/>
    </row>
    <row r="20" spans="1:6" x14ac:dyDescent="0.3">
      <c r="B20" s="83"/>
      <c r="C20" s="83"/>
      <c r="D20" s="83"/>
      <c r="E20" s="83"/>
      <c r="F20" s="83"/>
    </row>
    <row r="21" spans="1:6" x14ac:dyDescent="0.3">
      <c r="B21" s="83"/>
      <c r="C21" s="129"/>
      <c r="D21" s="129"/>
      <c r="E21" s="130"/>
      <c r="F21" s="130"/>
    </row>
    <row r="22" spans="1:6" x14ac:dyDescent="0.3">
      <c r="B22" s="83"/>
      <c r="C22" s="131"/>
      <c r="D22" s="83"/>
      <c r="E22" s="83"/>
      <c r="F22" s="83"/>
    </row>
    <row r="23" spans="1:6" x14ac:dyDescent="0.3">
      <c r="B23" s="83"/>
      <c r="C23" s="83"/>
      <c r="D23" s="83"/>
      <c r="E23" s="296"/>
      <c r="F23" s="83"/>
    </row>
    <row r="24" spans="1:6" x14ac:dyDescent="0.3">
      <c r="B24" s="83"/>
      <c r="C24" s="83"/>
      <c r="D24" s="83"/>
      <c r="E24" s="83"/>
      <c r="F24" s="83"/>
    </row>
    <row r="25" spans="1:6" x14ac:dyDescent="0.3">
      <c r="E25" s="89"/>
    </row>
    <row r="27" spans="1:6" x14ac:dyDescent="0.3">
      <c r="D27" s="126"/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6"/>
  <sheetViews>
    <sheetView workbookViewId="0">
      <selection activeCell="K12" sqref="K12"/>
    </sheetView>
  </sheetViews>
  <sheetFormatPr defaultRowHeight="14.4" x14ac:dyDescent="0.3"/>
  <cols>
    <col min="2" max="2" width="42.109375" customWidth="1"/>
    <col min="3" max="5" width="14.44140625" customWidth="1"/>
    <col min="6" max="6" width="11.33203125" bestFit="1" customWidth="1"/>
  </cols>
  <sheetData>
    <row r="1" spans="1:5" x14ac:dyDescent="0.3">
      <c r="A1" s="4"/>
      <c r="B1" s="5"/>
      <c r="C1" s="5"/>
      <c r="D1" s="5"/>
      <c r="E1" s="6"/>
    </row>
    <row r="2" spans="1:5" x14ac:dyDescent="0.3">
      <c r="A2" s="7"/>
      <c r="B2" s="7"/>
      <c r="C2" s="7"/>
    </row>
    <row r="3" spans="1:5" x14ac:dyDescent="0.3">
      <c r="A3" s="5"/>
      <c r="B3" s="5"/>
      <c r="C3" s="5"/>
      <c r="D3" s="83"/>
      <c r="E3" s="83"/>
    </row>
    <row r="4" spans="1:5" x14ac:dyDescent="0.3">
      <c r="A4" s="9" t="s">
        <v>0</v>
      </c>
      <c r="B4" s="10"/>
      <c r="C4" s="10"/>
      <c r="D4" s="10"/>
      <c r="E4" s="10"/>
    </row>
    <row r="5" spans="1:5" x14ac:dyDescent="0.3">
      <c r="A5" s="10" t="s">
        <v>13</v>
      </c>
      <c r="B5" s="10"/>
      <c r="C5" s="10"/>
      <c r="D5" s="10"/>
      <c r="E5" s="128"/>
    </row>
    <row r="6" spans="1:5" s="83" customFormat="1" x14ac:dyDescent="0.3">
      <c r="A6" s="10" t="str">
        <f>' Electric'!A6</f>
        <v>FOR THE TWELVE MONTHS ENDED DECEMBER 31, 2022</v>
      </c>
      <c r="B6" s="186"/>
      <c r="C6" s="10"/>
      <c r="D6" s="10"/>
      <c r="E6" s="11"/>
    </row>
    <row r="7" spans="1:5" x14ac:dyDescent="0.3">
      <c r="A7" s="10" t="str">
        <f>' Electric'!A7</f>
        <v>COMMISSION BASIS REPORT</v>
      </c>
      <c r="B7" s="10"/>
      <c r="C7" s="10"/>
      <c r="D7" s="10"/>
      <c r="E7" s="11"/>
    </row>
    <row r="8" spans="1:5" x14ac:dyDescent="0.3">
      <c r="A8" s="5"/>
      <c r="B8" s="21"/>
      <c r="C8" s="15"/>
      <c r="D8" s="5"/>
      <c r="E8" s="5"/>
    </row>
    <row r="9" spans="1:5" x14ac:dyDescent="0.3">
      <c r="A9" s="16" t="s">
        <v>2</v>
      </c>
      <c r="B9" s="5"/>
      <c r="C9" s="18"/>
      <c r="D9" s="17"/>
      <c r="E9" s="18"/>
    </row>
    <row r="10" spans="1:5" x14ac:dyDescent="0.3">
      <c r="A10" s="19" t="s">
        <v>3</v>
      </c>
      <c r="B10" s="20" t="s">
        <v>4</v>
      </c>
      <c r="C10" s="19" t="s">
        <v>5</v>
      </c>
      <c r="D10" s="19" t="s">
        <v>6</v>
      </c>
      <c r="E10" s="19" t="s">
        <v>7</v>
      </c>
    </row>
    <row r="11" spans="1:5" x14ac:dyDescent="0.3">
      <c r="A11" s="21"/>
      <c r="B11" s="21"/>
      <c r="C11" s="21"/>
      <c r="D11" s="21"/>
      <c r="E11" s="21"/>
    </row>
    <row r="12" spans="1:5" x14ac:dyDescent="0.3">
      <c r="A12" s="15">
        <v>1</v>
      </c>
      <c r="B12" s="22" t="s">
        <v>8</v>
      </c>
      <c r="C12" s="174">
        <f>'Incent &amp; Related PR Tax - TY'!D21</f>
        <v>3538697.1542018875</v>
      </c>
      <c r="D12" s="174">
        <f>'4 Yr Avg'!N22</f>
        <v>2742113.1832380081</v>
      </c>
      <c r="E12" s="174">
        <f>D12-C12</f>
        <v>-796583.97096387949</v>
      </c>
    </row>
    <row r="13" spans="1:5" x14ac:dyDescent="0.3">
      <c r="A13" s="15">
        <f t="shared" ref="A13:A19" si="0">A12+1</f>
        <v>2</v>
      </c>
      <c r="B13" s="21"/>
      <c r="C13" s="175"/>
      <c r="D13" s="175"/>
      <c r="E13" s="175"/>
    </row>
    <row r="14" spans="1:5" x14ac:dyDescent="0.3">
      <c r="A14" s="15">
        <f t="shared" si="0"/>
        <v>3</v>
      </c>
      <c r="B14" s="23" t="s">
        <v>9</v>
      </c>
      <c r="C14" s="176">
        <f>'PR Taxes'!G18</f>
        <v>313528.56786228722</v>
      </c>
      <c r="D14" s="176">
        <f>(D12/(C12/C14))</f>
        <v>242951.22803488749</v>
      </c>
      <c r="E14" s="176">
        <f>D14-C14</f>
        <v>-70577.33982739973</v>
      </c>
    </row>
    <row r="15" spans="1:5" x14ac:dyDescent="0.3">
      <c r="A15" s="15">
        <f t="shared" si="0"/>
        <v>4</v>
      </c>
      <c r="B15" s="23" t="s">
        <v>14</v>
      </c>
      <c r="C15" s="177">
        <f>SUM(C12:C14)</f>
        <v>3852225.7220641747</v>
      </c>
      <c r="D15" s="177">
        <f>SUM(D12:D14)</f>
        <v>2985064.4112728955</v>
      </c>
      <c r="E15" s="177">
        <f>SUM(E12:E14)</f>
        <v>-867161.31079127919</v>
      </c>
    </row>
    <row r="16" spans="1:5" x14ac:dyDescent="0.3">
      <c r="A16" s="15">
        <f t="shared" si="0"/>
        <v>5</v>
      </c>
      <c r="B16" s="21"/>
      <c r="C16" s="178"/>
      <c r="D16" s="178"/>
      <c r="E16" s="178"/>
    </row>
    <row r="17" spans="1:6" x14ac:dyDescent="0.3">
      <c r="A17" s="15">
        <f t="shared" si="0"/>
        <v>6</v>
      </c>
      <c r="B17" s="24" t="s">
        <v>11</v>
      </c>
      <c r="C17" s="24"/>
      <c r="D17" s="25">
        <v>0.21</v>
      </c>
      <c r="E17" s="24">
        <f>-E15*D17</f>
        <v>182103.87526616862</v>
      </c>
    </row>
    <row r="18" spans="1:6" x14ac:dyDescent="0.3">
      <c r="A18" s="15">
        <f t="shared" si="0"/>
        <v>7</v>
      </c>
      <c r="B18" s="83"/>
      <c r="C18" s="83"/>
      <c r="D18" s="83"/>
      <c r="E18" s="83"/>
    </row>
    <row r="19" spans="1:6" x14ac:dyDescent="0.3">
      <c r="A19" s="15">
        <f t="shared" si="0"/>
        <v>8</v>
      </c>
      <c r="B19" s="23" t="s">
        <v>12</v>
      </c>
      <c r="C19" s="21"/>
      <c r="D19" s="21"/>
      <c r="E19" s="179">
        <f>-(E15+E17)</f>
        <v>685057.43552511057</v>
      </c>
    </row>
    <row r="20" spans="1:6" x14ac:dyDescent="0.3">
      <c r="A20" s="15"/>
      <c r="B20" s="83"/>
      <c r="C20" s="83"/>
      <c r="D20" s="83"/>
      <c r="E20" s="83"/>
    </row>
    <row r="21" spans="1:6" x14ac:dyDescent="0.3">
      <c r="A21" s="15"/>
      <c r="B21" s="83"/>
      <c r="C21" s="129"/>
      <c r="D21" s="129"/>
      <c r="E21" s="130"/>
      <c r="F21" s="130"/>
    </row>
    <row r="22" spans="1:6" x14ac:dyDescent="0.3">
      <c r="A22" s="83"/>
      <c r="B22" s="83"/>
      <c r="C22" s="83"/>
      <c r="D22" s="83"/>
      <c r="E22" s="180"/>
    </row>
    <row r="23" spans="1:6" x14ac:dyDescent="0.3">
      <c r="A23" s="83"/>
      <c r="B23" s="83"/>
      <c r="C23" s="83"/>
      <c r="D23" s="83"/>
      <c r="E23" s="88"/>
      <c r="F23" s="87"/>
    </row>
    <row r="24" spans="1:6" x14ac:dyDescent="0.3">
      <c r="A24" s="83"/>
      <c r="B24" s="83"/>
      <c r="C24" s="83"/>
      <c r="D24" s="83"/>
      <c r="E24" s="83"/>
    </row>
    <row r="25" spans="1:6" x14ac:dyDescent="0.3">
      <c r="E25" s="84"/>
      <c r="F25" s="87"/>
    </row>
    <row r="26" spans="1:6" x14ac:dyDescent="0.3">
      <c r="D26" s="27"/>
      <c r="E26" s="84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43"/>
  <sheetViews>
    <sheetView workbookViewId="0">
      <selection activeCell="K11" sqref="K11"/>
    </sheetView>
  </sheetViews>
  <sheetFormatPr defaultColWidth="9.109375" defaultRowHeight="13.2" outlineLevelRow="1" x14ac:dyDescent="0.25"/>
  <cols>
    <col min="1" max="1" width="41.6640625" style="28" bestFit="1" customWidth="1"/>
    <col min="2" max="2" width="12" style="78" hidden="1" customWidth="1"/>
    <col min="3" max="3" width="2.44140625" style="30" hidden="1" customWidth="1"/>
    <col min="4" max="4" width="1.6640625" style="31" customWidth="1"/>
    <col min="5" max="5" width="13.33203125" style="30" bestFit="1" customWidth="1"/>
    <col min="6" max="6" width="1.6640625" style="30" customWidth="1"/>
    <col min="7" max="7" width="13.33203125" style="30" bestFit="1" customWidth="1"/>
    <col min="8" max="8" width="1.6640625" style="30" customWidth="1"/>
    <col min="9" max="9" width="16.5546875" style="30" customWidth="1"/>
    <col min="10" max="10" width="2.109375" style="184" customWidth="1"/>
    <col min="11" max="11" width="16.5546875" style="184" customWidth="1"/>
    <col min="12" max="12" width="1.88671875" style="30" customWidth="1"/>
    <col min="13" max="13" width="24.88671875" style="30" customWidth="1"/>
    <col min="14" max="14" width="22" style="30" customWidth="1"/>
    <col min="15" max="15" width="9.109375" style="30"/>
    <col min="16" max="16" width="14.6640625" style="30" customWidth="1"/>
    <col min="17" max="17" width="5.6640625" style="30" customWidth="1"/>
    <col min="18" max="18" width="13.6640625" style="30" customWidth="1"/>
    <col min="19" max="19" width="9.6640625" style="30" customWidth="1"/>
    <col min="20" max="16384" width="9.109375" style="30"/>
  </cols>
  <sheetData>
    <row r="1" spans="1:25" x14ac:dyDescent="0.25">
      <c r="B1" s="29"/>
      <c r="E1" s="29"/>
      <c r="G1" s="29"/>
      <c r="I1" s="29"/>
      <c r="J1" s="29"/>
      <c r="K1" s="29"/>
      <c r="L1" s="29"/>
      <c r="P1" s="31"/>
    </row>
    <row r="2" spans="1:25" ht="12.75" customHeight="1" x14ac:dyDescent="0.25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P2" s="31"/>
    </row>
    <row r="3" spans="1:25" ht="20.100000000000001" customHeight="1" x14ac:dyDescent="0.25">
      <c r="A3" s="32" t="s">
        <v>140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P3" s="31"/>
    </row>
    <row r="4" spans="1:25" ht="20.100000000000001" customHeight="1" x14ac:dyDescent="0.25">
      <c r="A4" s="32" t="str">
        <f>' Electric'!A6</f>
        <v>FOR THE TWELVE MONTHS ENDED DECEMBER 31, 2022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P4" s="31"/>
    </row>
    <row r="5" spans="1:25" ht="12.75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P5" s="33"/>
    </row>
    <row r="6" spans="1:25" ht="15" thickBot="1" x14ac:dyDescent="0.35">
      <c r="A6" s="34" t="s">
        <v>16</v>
      </c>
      <c r="B6" s="35"/>
      <c r="C6" s="31"/>
      <c r="E6" s="150">
        <v>2020</v>
      </c>
      <c r="F6" s="150"/>
      <c r="G6" s="150">
        <v>2021</v>
      </c>
      <c r="I6" s="150">
        <v>2022</v>
      </c>
      <c r="J6" s="150"/>
      <c r="K6" s="150">
        <v>2023</v>
      </c>
      <c r="L6" s="31"/>
      <c r="M6" s="31"/>
      <c r="N6" s="31"/>
      <c r="P6"/>
      <c r="Q6"/>
      <c r="R6"/>
      <c r="S6"/>
    </row>
    <row r="7" spans="1:25" ht="14.4" x14ac:dyDescent="0.3">
      <c r="A7" s="36"/>
      <c r="B7" s="37" t="s">
        <v>17</v>
      </c>
      <c r="C7" s="38"/>
      <c r="D7" s="39"/>
      <c r="E7" s="151" t="s">
        <v>17</v>
      </c>
      <c r="F7" s="39"/>
      <c r="G7" s="37" t="s">
        <v>17</v>
      </c>
      <c r="I7" s="151" t="s">
        <v>17</v>
      </c>
      <c r="J7" s="151"/>
      <c r="K7" s="151" t="s">
        <v>17</v>
      </c>
      <c r="L7" s="37"/>
      <c r="M7" s="40"/>
      <c r="N7" s="41" t="s">
        <v>18</v>
      </c>
      <c r="O7" s="42"/>
      <c r="P7"/>
      <c r="Q7"/>
      <c r="R7"/>
      <c r="S7"/>
      <c r="T7" s="42"/>
      <c r="U7" s="42"/>
      <c r="V7" s="42"/>
      <c r="W7" s="31"/>
      <c r="X7" s="31"/>
      <c r="Y7" s="31"/>
    </row>
    <row r="8" spans="1:25" ht="14.4" x14ac:dyDescent="0.3">
      <c r="A8" s="43"/>
      <c r="B8" s="44">
        <v>1998</v>
      </c>
      <c r="C8" s="45"/>
      <c r="D8" s="46"/>
      <c r="E8" s="47">
        <v>2019</v>
      </c>
      <c r="F8" s="46"/>
      <c r="G8" s="47">
        <v>2020</v>
      </c>
      <c r="I8" s="47">
        <v>2021</v>
      </c>
      <c r="J8" s="47"/>
      <c r="K8" s="47">
        <v>2022</v>
      </c>
      <c r="L8" s="47"/>
      <c r="M8" s="48"/>
      <c r="N8" s="49" t="s">
        <v>19</v>
      </c>
      <c r="O8" s="42"/>
      <c r="P8"/>
      <c r="Q8"/>
      <c r="R8"/>
      <c r="S8"/>
      <c r="T8" s="42"/>
      <c r="U8" s="42"/>
      <c r="V8" s="42"/>
      <c r="W8" s="31"/>
      <c r="X8" s="31"/>
      <c r="Y8" s="31"/>
    </row>
    <row r="9" spans="1:25" ht="15" thickBot="1" x14ac:dyDescent="0.35">
      <c r="A9" s="50"/>
      <c r="B9" s="51"/>
      <c r="C9" s="52"/>
      <c r="D9" s="53"/>
      <c r="E9" s="152" t="s">
        <v>43</v>
      </c>
      <c r="F9" s="53"/>
      <c r="G9" s="54" t="s">
        <v>20</v>
      </c>
      <c r="I9" s="152" t="s">
        <v>136</v>
      </c>
      <c r="J9" s="152"/>
      <c r="K9" s="152" t="s">
        <v>21</v>
      </c>
      <c r="L9" s="54"/>
      <c r="M9" s="55"/>
      <c r="N9" s="56" t="s">
        <v>22</v>
      </c>
      <c r="O9" s="42"/>
      <c r="P9"/>
      <c r="Q9"/>
      <c r="R9"/>
      <c r="S9"/>
      <c r="T9" s="42"/>
      <c r="U9" s="42"/>
      <c r="V9" s="42"/>
      <c r="W9" s="31"/>
      <c r="X9" s="31"/>
      <c r="Y9" s="31"/>
    </row>
    <row r="10" spans="1:25" ht="15" thickTop="1" x14ac:dyDescent="0.3">
      <c r="A10" s="153" t="s">
        <v>78</v>
      </c>
      <c r="B10" s="44"/>
      <c r="C10" s="45"/>
      <c r="D10" s="154"/>
      <c r="E10" s="155" t="s">
        <v>79</v>
      </c>
      <c r="F10" s="154"/>
      <c r="G10" s="155"/>
      <c r="I10" s="155" t="s">
        <v>131</v>
      </c>
      <c r="J10" s="155"/>
      <c r="K10" s="155" t="s">
        <v>137</v>
      </c>
      <c r="L10" s="157"/>
      <c r="M10" s="158"/>
      <c r="N10" s="159"/>
      <c r="O10" s="42"/>
      <c r="P10"/>
      <c r="Q10"/>
      <c r="R10"/>
      <c r="S10"/>
      <c r="T10" s="42"/>
      <c r="U10" s="42"/>
      <c r="V10" s="42"/>
      <c r="W10" s="31"/>
      <c r="X10" s="31"/>
      <c r="Y10" s="31"/>
    </row>
    <row r="11" spans="1:25" ht="14.4" outlineLevel="1" x14ac:dyDescent="0.3">
      <c r="A11" s="57" t="s">
        <v>23</v>
      </c>
      <c r="B11" s="44"/>
      <c r="C11" s="45"/>
      <c r="D11" s="154"/>
      <c r="E11" s="160">
        <v>22994219.210000001</v>
      </c>
      <c r="F11" s="160"/>
      <c r="G11" s="160">
        <v>13613595.17</v>
      </c>
      <c r="I11" s="160">
        <v>16800427</v>
      </c>
      <c r="J11" s="160"/>
      <c r="K11" s="160">
        <f>'Report 2022'!E37</f>
        <v>26446573.390000001</v>
      </c>
      <c r="L11" s="58"/>
      <c r="M11" s="58"/>
      <c r="N11" s="59">
        <f>SUM(E11:K11)</f>
        <v>79854814.770000011</v>
      </c>
      <c r="O11" s="42"/>
      <c r="P11"/>
      <c r="Q11"/>
      <c r="R11"/>
      <c r="S11"/>
      <c r="T11" s="42"/>
      <c r="U11" s="42"/>
      <c r="V11" s="42"/>
      <c r="W11" s="31"/>
      <c r="X11" s="31"/>
      <c r="Y11" s="31"/>
    </row>
    <row r="12" spans="1:25" ht="14.4" outlineLevel="1" x14ac:dyDescent="0.3">
      <c r="A12" s="57"/>
      <c r="B12" s="44"/>
      <c r="C12" s="45"/>
      <c r="D12" s="154"/>
      <c r="E12" s="60"/>
      <c r="F12" s="156"/>
      <c r="G12" s="60"/>
      <c r="I12" s="60"/>
      <c r="J12" s="60"/>
      <c r="K12" s="60"/>
      <c r="L12" s="157"/>
      <c r="M12" s="158"/>
      <c r="N12" s="228"/>
      <c r="O12" s="42"/>
      <c r="P12" s="83"/>
      <c r="Q12" s="83"/>
      <c r="R12" s="83"/>
      <c r="S12" s="83"/>
      <c r="T12" s="42"/>
      <c r="U12" s="42"/>
      <c r="V12" s="42"/>
      <c r="W12" s="31"/>
      <c r="X12" s="31"/>
      <c r="Y12" s="31"/>
    </row>
    <row r="13" spans="1:25" ht="14.4" x14ac:dyDescent="0.3">
      <c r="A13" s="57" t="s">
        <v>23</v>
      </c>
      <c r="B13" s="62" t="e">
        <f>SUM(#REF!)</f>
        <v>#REF!</v>
      </c>
      <c r="C13" s="62"/>
      <c r="D13" s="63"/>
      <c r="E13" s="161">
        <f>+E11</f>
        <v>22994219.210000001</v>
      </c>
      <c r="F13" s="162"/>
      <c r="G13" s="161">
        <f>SUM(G11:G12)</f>
        <v>13613595.17</v>
      </c>
      <c r="I13" s="161">
        <f>SUM(I11:I12)</f>
        <v>16800427</v>
      </c>
      <c r="J13" s="161"/>
      <c r="K13" s="161">
        <f>SUM(K11:K12)</f>
        <v>26446573.390000001</v>
      </c>
      <c r="L13" s="162"/>
      <c r="M13" s="161"/>
      <c r="N13" s="59">
        <f>SUM(N11:N12)</f>
        <v>79854814.770000011</v>
      </c>
      <c r="P13"/>
      <c r="Q13"/>
      <c r="R13"/>
      <c r="S13"/>
    </row>
    <row r="14" spans="1:25" ht="14.4" x14ac:dyDescent="0.3">
      <c r="A14" s="57" t="s">
        <v>24</v>
      </c>
      <c r="B14" s="64">
        <v>0.55600000000000005</v>
      </c>
      <c r="C14" s="42"/>
      <c r="D14" s="64"/>
      <c r="E14" s="200">
        <v>0.48546088037267432</v>
      </c>
      <c r="F14" s="200"/>
      <c r="G14" s="200">
        <v>0.49083053809347571</v>
      </c>
      <c r="I14" s="200">
        <v>0.48238392496676075</v>
      </c>
      <c r="J14" s="200"/>
      <c r="K14" s="200">
        <f>[1]Lead!$G$43</f>
        <v>0.47584930938870212</v>
      </c>
      <c r="L14" s="64"/>
      <c r="M14" s="65"/>
      <c r="N14" s="61"/>
      <c r="P14"/>
      <c r="Q14"/>
      <c r="R14"/>
      <c r="S14"/>
    </row>
    <row r="15" spans="1:25" ht="14.4" x14ac:dyDescent="0.3">
      <c r="A15" s="66"/>
      <c r="B15" s="62" t="e">
        <f>B13*B14</f>
        <v>#REF!</v>
      </c>
      <c r="C15" s="62"/>
      <c r="D15" s="58"/>
      <c r="E15" s="160">
        <f>+E13*E14</f>
        <v>11162793.90116886</v>
      </c>
      <c r="F15" s="160"/>
      <c r="G15" s="160">
        <f>+G13*G14</f>
        <v>6681968.2426778423</v>
      </c>
      <c r="I15" s="160">
        <f>+I13*I14</f>
        <v>8104255.9173775418</v>
      </c>
      <c r="J15" s="160"/>
      <c r="K15" s="160">
        <f>+K13*K14</f>
        <v>12584583.683329128</v>
      </c>
      <c r="L15" s="58"/>
      <c r="M15" s="58"/>
      <c r="N15" s="59">
        <f>SUM(E15:K15)</f>
        <v>38533601.744553372</v>
      </c>
      <c r="P15"/>
      <c r="Q15"/>
      <c r="R15"/>
      <c r="S15"/>
    </row>
    <row r="16" spans="1:25" ht="14.4" x14ac:dyDescent="0.3">
      <c r="A16" s="66"/>
      <c r="B16" s="62"/>
      <c r="C16" s="62"/>
      <c r="E16" s="67" t="s">
        <v>25</v>
      </c>
      <c r="F16" s="68"/>
      <c r="G16" s="67" t="s">
        <v>26</v>
      </c>
      <c r="I16" s="67" t="s">
        <v>26</v>
      </c>
      <c r="J16" s="67"/>
      <c r="K16" s="67" t="s">
        <v>26</v>
      </c>
      <c r="L16" s="67"/>
      <c r="M16" s="69"/>
      <c r="N16" s="70" t="s">
        <v>27</v>
      </c>
      <c r="P16"/>
      <c r="Q16"/>
      <c r="R16"/>
      <c r="S16"/>
    </row>
    <row r="17" spans="1:19" ht="14.4" x14ac:dyDescent="0.3">
      <c r="A17" s="66"/>
      <c r="B17" s="62"/>
      <c r="C17" s="62"/>
      <c r="E17" s="62"/>
      <c r="F17" s="103"/>
      <c r="G17" s="62"/>
      <c r="I17" s="62"/>
      <c r="J17" s="62"/>
      <c r="K17" s="62"/>
      <c r="L17" s="62"/>
      <c r="M17" s="62"/>
      <c r="N17" s="71"/>
      <c r="P17"/>
      <c r="Q17"/>
      <c r="R17"/>
      <c r="S17"/>
    </row>
    <row r="18" spans="1:19" ht="14.4" x14ac:dyDescent="0.3">
      <c r="A18" s="66"/>
      <c r="B18" s="31"/>
      <c r="C18" s="31"/>
      <c r="E18" s="301"/>
      <c r="F18" s="301"/>
      <c r="G18" s="301"/>
      <c r="I18" s="301"/>
      <c r="J18" s="301"/>
      <c r="K18" s="301"/>
      <c r="L18" s="31"/>
      <c r="M18" s="163" t="s">
        <v>28</v>
      </c>
      <c r="N18" s="72">
        <f>N15/4</f>
        <v>9633400.4361383431</v>
      </c>
      <c r="O18" s="73"/>
      <c r="P18"/>
      <c r="Q18"/>
      <c r="R18"/>
      <c r="S18"/>
    </row>
    <row r="19" spans="1:19" ht="14.4" x14ac:dyDescent="0.3">
      <c r="A19" s="164" t="s">
        <v>80</v>
      </c>
      <c r="B19" s="31"/>
      <c r="C19" s="31"/>
      <c r="E19" s="102">
        <v>0.69820000000000004</v>
      </c>
      <c r="F19" s="103"/>
      <c r="G19" s="102">
        <v>0.70930000000000004</v>
      </c>
      <c r="I19" s="102">
        <v>0.7248</v>
      </c>
      <c r="J19" s="102"/>
      <c r="K19" s="102">
        <f>[1]Lead!$E$40</f>
        <v>0.72770000000000001</v>
      </c>
      <c r="L19" s="31"/>
      <c r="M19" s="31"/>
      <c r="N19" s="74"/>
      <c r="P19"/>
      <c r="Q19"/>
      <c r="R19"/>
      <c r="S19"/>
    </row>
    <row r="20" spans="1:19" ht="14.4" x14ac:dyDescent="0.3">
      <c r="A20" s="66"/>
      <c r="B20" s="62"/>
      <c r="C20" s="31"/>
      <c r="D20" s="42"/>
      <c r="E20" s="104">
        <v>0.30180000000000001</v>
      </c>
      <c r="F20" s="105"/>
      <c r="G20" s="104">
        <v>0.29070000000000001</v>
      </c>
      <c r="I20" s="104">
        <v>0.2752</v>
      </c>
      <c r="J20" s="104"/>
      <c r="K20" s="104">
        <f>[1]Lead!$F$40</f>
        <v>0.27229999999999999</v>
      </c>
      <c r="L20" s="31"/>
      <c r="M20" s="165" t="s">
        <v>29</v>
      </c>
      <c r="N20" s="74"/>
      <c r="O20" s="83"/>
      <c r="P20"/>
      <c r="Q20"/>
      <c r="R20"/>
      <c r="S20"/>
    </row>
    <row r="21" spans="1:19" ht="14.4" x14ac:dyDescent="0.3">
      <c r="A21" s="75"/>
      <c r="B21" s="31"/>
      <c r="C21" s="31"/>
      <c r="D21" s="76"/>
      <c r="E21" s="166">
        <f>+E15*E19</f>
        <v>7793862.7017960986</v>
      </c>
      <c r="F21" s="31"/>
      <c r="G21" s="166">
        <f>+G15*G19</f>
        <v>4739520.0745313941</v>
      </c>
      <c r="I21" s="166">
        <f>+I15*I19</f>
        <v>5873964.6889152424</v>
      </c>
      <c r="J21" s="166"/>
      <c r="K21" s="166">
        <f>+K15*K19</f>
        <v>9157801.5463586058</v>
      </c>
      <c r="L21" s="77"/>
      <c r="M21" s="166">
        <f>SUM(E21:K21)</f>
        <v>27565149.011601344</v>
      </c>
      <c r="N21" s="71">
        <f>M21/4</f>
        <v>6891287.2529003359</v>
      </c>
      <c r="O21" s="83"/>
      <c r="P21"/>
      <c r="Q21"/>
    </row>
    <row r="22" spans="1:19" ht="14.4" x14ac:dyDescent="0.3">
      <c r="A22" s="75"/>
      <c r="B22" s="31"/>
      <c r="C22" s="31"/>
      <c r="D22" s="42"/>
      <c r="E22" s="167">
        <f>E15*E20</f>
        <v>3368931.1993727623</v>
      </c>
      <c r="F22" s="31"/>
      <c r="G22" s="167">
        <f>G15*G20</f>
        <v>1942448.1681464489</v>
      </c>
      <c r="I22" s="167">
        <f>I15*I20</f>
        <v>2230291.2284622993</v>
      </c>
      <c r="J22" s="166"/>
      <c r="K22" s="167">
        <f>K15*K20</f>
        <v>3426782.1369705214</v>
      </c>
      <c r="L22" s="77"/>
      <c r="M22" s="167">
        <f>SUM(E22:K22)</f>
        <v>10968452.732952032</v>
      </c>
      <c r="N22" s="61">
        <f>M22/4</f>
        <v>2742113.1832380081</v>
      </c>
      <c r="O22" s="83"/>
      <c r="P22"/>
      <c r="Q22"/>
    </row>
    <row r="23" spans="1:19" ht="14.4" x14ac:dyDescent="0.3">
      <c r="E23" s="78">
        <f>SUM(E21:E22)</f>
        <v>11162793.90116886</v>
      </c>
      <c r="F23" s="31"/>
      <c r="G23" s="78">
        <f>SUM(G21:G22)</f>
        <v>6681968.2426778432</v>
      </c>
      <c r="I23" s="78">
        <f>SUM(I21:I22)</f>
        <v>8104255.9173775418</v>
      </c>
      <c r="J23" s="78"/>
      <c r="K23" s="78">
        <f>SUM(K21:K22)</f>
        <v>12584583.683329128</v>
      </c>
      <c r="L23" s="31"/>
      <c r="M23" s="78">
        <f>SUM(M21:M22)</f>
        <v>38533601.744553372</v>
      </c>
      <c r="N23" s="71">
        <f>SUM(N21:N22)</f>
        <v>9633400.4361383431</v>
      </c>
      <c r="O23" s="83"/>
      <c r="P23"/>
      <c r="Q23"/>
    </row>
    <row r="24" spans="1:19" ht="15" thickBot="1" x14ac:dyDescent="0.35">
      <c r="A24" s="168" t="s">
        <v>81</v>
      </c>
      <c r="B24" s="79"/>
      <c r="C24" s="80"/>
      <c r="D24" s="80"/>
      <c r="E24" s="169">
        <f>E15-E23</f>
        <v>0</v>
      </c>
      <c r="F24" s="80"/>
      <c r="G24" s="170">
        <f>G15-G23</f>
        <v>0</v>
      </c>
      <c r="I24" s="170">
        <f>I15-I23</f>
        <v>0</v>
      </c>
      <c r="J24" s="170"/>
      <c r="K24" s="170">
        <f>K15-K23</f>
        <v>0</v>
      </c>
      <c r="L24" s="80"/>
      <c r="M24" s="80"/>
      <c r="N24" s="81"/>
      <c r="O24" s="83"/>
      <c r="P24"/>
      <c r="Q24"/>
    </row>
    <row r="26" spans="1:19" x14ac:dyDescent="0.25">
      <c r="A26" s="171"/>
      <c r="E26" s="102"/>
      <c r="F26" s="103"/>
      <c r="G26" s="102"/>
    </row>
    <row r="27" spans="1:19" ht="14.4" x14ac:dyDescent="0.3">
      <c r="A27"/>
      <c r="B27"/>
      <c r="C27"/>
      <c r="D27"/>
      <c r="E27"/>
      <c r="F27"/>
      <c r="G27"/>
      <c r="H27"/>
      <c r="I27"/>
      <c r="J27" s="183"/>
      <c r="K27" s="183"/>
      <c r="L27"/>
      <c r="M27"/>
      <c r="N27"/>
    </row>
    <row r="28" spans="1:19" ht="14.4" x14ac:dyDescent="0.3">
      <c r="A28"/>
      <c r="B28"/>
      <c r="C28"/>
      <c r="D28"/>
      <c r="E28"/>
      <c r="F28"/>
      <c r="G28"/>
      <c r="H28"/>
      <c r="I28"/>
      <c r="J28" s="183"/>
      <c r="K28" s="183"/>
      <c r="L28"/>
      <c r="M28"/>
      <c r="N28"/>
    </row>
    <row r="29" spans="1:19" ht="14.4" x14ac:dyDescent="0.3">
      <c r="A29"/>
      <c r="B29"/>
      <c r="C29"/>
      <c r="D29"/>
      <c r="E29"/>
      <c r="F29"/>
      <c r="G29"/>
      <c r="H29"/>
      <c r="I29"/>
      <c r="J29" s="183"/>
      <c r="K29" s="183"/>
      <c r="L29"/>
      <c r="M29"/>
      <c r="N29"/>
    </row>
    <row r="30" spans="1:19" ht="14.4" x14ac:dyDescent="0.3">
      <c r="A30"/>
      <c r="B30"/>
      <c r="C30"/>
      <c r="D30"/>
      <c r="E30"/>
      <c r="F30"/>
      <c r="G30"/>
      <c r="H30"/>
      <c r="I30"/>
      <c r="J30" s="183"/>
      <c r="K30" s="183"/>
      <c r="L30"/>
      <c r="M30"/>
      <c r="N30"/>
    </row>
    <row r="31" spans="1:19" ht="14.4" x14ac:dyDescent="0.3">
      <c r="A31" s="82"/>
    </row>
    <row r="32" spans="1:19" ht="14.4" x14ac:dyDescent="0.3">
      <c r="A32" s="82"/>
    </row>
    <row r="33" spans="1:11" ht="14.4" x14ac:dyDescent="0.3">
      <c r="A33" s="82"/>
    </row>
    <row r="34" spans="1:11" ht="14.4" x14ac:dyDescent="0.3">
      <c r="A34" s="82"/>
    </row>
    <row r="42" spans="1:11" x14ac:dyDescent="0.25">
      <c r="I42" s="58"/>
      <c r="J42" s="160"/>
      <c r="K42" s="160"/>
    </row>
    <row r="43" spans="1:11" x14ac:dyDescent="0.25">
      <c r="I43" s="58"/>
      <c r="J43" s="160"/>
      <c r="K43" s="160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22"/>
  <sheetViews>
    <sheetView workbookViewId="0">
      <selection activeCell="G31" sqref="G31"/>
    </sheetView>
  </sheetViews>
  <sheetFormatPr defaultColWidth="9.109375" defaultRowHeight="14.4" x14ac:dyDescent="0.3"/>
  <cols>
    <col min="1" max="1" width="45.6640625" style="250" customWidth="1"/>
    <col min="2" max="3" width="15.33203125" style="250" bestFit="1" customWidth="1"/>
    <col min="4" max="4" width="14.6640625" style="250" bestFit="1" customWidth="1"/>
    <col min="5" max="5" width="6.44140625" style="250" customWidth="1"/>
    <col min="6" max="6" width="29.109375" style="250" customWidth="1"/>
    <col min="7" max="9" width="13.88671875" style="250" customWidth="1"/>
    <col min="10" max="10" width="8.88671875" style="250" customWidth="1"/>
    <col min="11" max="11" width="58.88671875" style="250" bestFit="1" customWidth="1"/>
    <col min="12" max="16384" width="9.109375" style="250"/>
  </cols>
  <sheetData>
    <row r="1" spans="1:11" x14ac:dyDescent="0.3">
      <c r="A1" s="206"/>
    </row>
    <row r="3" spans="1:11" x14ac:dyDescent="0.3">
      <c r="A3" s="315" t="s">
        <v>0</v>
      </c>
      <c r="B3" s="315"/>
      <c r="C3" s="315"/>
      <c r="D3" s="315"/>
      <c r="E3" s="260"/>
      <c r="F3" s="260"/>
      <c r="G3" s="260"/>
      <c r="H3" s="260"/>
      <c r="I3" s="260"/>
    </row>
    <row r="4" spans="1:11" x14ac:dyDescent="0.3">
      <c r="A4" s="315" t="s">
        <v>30</v>
      </c>
      <c r="B4" s="315"/>
      <c r="C4" s="315"/>
      <c r="D4" s="315"/>
      <c r="E4" s="260"/>
      <c r="F4" s="260"/>
      <c r="G4" s="260"/>
      <c r="H4" s="260"/>
      <c r="I4" s="260"/>
    </row>
    <row r="5" spans="1:11" x14ac:dyDescent="0.3">
      <c r="A5" s="316" t="str">
        <f>' Electric'!A6</f>
        <v>FOR THE TWELVE MONTHS ENDED DECEMBER 31, 2022</v>
      </c>
      <c r="B5" s="316"/>
      <c r="C5" s="316"/>
      <c r="D5" s="316"/>
      <c r="E5" s="260"/>
      <c r="F5" s="260"/>
      <c r="G5" s="260"/>
      <c r="H5" s="260"/>
      <c r="I5" s="260"/>
    </row>
    <row r="6" spans="1:11" x14ac:dyDescent="0.3">
      <c r="A6" s="261"/>
      <c r="B6" s="208"/>
      <c r="C6" s="208"/>
      <c r="D6" s="208"/>
      <c r="E6" s="260"/>
      <c r="F6" s="260"/>
      <c r="G6" s="260"/>
      <c r="H6" s="260"/>
      <c r="I6" s="260"/>
    </row>
    <row r="7" spans="1:11" x14ac:dyDescent="0.3">
      <c r="A7" s="251"/>
      <c r="B7" s="251"/>
      <c r="C7" s="251"/>
      <c r="D7" s="251"/>
    </row>
    <row r="8" spans="1:11" ht="15" thickBot="1" x14ac:dyDescent="0.35">
      <c r="A8" s="251"/>
      <c r="B8" s="251"/>
      <c r="C8" s="251"/>
      <c r="D8" s="251"/>
    </row>
    <row r="9" spans="1:11" ht="15" thickBot="1" x14ac:dyDescent="0.35">
      <c r="A9" s="262" t="s">
        <v>31</v>
      </c>
      <c r="B9" s="263"/>
      <c r="C9" s="263"/>
      <c r="D9" s="264"/>
    </row>
    <row r="10" spans="1:11" x14ac:dyDescent="0.3">
      <c r="A10" s="252"/>
      <c r="B10" s="252"/>
      <c r="C10" s="252"/>
      <c r="D10" s="252"/>
      <c r="E10" s="251"/>
      <c r="J10" s="251"/>
      <c r="K10" s="251"/>
    </row>
    <row r="11" spans="1:11" x14ac:dyDescent="0.3">
      <c r="A11" s="251" t="s">
        <v>104</v>
      </c>
      <c r="B11" s="251"/>
      <c r="C11" s="265">
        <f>'4 Yr Avg'!K19</f>
        <v>0.72770000000000001</v>
      </c>
      <c r="D11" s="265">
        <f>'4 Yr Avg'!K20</f>
        <v>0.27229999999999999</v>
      </c>
      <c r="E11" s="251"/>
      <c r="F11" s="251"/>
      <c r="J11" s="251"/>
      <c r="K11" s="251"/>
    </row>
    <row r="12" spans="1:11" x14ac:dyDescent="0.3">
      <c r="A12" s="251"/>
      <c r="B12" s="253" t="s">
        <v>19</v>
      </c>
      <c r="C12" s="253" t="s">
        <v>32</v>
      </c>
      <c r="D12" s="253" t="s">
        <v>33</v>
      </c>
      <c r="E12" s="251"/>
      <c r="J12" s="251"/>
      <c r="K12" s="251"/>
    </row>
    <row r="13" spans="1:11" ht="15" thickBot="1" x14ac:dyDescent="0.35">
      <c r="A13" s="251"/>
      <c r="B13" s="254"/>
      <c r="C13" s="254"/>
      <c r="D13" s="254"/>
      <c r="E13" s="251"/>
      <c r="J13" s="251"/>
      <c r="K13" s="251"/>
    </row>
    <row r="14" spans="1:11" ht="15" thickTop="1" x14ac:dyDescent="0.3">
      <c r="A14" s="251"/>
      <c r="B14" s="253"/>
      <c r="C14" s="253"/>
      <c r="D14" s="253"/>
      <c r="E14" s="251"/>
      <c r="J14" s="251"/>
      <c r="K14" s="251"/>
    </row>
    <row r="15" spans="1:11" x14ac:dyDescent="0.3">
      <c r="A15" s="255" t="s">
        <v>34</v>
      </c>
      <c r="B15" s="256">
        <f>-'Report 2022'!E30</f>
        <v>29945526.829999998</v>
      </c>
      <c r="C15" s="256">
        <f>$B15*C$11</f>
        <v>21791359.874190997</v>
      </c>
      <c r="D15" s="256">
        <f>$B15*D$11</f>
        <v>8154166.955808999</v>
      </c>
      <c r="E15" s="251"/>
      <c r="J15" s="251"/>
      <c r="K15" s="251"/>
    </row>
    <row r="16" spans="1:11" x14ac:dyDescent="0.3">
      <c r="A16" s="255" t="s">
        <v>35</v>
      </c>
      <c r="B16" s="266">
        <f>[1]Lead!$G$43</f>
        <v>0.47584930938870212</v>
      </c>
      <c r="C16" s="229">
        <f>B16</f>
        <v>0.47584930938870212</v>
      </c>
      <c r="D16" s="229">
        <f>B16</f>
        <v>0.47584930938870212</v>
      </c>
      <c r="E16" s="251"/>
      <c r="J16" s="251"/>
      <c r="K16" s="251"/>
    </row>
    <row r="17" spans="1:11" x14ac:dyDescent="0.3">
      <c r="A17" s="257" t="s">
        <v>36</v>
      </c>
      <c r="B17" s="267">
        <f>B15*B16</f>
        <v>14249558.261336349</v>
      </c>
      <c r="C17" s="267">
        <f>C15*C16</f>
        <v>10369403.54677446</v>
      </c>
      <c r="D17" s="267">
        <f>D15*D16</f>
        <v>3880154.7145618876</v>
      </c>
      <c r="E17" s="251"/>
      <c r="J17" s="251"/>
      <c r="K17" s="251"/>
    </row>
    <row r="18" spans="1:11" x14ac:dyDescent="0.3">
      <c r="A18" s="257"/>
      <c r="B18" s="268"/>
      <c r="C18" s="268"/>
      <c r="D18" s="268"/>
      <c r="E18" s="251"/>
      <c r="J18" s="251"/>
      <c r="K18" s="251"/>
    </row>
    <row r="19" spans="1:11" x14ac:dyDescent="0.3">
      <c r="A19" s="255" t="s">
        <v>37</v>
      </c>
      <c r="B19" s="269">
        <f>'Manual Clearing'!H25</f>
        <v>-1211423.31</v>
      </c>
      <c r="C19" s="269">
        <f>'Manual Clearing'!H22</f>
        <v>-869965.74964000005</v>
      </c>
      <c r="D19" s="269">
        <f>'Manual Clearing'!H23</f>
        <v>-341457.56036</v>
      </c>
      <c r="E19" s="251"/>
      <c r="J19" s="251"/>
      <c r="K19" s="251"/>
    </row>
    <row r="20" spans="1:11" x14ac:dyDescent="0.3">
      <c r="A20" s="255"/>
      <c r="B20" s="258"/>
      <c r="C20" s="268"/>
      <c r="D20" s="268"/>
      <c r="E20" s="251"/>
      <c r="J20" s="251"/>
      <c r="K20" s="251"/>
    </row>
    <row r="21" spans="1:11" x14ac:dyDescent="0.3">
      <c r="A21" s="257" t="s">
        <v>38</v>
      </c>
      <c r="B21" s="268">
        <f>B17+B19</f>
        <v>13038134.951336348</v>
      </c>
      <c r="C21" s="268">
        <f>C17+C19</f>
        <v>9499437.797134459</v>
      </c>
      <c r="D21" s="268">
        <f>D17+D19</f>
        <v>3538697.1542018875</v>
      </c>
      <c r="E21" s="251"/>
      <c r="J21" s="251"/>
      <c r="K21" s="251"/>
    </row>
    <row r="22" spans="1:11" x14ac:dyDescent="0.3">
      <c r="A22" s="255"/>
      <c r="B22" s="229"/>
      <c r="C22" s="259"/>
      <c r="D22" s="259"/>
      <c r="E22" s="251"/>
      <c r="J22" s="251"/>
      <c r="K22" s="251"/>
    </row>
  </sheetData>
  <mergeCells count="3">
    <mergeCell ref="A3:D3"/>
    <mergeCell ref="A4:D4"/>
    <mergeCell ref="A5:D5"/>
  </mergeCells>
  <pageMargins left="0.7" right="0.7" top="0.75" bottom="0.75" header="0.3" footer="0.3"/>
  <pageSetup orientation="portrait" r:id="rId1"/>
  <headerFooter>
    <oddFooter>&amp;C&amp;Z&amp;F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zoomScale="85" zoomScaleNormal="85" workbookViewId="0">
      <selection activeCell="G31" sqref="G31"/>
    </sheetView>
  </sheetViews>
  <sheetFormatPr defaultRowHeight="14.4" x14ac:dyDescent="0.3"/>
  <cols>
    <col min="1" max="1" width="16.109375" style="107" customWidth="1"/>
    <col min="2" max="2" width="8.6640625" style="107" customWidth="1"/>
    <col min="3" max="3" width="15.44140625" style="107" hidden="1" customWidth="1"/>
    <col min="4" max="4" width="13.5546875" style="107" customWidth="1"/>
    <col min="5" max="5" width="25.44140625" style="107" customWidth="1"/>
    <col min="6" max="6" width="22" style="107" customWidth="1"/>
    <col min="7" max="7" width="2.109375" style="120" customWidth="1"/>
    <col min="8" max="8" width="16.44140625" style="107" customWidth="1"/>
    <col min="9" max="9" width="15.6640625" style="107" customWidth="1"/>
    <col min="10" max="10" width="16.33203125" style="107" bestFit="1" customWidth="1"/>
    <col min="11" max="12" width="19.6640625" style="107" bestFit="1" customWidth="1"/>
    <col min="13" max="13" width="14.44140625" style="107" customWidth="1"/>
    <col min="14" max="14" width="15" style="107" bestFit="1" customWidth="1"/>
    <col min="15" max="15" width="8.88671875" customWidth="1"/>
    <col min="16" max="16" width="36" style="107" customWidth="1"/>
    <col min="17" max="255" width="8.88671875" style="107"/>
    <col min="256" max="256" width="16.109375" style="107" customWidth="1"/>
    <col min="257" max="257" width="8.6640625" style="107" customWidth="1"/>
    <col min="258" max="258" width="0" style="107" hidden="1" customWidth="1"/>
    <col min="259" max="259" width="13.5546875" style="107" customWidth="1"/>
    <col min="260" max="260" width="15.6640625" style="107" customWidth="1"/>
    <col min="261" max="261" width="14.6640625" style="107" customWidth="1"/>
    <col min="262" max="262" width="2.109375" style="107" customWidth="1"/>
    <col min="263" max="263" width="16.44140625" style="107" customWidth="1"/>
    <col min="264" max="264" width="15.6640625" style="107" customWidth="1"/>
    <col min="265" max="265" width="16.33203125" style="107" bestFit="1" customWidth="1"/>
    <col min="266" max="266" width="18.6640625" style="107" customWidth="1"/>
    <col min="267" max="267" width="9.109375" style="107" customWidth="1"/>
    <col min="268" max="268" width="14.44140625" style="107" customWidth="1"/>
    <col min="269" max="269" width="9.6640625" style="107" customWidth="1"/>
    <col min="270" max="270" width="0" style="107" hidden="1" customWidth="1"/>
    <col min="271" max="511" width="8.88671875" style="107"/>
    <col min="512" max="512" width="16.109375" style="107" customWidth="1"/>
    <col min="513" max="513" width="8.6640625" style="107" customWidth="1"/>
    <col min="514" max="514" width="0" style="107" hidden="1" customWidth="1"/>
    <col min="515" max="515" width="13.5546875" style="107" customWidth="1"/>
    <col min="516" max="516" width="15.6640625" style="107" customWidth="1"/>
    <col min="517" max="517" width="14.6640625" style="107" customWidth="1"/>
    <col min="518" max="518" width="2.109375" style="107" customWidth="1"/>
    <col min="519" max="519" width="16.44140625" style="107" customWidth="1"/>
    <col min="520" max="520" width="15.6640625" style="107" customWidth="1"/>
    <col min="521" max="521" width="16.33203125" style="107" bestFit="1" customWidth="1"/>
    <col min="522" max="522" width="18.6640625" style="107" customWidth="1"/>
    <col min="523" max="523" width="9.109375" style="107" customWidth="1"/>
    <col min="524" max="524" width="14.44140625" style="107" customWidth="1"/>
    <col min="525" max="525" width="9.6640625" style="107" customWidth="1"/>
    <col min="526" max="526" width="0" style="107" hidden="1" customWidth="1"/>
    <col min="527" max="767" width="8.88671875" style="107"/>
    <col min="768" max="768" width="16.109375" style="107" customWidth="1"/>
    <col min="769" max="769" width="8.6640625" style="107" customWidth="1"/>
    <col min="770" max="770" width="0" style="107" hidden="1" customWidth="1"/>
    <col min="771" max="771" width="13.5546875" style="107" customWidth="1"/>
    <col min="772" max="772" width="15.6640625" style="107" customWidth="1"/>
    <col min="773" max="773" width="14.6640625" style="107" customWidth="1"/>
    <col min="774" max="774" width="2.109375" style="107" customWidth="1"/>
    <col min="775" max="775" width="16.44140625" style="107" customWidth="1"/>
    <col min="776" max="776" width="15.6640625" style="107" customWidth="1"/>
    <col min="777" max="777" width="16.33203125" style="107" bestFit="1" customWidth="1"/>
    <col min="778" max="778" width="18.6640625" style="107" customWidth="1"/>
    <col min="779" max="779" width="9.109375" style="107" customWidth="1"/>
    <col min="780" max="780" width="14.44140625" style="107" customWidth="1"/>
    <col min="781" max="781" width="9.6640625" style="107" customWidth="1"/>
    <col min="782" max="782" width="0" style="107" hidden="1" customWidth="1"/>
    <col min="783" max="1023" width="8.88671875" style="107"/>
    <col min="1024" max="1024" width="16.109375" style="107" customWidth="1"/>
    <col min="1025" max="1025" width="8.6640625" style="107" customWidth="1"/>
    <col min="1026" max="1026" width="0" style="107" hidden="1" customWidth="1"/>
    <col min="1027" max="1027" width="13.5546875" style="107" customWidth="1"/>
    <col min="1028" max="1028" width="15.6640625" style="107" customWidth="1"/>
    <col min="1029" max="1029" width="14.6640625" style="107" customWidth="1"/>
    <col min="1030" max="1030" width="2.109375" style="107" customWidth="1"/>
    <col min="1031" max="1031" width="16.44140625" style="107" customWidth="1"/>
    <col min="1032" max="1032" width="15.6640625" style="107" customWidth="1"/>
    <col min="1033" max="1033" width="16.33203125" style="107" bestFit="1" customWidth="1"/>
    <col min="1034" max="1034" width="18.6640625" style="107" customWidth="1"/>
    <col min="1035" max="1035" width="9.109375" style="107" customWidth="1"/>
    <col min="1036" max="1036" width="14.44140625" style="107" customWidth="1"/>
    <col min="1037" max="1037" width="9.6640625" style="107" customWidth="1"/>
    <col min="1038" max="1038" width="0" style="107" hidden="1" customWidth="1"/>
    <col min="1039" max="1279" width="8.88671875" style="107"/>
    <col min="1280" max="1280" width="16.109375" style="107" customWidth="1"/>
    <col min="1281" max="1281" width="8.6640625" style="107" customWidth="1"/>
    <col min="1282" max="1282" width="0" style="107" hidden="1" customWidth="1"/>
    <col min="1283" max="1283" width="13.5546875" style="107" customWidth="1"/>
    <col min="1284" max="1284" width="15.6640625" style="107" customWidth="1"/>
    <col min="1285" max="1285" width="14.6640625" style="107" customWidth="1"/>
    <col min="1286" max="1286" width="2.109375" style="107" customWidth="1"/>
    <col min="1287" max="1287" width="16.44140625" style="107" customWidth="1"/>
    <col min="1288" max="1288" width="15.6640625" style="107" customWidth="1"/>
    <col min="1289" max="1289" width="16.33203125" style="107" bestFit="1" customWidth="1"/>
    <col min="1290" max="1290" width="18.6640625" style="107" customWidth="1"/>
    <col min="1291" max="1291" width="9.109375" style="107" customWidth="1"/>
    <col min="1292" max="1292" width="14.44140625" style="107" customWidth="1"/>
    <col min="1293" max="1293" width="9.6640625" style="107" customWidth="1"/>
    <col min="1294" max="1294" width="0" style="107" hidden="1" customWidth="1"/>
    <col min="1295" max="1535" width="8.88671875" style="107"/>
    <col min="1536" max="1536" width="16.109375" style="107" customWidth="1"/>
    <col min="1537" max="1537" width="8.6640625" style="107" customWidth="1"/>
    <col min="1538" max="1538" width="0" style="107" hidden="1" customWidth="1"/>
    <col min="1539" max="1539" width="13.5546875" style="107" customWidth="1"/>
    <col min="1540" max="1540" width="15.6640625" style="107" customWidth="1"/>
    <col min="1541" max="1541" width="14.6640625" style="107" customWidth="1"/>
    <col min="1542" max="1542" width="2.109375" style="107" customWidth="1"/>
    <col min="1543" max="1543" width="16.44140625" style="107" customWidth="1"/>
    <col min="1544" max="1544" width="15.6640625" style="107" customWidth="1"/>
    <col min="1545" max="1545" width="16.33203125" style="107" bestFit="1" customWidth="1"/>
    <col min="1546" max="1546" width="18.6640625" style="107" customWidth="1"/>
    <col min="1547" max="1547" width="9.109375" style="107" customWidth="1"/>
    <col min="1548" max="1548" width="14.44140625" style="107" customWidth="1"/>
    <col min="1549" max="1549" width="9.6640625" style="107" customWidth="1"/>
    <col min="1550" max="1550" width="0" style="107" hidden="1" customWidth="1"/>
    <col min="1551" max="1791" width="8.88671875" style="107"/>
    <col min="1792" max="1792" width="16.109375" style="107" customWidth="1"/>
    <col min="1793" max="1793" width="8.6640625" style="107" customWidth="1"/>
    <col min="1794" max="1794" width="0" style="107" hidden="1" customWidth="1"/>
    <col min="1795" max="1795" width="13.5546875" style="107" customWidth="1"/>
    <col min="1796" max="1796" width="15.6640625" style="107" customWidth="1"/>
    <col min="1797" max="1797" width="14.6640625" style="107" customWidth="1"/>
    <col min="1798" max="1798" width="2.109375" style="107" customWidth="1"/>
    <col min="1799" max="1799" width="16.44140625" style="107" customWidth="1"/>
    <col min="1800" max="1800" width="15.6640625" style="107" customWidth="1"/>
    <col min="1801" max="1801" width="16.33203125" style="107" bestFit="1" customWidth="1"/>
    <col min="1802" max="1802" width="18.6640625" style="107" customWidth="1"/>
    <col min="1803" max="1803" width="9.109375" style="107" customWidth="1"/>
    <col min="1804" max="1804" width="14.44140625" style="107" customWidth="1"/>
    <col min="1805" max="1805" width="9.6640625" style="107" customWidth="1"/>
    <col min="1806" max="1806" width="0" style="107" hidden="1" customWidth="1"/>
    <col min="1807" max="2047" width="8.88671875" style="107"/>
    <col min="2048" max="2048" width="16.109375" style="107" customWidth="1"/>
    <col min="2049" max="2049" width="8.6640625" style="107" customWidth="1"/>
    <col min="2050" max="2050" width="0" style="107" hidden="1" customWidth="1"/>
    <col min="2051" max="2051" width="13.5546875" style="107" customWidth="1"/>
    <col min="2052" max="2052" width="15.6640625" style="107" customWidth="1"/>
    <col min="2053" max="2053" width="14.6640625" style="107" customWidth="1"/>
    <col min="2054" max="2054" width="2.109375" style="107" customWidth="1"/>
    <col min="2055" max="2055" width="16.44140625" style="107" customWidth="1"/>
    <col min="2056" max="2056" width="15.6640625" style="107" customWidth="1"/>
    <col min="2057" max="2057" width="16.33203125" style="107" bestFit="1" customWidth="1"/>
    <col min="2058" max="2058" width="18.6640625" style="107" customWidth="1"/>
    <col min="2059" max="2059" width="9.109375" style="107" customWidth="1"/>
    <col min="2060" max="2060" width="14.44140625" style="107" customWidth="1"/>
    <col min="2061" max="2061" width="9.6640625" style="107" customWidth="1"/>
    <col min="2062" max="2062" width="0" style="107" hidden="1" customWidth="1"/>
    <col min="2063" max="2303" width="8.88671875" style="107"/>
    <col min="2304" max="2304" width="16.109375" style="107" customWidth="1"/>
    <col min="2305" max="2305" width="8.6640625" style="107" customWidth="1"/>
    <col min="2306" max="2306" width="0" style="107" hidden="1" customWidth="1"/>
    <col min="2307" max="2307" width="13.5546875" style="107" customWidth="1"/>
    <col min="2308" max="2308" width="15.6640625" style="107" customWidth="1"/>
    <col min="2309" max="2309" width="14.6640625" style="107" customWidth="1"/>
    <col min="2310" max="2310" width="2.109375" style="107" customWidth="1"/>
    <col min="2311" max="2311" width="16.44140625" style="107" customWidth="1"/>
    <col min="2312" max="2312" width="15.6640625" style="107" customWidth="1"/>
    <col min="2313" max="2313" width="16.33203125" style="107" bestFit="1" customWidth="1"/>
    <col min="2314" max="2314" width="18.6640625" style="107" customWidth="1"/>
    <col min="2315" max="2315" width="9.109375" style="107" customWidth="1"/>
    <col min="2316" max="2316" width="14.44140625" style="107" customWidth="1"/>
    <col min="2317" max="2317" width="9.6640625" style="107" customWidth="1"/>
    <col min="2318" max="2318" width="0" style="107" hidden="1" customWidth="1"/>
    <col min="2319" max="2559" width="8.88671875" style="107"/>
    <col min="2560" max="2560" width="16.109375" style="107" customWidth="1"/>
    <col min="2561" max="2561" width="8.6640625" style="107" customWidth="1"/>
    <col min="2562" max="2562" width="0" style="107" hidden="1" customWidth="1"/>
    <col min="2563" max="2563" width="13.5546875" style="107" customWidth="1"/>
    <col min="2564" max="2564" width="15.6640625" style="107" customWidth="1"/>
    <col min="2565" max="2565" width="14.6640625" style="107" customWidth="1"/>
    <col min="2566" max="2566" width="2.109375" style="107" customWidth="1"/>
    <col min="2567" max="2567" width="16.44140625" style="107" customWidth="1"/>
    <col min="2568" max="2568" width="15.6640625" style="107" customWidth="1"/>
    <col min="2569" max="2569" width="16.33203125" style="107" bestFit="1" customWidth="1"/>
    <col min="2570" max="2570" width="18.6640625" style="107" customWidth="1"/>
    <col min="2571" max="2571" width="9.109375" style="107" customWidth="1"/>
    <col min="2572" max="2572" width="14.44140625" style="107" customWidth="1"/>
    <col min="2573" max="2573" width="9.6640625" style="107" customWidth="1"/>
    <col min="2574" max="2574" width="0" style="107" hidden="1" customWidth="1"/>
    <col min="2575" max="2815" width="8.88671875" style="107"/>
    <col min="2816" max="2816" width="16.109375" style="107" customWidth="1"/>
    <col min="2817" max="2817" width="8.6640625" style="107" customWidth="1"/>
    <col min="2818" max="2818" width="0" style="107" hidden="1" customWidth="1"/>
    <col min="2819" max="2819" width="13.5546875" style="107" customWidth="1"/>
    <col min="2820" max="2820" width="15.6640625" style="107" customWidth="1"/>
    <col min="2821" max="2821" width="14.6640625" style="107" customWidth="1"/>
    <col min="2822" max="2822" width="2.109375" style="107" customWidth="1"/>
    <col min="2823" max="2823" width="16.44140625" style="107" customWidth="1"/>
    <col min="2824" max="2824" width="15.6640625" style="107" customWidth="1"/>
    <col min="2825" max="2825" width="16.33203125" style="107" bestFit="1" customWidth="1"/>
    <col min="2826" max="2826" width="18.6640625" style="107" customWidth="1"/>
    <col min="2827" max="2827" width="9.109375" style="107" customWidth="1"/>
    <col min="2828" max="2828" width="14.44140625" style="107" customWidth="1"/>
    <col min="2829" max="2829" width="9.6640625" style="107" customWidth="1"/>
    <col min="2830" max="2830" width="0" style="107" hidden="1" customWidth="1"/>
    <col min="2831" max="3071" width="8.88671875" style="107"/>
    <col min="3072" max="3072" width="16.109375" style="107" customWidth="1"/>
    <col min="3073" max="3073" width="8.6640625" style="107" customWidth="1"/>
    <col min="3074" max="3074" width="0" style="107" hidden="1" customWidth="1"/>
    <col min="3075" max="3075" width="13.5546875" style="107" customWidth="1"/>
    <col min="3076" max="3076" width="15.6640625" style="107" customWidth="1"/>
    <col min="3077" max="3077" width="14.6640625" style="107" customWidth="1"/>
    <col min="3078" max="3078" width="2.109375" style="107" customWidth="1"/>
    <col min="3079" max="3079" width="16.44140625" style="107" customWidth="1"/>
    <col min="3080" max="3080" width="15.6640625" style="107" customWidth="1"/>
    <col min="3081" max="3081" width="16.33203125" style="107" bestFit="1" customWidth="1"/>
    <col min="3082" max="3082" width="18.6640625" style="107" customWidth="1"/>
    <col min="3083" max="3083" width="9.109375" style="107" customWidth="1"/>
    <col min="3084" max="3084" width="14.44140625" style="107" customWidth="1"/>
    <col min="3085" max="3085" width="9.6640625" style="107" customWidth="1"/>
    <col min="3086" max="3086" width="0" style="107" hidden="1" customWidth="1"/>
    <col min="3087" max="3327" width="8.88671875" style="107"/>
    <col min="3328" max="3328" width="16.109375" style="107" customWidth="1"/>
    <col min="3329" max="3329" width="8.6640625" style="107" customWidth="1"/>
    <col min="3330" max="3330" width="0" style="107" hidden="1" customWidth="1"/>
    <col min="3331" max="3331" width="13.5546875" style="107" customWidth="1"/>
    <col min="3332" max="3332" width="15.6640625" style="107" customWidth="1"/>
    <col min="3333" max="3333" width="14.6640625" style="107" customWidth="1"/>
    <col min="3334" max="3334" width="2.109375" style="107" customWidth="1"/>
    <col min="3335" max="3335" width="16.44140625" style="107" customWidth="1"/>
    <col min="3336" max="3336" width="15.6640625" style="107" customWidth="1"/>
    <col min="3337" max="3337" width="16.33203125" style="107" bestFit="1" customWidth="1"/>
    <col min="3338" max="3338" width="18.6640625" style="107" customWidth="1"/>
    <col min="3339" max="3339" width="9.109375" style="107" customWidth="1"/>
    <col min="3340" max="3340" width="14.44140625" style="107" customWidth="1"/>
    <col min="3341" max="3341" width="9.6640625" style="107" customWidth="1"/>
    <col min="3342" max="3342" width="0" style="107" hidden="1" customWidth="1"/>
    <col min="3343" max="3583" width="8.88671875" style="107"/>
    <col min="3584" max="3584" width="16.109375" style="107" customWidth="1"/>
    <col min="3585" max="3585" width="8.6640625" style="107" customWidth="1"/>
    <col min="3586" max="3586" width="0" style="107" hidden="1" customWidth="1"/>
    <col min="3587" max="3587" width="13.5546875" style="107" customWidth="1"/>
    <col min="3588" max="3588" width="15.6640625" style="107" customWidth="1"/>
    <col min="3589" max="3589" width="14.6640625" style="107" customWidth="1"/>
    <col min="3590" max="3590" width="2.109375" style="107" customWidth="1"/>
    <col min="3591" max="3591" width="16.44140625" style="107" customWidth="1"/>
    <col min="3592" max="3592" width="15.6640625" style="107" customWidth="1"/>
    <col min="3593" max="3593" width="16.33203125" style="107" bestFit="1" customWidth="1"/>
    <col min="3594" max="3594" width="18.6640625" style="107" customWidth="1"/>
    <col min="3595" max="3595" width="9.109375" style="107" customWidth="1"/>
    <col min="3596" max="3596" width="14.44140625" style="107" customWidth="1"/>
    <col min="3597" max="3597" width="9.6640625" style="107" customWidth="1"/>
    <col min="3598" max="3598" width="0" style="107" hidden="1" customWidth="1"/>
    <col min="3599" max="3839" width="8.88671875" style="107"/>
    <col min="3840" max="3840" width="16.109375" style="107" customWidth="1"/>
    <col min="3841" max="3841" width="8.6640625" style="107" customWidth="1"/>
    <col min="3842" max="3842" width="0" style="107" hidden="1" customWidth="1"/>
    <col min="3843" max="3843" width="13.5546875" style="107" customWidth="1"/>
    <col min="3844" max="3844" width="15.6640625" style="107" customWidth="1"/>
    <col min="3845" max="3845" width="14.6640625" style="107" customWidth="1"/>
    <col min="3846" max="3846" width="2.109375" style="107" customWidth="1"/>
    <col min="3847" max="3847" width="16.44140625" style="107" customWidth="1"/>
    <col min="3848" max="3848" width="15.6640625" style="107" customWidth="1"/>
    <col min="3849" max="3849" width="16.33203125" style="107" bestFit="1" customWidth="1"/>
    <col min="3850" max="3850" width="18.6640625" style="107" customWidth="1"/>
    <col min="3851" max="3851" width="9.109375" style="107" customWidth="1"/>
    <col min="3852" max="3852" width="14.44140625" style="107" customWidth="1"/>
    <col min="3853" max="3853" width="9.6640625" style="107" customWidth="1"/>
    <col min="3854" max="3854" width="0" style="107" hidden="1" customWidth="1"/>
    <col min="3855" max="4095" width="8.88671875" style="107"/>
    <col min="4096" max="4096" width="16.109375" style="107" customWidth="1"/>
    <col min="4097" max="4097" width="8.6640625" style="107" customWidth="1"/>
    <col min="4098" max="4098" width="0" style="107" hidden="1" customWidth="1"/>
    <col min="4099" max="4099" width="13.5546875" style="107" customWidth="1"/>
    <col min="4100" max="4100" width="15.6640625" style="107" customWidth="1"/>
    <col min="4101" max="4101" width="14.6640625" style="107" customWidth="1"/>
    <col min="4102" max="4102" width="2.109375" style="107" customWidth="1"/>
    <col min="4103" max="4103" width="16.44140625" style="107" customWidth="1"/>
    <col min="4104" max="4104" width="15.6640625" style="107" customWidth="1"/>
    <col min="4105" max="4105" width="16.33203125" style="107" bestFit="1" customWidth="1"/>
    <col min="4106" max="4106" width="18.6640625" style="107" customWidth="1"/>
    <col min="4107" max="4107" width="9.109375" style="107" customWidth="1"/>
    <col min="4108" max="4108" width="14.44140625" style="107" customWidth="1"/>
    <col min="4109" max="4109" width="9.6640625" style="107" customWidth="1"/>
    <col min="4110" max="4110" width="0" style="107" hidden="1" customWidth="1"/>
    <col min="4111" max="4351" width="8.88671875" style="107"/>
    <col min="4352" max="4352" width="16.109375" style="107" customWidth="1"/>
    <col min="4353" max="4353" width="8.6640625" style="107" customWidth="1"/>
    <col min="4354" max="4354" width="0" style="107" hidden="1" customWidth="1"/>
    <col min="4355" max="4355" width="13.5546875" style="107" customWidth="1"/>
    <col min="4356" max="4356" width="15.6640625" style="107" customWidth="1"/>
    <col min="4357" max="4357" width="14.6640625" style="107" customWidth="1"/>
    <col min="4358" max="4358" width="2.109375" style="107" customWidth="1"/>
    <col min="4359" max="4359" width="16.44140625" style="107" customWidth="1"/>
    <col min="4360" max="4360" width="15.6640625" style="107" customWidth="1"/>
    <col min="4361" max="4361" width="16.33203125" style="107" bestFit="1" customWidth="1"/>
    <col min="4362" max="4362" width="18.6640625" style="107" customWidth="1"/>
    <col min="4363" max="4363" width="9.109375" style="107" customWidth="1"/>
    <col min="4364" max="4364" width="14.44140625" style="107" customWidth="1"/>
    <col min="4365" max="4365" width="9.6640625" style="107" customWidth="1"/>
    <col min="4366" max="4366" width="0" style="107" hidden="1" customWidth="1"/>
    <col min="4367" max="4607" width="8.88671875" style="107"/>
    <col min="4608" max="4608" width="16.109375" style="107" customWidth="1"/>
    <col min="4609" max="4609" width="8.6640625" style="107" customWidth="1"/>
    <col min="4610" max="4610" width="0" style="107" hidden="1" customWidth="1"/>
    <col min="4611" max="4611" width="13.5546875" style="107" customWidth="1"/>
    <col min="4612" max="4612" width="15.6640625" style="107" customWidth="1"/>
    <col min="4613" max="4613" width="14.6640625" style="107" customWidth="1"/>
    <col min="4614" max="4614" width="2.109375" style="107" customWidth="1"/>
    <col min="4615" max="4615" width="16.44140625" style="107" customWidth="1"/>
    <col min="4616" max="4616" width="15.6640625" style="107" customWidth="1"/>
    <col min="4617" max="4617" width="16.33203125" style="107" bestFit="1" customWidth="1"/>
    <col min="4618" max="4618" width="18.6640625" style="107" customWidth="1"/>
    <col min="4619" max="4619" width="9.109375" style="107" customWidth="1"/>
    <col min="4620" max="4620" width="14.44140625" style="107" customWidth="1"/>
    <col min="4621" max="4621" width="9.6640625" style="107" customWidth="1"/>
    <col min="4622" max="4622" width="0" style="107" hidden="1" customWidth="1"/>
    <col min="4623" max="4863" width="8.88671875" style="107"/>
    <col min="4864" max="4864" width="16.109375" style="107" customWidth="1"/>
    <col min="4865" max="4865" width="8.6640625" style="107" customWidth="1"/>
    <col min="4866" max="4866" width="0" style="107" hidden="1" customWidth="1"/>
    <col min="4867" max="4867" width="13.5546875" style="107" customWidth="1"/>
    <col min="4868" max="4868" width="15.6640625" style="107" customWidth="1"/>
    <col min="4869" max="4869" width="14.6640625" style="107" customWidth="1"/>
    <col min="4870" max="4870" width="2.109375" style="107" customWidth="1"/>
    <col min="4871" max="4871" width="16.44140625" style="107" customWidth="1"/>
    <col min="4872" max="4872" width="15.6640625" style="107" customWidth="1"/>
    <col min="4873" max="4873" width="16.33203125" style="107" bestFit="1" customWidth="1"/>
    <col min="4874" max="4874" width="18.6640625" style="107" customWidth="1"/>
    <col min="4875" max="4875" width="9.109375" style="107" customWidth="1"/>
    <col min="4876" max="4876" width="14.44140625" style="107" customWidth="1"/>
    <col min="4877" max="4877" width="9.6640625" style="107" customWidth="1"/>
    <col min="4878" max="4878" width="0" style="107" hidden="1" customWidth="1"/>
    <col min="4879" max="5119" width="8.88671875" style="107"/>
    <col min="5120" max="5120" width="16.109375" style="107" customWidth="1"/>
    <col min="5121" max="5121" width="8.6640625" style="107" customWidth="1"/>
    <col min="5122" max="5122" width="0" style="107" hidden="1" customWidth="1"/>
    <col min="5123" max="5123" width="13.5546875" style="107" customWidth="1"/>
    <col min="5124" max="5124" width="15.6640625" style="107" customWidth="1"/>
    <col min="5125" max="5125" width="14.6640625" style="107" customWidth="1"/>
    <col min="5126" max="5126" width="2.109375" style="107" customWidth="1"/>
    <col min="5127" max="5127" width="16.44140625" style="107" customWidth="1"/>
    <col min="5128" max="5128" width="15.6640625" style="107" customWidth="1"/>
    <col min="5129" max="5129" width="16.33203125" style="107" bestFit="1" customWidth="1"/>
    <col min="5130" max="5130" width="18.6640625" style="107" customWidth="1"/>
    <col min="5131" max="5131" width="9.109375" style="107" customWidth="1"/>
    <col min="5132" max="5132" width="14.44140625" style="107" customWidth="1"/>
    <col min="5133" max="5133" width="9.6640625" style="107" customWidth="1"/>
    <col min="5134" max="5134" width="0" style="107" hidden="1" customWidth="1"/>
    <col min="5135" max="5375" width="8.88671875" style="107"/>
    <col min="5376" max="5376" width="16.109375" style="107" customWidth="1"/>
    <col min="5377" max="5377" width="8.6640625" style="107" customWidth="1"/>
    <col min="5378" max="5378" width="0" style="107" hidden="1" customWidth="1"/>
    <col min="5379" max="5379" width="13.5546875" style="107" customWidth="1"/>
    <col min="5380" max="5380" width="15.6640625" style="107" customWidth="1"/>
    <col min="5381" max="5381" width="14.6640625" style="107" customWidth="1"/>
    <col min="5382" max="5382" width="2.109375" style="107" customWidth="1"/>
    <col min="5383" max="5383" width="16.44140625" style="107" customWidth="1"/>
    <col min="5384" max="5384" width="15.6640625" style="107" customWidth="1"/>
    <col min="5385" max="5385" width="16.33203125" style="107" bestFit="1" customWidth="1"/>
    <col min="5386" max="5386" width="18.6640625" style="107" customWidth="1"/>
    <col min="5387" max="5387" width="9.109375" style="107" customWidth="1"/>
    <col min="5388" max="5388" width="14.44140625" style="107" customWidth="1"/>
    <col min="5389" max="5389" width="9.6640625" style="107" customWidth="1"/>
    <col min="5390" max="5390" width="0" style="107" hidden="1" customWidth="1"/>
    <col min="5391" max="5631" width="8.88671875" style="107"/>
    <col min="5632" max="5632" width="16.109375" style="107" customWidth="1"/>
    <col min="5633" max="5633" width="8.6640625" style="107" customWidth="1"/>
    <col min="5634" max="5634" width="0" style="107" hidden="1" customWidth="1"/>
    <col min="5635" max="5635" width="13.5546875" style="107" customWidth="1"/>
    <col min="5636" max="5636" width="15.6640625" style="107" customWidth="1"/>
    <col min="5637" max="5637" width="14.6640625" style="107" customWidth="1"/>
    <col min="5638" max="5638" width="2.109375" style="107" customWidth="1"/>
    <col min="5639" max="5639" width="16.44140625" style="107" customWidth="1"/>
    <col min="5640" max="5640" width="15.6640625" style="107" customWidth="1"/>
    <col min="5641" max="5641" width="16.33203125" style="107" bestFit="1" customWidth="1"/>
    <col min="5642" max="5642" width="18.6640625" style="107" customWidth="1"/>
    <col min="5643" max="5643" width="9.109375" style="107" customWidth="1"/>
    <col min="5644" max="5644" width="14.44140625" style="107" customWidth="1"/>
    <col min="5645" max="5645" width="9.6640625" style="107" customWidth="1"/>
    <col min="5646" max="5646" width="0" style="107" hidden="1" customWidth="1"/>
    <col min="5647" max="5887" width="8.88671875" style="107"/>
    <col min="5888" max="5888" width="16.109375" style="107" customWidth="1"/>
    <col min="5889" max="5889" width="8.6640625" style="107" customWidth="1"/>
    <col min="5890" max="5890" width="0" style="107" hidden="1" customWidth="1"/>
    <col min="5891" max="5891" width="13.5546875" style="107" customWidth="1"/>
    <col min="5892" max="5892" width="15.6640625" style="107" customWidth="1"/>
    <col min="5893" max="5893" width="14.6640625" style="107" customWidth="1"/>
    <col min="5894" max="5894" width="2.109375" style="107" customWidth="1"/>
    <col min="5895" max="5895" width="16.44140625" style="107" customWidth="1"/>
    <col min="5896" max="5896" width="15.6640625" style="107" customWidth="1"/>
    <col min="5897" max="5897" width="16.33203125" style="107" bestFit="1" customWidth="1"/>
    <col min="5898" max="5898" width="18.6640625" style="107" customWidth="1"/>
    <col min="5899" max="5899" width="9.109375" style="107" customWidth="1"/>
    <col min="5900" max="5900" width="14.44140625" style="107" customWidth="1"/>
    <col min="5901" max="5901" width="9.6640625" style="107" customWidth="1"/>
    <col min="5902" max="5902" width="0" style="107" hidden="1" customWidth="1"/>
    <col min="5903" max="6143" width="8.88671875" style="107"/>
    <col min="6144" max="6144" width="16.109375" style="107" customWidth="1"/>
    <col min="6145" max="6145" width="8.6640625" style="107" customWidth="1"/>
    <col min="6146" max="6146" width="0" style="107" hidden="1" customWidth="1"/>
    <col min="6147" max="6147" width="13.5546875" style="107" customWidth="1"/>
    <col min="6148" max="6148" width="15.6640625" style="107" customWidth="1"/>
    <col min="6149" max="6149" width="14.6640625" style="107" customWidth="1"/>
    <col min="6150" max="6150" width="2.109375" style="107" customWidth="1"/>
    <col min="6151" max="6151" width="16.44140625" style="107" customWidth="1"/>
    <col min="6152" max="6152" width="15.6640625" style="107" customWidth="1"/>
    <col min="6153" max="6153" width="16.33203125" style="107" bestFit="1" customWidth="1"/>
    <col min="6154" max="6154" width="18.6640625" style="107" customWidth="1"/>
    <col min="6155" max="6155" width="9.109375" style="107" customWidth="1"/>
    <col min="6156" max="6156" width="14.44140625" style="107" customWidth="1"/>
    <col min="6157" max="6157" width="9.6640625" style="107" customWidth="1"/>
    <col min="6158" max="6158" width="0" style="107" hidden="1" customWidth="1"/>
    <col min="6159" max="6399" width="8.88671875" style="107"/>
    <col min="6400" max="6400" width="16.109375" style="107" customWidth="1"/>
    <col min="6401" max="6401" width="8.6640625" style="107" customWidth="1"/>
    <col min="6402" max="6402" width="0" style="107" hidden="1" customWidth="1"/>
    <col min="6403" max="6403" width="13.5546875" style="107" customWidth="1"/>
    <col min="6404" max="6404" width="15.6640625" style="107" customWidth="1"/>
    <col min="6405" max="6405" width="14.6640625" style="107" customWidth="1"/>
    <col min="6406" max="6406" width="2.109375" style="107" customWidth="1"/>
    <col min="6407" max="6407" width="16.44140625" style="107" customWidth="1"/>
    <col min="6408" max="6408" width="15.6640625" style="107" customWidth="1"/>
    <col min="6409" max="6409" width="16.33203125" style="107" bestFit="1" customWidth="1"/>
    <col min="6410" max="6410" width="18.6640625" style="107" customWidth="1"/>
    <col min="6411" max="6411" width="9.109375" style="107" customWidth="1"/>
    <col min="6412" max="6412" width="14.44140625" style="107" customWidth="1"/>
    <col min="6413" max="6413" width="9.6640625" style="107" customWidth="1"/>
    <col min="6414" max="6414" width="0" style="107" hidden="1" customWidth="1"/>
    <col min="6415" max="6655" width="8.88671875" style="107"/>
    <col min="6656" max="6656" width="16.109375" style="107" customWidth="1"/>
    <col min="6657" max="6657" width="8.6640625" style="107" customWidth="1"/>
    <col min="6658" max="6658" width="0" style="107" hidden="1" customWidth="1"/>
    <col min="6659" max="6659" width="13.5546875" style="107" customWidth="1"/>
    <col min="6660" max="6660" width="15.6640625" style="107" customWidth="1"/>
    <col min="6661" max="6661" width="14.6640625" style="107" customWidth="1"/>
    <col min="6662" max="6662" width="2.109375" style="107" customWidth="1"/>
    <col min="6663" max="6663" width="16.44140625" style="107" customWidth="1"/>
    <col min="6664" max="6664" width="15.6640625" style="107" customWidth="1"/>
    <col min="6665" max="6665" width="16.33203125" style="107" bestFit="1" customWidth="1"/>
    <col min="6666" max="6666" width="18.6640625" style="107" customWidth="1"/>
    <col min="6667" max="6667" width="9.109375" style="107" customWidth="1"/>
    <col min="6668" max="6668" width="14.44140625" style="107" customWidth="1"/>
    <col min="6669" max="6669" width="9.6640625" style="107" customWidth="1"/>
    <col min="6670" max="6670" width="0" style="107" hidden="1" customWidth="1"/>
    <col min="6671" max="6911" width="8.88671875" style="107"/>
    <col min="6912" max="6912" width="16.109375" style="107" customWidth="1"/>
    <col min="6913" max="6913" width="8.6640625" style="107" customWidth="1"/>
    <col min="6914" max="6914" width="0" style="107" hidden="1" customWidth="1"/>
    <col min="6915" max="6915" width="13.5546875" style="107" customWidth="1"/>
    <col min="6916" max="6916" width="15.6640625" style="107" customWidth="1"/>
    <col min="6917" max="6917" width="14.6640625" style="107" customWidth="1"/>
    <col min="6918" max="6918" width="2.109375" style="107" customWidth="1"/>
    <col min="6919" max="6919" width="16.44140625" style="107" customWidth="1"/>
    <col min="6920" max="6920" width="15.6640625" style="107" customWidth="1"/>
    <col min="6921" max="6921" width="16.33203125" style="107" bestFit="1" customWidth="1"/>
    <col min="6922" max="6922" width="18.6640625" style="107" customWidth="1"/>
    <col min="6923" max="6923" width="9.109375" style="107" customWidth="1"/>
    <col min="6924" max="6924" width="14.44140625" style="107" customWidth="1"/>
    <col min="6925" max="6925" width="9.6640625" style="107" customWidth="1"/>
    <col min="6926" max="6926" width="0" style="107" hidden="1" customWidth="1"/>
    <col min="6927" max="7167" width="8.88671875" style="107"/>
    <col min="7168" max="7168" width="16.109375" style="107" customWidth="1"/>
    <col min="7169" max="7169" width="8.6640625" style="107" customWidth="1"/>
    <col min="7170" max="7170" width="0" style="107" hidden="1" customWidth="1"/>
    <col min="7171" max="7171" width="13.5546875" style="107" customWidth="1"/>
    <col min="7172" max="7172" width="15.6640625" style="107" customWidth="1"/>
    <col min="7173" max="7173" width="14.6640625" style="107" customWidth="1"/>
    <col min="7174" max="7174" width="2.109375" style="107" customWidth="1"/>
    <col min="7175" max="7175" width="16.44140625" style="107" customWidth="1"/>
    <col min="7176" max="7176" width="15.6640625" style="107" customWidth="1"/>
    <col min="7177" max="7177" width="16.33203125" style="107" bestFit="1" customWidth="1"/>
    <col min="7178" max="7178" width="18.6640625" style="107" customWidth="1"/>
    <col min="7179" max="7179" width="9.109375" style="107" customWidth="1"/>
    <col min="7180" max="7180" width="14.44140625" style="107" customWidth="1"/>
    <col min="7181" max="7181" width="9.6640625" style="107" customWidth="1"/>
    <col min="7182" max="7182" width="0" style="107" hidden="1" customWidth="1"/>
    <col min="7183" max="7423" width="8.88671875" style="107"/>
    <col min="7424" max="7424" width="16.109375" style="107" customWidth="1"/>
    <col min="7425" max="7425" width="8.6640625" style="107" customWidth="1"/>
    <col min="7426" max="7426" width="0" style="107" hidden="1" customWidth="1"/>
    <col min="7427" max="7427" width="13.5546875" style="107" customWidth="1"/>
    <col min="7428" max="7428" width="15.6640625" style="107" customWidth="1"/>
    <col min="7429" max="7429" width="14.6640625" style="107" customWidth="1"/>
    <col min="7430" max="7430" width="2.109375" style="107" customWidth="1"/>
    <col min="7431" max="7431" width="16.44140625" style="107" customWidth="1"/>
    <col min="7432" max="7432" width="15.6640625" style="107" customWidth="1"/>
    <col min="7433" max="7433" width="16.33203125" style="107" bestFit="1" customWidth="1"/>
    <col min="7434" max="7434" width="18.6640625" style="107" customWidth="1"/>
    <col min="7435" max="7435" width="9.109375" style="107" customWidth="1"/>
    <col min="7436" max="7436" width="14.44140625" style="107" customWidth="1"/>
    <col min="7437" max="7437" width="9.6640625" style="107" customWidth="1"/>
    <col min="7438" max="7438" width="0" style="107" hidden="1" customWidth="1"/>
    <col min="7439" max="7679" width="8.88671875" style="107"/>
    <col min="7680" max="7680" width="16.109375" style="107" customWidth="1"/>
    <col min="7681" max="7681" width="8.6640625" style="107" customWidth="1"/>
    <col min="7682" max="7682" width="0" style="107" hidden="1" customWidth="1"/>
    <col min="7683" max="7683" width="13.5546875" style="107" customWidth="1"/>
    <col min="7684" max="7684" width="15.6640625" style="107" customWidth="1"/>
    <col min="7685" max="7685" width="14.6640625" style="107" customWidth="1"/>
    <col min="7686" max="7686" width="2.109375" style="107" customWidth="1"/>
    <col min="7687" max="7687" width="16.44140625" style="107" customWidth="1"/>
    <col min="7688" max="7688" width="15.6640625" style="107" customWidth="1"/>
    <col min="7689" max="7689" width="16.33203125" style="107" bestFit="1" customWidth="1"/>
    <col min="7690" max="7690" width="18.6640625" style="107" customWidth="1"/>
    <col min="7691" max="7691" width="9.109375" style="107" customWidth="1"/>
    <col min="7692" max="7692" width="14.44140625" style="107" customWidth="1"/>
    <col min="7693" max="7693" width="9.6640625" style="107" customWidth="1"/>
    <col min="7694" max="7694" width="0" style="107" hidden="1" customWidth="1"/>
    <col min="7695" max="7935" width="8.88671875" style="107"/>
    <col min="7936" max="7936" width="16.109375" style="107" customWidth="1"/>
    <col min="7937" max="7937" width="8.6640625" style="107" customWidth="1"/>
    <col min="7938" max="7938" width="0" style="107" hidden="1" customWidth="1"/>
    <col min="7939" max="7939" width="13.5546875" style="107" customWidth="1"/>
    <col min="7940" max="7940" width="15.6640625" style="107" customWidth="1"/>
    <col min="7941" max="7941" width="14.6640625" style="107" customWidth="1"/>
    <col min="7942" max="7942" width="2.109375" style="107" customWidth="1"/>
    <col min="7943" max="7943" width="16.44140625" style="107" customWidth="1"/>
    <col min="7944" max="7944" width="15.6640625" style="107" customWidth="1"/>
    <col min="7945" max="7945" width="16.33203125" style="107" bestFit="1" customWidth="1"/>
    <col min="7946" max="7946" width="18.6640625" style="107" customWidth="1"/>
    <col min="7947" max="7947" width="9.109375" style="107" customWidth="1"/>
    <col min="7948" max="7948" width="14.44140625" style="107" customWidth="1"/>
    <col min="7949" max="7949" width="9.6640625" style="107" customWidth="1"/>
    <col min="7950" max="7950" width="0" style="107" hidden="1" customWidth="1"/>
    <col min="7951" max="8191" width="8.88671875" style="107"/>
    <col min="8192" max="8192" width="16.109375" style="107" customWidth="1"/>
    <col min="8193" max="8193" width="8.6640625" style="107" customWidth="1"/>
    <col min="8194" max="8194" width="0" style="107" hidden="1" customWidth="1"/>
    <col min="8195" max="8195" width="13.5546875" style="107" customWidth="1"/>
    <col min="8196" max="8196" width="15.6640625" style="107" customWidth="1"/>
    <col min="8197" max="8197" width="14.6640625" style="107" customWidth="1"/>
    <col min="8198" max="8198" width="2.109375" style="107" customWidth="1"/>
    <col min="8199" max="8199" width="16.44140625" style="107" customWidth="1"/>
    <col min="8200" max="8200" width="15.6640625" style="107" customWidth="1"/>
    <col min="8201" max="8201" width="16.33203125" style="107" bestFit="1" customWidth="1"/>
    <col min="8202" max="8202" width="18.6640625" style="107" customWidth="1"/>
    <col min="8203" max="8203" width="9.109375" style="107" customWidth="1"/>
    <col min="8204" max="8204" width="14.44140625" style="107" customWidth="1"/>
    <col min="8205" max="8205" width="9.6640625" style="107" customWidth="1"/>
    <col min="8206" max="8206" width="0" style="107" hidden="1" customWidth="1"/>
    <col min="8207" max="8447" width="8.88671875" style="107"/>
    <col min="8448" max="8448" width="16.109375" style="107" customWidth="1"/>
    <col min="8449" max="8449" width="8.6640625" style="107" customWidth="1"/>
    <col min="8450" max="8450" width="0" style="107" hidden="1" customWidth="1"/>
    <col min="8451" max="8451" width="13.5546875" style="107" customWidth="1"/>
    <col min="8452" max="8452" width="15.6640625" style="107" customWidth="1"/>
    <col min="8453" max="8453" width="14.6640625" style="107" customWidth="1"/>
    <col min="8454" max="8454" width="2.109375" style="107" customWidth="1"/>
    <col min="8455" max="8455" width="16.44140625" style="107" customWidth="1"/>
    <col min="8456" max="8456" width="15.6640625" style="107" customWidth="1"/>
    <col min="8457" max="8457" width="16.33203125" style="107" bestFit="1" customWidth="1"/>
    <col min="8458" max="8458" width="18.6640625" style="107" customWidth="1"/>
    <col min="8459" max="8459" width="9.109375" style="107" customWidth="1"/>
    <col min="8460" max="8460" width="14.44140625" style="107" customWidth="1"/>
    <col min="8461" max="8461" width="9.6640625" style="107" customWidth="1"/>
    <col min="8462" max="8462" width="0" style="107" hidden="1" customWidth="1"/>
    <col min="8463" max="8703" width="8.88671875" style="107"/>
    <col min="8704" max="8704" width="16.109375" style="107" customWidth="1"/>
    <col min="8705" max="8705" width="8.6640625" style="107" customWidth="1"/>
    <col min="8706" max="8706" width="0" style="107" hidden="1" customWidth="1"/>
    <col min="8707" max="8707" width="13.5546875" style="107" customWidth="1"/>
    <col min="8708" max="8708" width="15.6640625" style="107" customWidth="1"/>
    <col min="8709" max="8709" width="14.6640625" style="107" customWidth="1"/>
    <col min="8710" max="8710" width="2.109375" style="107" customWidth="1"/>
    <col min="8711" max="8711" width="16.44140625" style="107" customWidth="1"/>
    <col min="8712" max="8712" width="15.6640625" style="107" customWidth="1"/>
    <col min="8713" max="8713" width="16.33203125" style="107" bestFit="1" customWidth="1"/>
    <col min="8714" max="8714" width="18.6640625" style="107" customWidth="1"/>
    <col min="8715" max="8715" width="9.109375" style="107" customWidth="1"/>
    <col min="8716" max="8716" width="14.44140625" style="107" customWidth="1"/>
    <col min="8717" max="8717" width="9.6640625" style="107" customWidth="1"/>
    <col min="8718" max="8718" width="0" style="107" hidden="1" customWidth="1"/>
    <col min="8719" max="8959" width="8.88671875" style="107"/>
    <col min="8960" max="8960" width="16.109375" style="107" customWidth="1"/>
    <col min="8961" max="8961" width="8.6640625" style="107" customWidth="1"/>
    <col min="8962" max="8962" width="0" style="107" hidden="1" customWidth="1"/>
    <col min="8963" max="8963" width="13.5546875" style="107" customWidth="1"/>
    <col min="8964" max="8964" width="15.6640625" style="107" customWidth="1"/>
    <col min="8965" max="8965" width="14.6640625" style="107" customWidth="1"/>
    <col min="8966" max="8966" width="2.109375" style="107" customWidth="1"/>
    <col min="8967" max="8967" width="16.44140625" style="107" customWidth="1"/>
    <col min="8968" max="8968" width="15.6640625" style="107" customWidth="1"/>
    <col min="8969" max="8969" width="16.33203125" style="107" bestFit="1" customWidth="1"/>
    <col min="8970" max="8970" width="18.6640625" style="107" customWidth="1"/>
    <col min="8971" max="8971" width="9.109375" style="107" customWidth="1"/>
    <col min="8972" max="8972" width="14.44140625" style="107" customWidth="1"/>
    <col min="8973" max="8973" width="9.6640625" style="107" customWidth="1"/>
    <col min="8974" max="8974" width="0" style="107" hidden="1" customWidth="1"/>
    <col min="8975" max="9215" width="8.88671875" style="107"/>
    <col min="9216" max="9216" width="16.109375" style="107" customWidth="1"/>
    <col min="9217" max="9217" width="8.6640625" style="107" customWidth="1"/>
    <col min="9218" max="9218" width="0" style="107" hidden="1" customWidth="1"/>
    <col min="9219" max="9219" width="13.5546875" style="107" customWidth="1"/>
    <col min="9220" max="9220" width="15.6640625" style="107" customWidth="1"/>
    <col min="9221" max="9221" width="14.6640625" style="107" customWidth="1"/>
    <col min="9222" max="9222" width="2.109375" style="107" customWidth="1"/>
    <col min="9223" max="9223" width="16.44140625" style="107" customWidth="1"/>
    <col min="9224" max="9224" width="15.6640625" style="107" customWidth="1"/>
    <col min="9225" max="9225" width="16.33203125" style="107" bestFit="1" customWidth="1"/>
    <col min="9226" max="9226" width="18.6640625" style="107" customWidth="1"/>
    <col min="9227" max="9227" width="9.109375" style="107" customWidth="1"/>
    <col min="9228" max="9228" width="14.44140625" style="107" customWidth="1"/>
    <col min="9229" max="9229" width="9.6640625" style="107" customWidth="1"/>
    <col min="9230" max="9230" width="0" style="107" hidden="1" customWidth="1"/>
    <col min="9231" max="9471" width="8.88671875" style="107"/>
    <col min="9472" max="9472" width="16.109375" style="107" customWidth="1"/>
    <col min="9473" max="9473" width="8.6640625" style="107" customWidth="1"/>
    <col min="9474" max="9474" width="0" style="107" hidden="1" customWidth="1"/>
    <col min="9475" max="9475" width="13.5546875" style="107" customWidth="1"/>
    <col min="9476" max="9476" width="15.6640625" style="107" customWidth="1"/>
    <col min="9477" max="9477" width="14.6640625" style="107" customWidth="1"/>
    <col min="9478" max="9478" width="2.109375" style="107" customWidth="1"/>
    <col min="9479" max="9479" width="16.44140625" style="107" customWidth="1"/>
    <col min="9480" max="9480" width="15.6640625" style="107" customWidth="1"/>
    <col min="9481" max="9481" width="16.33203125" style="107" bestFit="1" customWidth="1"/>
    <col min="9482" max="9482" width="18.6640625" style="107" customWidth="1"/>
    <col min="9483" max="9483" width="9.109375" style="107" customWidth="1"/>
    <col min="9484" max="9484" width="14.44140625" style="107" customWidth="1"/>
    <col min="9485" max="9485" width="9.6640625" style="107" customWidth="1"/>
    <col min="9486" max="9486" width="0" style="107" hidden="1" customWidth="1"/>
    <col min="9487" max="9727" width="8.88671875" style="107"/>
    <col min="9728" max="9728" width="16.109375" style="107" customWidth="1"/>
    <col min="9729" max="9729" width="8.6640625" style="107" customWidth="1"/>
    <col min="9730" max="9730" width="0" style="107" hidden="1" customWidth="1"/>
    <col min="9731" max="9731" width="13.5546875" style="107" customWidth="1"/>
    <col min="9732" max="9732" width="15.6640625" style="107" customWidth="1"/>
    <col min="9733" max="9733" width="14.6640625" style="107" customWidth="1"/>
    <col min="9734" max="9734" width="2.109375" style="107" customWidth="1"/>
    <col min="9735" max="9735" width="16.44140625" style="107" customWidth="1"/>
    <col min="9736" max="9736" width="15.6640625" style="107" customWidth="1"/>
    <col min="9737" max="9737" width="16.33203125" style="107" bestFit="1" customWidth="1"/>
    <col min="9738" max="9738" width="18.6640625" style="107" customWidth="1"/>
    <col min="9739" max="9739" width="9.109375" style="107" customWidth="1"/>
    <col min="9740" max="9740" width="14.44140625" style="107" customWidth="1"/>
    <col min="9741" max="9741" width="9.6640625" style="107" customWidth="1"/>
    <col min="9742" max="9742" width="0" style="107" hidden="1" customWidth="1"/>
    <col min="9743" max="9983" width="8.88671875" style="107"/>
    <col min="9984" max="9984" width="16.109375" style="107" customWidth="1"/>
    <col min="9985" max="9985" width="8.6640625" style="107" customWidth="1"/>
    <col min="9986" max="9986" width="0" style="107" hidden="1" customWidth="1"/>
    <col min="9987" max="9987" width="13.5546875" style="107" customWidth="1"/>
    <col min="9988" max="9988" width="15.6640625" style="107" customWidth="1"/>
    <col min="9989" max="9989" width="14.6640625" style="107" customWidth="1"/>
    <col min="9990" max="9990" width="2.109375" style="107" customWidth="1"/>
    <col min="9991" max="9991" width="16.44140625" style="107" customWidth="1"/>
    <col min="9992" max="9992" width="15.6640625" style="107" customWidth="1"/>
    <col min="9993" max="9993" width="16.33203125" style="107" bestFit="1" customWidth="1"/>
    <col min="9994" max="9994" width="18.6640625" style="107" customWidth="1"/>
    <col min="9995" max="9995" width="9.109375" style="107" customWidth="1"/>
    <col min="9996" max="9996" width="14.44140625" style="107" customWidth="1"/>
    <col min="9997" max="9997" width="9.6640625" style="107" customWidth="1"/>
    <col min="9998" max="9998" width="0" style="107" hidden="1" customWidth="1"/>
    <col min="9999" max="10239" width="8.88671875" style="107"/>
    <col min="10240" max="10240" width="16.109375" style="107" customWidth="1"/>
    <col min="10241" max="10241" width="8.6640625" style="107" customWidth="1"/>
    <col min="10242" max="10242" width="0" style="107" hidden="1" customWidth="1"/>
    <col min="10243" max="10243" width="13.5546875" style="107" customWidth="1"/>
    <col min="10244" max="10244" width="15.6640625" style="107" customWidth="1"/>
    <col min="10245" max="10245" width="14.6640625" style="107" customWidth="1"/>
    <col min="10246" max="10246" width="2.109375" style="107" customWidth="1"/>
    <col min="10247" max="10247" width="16.44140625" style="107" customWidth="1"/>
    <col min="10248" max="10248" width="15.6640625" style="107" customWidth="1"/>
    <col min="10249" max="10249" width="16.33203125" style="107" bestFit="1" customWidth="1"/>
    <col min="10250" max="10250" width="18.6640625" style="107" customWidth="1"/>
    <col min="10251" max="10251" width="9.109375" style="107" customWidth="1"/>
    <col min="10252" max="10252" width="14.44140625" style="107" customWidth="1"/>
    <col min="10253" max="10253" width="9.6640625" style="107" customWidth="1"/>
    <col min="10254" max="10254" width="0" style="107" hidden="1" customWidth="1"/>
    <col min="10255" max="10495" width="8.88671875" style="107"/>
    <col min="10496" max="10496" width="16.109375" style="107" customWidth="1"/>
    <col min="10497" max="10497" width="8.6640625" style="107" customWidth="1"/>
    <col min="10498" max="10498" width="0" style="107" hidden="1" customWidth="1"/>
    <col min="10499" max="10499" width="13.5546875" style="107" customWidth="1"/>
    <col min="10500" max="10500" width="15.6640625" style="107" customWidth="1"/>
    <col min="10501" max="10501" width="14.6640625" style="107" customWidth="1"/>
    <col min="10502" max="10502" width="2.109375" style="107" customWidth="1"/>
    <col min="10503" max="10503" width="16.44140625" style="107" customWidth="1"/>
    <col min="10504" max="10504" width="15.6640625" style="107" customWidth="1"/>
    <col min="10505" max="10505" width="16.33203125" style="107" bestFit="1" customWidth="1"/>
    <col min="10506" max="10506" width="18.6640625" style="107" customWidth="1"/>
    <col min="10507" max="10507" width="9.109375" style="107" customWidth="1"/>
    <col min="10508" max="10508" width="14.44140625" style="107" customWidth="1"/>
    <col min="10509" max="10509" width="9.6640625" style="107" customWidth="1"/>
    <col min="10510" max="10510" width="0" style="107" hidden="1" customWidth="1"/>
    <col min="10511" max="10751" width="8.88671875" style="107"/>
    <col min="10752" max="10752" width="16.109375" style="107" customWidth="1"/>
    <col min="10753" max="10753" width="8.6640625" style="107" customWidth="1"/>
    <col min="10754" max="10754" width="0" style="107" hidden="1" customWidth="1"/>
    <col min="10755" max="10755" width="13.5546875" style="107" customWidth="1"/>
    <col min="10756" max="10756" width="15.6640625" style="107" customWidth="1"/>
    <col min="10757" max="10757" width="14.6640625" style="107" customWidth="1"/>
    <col min="10758" max="10758" width="2.109375" style="107" customWidth="1"/>
    <col min="10759" max="10759" width="16.44140625" style="107" customWidth="1"/>
    <col min="10760" max="10760" width="15.6640625" style="107" customWidth="1"/>
    <col min="10761" max="10761" width="16.33203125" style="107" bestFit="1" customWidth="1"/>
    <col min="10762" max="10762" width="18.6640625" style="107" customWidth="1"/>
    <col min="10763" max="10763" width="9.109375" style="107" customWidth="1"/>
    <col min="10764" max="10764" width="14.44140625" style="107" customWidth="1"/>
    <col min="10765" max="10765" width="9.6640625" style="107" customWidth="1"/>
    <col min="10766" max="10766" width="0" style="107" hidden="1" customWidth="1"/>
    <col min="10767" max="11007" width="8.88671875" style="107"/>
    <col min="11008" max="11008" width="16.109375" style="107" customWidth="1"/>
    <col min="11009" max="11009" width="8.6640625" style="107" customWidth="1"/>
    <col min="11010" max="11010" width="0" style="107" hidden="1" customWidth="1"/>
    <col min="11011" max="11011" width="13.5546875" style="107" customWidth="1"/>
    <col min="11012" max="11012" width="15.6640625" style="107" customWidth="1"/>
    <col min="11013" max="11013" width="14.6640625" style="107" customWidth="1"/>
    <col min="11014" max="11014" width="2.109375" style="107" customWidth="1"/>
    <col min="11015" max="11015" width="16.44140625" style="107" customWidth="1"/>
    <col min="11016" max="11016" width="15.6640625" style="107" customWidth="1"/>
    <col min="11017" max="11017" width="16.33203125" style="107" bestFit="1" customWidth="1"/>
    <col min="11018" max="11018" width="18.6640625" style="107" customWidth="1"/>
    <col min="11019" max="11019" width="9.109375" style="107" customWidth="1"/>
    <col min="11020" max="11020" width="14.44140625" style="107" customWidth="1"/>
    <col min="11021" max="11021" width="9.6640625" style="107" customWidth="1"/>
    <col min="11022" max="11022" width="0" style="107" hidden="1" customWidth="1"/>
    <col min="11023" max="11263" width="8.88671875" style="107"/>
    <col min="11264" max="11264" width="16.109375" style="107" customWidth="1"/>
    <col min="11265" max="11265" width="8.6640625" style="107" customWidth="1"/>
    <col min="11266" max="11266" width="0" style="107" hidden="1" customWidth="1"/>
    <col min="11267" max="11267" width="13.5546875" style="107" customWidth="1"/>
    <col min="11268" max="11268" width="15.6640625" style="107" customWidth="1"/>
    <col min="11269" max="11269" width="14.6640625" style="107" customWidth="1"/>
    <col min="11270" max="11270" width="2.109375" style="107" customWidth="1"/>
    <col min="11271" max="11271" width="16.44140625" style="107" customWidth="1"/>
    <col min="11272" max="11272" width="15.6640625" style="107" customWidth="1"/>
    <col min="11273" max="11273" width="16.33203125" style="107" bestFit="1" customWidth="1"/>
    <col min="11274" max="11274" width="18.6640625" style="107" customWidth="1"/>
    <col min="11275" max="11275" width="9.109375" style="107" customWidth="1"/>
    <col min="11276" max="11276" width="14.44140625" style="107" customWidth="1"/>
    <col min="11277" max="11277" width="9.6640625" style="107" customWidth="1"/>
    <col min="11278" max="11278" width="0" style="107" hidden="1" customWidth="1"/>
    <col min="11279" max="11519" width="8.88671875" style="107"/>
    <col min="11520" max="11520" width="16.109375" style="107" customWidth="1"/>
    <col min="11521" max="11521" width="8.6640625" style="107" customWidth="1"/>
    <col min="11522" max="11522" width="0" style="107" hidden="1" customWidth="1"/>
    <col min="11523" max="11523" width="13.5546875" style="107" customWidth="1"/>
    <col min="11524" max="11524" width="15.6640625" style="107" customWidth="1"/>
    <col min="11525" max="11525" width="14.6640625" style="107" customWidth="1"/>
    <col min="11526" max="11526" width="2.109375" style="107" customWidth="1"/>
    <col min="11527" max="11527" width="16.44140625" style="107" customWidth="1"/>
    <col min="11528" max="11528" width="15.6640625" style="107" customWidth="1"/>
    <col min="11529" max="11529" width="16.33203125" style="107" bestFit="1" customWidth="1"/>
    <col min="11530" max="11530" width="18.6640625" style="107" customWidth="1"/>
    <col min="11531" max="11531" width="9.109375" style="107" customWidth="1"/>
    <col min="11532" max="11532" width="14.44140625" style="107" customWidth="1"/>
    <col min="11533" max="11533" width="9.6640625" style="107" customWidth="1"/>
    <col min="11534" max="11534" width="0" style="107" hidden="1" customWidth="1"/>
    <col min="11535" max="11775" width="8.88671875" style="107"/>
    <col min="11776" max="11776" width="16.109375" style="107" customWidth="1"/>
    <col min="11777" max="11777" width="8.6640625" style="107" customWidth="1"/>
    <col min="11778" max="11778" width="0" style="107" hidden="1" customWidth="1"/>
    <col min="11779" max="11779" width="13.5546875" style="107" customWidth="1"/>
    <col min="11780" max="11780" width="15.6640625" style="107" customWidth="1"/>
    <col min="11781" max="11781" width="14.6640625" style="107" customWidth="1"/>
    <col min="11782" max="11782" width="2.109375" style="107" customWidth="1"/>
    <col min="11783" max="11783" width="16.44140625" style="107" customWidth="1"/>
    <col min="11784" max="11784" width="15.6640625" style="107" customWidth="1"/>
    <col min="11785" max="11785" width="16.33203125" style="107" bestFit="1" customWidth="1"/>
    <col min="11786" max="11786" width="18.6640625" style="107" customWidth="1"/>
    <col min="11787" max="11787" width="9.109375" style="107" customWidth="1"/>
    <col min="11788" max="11788" width="14.44140625" style="107" customWidth="1"/>
    <col min="11789" max="11789" width="9.6640625" style="107" customWidth="1"/>
    <col min="11790" max="11790" width="0" style="107" hidden="1" customWidth="1"/>
    <col min="11791" max="12031" width="8.88671875" style="107"/>
    <col min="12032" max="12032" width="16.109375" style="107" customWidth="1"/>
    <col min="12033" max="12033" width="8.6640625" style="107" customWidth="1"/>
    <col min="12034" max="12034" width="0" style="107" hidden="1" customWidth="1"/>
    <col min="12035" max="12035" width="13.5546875" style="107" customWidth="1"/>
    <col min="12036" max="12036" width="15.6640625" style="107" customWidth="1"/>
    <col min="12037" max="12037" width="14.6640625" style="107" customWidth="1"/>
    <col min="12038" max="12038" width="2.109375" style="107" customWidth="1"/>
    <col min="12039" max="12039" width="16.44140625" style="107" customWidth="1"/>
    <col min="12040" max="12040" width="15.6640625" style="107" customWidth="1"/>
    <col min="12041" max="12041" width="16.33203125" style="107" bestFit="1" customWidth="1"/>
    <col min="12042" max="12042" width="18.6640625" style="107" customWidth="1"/>
    <col min="12043" max="12043" width="9.109375" style="107" customWidth="1"/>
    <col min="12044" max="12044" width="14.44140625" style="107" customWidth="1"/>
    <col min="12045" max="12045" width="9.6640625" style="107" customWidth="1"/>
    <col min="12046" max="12046" width="0" style="107" hidden="1" customWidth="1"/>
    <col min="12047" max="12287" width="8.88671875" style="107"/>
    <col min="12288" max="12288" width="16.109375" style="107" customWidth="1"/>
    <col min="12289" max="12289" width="8.6640625" style="107" customWidth="1"/>
    <col min="12290" max="12290" width="0" style="107" hidden="1" customWidth="1"/>
    <col min="12291" max="12291" width="13.5546875" style="107" customWidth="1"/>
    <col min="12292" max="12292" width="15.6640625" style="107" customWidth="1"/>
    <col min="12293" max="12293" width="14.6640625" style="107" customWidth="1"/>
    <col min="12294" max="12294" width="2.109375" style="107" customWidth="1"/>
    <col min="12295" max="12295" width="16.44140625" style="107" customWidth="1"/>
    <col min="12296" max="12296" width="15.6640625" style="107" customWidth="1"/>
    <col min="12297" max="12297" width="16.33203125" style="107" bestFit="1" customWidth="1"/>
    <col min="12298" max="12298" width="18.6640625" style="107" customWidth="1"/>
    <col min="12299" max="12299" width="9.109375" style="107" customWidth="1"/>
    <col min="12300" max="12300" width="14.44140625" style="107" customWidth="1"/>
    <col min="12301" max="12301" width="9.6640625" style="107" customWidth="1"/>
    <col min="12302" max="12302" width="0" style="107" hidden="1" customWidth="1"/>
    <col min="12303" max="12543" width="8.88671875" style="107"/>
    <col min="12544" max="12544" width="16.109375" style="107" customWidth="1"/>
    <col min="12545" max="12545" width="8.6640625" style="107" customWidth="1"/>
    <col min="12546" max="12546" width="0" style="107" hidden="1" customWidth="1"/>
    <col min="12547" max="12547" width="13.5546875" style="107" customWidth="1"/>
    <col min="12548" max="12548" width="15.6640625" style="107" customWidth="1"/>
    <col min="12549" max="12549" width="14.6640625" style="107" customWidth="1"/>
    <col min="12550" max="12550" width="2.109375" style="107" customWidth="1"/>
    <col min="12551" max="12551" width="16.44140625" style="107" customWidth="1"/>
    <col min="12552" max="12552" width="15.6640625" style="107" customWidth="1"/>
    <col min="12553" max="12553" width="16.33203125" style="107" bestFit="1" customWidth="1"/>
    <col min="12554" max="12554" width="18.6640625" style="107" customWidth="1"/>
    <col min="12555" max="12555" width="9.109375" style="107" customWidth="1"/>
    <col min="12556" max="12556" width="14.44140625" style="107" customWidth="1"/>
    <col min="12557" max="12557" width="9.6640625" style="107" customWidth="1"/>
    <col min="12558" max="12558" width="0" style="107" hidden="1" customWidth="1"/>
    <col min="12559" max="12799" width="8.88671875" style="107"/>
    <col min="12800" max="12800" width="16.109375" style="107" customWidth="1"/>
    <col min="12801" max="12801" width="8.6640625" style="107" customWidth="1"/>
    <col min="12802" max="12802" width="0" style="107" hidden="1" customWidth="1"/>
    <col min="12803" max="12803" width="13.5546875" style="107" customWidth="1"/>
    <col min="12804" max="12804" width="15.6640625" style="107" customWidth="1"/>
    <col min="12805" max="12805" width="14.6640625" style="107" customWidth="1"/>
    <col min="12806" max="12806" width="2.109375" style="107" customWidth="1"/>
    <col min="12807" max="12807" width="16.44140625" style="107" customWidth="1"/>
    <col min="12808" max="12808" width="15.6640625" style="107" customWidth="1"/>
    <col min="12809" max="12809" width="16.33203125" style="107" bestFit="1" customWidth="1"/>
    <col min="12810" max="12810" width="18.6640625" style="107" customWidth="1"/>
    <col min="12811" max="12811" width="9.109375" style="107" customWidth="1"/>
    <col min="12812" max="12812" width="14.44140625" style="107" customWidth="1"/>
    <col min="12813" max="12813" width="9.6640625" style="107" customWidth="1"/>
    <col min="12814" max="12814" width="0" style="107" hidden="1" customWidth="1"/>
    <col min="12815" max="13055" width="8.88671875" style="107"/>
    <col min="13056" max="13056" width="16.109375" style="107" customWidth="1"/>
    <col min="13057" max="13057" width="8.6640625" style="107" customWidth="1"/>
    <col min="13058" max="13058" width="0" style="107" hidden="1" customWidth="1"/>
    <col min="13059" max="13059" width="13.5546875" style="107" customWidth="1"/>
    <col min="13060" max="13060" width="15.6640625" style="107" customWidth="1"/>
    <col min="13061" max="13061" width="14.6640625" style="107" customWidth="1"/>
    <col min="13062" max="13062" width="2.109375" style="107" customWidth="1"/>
    <col min="13063" max="13063" width="16.44140625" style="107" customWidth="1"/>
    <col min="13064" max="13064" width="15.6640625" style="107" customWidth="1"/>
    <col min="13065" max="13065" width="16.33203125" style="107" bestFit="1" customWidth="1"/>
    <col min="13066" max="13066" width="18.6640625" style="107" customWidth="1"/>
    <col min="13067" max="13067" width="9.109375" style="107" customWidth="1"/>
    <col min="13068" max="13068" width="14.44140625" style="107" customWidth="1"/>
    <col min="13069" max="13069" width="9.6640625" style="107" customWidth="1"/>
    <col min="13070" max="13070" width="0" style="107" hidden="1" customWidth="1"/>
    <col min="13071" max="13311" width="8.88671875" style="107"/>
    <col min="13312" max="13312" width="16.109375" style="107" customWidth="1"/>
    <col min="13313" max="13313" width="8.6640625" style="107" customWidth="1"/>
    <col min="13314" max="13314" width="0" style="107" hidden="1" customWidth="1"/>
    <col min="13315" max="13315" width="13.5546875" style="107" customWidth="1"/>
    <col min="13316" max="13316" width="15.6640625" style="107" customWidth="1"/>
    <col min="13317" max="13317" width="14.6640625" style="107" customWidth="1"/>
    <col min="13318" max="13318" width="2.109375" style="107" customWidth="1"/>
    <col min="13319" max="13319" width="16.44140625" style="107" customWidth="1"/>
    <col min="13320" max="13320" width="15.6640625" style="107" customWidth="1"/>
    <col min="13321" max="13321" width="16.33203125" style="107" bestFit="1" customWidth="1"/>
    <col min="13322" max="13322" width="18.6640625" style="107" customWidth="1"/>
    <col min="13323" max="13323" width="9.109375" style="107" customWidth="1"/>
    <col min="13324" max="13324" width="14.44140625" style="107" customWidth="1"/>
    <col min="13325" max="13325" width="9.6640625" style="107" customWidth="1"/>
    <col min="13326" max="13326" width="0" style="107" hidden="1" customWidth="1"/>
    <col min="13327" max="13567" width="8.88671875" style="107"/>
    <col min="13568" max="13568" width="16.109375" style="107" customWidth="1"/>
    <col min="13569" max="13569" width="8.6640625" style="107" customWidth="1"/>
    <col min="13570" max="13570" width="0" style="107" hidden="1" customWidth="1"/>
    <col min="13571" max="13571" width="13.5546875" style="107" customWidth="1"/>
    <col min="13572" max="13572" width="15.6640625" style="107" customWidth="1"/>
    <col min="13573" max="13573" width="14.6640625" style="107" customWidth="1"/>
    <col min="13574" max="13574" width="2.109375" style="107" customWidth="1"/>
    <col min="13575" max="13575" width="16.44140625" style="107" customWidth="1"/>
    <col min="13576" max="13576" width="15.6640625" style="107" customWidth="1"/>
    <col min="13577" max="13577" width="16.33203125" style="107" bestFit="1" customWidth="1"/>
    <col min="13578" max="13578" width="18.6640625" style="107" customWidth="1"/>
    <col min="13579" max="13579" width="9.109375" style="107" customWidth="1"/>
    <col min="13580" max="13580" width="14.44140625" style="107" customWidth="1"/>
    <col min="13581" max="13581" width="9.6640625" style="107" customWidth="1"/>
    <col min="13582" max="13582" width="0" style="107" hidden="1" customWidth="1"/>
    <col min="13583" max="13823" width="8.88671875" style="107"/>
    <col min="13824" max="13824" width="16.109375" style="107" customWidth="1"/>
    <col min="13825" max="13825" width="8.6640625" style="107" customWidth="1"/>
    <col min="13826" max="13826" width="0" style="107" hidden="1" customWidth="1"/>
    <col min="13827" max="13827" width="13.5546875" style="107" customWidth="1"/>
    <col min="13828" max="13828" width="15.6640625" style="107" customWidth="1"/>
    <col min="13829" max="13829" width="14.6640625" style="107" customWidth="1"/>
    <col min="13830" max="13830" width="2.109375" style="107" customWidth="1"/>
    <col min="13831" max="13831" width="16.44140625" style="107" customWidth="1"/>
    <col min="13832" max="13832" width="15.6640625" style="107" customWidth="1"/>
    <col min="13833" max="13833" width="16.33203125" style="107" bestFit="1" customWidth="1"/>
    <col min="13834" max="13834" width="18.6640625" style="107" customWidth="1"/>
    <col min="13835" max="13835" width="9.109375" style="107" customWidth="1"/>
    <col min="13836" max="13836" width="14.44140625" style="107" customWidth="1"/>
    <col min="13837" max="13837" width="9.6640625" style="107" customWidth="1"/>
    <col min="13838" max="13838" width="0" style="107" hidden="1" customWidth="1"/>
    <col min="13839" max="14079" width="8.88671875" style="107"/>
    <col min="14080" max="14080" width="16.109375" style="107" customWidth="1"/>
    <col min="14081" max="14081" width="8.6640625" style="107" customWidth="1"/>
    <col min="14082" max="14082" width="0" style="107" hidden="1" customWidth="1"/>
    <col min="14083" max="14083" width="13.5546875" style="107" customWidth="1"/>
    <col min="14084" max="14084" width="15.6640625" style="107" customWidth="1"/>
    <col min="14085" max="14085" width="14.6640625" style="107" customWidth="1"/>
    <col min="14086" max="14086" width="2.109375" style="107" customWidth="1"/>
    <col min="14087" max="14087" width="16.44140625" style="107" customWidth="1"/>
    <col min="14088" max="14088" width="15.6640625" style="107" customWidth="1"/>
    <col min="14089" max="14089" width="16.33203125" style="107" bestFit="1" customWidth="1"/>
    <col min="14090" max="14090" width="18.6640625" style="107" customWidth="1"/>
    <col min="14091" max="14091" width="9.109375" style="107" customWidth="1"/>
    <col min="14092" max="14092" width="14.44140625" style="107" customWidth="1"/>
    <col min="14093" max="14093" width="9.6640625" style="107" customWidth="1"/>
    <col min="14094" max="14094" width="0" style="107" hidden="1" customWidth="1"/>
    <col min="14095" max="14335" width="8.88671875" style="107"/>
    <col min="14336" max="14336" width="16.109375" style="107" customWidth="1"/>
    <col min="14337" max="14337" width="8.6640625" style="107" customWidth="1"/>
    <col min="14338" max="14338" width="0" style="107" hidden="1" customWidth="1"/>
    <col min="14339" max="14339" width="13.5546875" style="107" customWidth="1"/>
    <col min="14340" max="14340" width="15.6640625" style="107" customWidth="1"/>
    <col min="14341" max="14341" width="14.6640625" style="107" customWidth="1"/>
    <col min="14342" max="14342" width="2.109375" style="107" customWidth="1"/>
    <col min="14343" max="14343" width="16.44140625" style="107" customWidth="1"/>
    <col min="14344" max="14344" width="15.6640625" style="107" customWidth="1"/>
    <col min="14345" max="14345" width="16.33203125" style="107" bestFit="1" customWidth="1"/>
    <col min="14346" max="14346" width="18.6640625" style="107" customWidth="1"/>
    <col min="14347" max="14347" width="9.109375" style="107" customWidth="1"/>
    <col min="14348" max="14348" width="14.44140625" style="107" customWidth="1"/>
    <col min="14349" max="14349" width="9.6640625" style="107" customWidth="1"/>
    <col min="14350" max="14350" width="0" style="107" hidden="1" customWidth="1"/>
    <col min="14351" max="14591" width="8.88671875" style="107"/>
    <col min="14592" max="14592" width="16.109375" style="107" customWidth="1"/>
    <col min="14593" max="14593" width="8.6640625" style="107" customWidth="1"/>
    <col min="14594" max="14594" width="0" style="107" hidden="1" customWidth="1"/>
    <col min="14595" max="14595" width="13.5546875" style="107" customWidth="1"/>
    <col min="14596" max="14596" width="15.6640625" style="107" customWidth="1"/>
    <col min="14597" max="14597" width="14.6640625" style="107" customWidth="1"/>
    <col min="14598" max="14598" width="2.109375" style="107" customWidth="1"/>
    <col min="14599" max="14599" width="16.44140625" style="107" customWidth="1"/>
    <col min="14600" max="14600" width="15.6640625" style="107" customWidth="1"/>
    <col min="14601" max="14601" width="16.33203125" style="107" bestFit="1" customWidth="1"/>
    <col min="14602" max="14602" width="18.6640625" style="107" customWidth="1"/>
    <col min="14603" max="14603" width="9.109375" style="107" customWidth="1"/>
    <col min="14604" max="14604" width="14.44140625" style="107" customWidth="1"/>
    <col min="14605" max="14605" width="9.6640625" style="107" customWidth="1"/>
    <col min="14606" max="14606" width="0" style="107" hidden="1" customWidth="1"/>
    <col min="14607" max="14847" width="8.88671875" style="107"/>
    <col min="14848" max="14848" width="16.109375" style="107" customWidth="1"/>
    <col min="14849" max="14849" width="8.6640625" style="107" customWidth="1"/>
    <col min="14850" max="14850" width="0" style="107" hidden="1" customWidth="1"/>
    <col min="14851" max="14851" width="13.5546875" style="107" customWidth="1"/>
    <col min="14852" max="14852" width="15.6640625" style="107" customWidth="1"/>
    <col min="14853" max="14853" width="14.6640625" style="107" customWidth="1"/>
    <col min="14854" max="14854" width="2.109375" style="107" customWidth="1"/>
    <col min="14855" max="14855" width="16.44140625" style="107" customWidth="1"/>
    <col min="14856" max="14856" width="15.6640625" style="107" customWidth="1"/>
    <col min="14857" max="14857" width="16.33203125" style="107" bestFit="1" customWidth="1"/>
    <col min="14858" max="14858" width="18.6640625" style="107" customWidth="1"/>
    <col min="14859" max="14859" width="9.109375" style="107" customWidth="1"/>
    <col min="14860" max="14860" width="14.44140625" style="107" customWidth="1"/>
    <col min="14861" max="14861" width="9.6640625" style="107" customWidth="1"/>
    <col min="14862" max="14862" width="0" style="107" hidden="1" customWidth="1"/>
    <col min="14863" max="15103" width="8.88671875" style="107"/>
    <col min="15104" max="15104" width="16.109375" style="107" customWidth="1"/>
    <col min="15105" max="15105" width="8.6640625" style="107" customWidth="1"/>
    <col min="15106" max="15106" width="0" style="107" hidden="1" customWidth="1"/>
    <col min="15107" max="15107" width="13.5546875" style="107" customWidth="1"/>
    <col min="15108" max="15108" width="15.6640625" style="107" customWidth="1"/>
    <col min="15109" max="15109" width="14.6640625" style="107" customWidth="1"/>
    <col min="15110" max="15110" width="2.109375" style="107" customWidth="1"/>
    <col min="15111" max="15111" width="16.44140625" style="107" customWidth="1"/>
    <col min="15112" max="15112" width="15.6640625" style="107" customWidth="1"/>
    <col min="15113" max="15113" width="16.33203125" style="107" bestFit="1" customWidth="1"/>
    <col min="15114" max="15114" width="18.6640625" style="107" customWidth="1"/>
    <col min="15115" max="15115" width="9.109375" style="107" customWidth="1"/>
    <col min="15116" max="15116" width="14.44140625" style="107" customWidth="1"/>
    <col min="15117" max="15117" width="9.6640625" style="107" customWidth="1"/>
    <col min="15118" max="15118" width="0" style="107" hidden="1" customWidth="1"/>
    <col min="15119" max="15359" width="8.88671875" style="107"/>
    <col min="15360" max="15360" width="16.109375" style="107" customWidth="1"/>
    <col min="15361" max="15361" width="8.6640625" style="107" customWidth="1"/>
    <col min="15362" max="15362" width="0" style="107" hidden="1" customWidth="1"/>
    <col min="15363" max="15363" width="13.5546875" style="107" customWidth="1"/>
    <col min="15364" max="15364" width="15.6640625" style="107" customWidth="1"/>
    <col min="15365" max="15365" width="14.6640625" style="107" customWidth="1"/>
    <col min="15366" max="15366" width="2.109375" style="107" customWidth="1"/>
    <col min="15367" max="15367" width="16.44140625" style="107" customWidth="1"/>
    <col min="15368" max="15368" width="15.6640625" style="107" customWidth="1"/>
    <col min="15369" max="15369" width="16.33203125" style="107" bestFit="1" customWidth="1"/>
    <col min="15370" max="15370" width="18.6640625" style="107" customWidth="1"/>
    <col min="15371" max="15371" width="9.109375" style="107" customWidth="1"/>
    <col min="15372" max="15372" width="14.44140625" style="107" customWidth="1"/>
    <col min="15373" max="15373" width="9.6640625" style="107" customWidth="1"/>
    <col min="15374" max="15374" width="0" style="107" hidden="1" customWidth="1"/>
    <col min="15375" max="15615" width="8.88671875" style="107"/>
    <col min="15616" max="15616" width="16.109375" style="107" customWidth="1"/>
    <col min="15617" max="15617" width="8.6640625" style="107" customWidth="1"/>
    <col min="15618" max="15618" width="0" style="107" hidden="1" customWidth="1"/>
    <col min="15619" max="15619" width="13.5546875" style="107" customWidth="1"/>
    <col min="15620" max="15620" width="15.6640625" style="107" customWidth="1"/>
    <col min="15621" max="15621" width="14.6640625" style="107" customWidth="1"/>
    <col min="15622" max="15622" width="2.109375" style="107" customWidth="1"/>
    <col min="15623" max="15623" width="16.44140625" style="107" customWidth="1"/>
    <col min="15624" max="15624" width="15.6640625" style="107" customWidth="1"/>
    <col min="15625" max="15625" width="16.33203125" style="107" bestFit="1" customWidth="1"/>
    <col min="15626" max="15626" width="18.6640625" style="107" customWidth="1"/>
    <col min="15627" max="15627" width="9.109375" style="107" customWidth="1"/>
    <col min="15628" max="15628" width="14.44140625" style="107" customWidth="1"/>
    <col min="15629" max="15629" width="9.6640625" style="107" customWidth="1"/>
    <col min="15630" max="15630" width="0" style="107" hidden="1" customWidth="1"/>
    <col min="15631" max="15871" width="8.88671875" style="107"/>
    <col min="15872" max="15872" width="16.109375" style="107" customWidth="1"/>
    <col min="15873" max="15873" width="8.6640625" style="107" customWidth="1"/>
    <col min="15874" max="15874" width="0" style="107" hidden="1" customWidth="1"/>
    <col min="15875" max="15875" width="13.5546875" style="107" customWidth="1"/>
    <col min="15876" max="15876" width="15.6640625" style="107" customWidth="1"/>
    <col min="15877" max="15877" width="14.6640625" style="107" customWidth="1"/>
    <col min="15878" max="15878" width="2.109375" style="107" customWidth="1"/>
    <col min="15879" max="15879" width="16.44140625" style="107" customWidth="1"/>
    <col min="15880" max="15880" width="15.6640625" style="107" customWidth="1"/>
    <col min="15881" max="15881" width="16.33203125" style="107" bestFit="1" customWidth="1"/>
    <col min="15882" max="15882" width="18.6640625" style="107" customWidth="1"/>
    <col min="15883" max="15883" width="9.109375" style="107" customWidth="1"/>
    <col min="15884" max="15884" width="14.44140625" style="107" customWidth="1"/>
    <col min="15885" max="15885" width="9.6640625" style="107" customWidth="1"/>
    <col min="15886" max="15886" width="0" style="107" hidden="1" customWidth="1"/>
    <col min="15887" max="16127" width="8.88671875" style="107"/>
    <col min="16128" max="16128" width="16.109375" style="107" customWidth="1"/>
    <col min="16129" max="16129" width="8.6640625" style="107" customWidth="1"/>
    <col min="16130" max="16130" width="0" style="107" hidden="1" customWidth="1"/>
    <col min="16131" max="16131" width="13.5546875" style="107" customWidth="1"/>
    <col min="16132" max="16132" width="15.6640625" style="107" customWidth="1"/>
    <col min="16133" max="16133" width="14.6640625" style="107" customWidth="1"/>
    <col min="16134" max="16134" width="2.109375" style="107" customWidth="1"/>
    <col min="16135" max="16135" width="16.44140625" style="107" customWidth="1"/>
    <col min="16136" max="16136" width="15.6640625" style="107" customWidth="1"/>
    <col min="16137" max="16137" width="16.33203125" style="107" bestFit="1" customWidth="1"/>
    <col min="16138" max="16138" width="18.6640625" style="107" customWidth="1"/>
    <col min="16139" max="16139" width="9.109375" style="107" customWidth="1"/>
    <col min="16140" max="16140" width="14.44140625" style="107" customWidth="1"/>
    <col min="16141" max="16141" width="9.6640625" style="107" customWidth="1"/>
    <col min="16142" max="16142" width="0" style="107" hidden="1" customWidth="1"/>
    <col min="16143" max="16383" width="8.88671875" style="107"/>
    <col min="16384" max="16384" width="8.88671875" style="107" customWidth="1"/>
  </cols>
  <sheetData>
    <row r="1" spans="1:23" s="83" customFormat="1" ht="20.100000000000001" customHeight="1" x14ac:dyDescent="0.3">
      <c r="A1" s="317" t="s">
        <v>15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</row>
    <row r="2" spans="1:23" s="83" customFormat="1" ht="20.100000000000001" customHeight="1" x14ac:dyDescent="0.3">
      <c r="A2" s="317" t="s">
        <v>138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</row>
    <row r="3" spans="1:23" ht="12" customHeight="1" x14ac:dyDescent="0.3">
      <c r="A3" s="108"/>
      <c r="B3" s="109"/>
      <c r="C3" s="109"/>
      <c r="D3" s="109"/>
      <c r="E3" s="109"/>
      <c r="F3" s="109"/>
      <c r="G3" s="110"/>
      <c r="H3" s="109"/>
      <c r="I3" s="109"/>
      <c r="J3" s="109"/>
      <c r="K3" s="109"/>
      <c r="L3" s="109"/>
      <c r="M3" s="109"/>
      <c r="N3" s="109"/>
    </row>
    <row r="4" spans="1:23" ht="12" customHeight="1" x14ac:dyDescent="0.3">
      <c r="A4" s="111"/>
      <c r="B4" s="111"/>
      <c r="C4" s="111"/>
      <c r="D4" s="111"/>
      <c r="E4" s="111"/>
      <c r="F4" s="111"/>
      <c r="G4" s="112"/>
      <c r="H4" s="111"/>
      <c r="I4" s="111"/>
      <c r="J4" s="111"/>
      <c r="K4" s="111"/>
      <c r="L4" s="113"/>
      <c r="M4" s="111"/>
      <c r="N4" s="113"/>
    </row>
    <row r="5" spans="1:23" ht="12" customHeight="1" x14ac:dyDescent="0.3">
      <c r="A5" s="111"/>
      <c r="B5" s="111"/>
      <c r="C5" s="111"/>
      <c r="D5" s="111"/>
      <c r="E5" s="111"/>
      <c r="F5" s="111"/>
      <c r="G5" s="112"/>
      <c r="H5" s="111"/>
      <c r="I5" s="111"/>
      <c r="J5" s="111"/>
      <c r="K5" s="111"/>
      <c r="L5" s="113"/>
      <c r="M5" s="111"/>
      <c r="N5" s="113"/>
    </row>
    <row r="6" spans="1:23" ht="13.2" x14ac:dyDescent="0.25">
      <c r="A6" s="111"/>
      <c r="B6" s="288" t="s">
        <v>43</v>
      </c>
      <c r="C6" s="288" t="s">
        <v>20</v>
      </c>
      <c r="D6" s="288" t="s">
        <v>20</v>
      </c>
      <c r="E6" s="287" t="s">
        <v>44</v>
      </c>
      <c r="F6" s="287" t="s">
        <v>21</v>
      </c>
      <c r="G6" s="289"/>
      <c r="H6" s="288" t="s">
        <v>45</v>
      </c>
      <c r="I6" s="288" t="s">
        <v>46</v>
      </c>
      <c r="J6" s="288"/>
      <c r="K6" s="287" t="s">
        <v>47</v>
      </c>
      <c r="L6" s="287" t="s">
        <v>48</v>
      </c>
      <c r="M6" s="287" t="s">
        <v>49</v>
      </c>
      <c r="N6" s="287" t="s">
        <v>50</v>
      </c>
      <c r="O6" s="287" t="s">
        <v>76</v>
      </c>
      <c r="P6" s="287" t="s">
        <v>76</v>
      </c>
      <c r="Q6" s="121"/>
      <c r="R6" s="121"/>
      <c r="S6" s="121"/>
      <c r="T6" s="204"/>
      <c r="U6" s="204"/>
      <c r="V6" s="204"/>
      <c r="W6" s="205"/>
    </row>
    <row r="7" spans="1:23" ht="13.2" x14ac:dyDescent="0.25">
      <c r="A7" s="111"/>
      <c r="B7" s="230"/>
      <c r="C7" s="240"/>
      <c r="D7" s="240"/>
      <c r="E7" s="285"/>
      <c r="F7" s="285"/>
      <c r="G7" s="286"/>
      <c r="H7" s="240"/>
      <c r="I7" s="285" t="s">
        <v>82</v>
      </c>
      <c r="J7" s="285"/>
      <c r="K7" s="240"/>
      <c r="L7" s="285"/>
      <c r="M7" s="274" t="s">
        <v>96</v>
      </c>
      <c r="N7" s="285"/>
      <c r="O7" s="274" t="s">
        <v>96</v>
      </c>
      <c r="P7" s="271"/>
      <c r="Q7" s="121"/>
      <c r="R7" s="121"/>
      <c r="S7" s="121"/>
      <c r="T7" s="204"/>
      <c r="U7" s="204"/>
      <c r="V7" s="204"/>
      <c r="W7" s="205"/>
    </row>
    <row r="8" spans="1:23" ht="12" customHeight="1" x14ac:dyDescent="0.25">
      <c r="A8" s="111" t="s">
        <v>40</v>
      </c>
      <c r="B8" s="230"/>
      <c r="C8" s="230"/>
      <c r="D8" s="240"/>
      <c r="E8" s="240"/>
      <c r="F8" s="240"/>
      <c r="G8" s="284"/>
      <c r="H8" s="240"/>
      <c r="I8" s="240"/>
      <c r="J8" s="240"/>
      <c r="K8" s="240"/>
      <c r="L8" s="240" t="s">
        <v>83</v>
      </c>
      <c r="M8" s="240" t="s">
        <v>55</v>
      </c>
      <c r="N8" s="240" t="s">
        <v>84</v>
      </c>
      <c r="O8" s="240" t="s">
        <v>55</v>
      </c>
      <c r="P8" s="271"/>
      <c r="Q8" s="121"/>
      <c r="R8" s="121"/>
      <c r="S8" s="121"/>
      <c r="T8" s="204"/>
      <c r="U8" s="204"/>
      <c r="V8" s="204"/>
      <c r="W8" s="205"/>
    </row>
    <row r="9" spans="1:23" ht="12" customHeight="1" x14ac:dyDescent="0.25">
      <c r="A9" s="111"/>
      <c r="B9" s="240" t="s">
        <v>51</v>
      </c>
      <c r="C9" s="240" t="s">
        <v>85</v>
      </c>
      <c r="D9" s="240" t="s">
        <v>52</v>
      </c>
      <c r="E9" s="240" t="s">
        <v>51</v>
      </c>
      <c r="F9" s="240" t="s">
        <v>51</v>
      </c>
      <c r="G9" s="284"/>
      <c r="H9" s="240" t="s">
        <v>53</v>
      </c>
      <c r="I9" s="240" t="s">
        <v>19</v>
      </c>
      <c r="J9" s="240"/>
      <c r="K9" s="240" t="s">
        <v>54</v>
      </c>
      <c r="L9" s="240" t="s">
        <v>86</v>
      </c>
      <c r="M9" s="240" t="s">
        <v>128</v>
      </c>
      <c r="N9" s="240" t="s">
        <v>58</v>
      </c>
      <c r="O9" s="240" t="s">
        <v>128</v>
      </c>
      <c r="P9" s="271"/>
      <c r="Q9" s="121"/>
      <c r="R9" s="121"/>
      <c r="S9" s="121"/>
      <c r="T9" s="204"/>
      <c r="U9" s="204"/>
      <c r="V9" s="204"/>
      <c r="W9" s="205"/>
    </row>
    <row r="10" spans="1:23" ht="12" customHeight="1" x14ac:dyDescent="0.25">
      <c r="A10" s="111"/>
      <c r="B10" s="240" t="s">
        <v>55</v>
      </c>
      <c r="C10" s="240" t="s">
        <v>87</v>
      </c>
      <c r="D10" s="240" t="s">
        <v>88</v>
      </c>
      <c r="E10" s="240" t="s">
        <v>89</v>
      </c>
      <c r="F10" s="240" t="s">
        <v>85</v>
      </c>
      <c r="G10" s="284"/>
      <c r="H10" s="240" t="s">
        <v>90</v>
      </c>
      <c r="I10" s="240" t="s">
        <v>51</v>
      </c>
      <c r="J10" s="240"/>
      <c r="K10" s="240" t="s">
        <v>57</v>
      </c>
      <c r="L10" s="240" t="s">
        <v>91</v>
      </c>
      <c r="M10" s="240" t="s">
        <v>127</v>
      </c>
      <c r="N10" s="240">
        <v>60230010</v>
      </c>
      <c r="O10" s="240" t="s">
        <v>126</v>
      </c>
      <c r="P10" s="271"/>
      <c r="Q10" s="121"/>
      <c r="R10" s="121"/>
      <c r="S10" s="121"/>
      <c r="T10" s="204"/>
      <c r="U10" s="204"/>
      <c r="V10" s="204"/>
      <c r="W10" s="205"/>
    </row>
    <row r="11" spans="1:23" ht="12" customHeight="1" x14ac:dyDescent="0.25">
      <c r="A11" s="111"/>
      <c r="B11" s="240" t="s">
        <v>59</v>
      </c>
      <c r="C11" s="240" t="s">
        <v>92</v>
      </c>
      <c r="D11" s="240" t="s">
        <v>125</v>
      </c>
      <c r="E11" s="240" t="s">
        <v>93</v>
      </c>
      <c r="F11" s="240" t="s">
        <v>87</v>
      </c>
      <c r="G11" s="284"/>
      <c r="H11" s="240" t="s">
        <v>94</v>
      </c>
      <c r="I11" s="240" t="s">
        <v>56</v>
      </c>
      <c r="J11" s="240"/>
      <c r="K11" s="240" t="s">
        <v>60</v>
      </c>
      <c r="L11" s="240" t="s">
        <v>124</v>
      </c>
      <c r="M11" s="240" t="s">
        <v>61</v>
      </c>
      <c r="N11" s="240">
        <v>1150</v>
      </c>
      <c r="O11" s="240" t="s">
        <v>61</v>
      </c>
      <c r="P11" s="271"/>
      <c r="Q11" s="121"/>
      <c r="R11" s="121"/>
      <c r="S11" s="121"/>
      <c r="T11" s="204"/>
      <c r="U11" s="204"/>
      <c r="V11" s="204"/>
      <c r="W11" s="205"/>
    </row>
    <row r="12" spans="1:23" ht="12" customHeight="1" x14ac:dyDescent="0.25">
      <c r="A12" s="111"/>
      <c r="B12" s="232" t="s">
        <v>62</v>
      </c>
      <c r="C12" s="232">
        <v>23290030</v>
      </c>
      <c r="D12" s="232" t="s">
        <v>123</v>
      </c>
      <c r="E12" s="232">
        <v>23290040</v>
      </c>
      <c r="F12" s="232" t="s">
        <v>121</v>
      </c>
      <c r="G12" s="233"/>
      <c r="H12" s="232" t="s">
        <v>122</v>
      </c>
      <c r="I12" s="232" t="s">
        <v>121</v>
      </c>
      <c r="J12" s="232"/>
      <c r="K12" s="232">
        <v>23200483</v>
      </c>
      <c r="L12" s="232" t="s">
        <v>95</v>
      </c>
      <c r="M12" s="232" t="s">
        <v>62</v>
      </c>
      <c r="N12" s="232">
        <v>10790090</v>
      </c>
      <c r="O12" s="232" t="s">
        <v>62</v>
      </c>
      <c r="P12" s="271"/>
      <c r="Q12" s="121"/>
      <c r="R12" s="121"/>
      <c r="S12" s="121"/>
      <c r="T12" s="204"/>
      <c r="U12" s="204"/>
      <c r="V12" s="204"/>
      <c r="W12" s="205"/>
    </row>
    <row r="13" spans="1:23" ht="15" customHeight="1" x14ac:dyDescent="0.3">
      <c r="A13" s="111"/>
      <c r="B13" s="114"/>
      <c r="C13" s="115"/>
      <c r="D13" s="115"/>
      <c r="E13" s="114"/>
      <c r="F13" s="172"/>
      <c r="G13" s="173"/>
      <c r="H13" s="172"/>
      <c r="I13" s="172"/>
      <c r="J13" s="172"/>
      <c r="K13" s="122"/>
      <c r="L13" s="172"/>
      <c r="M13" s="172"/>
      <c r="N13" s="172"/>
      <c r="O13" s="83"/>
      <c r="P13" s="121"/>
      <c r="Q13" s="121"/>
      <c r="R13" s="121"/>
      <c r="S13" s="121"/>
      <c r="T13" s="204"/>
      <c r="U13" s="204"/>
      <c r="V13" s="204"/>
      <c r="W13" s="205"/>
    </row>
    <row r="14" spans="1:23" ht="14.85" customHeight="1" x14ac:dyDescent="0.3">
      <c r="A14" s="231">
        <v>44531</v>
      </c>
      <c r="B14" s="232"/>
      <c r="C14" s="311"/>
      <c r="D14" s="311"/>
      <c r="E14" s="232"/>
      <c r="F14" s="232"/>
      <c r="G14" s="233"/>
      <c r="H14" s="272">
        <f>K14</f>
        <v>-17168639.379999999</v>
      </c>
      <c r="I14" s="232"/>
      <c r="J14" s="232"/>
      <c r="K14" s="312">
        <v>-17168639.379999999</v>
      </c>
      <c r="L14" s="240"/>
      <c r="M14" s="232"/>
      <c r="N14" s="232"/>
      <c r="O14" s="232"/>
      <c r="P14" s="121"/>
      <c r="Q14" s="121"/>
      <c r="R14" s="121"/>
      <c r="S14" s="121"/>
      <c r="T14" s="204"/>
      <c r="U14" s="204"/>
      <c r="V14" s="204"/>
      <c r="W14" s="205"/>
    </row>
    <row r="15" spans="1:23" ht="14.85" customHeight="1" x14ac:dyDescent="0.25">
      <c r="A15" s="231">
        <v>44562</v>
      </c>
      <c r="B15" s="275">
        <v>9.9000000000000005E-2</v>
      </c>
      <c r="C15" s="235"/>
      <c r="D15" s="278">
        <v>-6697</v>
      </c>
      <c r="E15" s="279">
        <v>-2301365.2200000002</v>
      </c>
      <c r="F15" s="235">
        <v>0</v>
      </c>
      <c r="G15" s="238"/>
      <c r="H15" s="235">
        <v>0</v>
      </c>
      <c r="I15" s="279">
        <v>-2308062.2200000002</v>
      </c>
      <c r="J15" s="283"/>
      <c r="K15" s="273">
        <f>K14+I15</f>
        <v>-19476701.599999998</v>
      </c>
      <c r="L15" s="279">
        <v>0</v>
      </c>
      <c r="M15" s="276" t="e">
        <f t="shared" ref="M15:M26" si="0">L15/(L15+N15)</f>
        <v>#DIV/0!</v>
      </c>
      <c r="N15" s="279">
        <v>0</v>
      </c>
      <c r="O15" s="276" t="e">
        <f t="shared" ref="O15:O26" si="1">N15/(L15+N15)</f>
        <v>#DIV/0!</v>
      </c>
    </row>
    <row r="16" spans="1:23" ht="14.85" customHeight="1" x14ac:dyDescent="0.25">
      <c r="A16" s="231">
        <v>44593</v>
      </c>
      <c r="B16" s="275">
        <v>9.9000000000000005E-2</v>
      </c>
      <c r="C16" s="235"/>
      <c r="D16" s="278">
        <v>-6697</v>
      </c>
      <c r="E16" s="281">
        <v>-2259300.5299999998</v>
      </c>
      <c r="F16" s="235">
        <v>0</v>
      </c>
      <c r="G16" s="238"/>
      <c r="H16" s="235">
        <v>0</v>
      </c>
      <c r="I16" s="279">
        <v>-3265997.53</v>
      </c>
      <c r="J16" s="279"/>
      <c r="K16" s="273">
        <f>K15+I16</f>
        <v>-22742699.129999999</v>
      </c>
      <c r="L16" s="279">
        <v>0</v>
      </c>
      <c r="M16" s="282" t="e">
        <f t="shared" si="0"/>
        <v>#DIV/0!</v>
      </c>
      <c r="N16" s="279">
        <v>0</v>
      </c>
      <c r="O16" s="276" t="e">
        <f t="shared" si="1"/>
        <v>#DIV/0!</v>
      </c>
    </row>
    <row r="17" spans="1:20" ht="14.85" customHeight="1" x14ac:dyDescent="0.3">
      <c r="A17" s="231">
        <v>44621</v>
      </c>
      <c r="B17" s="275">
        <v>9.9000000000000005E-2</v>
      </c>
      <c r="C17" s="83"/>
      <c r="D17" s="272">
        <v>-261</v>
      </c>
      <c r="E17" s="272">
        <v>-2797038.43</v>
      </c>
      <c r="F17" s="235">
        <v>-647737.79</v>
      </c>
      <c r="G17" s="238"/>
      <c r="H17" s="235">
        <v>16900117.93</v>
      </c>
      <c r="I17" s="279">
        <v>13715470.529999999</v>
      </c>
      <c r="J17" s="279"/>
      <c r="K17" s="273">
        <f>K16+I17</f>
        <v>-9027228.5999999996</v>
      </c>
      <c r="L17" s="279">
        <v>333231.95</v>
      </c>
      <c r="M17" s="313">
        <f t="shared" si="0"/>
        <v>0.5144550080982615</v>
      </c>
      <c r="N17" s="279">
        <v>314505.84000000003</v>
      </c>
      <c r="O17" s="313">
        <f t="shared" si="1"/>
        <v>0.4855449919017385</v>
      </c>
    </row>
    <row r="18" spans="1:20" ht="14.85" customHeight="1" x14ac:dyDescent="0.3">
      <c r="A18" s="231">
        <v>44652</v>
      </c>
      <c r="B18" s="275">
        <v>9.9000000000000005E-2</v>
      </c>
      <c r="C18" s="278"/>
      <c r="D18" s="278">
        <v>-4552</v>
      </c>
      <c r="E18" s="279">
        <v>-2472488.2799999998</v>
      </c>
      <c r="F18" s="279">
        <v>2992281.49</v>
      </c>
      <c r="G18" s="274"/>
      <c r="H18" s="235">
        <v>0</v>
      </c>
      <c r="I18" s="279">
        <v>515241.21</v>
      </c>
      <c r="J18" s="279"/>
      <c r="K18" s="273">
        <f>K17+I18</f>
        <v>-8511987.3899999987</v>
      </c>
      <c r="L18" s="304">
        <v>-1509992.8</v>
      </c>
      <c r="M18" s="313">
        <f t="shared" si="0"/>
        <v>0.50462926200168423</v>
      </c>
      <c r="N18" s="279">
        <v>-1482288.69</v>
      </c>
      <c r="O18" s="313">
        <f t="shared" si="1"/>
        <v>0.49537073799831571</v>
      </c>
    </row>
    <row r="19" spans="1:20" ht="14.85" customHeight="1" x14ac:dyDescent="0.25">
      <c r="A19" s="231">
        <v>44682</v>
      </c>
      <c r="B19" s="275">
        <v>9.9000000000000005E-2</v>
      </c>
      <c r="C19" s="278"/>
      <c r="D19" s="278">
        <v>-4552</v>
      </c>
      <c r="E19" s="279">
        <v>-2505749.1</v>
      </c>
      <c r="F19" s="279">
        <v>368318.87</v>
      </c>
      <c r="G19" s="274"/>
      <c r="H19" s="235">
        <v>0</v>
      </c>
      <c r="I19" s="279">
        <v>-2141982.23</v>
      </c>
      <c r="J19" s="279"/>
      <c r="K19" s="273">
        <f>K18+I19</f>
        <v>-10653969.619999999</v>
      </c>
      <c r="L19" s="279">
        <v>-187077.45</v>
      </c>
      <c r="M19" s="313">
        <f t="shared" si="0"/>
        <v>0.50792252376317293</v>
      </c>
      <c r="N19" s="279">
        <v>-181241.42</v>
      </c>
      <c r="O19" s="313">
        <f t="shared" si="1"/>
        <v>0.49207747623682713</v>
      </c>
    </row>
    <row r="20" spans="1:20" ht="14.85" customHeight="1" x14ac:dyDescent="0.25">
      <c r="A20" s="231">
        <v>44713</v>
      </c>
      <c r="B20" s="275">
        <v>9.9000000000000005E-2</v>
      </c>
      <c r="C20" s="278"/>
      <c r="D20" s="278">
        <v>-4552</v>
      </c>
      <c r="E20" s="279">
        <v>-2550892.44</v>
      </c>
      <c r="F20" s="279">
        <v>-1204257.82</v>
      </c>
      <c r="G20" s="274"/>
      <c r="H20" s="235">
        <v>0</v>
      </c>
      <c r="I20" s="279">
        <v>-3759702.26</v>
      </c>
      <c r="J20" s="279"/>
      <c r="K20" s="279">
        <v>-14413671.880000001</v>
      </c>
      <c r="L20" s="279">
        <v>607360.07999999996</v>
      </c>
      <c r="M20" s="313">
        <f t="shared" si="0"/>
        <v>0.50434389539608726</v>
      </c>
      <c r="N20" s="279">
        <v>596897.74</v>
      </c>
      <c r="O20" s="313">
        <f t="shared" si="1"/>
        <v>0.49565610460391285</v>
      </c>
    </row>
    <row r="21" spans="1:20" ht="14.85" customHeight="1" x14ac:dyDescent="0.25">
      <c r="A21" s="231">
        <v>44743</v>
      </c>
      <c r="B21" s="275">
        <v>9.9000000000000005E-2</v>
      </c>
      <c r="C21" s="278"/>
      <c r="D21" s="278">
        <v>-4552</v>
      </c>
      <c r="E21" s="279">
        <v>-2317022.9</v>
      </c>
      <c r="F21" s="279">
        <v>74632.3</v>
      </c>
      <c r="G21" s="274"/>
      <c r="H21" s="235">
        <v>0</v>
      </c>
      <c r="I21" s="279">
        <v>-2246942.6</v>
      </c>
      <c r="J21" s="279"/>
      <c r="K21" s="279">
        <v>-16660614.48</v>
      </c>
      <c r="L21" s="279">
        <v>-36989.730000000003</v>
      </c>
      <c r="M21" s="313">
        <f t="shared" si="0"/>
        <v>0.4956262904935263</v>
      </c>
      <c r="N21" s="279">
        <v>-37642.57</v>
      </c>
      <c r="O21" s="313">
        <f t="shared" si="1"/>
        <v>0.50437370950647376</v>
      </c>
    </row>
    <row r="22" spans="1:20" ht="14.85" customHeight="1" x14ac:dyDescent="0.25">
      <c r="A22" s="231">
        <v>44774</v>
      </c>
      <c r="B22" s="275">
        <v>9.9000000000000005E-2</v>
      </c>
      <c r="C22" s="278"/>
      <c r="D22" s="278">
        <v>-4552</v>
      </c>
      <c r="E22" s="279">
        <v>-2638373.12</v>
      </c>
      <c r="F22" s="279">
        <v>2726023.26</v>
      </c>
      <c r="G22" s="274"/>
      <c r="H22" s="235">
        <v>0</v>
      </c>
      <c r="I22" s="279">
        <v>83098.14</v>
      </c>
      <c r="J22" s="279"/>
      <c r="K22" s="279">
        <v>-16577516.34</v>
      </c>
      <c r="L22" s="279">
        <v>-1355945.77</v>
      </c>
      <c r="M22" s="313">
        <f t="shared" si="0"/>
        <v>0.49740799717167494</v>
      </c>
      <c r="N22" s="279">
        <v>-1370077.49</v>
      </c>
      <c r="O22" s="313">
        <f t="shared" si="1"/>
        <v>0.50259200282832517</v>
      </c>
      <c r="Q22" s="184"/>
    </row>
    <row r="23" spans="1:20" ht="14.85" customHeight="1" x14ac:dyDescent="0.25">
      <c r="A23" s="231">
        <v>44805</v>
      </c>
      <c r="B23" s="275">
        <v>9.9000000000000005E-2</v>
      </c>
      <c r="C23" s="278"/>
      <c r="D23" s="278">
        <v>-4552</v>
      </c>
      <c r="E23" s="279">
        <v>-2519230.88</v>
      </c>
      <c r="F23" s="279">
        <v>-342406.74</v>
      </c>
      <c r="G23" s="274"/>
      <c r="H23" s="235">
        <v>0</v>
      </c>
      <c r="I23" s="279">
        <v>-2866189.62</v>
      </c>
      <c r="J23" s="279"/>
      <c r="K23" s="279">
        <v>-19443705.960000001</v>
      </c>
      <c r="L23" s="279">
        <v>169264.19</v>
      </c>
      <c r="M23" s="313">
        <f t="shared" si="0"/>
        <v>0.49433661849062904</v>
      </c>
      <c r="N23" s="279">
        <v>173142.55</v>
      </c>
      <c r="O23" s="313">
        <f t="shared" si="1"/>
        <v>0.50566338150937096</v>
      </c>
      <c r="Q23" s="184"/>
    </row>
    <row r="24" spans="1:20" ht="14.85" customHeight="1" x14ac:dyDescent="0.25">
      <c r="A24" s="231">
        <v>44835</v>
      </c>
      <c r="B24" s="275">
        <v>9.9000000000000005E-2</v>
      </c>
      <c r="C24" s="278"/>
      <c r="D24" s="278">
        <v>-4552</v>
      </c>
      <c r="E24" s="279">
        <v>-2630111.75</v>
      </c>
      <c r="F24" s="279">
        <v>920615.54</v>
      </c>
      <c r="G24" s="274"/>
      <c r="H24" s="235">
        <v>0</v>
      </c>
      <c r="I24" s="279">
        <v>-1714048.21</v>
      </c>
      <c r="J24" s="279"/>
      <c r="K24" s="279">
        <v>-21157754.170000002</v>
      </c>
      <c r="L24" s="279">
        <v>-452047.6</v>
      </c>
      <c r="M24" s="313">
        <f t="shared" si="0"/>
        <v>0.49102755749701982</v>
      </c>
      <c r="N24" s="279">
        <v>-468567.94</v>
      </c>
      <c r="O24" s="313">
        <f t="shared" si="1"/>
        <v>0.50897244250298013</v>
      </c>
      <c r="P24" s="111"/>
      <c r="Q24" s="184"/>
    </row>
    <row r="25" spans="1:20" ht="14.85" customHeight="1" x14ac:dyDescent="0.25">
      <c r="A25" s="231">
        <v>44866</v>
      </c>
      <c r="B25" s="275">
        <v>9.9000000000000005E-2</v>
      </c>
      <c r="C25" s="278"/>
      <c r="D25" s="278">
        <v>-4552</v>
      </c>
      <c r="E25" s="279">
        <v>-2477821.2000000002</v>
      </c>
      <c r="F25" s="279">
        <v>-2546668.4</v>
      </c>
      <c r="G25" s="274"/>
      <c r="H25" s="235">
        <v>0</v>
      </c>
      <c r="I25" s="279">
        <v>-5029041.5999999996</v>
      </c>
      <c r="J25" s="279"/>
      <c r="K25" s="279">
        <v>-26186795.77</v>
      </c>
      <c r="L25" s="279">
        <v>1258588.1499999999</v>
      </c>
      <c r="M25" s="313">
        <f t="shared" si="0"/>
        <v>0.49420967017142864</v>
      </c>
      <c r="N25" s="279">
        <v>1288080.25</v>
      </c>
      <c r="O25" s="313">
        <f t="shared" si="1"/>
        <v>0.50579032982857131</v>
      </c>
      <c r="P25" s="184"/>
      <c r="Q25" s="184"/>
    </row>
    <row r="26" spans="1:20" ht="14.85" customHeight="1" x14ac:dyDescent="0.3">
      <c r="A26" s="231">
        <v>44896</v>
      </c>
      <c r="B26" s="275">
        <v>9.9000000000000005E-2</v>
      </c>
      <c r="C26" s="83"/>
      <c r="D26" s="278">
        <v>-4552</v>
      </c>
      <c r="E26" s="279">
        <v>-2476132.98</v>
      </c>
      <c r="F26" s="279">
        <v>112306.22</v>
      </c>
      <c r="G26" s="314"/>
      <c r="H26" s="235">
        <v>0</v>
      </c>
      <c r="I26" s="279">
        <v>-2368378.7599999998</v>
      </c>
      <c r="J26" s="83"/>
      <c r="K26" s="279">
        <v>-28555174.530000001</v>
      </c>
      <c r="L26" s="279">
        <v>-55179.95</v>
      </c>
      <c r="M26" s="313">
        <f t="shared" si="0"/>
        <v>0.4913347631146342</v>
      </c>
      <c r="N26" s="279">
        <v>-57126.27</v>
      </c>
      <c r="O26" s="313">
        <f t="shared" si="1"/>
        <v>0.50866523688536569</v>
      </c>
      <c r="P26" s="184"/>
      <c r="Q26" s="184"/>
    </row>
    <row r="27" spans="1:20" s="83" customFormat="1" ht="15" customHeight="1" x14ac:dyDescent="0.3">
      <c r="A27" s="231"/>
      <c r="B27" s="280"/>
      <c r="C27" s="278"/>
      <c r="D27" s="278"/>
      <c r="E27" s="279"/>
      <c r="F27" s="279"/>
      <c r="G27" s="274"/>
      <c r="H27" s="279"/>
      <c r="I27" s="273"/>
      <c r="J27" s="273"/>
      <c r="K27" s="279"/>
      <c r="L27" s="278"/>
      <c r="M27" s="276"/>
      <c r="N27" s="278"/>
      <c r="O27" s="277"/>
      <c r="Q27" s="302"/>
      <c r="R27" s="302"/>
      <c r="S27" s="303">
        <v>-516443.71</v>
      </c>
      <c r="T27" s="302">
        <v>132021.88</v>
      </c>
    </row>
    <row r="28" spans="1:20" s="111" customFormat="1" ht="15" customHeight="1" x14ac:dyDescent="0.3">
      <c r="A28" s="231"/>
      <c r="B28" s="234"/>
      <c r="C28" s="236"/>
      <c r="D28" s="236"/>
      <c r="E28" s="237"/>
      <c r="F28" s="237"/>
      <c r="G28" s="239"/>
      <c r="H28" s="235"/>
      <c r="I28" s="201"/>
      <c r="J28" s="237"/>
      <c r="K28" s="237"/>
      <c r="L28" s="241"/>
      <c r="M28" s="237"/>
      <c r="N28" s="241"/>
      <c r="O28" s="83"/>
      <c r="P28" s="184"/>
      <c r="Q28" s="184"/>
    </row>
    <row r="29" spans="1:20" s="111" customFormat="1" ht="15" customHeight="1" x14ac:dyDescent="0.3">
      <c r="A29" s="231"/>
      <c r="B29" s="234"/>
      <c r="C29" s="236"/>
      <c r="D29" s="236"/>
      <c r="E29" s="237"/>
      <c r="F29" s="237"/>
      <c r="G29" s="239"/>
      <c r="H29" s="235"/>
      <c r="I29" s="201"/>
      <c r="J29" s="201"/>
      <c r="K29" s="201"/>
      <c r="L29" s="202"/>
      <c r="M29" s="121"/>
      <c r="N29" s="202"/>
      <c r="O29" s="83"/>
      <c r="P29" s="184"/>
      <c r="Q29" s="184"/>
    </row>
    <row r="30" spans="1:20" ht="15.9" customHeight="1" thickBot="1" x14ac:dyDescent="0.35">
      <c r="B30" s="106"/>
      <c r="C30" s="117">
        <f>SUM(C14:C27)</f>
        <v>0</v>
      </c>
      <c r="D30" s="117">
        <f>SUM(D15:D26)</f>
        <v>-54623</v>
      </c>
      <c r="E30" s="117">
        <f t="shared" ref="E30:N30" si="2">SUM(E15:E26)</f>
        <v>-29945526.829999998</v>
      </c>
      <c r="F30" s="117">
        <f t="shared" si="2"/>
        <v>2453106.9300000006</v>
      </c>
      <c r="G30" s="117">
        <f t="shared" ref="G30" si="3">SUM(G14:G28)</f>
        <v>0</v>
      </c>
      <c r="H30" s="117">
        <f t="shared" si="2"/>
        <v>16900117.93</v>
      </c>
      <c r="I30" s="117">
        <f t="shared" si="2"/>
        <v>-11386535.15</v>
      </c>
      <c r="J30" s="118"/>
      <c r="K30" s="117"/>
      <c r="L30" s="117">
        <f t="shared" si="2"/>
        <v>-1228788.9300000004</v>
      </c>
      <c r="M30" s="117"/>
      <c r="N30" s="117">
        <f t="shared" si="2"/>
        <v>-1224318</v>
      </c>
    </row>
    <row r="31" spans="1:20" ht="15" customHeight="1" thickTop="1" x14ac:dyDescent="0.3">
      <c r="A31" s="90"/>
      <c r="B31" s="91"/>
      <c r="C31" s="111"/>
      <c r="D31" s="91"/>
      <c r="E31" s="92"/>
      <c r="F31" s="92"/>
      <c r="G31" s="119"/>
      <c r="H31" s="92"/>
      <c r="I31" s="92"/>
      <c r="J31" s="93"/>
      <c r="K31" s="94"/>
      <c r="L31" s="95"/>
      <c r="M31" s="96"/>
      <c r="N31" s="95"/>
    </row>
    <row r="32" spans="1:20" ht="15" customHeight="1" x14ac:dyDescent="0.3">
      <c r="A32" s="90"/>
      <c r="B32" s="91"/>
      <c r="C32" s="111"/>
      <c r="D32" s="239" t="s">
        <v>96</v>
      </c>
      <c r="E32" s="83"/>
      <c r="F32" s="83" t="s">
        <v>107</v>
      </c>
      <c r="G32" s="119"/>
      <c r="H32" s="92"/>
      <c r="I32" s="92"/>
      <c r="J32" s="93"/>
      <c r="K32" s="94"/>
      <c r="L32" s="95"/>
      <c r="M32" s="182"/>
      <c r="N32" s="95"/>
    </row>
    <row r="33" spans="2:15" s="183" customFormat="1" x14ac:dyDescent="0.3">
      <c r="B33" s="116"/>
      <c r="G33" s="203"/>
      <c r="J33" s="111"/>
      <c r="K33" s="111"/>
    </row>
    <row r="34" spans="2:15" x14ac:dyDescent="0.3">
      <c r="J34" s="111"/>
      <c r="K34" s="111"/>
    </row>
    <row r="35" spans="2:15" x14ac:dyDescent="0.3">
      <c r="E35" s="300"/>
      <c r="F35" s="300"/>
      <c r="G35" s="45"/>
      <c r="H35" s="45"/>
      <c r="I35" s="103"/>
      <c r="J35" s="111"/>
      <c r="K35" s="111"/>
    </row>
    <row r="36" spans="2:15" s="111" customFormat="1" x14ac:dyDescent="0.3">
      <c r="E36" s="297"/>
      <c r="F36" s="298"/>
      <c r="G36" s="120"/>
      <c r="H36" s="45"/>
      <c r="I36" s="103"/>
      <c r="O36" s="183"/>
    </row>
    <row r="37" spans="2:15" x14ac:dyDescent="0.3">
      <c r="E37" s="305">
        <f>F40</f>
        <v>26446573.390000001</v>
      </c>
      <c r="F37" s="299" t="s">
        <v>141</v>
      </c>
      <c r="H37" s="242"/>
      <c r="I37" s="242"/>
      <c r="J37" s="111"/>
      <c r="K37" s="111"/>
    </row>
    <row r="38" spans="2:15" ht="15" thickBot="1" x14ac:dyDescent="0.35">
      <c r="E38" s="294"/>
      <c r="F38" s="295"/>
      <c r="H38" s="149"/>
      <c r="I38" s="242"/>
      <c r="J38" s="111"/>
      <c r="K38" s="111"/>
    </row>
    <row r="39" spans="2:15" x14ac:dyDescent="0.3">
      <c r="E39" s="111"/>
      <c r="F39" s="111"/>
      <c r="G39" s="111"/>
      <c r="H39" s="111"/>
      <c r="I39" s="242"/>
      <c r="J39" s="111"/>
      <c r="K39" s="111"/>
    </row>
    <row r="40" spans="2:15" x14ac:dyDescent="0.3">
      <c r="E40" s="111" t="s">
        <v>133</v>
      </c>
      <c r="F40" s="306">
        <v>26446573.390000001</v>
      </c>
      <c r="G40" s="111"/>
      <c r="H40" s="111"/>
      <c r="I40" s="242"/>
      <c r="J40" s="111"/>
      <c r="K40" s="111"/>
    </row>
    <row r="41" spans="2:15" x14ac:dyDescent="0.3">
      <c r="E41" s="307" t="s">
        <v>125</v>
      </c>
      <c r="F41" s="308"/>
      <c r="G41" s="111"/>
      <c r="H41" s="111"/>
      <c r="I41" s="242"/>
      <c r="J41" s="111"/>
      <c r="K41" s="111"/>
    </row>
    <row r="42" spans="2:15" x14ac:dyDescent="0.3">
      <c r="E42" s="309" t="s">
        <v>134</v>
      </c>
      <c r="F42" s="310"/>
      <c r="G42" s="111"/>
      <c r="H42" s="111"/>
      <c r="I42" s="103"/>
      <c r="J42" s="111"/>
      <c r="K42" s="111"/>
    </row>
    <row r="43" spans="2:15" x14ac:dyDescent="0.3">
      <c r="E43" s="111"/>
      <c r="F43" s="306"/>
      <c r="G43" s="111"/>
      <c r="H43" s="111"/>
      <c r="J43" s="111"/>
      <c r="K43" s="111"/>
    </row>
    <row r="44" spans="2:15" x14ac:dyDescent="0.3">
      <c r="E44" s="111"/>
      <c r="F44" s="306"/>
      <c r="G44" s="111"/>
      <c r="H44" s="111"/>
      <c r="J44" s="111"/>
      <c r="K44" s="111"/>
    </row>
    <row r="45" spans="2:15" x14ac:dyDescent="0.3">
      <c r="J45" s="111"/>
      <c r="K45" s="111"/>
    </row>
    <row r="46" spans="2:15" x14ac:dyDescent="0.3">
      <c r="J46" s="111"/>
      <c r="K46" s="111"/>
    </row>
    <row r="47" spans="2:15" x14ac:dyDescent="0.3">
      <c r="J47" s="111"/>
      <c r="K47" s="111"/>
    </row>
  </sheetData>
  <mergeCells count="2">
    <mergeCell ref="A2:N2"/>
    <mergeCell ref="A1:N1"/>
  </mergeCells>
  <pageMargins left="0.6" right="0" top="0.75" bottom="0.75" header="0.55000000000000004" footer="0.55000000000000004"/>
  <pageSetup scale="75" orientation="landscape" r:id="rId1"/>
  <headerFooter>
    <oddFooter>Page &amp;P&amp;R&amp;Z&amp;F</oddFoot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39"/>
  <sheetViews>
    <sheetView workbookViewId="0">
      <selection activeCell="G31" sqref="G31"/>
    </sheetView>
  </sheetViews>
  <sheetFormatPr defaultColWidth="8.88671875" defaultRowHeight="14.4" x14ac:dyDescent="0.3"/>
  <cols>
    <col min="1" max="1" width="6.44140625" style="83" customWidth="1"/>
    <col min="2" max="2" width="39.109375" style="83" customWidth="1"/>
    <col min="3" max="3" width="17.109375" style="83" customWidth="1"/>
    <col min="4" max="4" width="13.109375" style="83" bestFit="1" customWidth="1"/>
    <col min="5" max="5" width="13.6640625" style="83" bestFit="1" customWidth="1"/>
    <col min="6" max="6" width="18.6640625" style="83" customWidth="1"/>
    <col min="7" max="7" width="13.6640625" style="83" customWidth="1"/>
    <col min="8" max="8" width="13.77734375" style="83" bestFit="1" customWidth="1"/>
    <col min="9" max="9" width="16.5546875" style="83" customWidth="1"/>
    <col min="10" max="10" width="14.6640625" style="83" customWidth="1"/>
    <col min="11" max="11" width="12.109375" style="83" bestFit="1" customWidth="1"/>
    <col min="12" max="12" width="14.44140625" style="83" customWidth="1"/>
    <col min="13" max="13" width="14.33203125" style="83" customWidth="1"/>
    <col min="14" max="14" width="10.6640625" style="83" bestFit="1" customWidth="1"/>
    <col min="15" max="15" width="12.33203125" style="83" bestFit="1" customWidth="1"/>
    <col min="16" max="16384" width="8.88671875" style="83"/>
  </cols>
  <sheetData>
    <row r="1" spans="1:15" x14ac:dyDescent="0.3">
      <c r="A1" s="83" t="s">
        <v>77</v>
      </c>
    </row>
    <row r="2" spans="1:15" x14ac:dyDescent="0.3">
      <c r="A2" s="83" t="s">
        <v>139</v>
      </c>
    </row>
    <row r="3" spans="1:15" x14ac:dyDescent="0.3">
      <c r="B3" s="318" t="s">
        <v>72</v>
      </c>
      <c r="C3" s="318"/>
      <c r="D3" s="318"/>
      <c r="E3" s="318"/>
      <c r="F3" s="318"/>
      <c r="G3" s="318"/>
    </row>
    <row r="5" spans="1:15" x14ac:dyDescent="0.3">
      <c r="B5" s="124"/>
      <c r="C5" s="123"/>
      <c r="D5" s="123"/>
      <c r="E5" s="123"/>
      <c r="F5" s="123"/>
      <c r="G5" s="123"/>
      <c r="H5" s="123"/>
      <c r="I5" s="123"/>
    </row>
    <row r="6" spans="1:15" x14ac:dyDescent="0.3">
      <c r="B6" s="125" t="s">
        <v>102</v>
      </c>
      <c r="C6" s="123"/>
      <c r="D6" s="188"/>
      <c r="E6" s="123"/>
      <c r="F6" s="123"/>
      <c r="G6" s="123"/>
      <c r="H6" s="123"/>
      <c r="I6" s="123"/>
    </row>
    <row r="7" spans="1:15" x14ac:dyDescent="0.3">
      <c r="A7" s="243"/>
      <c r="B7" s="132" t="s">
        <v>63</v>
      </c>
      <c r="C7" s="187" t="s">
        <v>106</v>
      </c>
      <c r="D7" s="188">
        <v>44531</v>
      </c>
      <c r="E7" s="188">
        <v>44501</v>
      </c>
      <c r="F7" s="188">
        <v>44470</v>
      </c>
      <c r="G7" s="188">
        <v>44440</v>
      </c>
      <c r="H7" s="188">
        <v>44409</v>
      </c>
      <c r="I7" s="188">
        <v>44378</v>
      </c>
      <c r="J7" s="188">
        <v>44348</v>
      </c>
      <c r="K7" s="188">
        <v>44317</v>
      </c>
      <c r="L7" s="188">
        <v>44287</v>
      </c>
      <c r="M7" s="188">
        <v>44256</v>
      </c>
      <c r="N7" s="188">
        <v>44228</v>
      </c>
      <c r="O7" s="188">
        <v>44197</v>
      </c>
    </row>
    <row r="8" spans="1:15" x14ac:dyDescent="0.3">
      <c r="A8" s="243"/>
      <c r="B8" s="133" t="s">
        <v>73</v>
      </c>
      <c r="C8" s="270">
        <f>SUM(D8:O8)</f>
        <v>-17365.62</v>
      </c>
      <c r="D8" s="270">
        <v>-770.38</v>
      </c>
      <c r="E8" s="270">
        <v>17739.61</v>
      </c>
      <c r="F8" s="270">
        <v>-6487.62</v>
      </c>
      <c r="G8" s="270">
        <v>2393.08</v>
      </c>
      <c r="H8" s="270">
        <v>-19084.68</v>
      </c>
      <c r="I8" s="270">
        <v>-523.69000000000005</v>
      </c>
      <c r="J8" s="270">
        <v>8331.17</v>
      </c>
      <c r="K8" s="270">
        <v>-2558.35</v>
      </c>
      <c r="L8" s="270">
        <v>-20908.82</v>
      </c>
      <c r="M8" s="270">
        <v>4504.0600000000004</v>
      </c>
      <c r="N8" s="244">
        <v>0</v>
      </c>
      <c r="O8" s="244">
        <v>0</v>
      </c>
    </row>
    <row r="9" spans="1:15" x14ac:dyDescent="0.3">
      <c r="A9" s="243"/>
      <c r="B9" s="85" t="s">
        <v>97</v>
      </c>
      <c r="C9" s="270">
        <f t="shared" ref="C9:C13" si="0">SUM(D9:O9)</f>
        <v>-186980.37</v>
      </c>
      <c r="D9" s="270">
        <v>-8234.19</v>
      </c>
      <c r="E9" s="270">
        <v>188591.95</v>
      </c>
      <c r="F9" s="270">
        <v>-69039.97</v>
      </c>
      <c r="G9" s="270">
        <v>25428.79</v>
      </c>
      <c r="H9" s="270">
        <v>-204057.42</v>
      </c>
      <c r="I9" s="270">
        <v>-5621.38</v>
      </c>
      <c r="J9" s="270">
        <v>89523.31</v>
      </c>
      <c r="K9" s="270">
        <v>-27830.85</v>
      </c>
      <c r="L9" s="270">
        <v>-222365.5</v>
      </c>
      <c r="M9" s="270">
        <v>46624.89</v>
      </c>
      <c r="N9" s="244">
        <v>0</v>
      </c>
      <c r="O9" s="244">
        <v>0</v>
      </c>
    </row>
    <row r="10" spans="1:15" x14ac:dyDescent="0.3">
      <c r="B10" s="85" t="s">
        <v>98</v>
      </c>
      <c r="C10" s="270">
        <f t="shared" si="0"/>
        <v>-80709.790000000008</v>
      </c>
      <c r="D10" s="270">
        <v>-3555.79</v>
      </c>
      <c r="E10" s="270">
        <v>81411.83</v>
      </c>
      <c r="F10" s="270">
        <v>-29351.78</v>
      </c>
      <c r="G10" s="270">
        <v>10831.73</v>
      </c>
      <c r="H10" s="270">
        <v>-86424.91</v>
      </c>
      <c r="I10" s="270">
        <v>-2386.6799999999998</v>
      </c>
      <c r="J10" s="270">
        <v>38397.29</v>
      </c>
      <c r="K10" s="270">
        <v>-11870.67</v>
      </c>
      <c r="L10" s="270">
        <v>-99194.71</v>
      </c>
      <c r="M10" s="270">
        <v>21433.9</v>
      </c>
      <c r="N10" s="244">
        <v>0</v>
      </c>
      <c r="O10" s="244">
        <v>0</v>
      </c>
    </row>
    <row r="11" spans="1:15" x14ac:dyDescent="0.3">
      <c r="B11" s="85" t="s">
        <v>99</v>
      </c>
      <c r="C11" s="270">
        <f t="shared" si="0"/>
        <v>-233671.38</v>
      </c>
      <c r="D11" s="270">
        <v>-10030.07</v>
      </c>
      <c r="E11" s="270">
        <v>236841.62</v>
      </c>
      <c r="F11" s="270">
        <v>-83714.95</v>
      </c>
      <c r="G11" s="270">
        <v>30809.98</v>
      </c>
      <c r="H11" s="270">
        <v>-257341.79</v>
      </c>
      <c r="I11" s="270">
        <v>-7018.1</v>
      </c>
      <c r="J11" s="270">
        <v>110230.06</v>
      </c>
      <c r="K11" s="270">
        <v>-34190.39</v>
      </c>
      <c r="L11" s="270">
        <v>-277929.12</v>
      </c>
      <c r="M11" s="270">
        <v>58671.38</v>
      </c>
      <c r="N11" s="244">
        <v>0</v>
      </c>
      <c r="O11" s="244">
        <v>0</v>
      </c>
    </row>
    <row r="12" spans="1:15" x14ac:dyDescent="0.3">
      <c r="B12" s="85" t="s">
        <v>100</v>
      </c>
      <c r="C12" s="270">
        <f t="shared" si="0"/>
        <v>-203528.57</v>
      </c>
      <c r="D12" s="270">
        <v>-8961.8700000000008</v>
      </c>
      <c r="E12" s="270">
        <v>204417.91</v>
      </c>
      <c r="F12" s="270">
        <v>-74350.100000000006</v>
      </c>
      <c r="G12" s="270">
        <v>27446.7</v>
      </c>
      <c r="H12" s="270">
        <v>-220979.01</v>
      </c>
      <c r="I12" s="270">
        <v>-6057.66</v>
      </c>
      <c r="J12" s="270">
        <v>97543.679999999993</v>
      </c>
      <c r="K12" s="270">
        <v>-29766.84</v>
      </c>
      <c r="L12" s="270">
        <v>-244547.18</v>
      </c>
      <c r="M12" s="270">
        <v>51725.8</v>
      </c>
      <c r="N12" s="244">
        <v>0</v>
      </c>
      <c r="O12" s="244">
        <v>0</v>
      </c>
    </row>
    <row r="13" spans="1:15" x14ac:dyDescent="0.3">
      <c r="B13" s="134" t="s">
        <v>101</v>
      </c>
      <c r="C13" s="270">
        <f t="shared" si="0"/>
        <v>-506533.19999999995</v>
      </c>
      <c r="D13" s="270">
        <v>-23627.65</v>
      </c>
      <c r="E13" s="270">
        <v>529585.23</v>
      </c>
      <c r="F13" s="270">
        <v>-189103.18</v>
      </c>
      <c r="G13" s="270">
        <v>72353.91</v>
      </c>
      <c r="H13" s="270">
        <v>-568057.96</v>
      </c>
      <c r="I13" s="270">
        <v>-15382.22</v>
      </c>
      <c r="J13" s="270">
        <v>263334.57</v>
      </c>
      <c r="K13" s="270">
        <v>-80860.350000000006</v>
      </c>
      <c r="L13" s="270">
        <v>-645047.47</v>
      </c>
      <c r="M13" s="270">
        <v>150271.92000000001</v>
      </c>
      <c r="N13" s="244">
        <v>0</v>
      </c>
      <c r="O13" s="244">
        <v>0</v>
      </c>
    </row>
    <row r="14" spans="1:15" x14ac:dyDescent="0.3">
      <c r="B14" s="135" t="s">
        <v>74</v>
      </c>
      <c r="C14" s="245">
        <f t="shared" ref="C14:D14" si="1">SUM(C8:C13)</f>
        <v>-1228788.93</v>
      </c>
      <c r="D14" s="245">
        <f t="shared" si="1"/>
        <v>-55179.950000000004</v>
      </c>
      <c r="E14" s="246">
        <f t="shared" ref="E14:H14" si="2">SUM(E8:E13)</f>
        <v>1258588.1499999999</v>
      </c>
      <c r="F14" s="246">
        <f t="shared" si="2"/>
        <v>-452047.60000000003</v>
      </c>
      <c r="G14" s="246">
        <f t="shared" si="2"/>
        <v>169264.19</v>
      </c>
      <c r="H14" s="246">
        <f t="shared" si="2"/>
        <v>-1355945.77</v>
      </c>
      <c r="I14" s="246">
        <f>SUM(I8:I13)</f>
        <v>-36989.730000000003</v>
      </c>
      <c r="J14" s="246">
        <f>SUM(J8:J13)</f>
        <v>607360.08000000007</v>
      </c>
      <c r="K14" s="246">
        <f>SUM(K8:K13)</f>
        <v>-187077.45</v>
      </c>
      <c r="L14" s="246">
        <f t="shared" ref="L14" si="3">SUM(L8:L13)</f>
        <v>-1509992.8</v>
      </c>
      <c r="M14" s="247">
        <f>SUM(M8:M13)</f>
        <v>333231.95000000007</v>
      </c>
      <c r="N14" s="247">
        <f>SUM(N8:N13)</f>
        <v>0</v>
      </c>
      <c r="O14" s="247">
        <f>SUM(O8:O13)</f>
        <v>0</v>
      </c>
    </row>
    <row r="15" spans="1:15" ht="5.4" customHeight="1" x14ac:dyDescent="0.3">
      <c r="B15" s="85"/>
      <c r="C15" s="136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</row>
    <row r="16" spans="1:15" ht="15" thickBot="1" x14ac:dyDescent="0.35">
      <c r="B16" s="137" t="s">
        <v>132</v>
      </c>
      <c r="C16" s="189">
        <f>+C14</f>
        <v>-1228788.93</v>
      </c>
      <c r="D16" s="189">
        <f t="shared" ref="D16:O16" si="4">+D14</f>
        <v>-55179.950000000004</v>
      </c>
      <c r="E16" s="189">
        <f t="shared" si="4"/>
        <v>1258588.1499999999</v>
      </c>
      <c r="F16" s="189">
        <f t="shared" si="4"/>
        <v>-452047.60000000003</v>
      </c>
      <c r="G16" s="189">
        <f t="shared" si="4"/>
        <v>169264.19</v>
      </c>
      <c r="H16" s="189">
        <f t="shared" si="4"/>
        <v>-1355945.77</v>
      </c>
      <c r="I16" s="189">
        <f t="shared" si="4"/>
        <v>-36989.730000000003</v>
      </c>
      <c r="J16" s="189">
        <f t="shared" si="4"/>
        <v>607360.08000000007</v>
      </c>
      <c r="K16" s="189">
        <f t="shared" si="4"/>
        <v>-187077.45</v>
      </c>
      <c r="L16" s="189">
        <f t="shared" si="4"/>
        <v>-1509992.8</v>
      </c>
      <c r="M16" s="189">
        <f t="shared" si="4"/>
        <v>333231.95000000007</v>
      </c>
      <c r="N16" s="189">
        <f t="shared" si="4"/>
        <v>0</v>
      </c>
      <c r="O16" s="189">
        <f t="shared" si="4"/>
        <v>0</v>
      </c>
    </row>
    <row r="17" spans="2:14" ht="15" thickTop="1" x14ac:dyDescent="0.3">
      <c r="N17" s="122"/>
    </row>
    <row r="18" spans="2:14" x14ac:dyDescent="0.3">
      <c r="C18" s="319" t="s">
        <v>64</v>
      </c>
      <c r="D18" s="319"/>
      <c r="E18" s="319"/>
      <c r="F18" s="319"/>
      <c r="G18" s="319"/>
      <c r="H18" s="319"/>
      <c r="N18" s="122"/>
    </row>
    <row r="19" spans="2:14" x14ac:dyDescent="0.3">
      <c r="B19" s="100"/>
      <c r="C19" s="145"/>
      <c r="D19" s="146"/>
      <c r="E19" s="133"/>
      <c r="F19" s="147" t="s">
        <v>65</v>
      </c>
      <c r="G19" s="147"/>
      <c r="H19" s="148"/>
      <c r="N19" s="248"/>
    </row>
    <row r="20" spans="2:14" x14ac:dyDescent="0.3">
      <c r="B20" s="100"/>
      <c r="C20" s="99" t="s">
        <v>19</v>
      </c>
      <c r="D20" s="99" t="s">
        <v>66</v>
      </c>
      <c r="E20" s="86" t="s">
        <v>67</v>
      </c>
      <c r="F20" s="99" t="s">
        <v>32</v>
      </c>
      <c r="G20" s="99" t="s">
        <v>33</v>
      </c>
      <c r="H20" s="100" t="s">
        <v>19</v>
      </c>
      <c r="J20" s="240"/>
      <c r="K20" s="240"/>
    </row>
    <row r="21" spans="2:14" x14ac:dyDescent="0.3">
      <c r="B21" s="100"/>
      <c r="C21" s="138"/>
      <c r="D21" s="138" t="s">
        <v>42</v>
      </c>
      <c r="E21" s="139" t="s">
        <v>68</v>
      </c>
      <c r="F21" s="190">
        <f>'Incent &amp; Related PR Tax - TY'!C11</f>
        <v>0.72770000000000001</v>
      </c>
      <c r="G21" s="190">
        <f>'Incent &amp; Related PR Tax - TY'!D11</f>
        <v>0.27229999999999999</v>
      </c>
      <c r="H21" s="140"/>
      <c r="J21" s="240"/>
      <c r="K21" s="240"/>
    </row>
    <row r="22" spans="2:14" x14ac:dyDescent="0.3">
      <c r="B22" s="191" t="s">
        <v>32</v>
      </c>
      <c r="C22" s="192">
        <f>SUM(C9:C11)</f>
        <v>-501361.54000000004</v>
      </c>
      <c r="D22" s="192"/>
      <c r="E22" s="193">
        <f>SUM(C22:D22)</f>
        <v>-501361.54000000004</v>
      </c>
      <c r="F22" s="192">
        <f>+E24*F21</f>
        <v>-368604.20963999996</v>
      </c>
      <c r="G22" s="192"/>
      <c r="H22" s="194">
        <f>SUM(E22:G22)</f>
        <v>-869965.74964000005</v>
      </c>
      <c r="J22" s="240"/>
      <c r="K22" s="240"/>
    </row>
    <row r="23" spans="2:14" x14ac:dyDescent="0.3">
      <c r="B23" s="191" t="s">
        <v>33</v>
      </c>
      <c r="C23" s="192">
        <f>C12</f>
        <v>-203528.57</v>
      </c>
      <c r="D23" s="192"/>
      <c r="E23" s="193">
        <f>SUM(C23:D23)</f>
        <v>-203528.57</v>
      </c>
      <c r="F23" s="192"/>
      <c r="G23" s="192">
        <f>+E24*G21</f>
        <v>-137928.99035999997</v>
      </c>
      <c r="H23" s="194">
        <f>SUM(E23:G23)</f>
        <v>-341457.56036</v>
      </c>
      <c r="J23" s="240"/>
    </row>
    <row r="24" spans="2:14" x14ac:dyDescent="0.3">
      <c r="B24" s="191" t="s">
        <v>39</v>
      </c>
      <c r="C24" s="192">
        <f>C13</f>
        <v>-506533.19999999995</v>
      </c>
      <c r="D24" s="192"/>
      <c r="E24" s="193">
        <f>SUM(C24:D24)</f>
        <v>-506533.19999999995</v>
      </c>
      <c r="F24" s="192">
        <f>-F22</f>
        <v>368604.20963999996</v>
      </c>
      <c r="G24" s="192">
        <f>-G23</f>
        <v>137928.99035999997</v>
      </c>
      <c r="H24" s="194">
        <f>SUM(E24:G24)</f>
        <v>0</v>
      </c>
      <c r="J24" s="240"/>
    </row>
    <row r="25" spans="2:14" x14ac:dyDescent="0.3">
      <c r="B25" s="191" t="s">
        <v>69</v>
      </c>
      <c r="C25" s="195">
        <f>SUM(C22:C24)</f>
        <v>-1211423.31</v>
      </c>
      <c r="D25" s="195">
        <f>SUM(D22:D24)</f>
        <v>0</v>
      </c>
      <c r="E25" s="196">
        <f>SUM(C25:D25)</f>
        <v>-1211423.31</v>
      </c>
      <c r="F25" s="195">
        <f>SUM(F22:F24)</f>
        <v>0</v>
      </c>
      <c r="G25" s="195">
        <f>SUM(G22:G24)</f>
        <v>0</v>
      </c>
      <c r="H25" s="197">
        <f>SUM(H22:H24)</f>
        <v>-1211423.31</v>
      </c>
      <c r="J25" s="240"/>
    </row>
    <row r="26" spans="2:14" x14ac:dyDescent="0.3">
      <c r="B26" s="191" t="s">
        <v>70</v>
      </c>
      <c r="C26" s="192">
        <f>C8</f>
        <v>-17365.62</v>
      </c>
      <c r="D26" s="192">
        <f>-C8</f>
        <v>17365.62</v>
      </c>
      <c r="E26" s="193">
        <f>SUM(C26:D26)</f>
        <v>0</v>
      </c>
      <c r="F26" s="192"/>
      <c r="G26" s="192"/>
      <c r="H26" s="194">
        <f>SUM(E26:G26)</f>
        <v>0</v>
      </c>
      <c r="J26" s="240"/>
    </row>
    <row r="27" spans="2:14" ht="15" thickBot="1" x14ac:dyDescent="0.35">
      <c r="B27" s="191" t="s">
        <v>71</v>
      </c>
      <c r="C27" s="141">
        <f t="shared" ref="C27:G27" si="5">+C25+C26</f>
        <v>-1228788.9300000002</v>
      </c>
      <c r="D27" s="141">
        <f t="shared" si="5"/>
        <v>17365.62</v>
      </c>
      <c r="E27" s="198">
        <f>+E25+E26</f>
        <v>-1211423.31</v>
      </c>
      <c r="F27" s="141">
        <f t="shared" si="5"/>
        <v>0</v>
      </c>
      <c r="G27" s="141">
        <f t="shared" si="5"/>
        <v>0</v>
      </c>
      <c r="H27" s="199">
        <f>+H25+H26</f>
        <v>-1211423.31</v>
      </c>
      <c r="J27" s="240"/>
    </row>
    <row r="28" spans="2:14" ht="15" thickTop="1" x14ac:dyDescent="0.3">
      <c r="E28" s="134"/>
      <c r="F28" s="142"/>
      <c r="G28" s="142"/>
      <c r="H28" s="143"/>
      <c r="J28" s="240"/>
    </row>
    <row r="29" spans="2:14" ht="15" thickBot="1" x14ac:dyDescent="0.35">
      <c r="B29" s="98" t="s">
        <v>105</v>
      </c>
      <c r="C29" s="141">
        <f>+'Report 2022'!L30</f>
        <v>-1228788.9300000004</v>
      </c>
      <c r="E29" s="127"/>
      <c r="J29" s="240"/>
    </row>
    <row r="30" spans="2:14" ht="15" thickTop="1" x14ac:dyDescent="0.3">
      <c r="B30" s="98" t="s">
        <v>75</v>
      </c>
      <c r="C30" s="144">
        <f>+C29-C27</f>
        <v>0</v>
      </c>
      <c r="E30" s="101"/>
      <c r="F30" s="101"/>
      <c r="J30" s="240"/>
    </row>
    <row r="31" spans="2:14" x14ac:dyDescent="0.3">
      <c r="D31" s="97"/>
      <c r="E31" s="97"/>
      <c r="J31" s="240"/>
    </row>
    <row r="32" spans="2:14" x14ac:dyDescent="0.3">
      <c r="B32" s="101"/>
      <c r="D32" s="97"/>
      <c r="E32" s="97"/>
      <c r="L32" s="249"/>
    </row>
    <row r="33" spans="4:12" x14ac:dyDescent="0.3">
      <c r="D33" s="97"/>
      <c r="E33" s="97"/>
      <c r="L33" s="249"/>
    </row>
    <row r="34" spans="4:12" x14ac:dyDescent="0.3">
      <c r="D34" s="97"/>
      <c r="E34" s="97"/>
      <c r="L34" s="249"/>
    </row>
    <row r="35" spans="4:12" x14ac:dyDescent="0.3">
      <c r="D35" s="97"/>
      <c r="E35" s="97"/>
      <c r="L35" s="249"/>
    </row>
    <row r="36" spans="4:12" x14ac:dyDescent="0.3">
      <c r="D36" s="97"/>
      <c r="E36" s="97"/>
      <c r="L36" s="249"/>
    </row>
    <row r="37" spans="4:12" x14ac:dyDescent="0.3">
      <c r="L37" s="249"/>
    </row>
    <row r="38" spans="4:12" x14ac:dyDescent="0.3">
      <c r="L38" s="249"/>
    </row>
    <row r="39" spans="4:12" x14ac:dyDescent="0.3">
      <c r="L39" s="249"/>
    </row>
  </sheetData>
  <mergeCells count="2">
    <mergeCell ref="B3:G3"/>
    <mergeCell ref="C18:H18"/>
  </mergeCell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6"/>
  <sheetViews>
    <sheetView zoomScaleNormal="100" workbookViewId="0">
      <selection activeCell="G24" sqref="G24"/>
    </sheetView>
  </sheetViews>
  <sheetFormatPr defaultColWidth="9.109375" defaultRowHeight="14.4" x14ac:dyDescent="0.3"/>
  <cols>
    <col min="1" max="1" width="17.33203125" style="206" customWidth="1"/>
    <col min="2" max="2" width="3.88671875" style="206" customWidth="1"/>
    <col min="3" max="3" width="12.5546875" style="206" bestFit="1" customWidth="1"/>
    <col min="4" max="4" width="1.6640625" style="206" customWidth="1"/>
    <col min="5" max="5" width="12.44140625" style="206" bestFit="1" customWidth="1"/>
    <col min="6" max="6" width="1.6640625" style="206" customWidth="1"/>
    <col min="7" max="7" width="12.44140625" style="206" bestFit="1" customWidth="1"/>
    <col min="8" max="8" width="1.6640625" style="206" customWidth="1"/>
    <col min="9" max="9" width="12.109375" style="206" bestFit="1" customWidth="1"/>
    <col min="10" max="13" width="9.109375" style="206"/>
    <col min="14" max="14" width="11.44140625" style="206" bestFit="1" customWidth="1"/>
    <col min="15" max="252" width="9.109375" style="206"/>
    <col min="253" max="253" width="16.33203125" style="206" customWidth="1"/>
    <col min="254" max="254" width="1.6640625" style="206" customWidth="1"/>
    <col min="255" max="255" width="10" style="206" bestFit="1" customWidth="1"/>
    <col min="256" max="256" width="1.6640625" style="206" customWidth="1"/>
    <col min="257" max="257" width="9.33203125" style="206" customWidth="1"/>
    <col min="258" max="258" width="1.6640625" style="206" customWidth="1"/>
    <col min="259" max="259" width="10.6640625" style="206" customWidth="1"/>
    <col min="260" max="260" width="1.6640625" style="206" customWidth="1"/>
    <col min="261" max="261" width="11.33203125" style="206" bestFit="1" customWidth="1"/>
    <col min="262" max="262" width="1.6640625" style="206" customWidth="1"/>
    <col min="263" max="263" width="11.33203125" style="206" bestFit="1" customWidth="1"/>
    <col min="264" max="264" width="1.6640625" style="206" customWidth="1"/>
    <col min="265" max="265" width="11.33203125" style="206" bestFit="1" customWidth="1"/>
    <col min="266" max="508" width="9.109375" style="206"/>
    <col min="509" max="509" width="16.33203125" style="206" customWidth="1"/>
    <col min="510" max="510" width="1.6640625" style="206" customWidth="1"/>
    <col min="511" max="511" width="10" style="206" bestFit="1" customWidth="1"/>
    <col min="512" max="512" width="1.6640625" style="206" customWidth="1"/>
    <col min="513" max="513" width="9.33203125" style="206" customWidth="1"/>
    <col min="514" max="514" width="1.6640625" style="206" customWidth="1"/>
    <col min="515" max="515" width="10.6640625" style="206" customWidth="1"/>
    <col min="516" max="516" width="1.6640625" style="206" customWidth="1"/>
    <col min="517" max="517" width="11.33203125" style="206" bestFit="1" customWidth="1"/>
    <col min="518" max="518" width="1.6640625" style="206" customWidth="1"/>
    <col min="519" max="519" width="11.33203125" style="206" bestFit="1" customWidth="1"/>
    <col min="520" max="520" width="1.6640625" style="206" customWidth="1"/>
    <col min="521" max="521" width="11.33203125" style="206" bestFit="1" customWidth="1"/>
    <col min="522" max="764" width="9.109375" style="206"/>
    <col min="765" max="765" width="16.33203125" style="206" customWidth="1"/>
    <col min="766" max="766" width="1.6640625" style="206" customWidth="1"/>
    <col min="767" max="767" width="10" style="206" bestFit="1" customWidth="1"/>
    <col min="768" max="768" width="1.6640625" style="206" customWidth="1"/>
    <col min="769" max="769" width="9.33203125" style="206" customWidth="1"/>
    <col min="770" max="770" width="1.6640625" style="206" customWidth="1"/>
    <col min="771" max="771" width="10.6640625" style="206" customWidth="1"/>
    <col min="772" max="772" width="1.6640625" style="206" customWidth="1"/>
    <col min="773" max="773" width="11.33203125" style="206" bestFit="1" customWidth="1"/>
    <col min="774" max="774" width="1.6640625" style="206" customWidth="1"/>
    <col min="775" max="775" width="11.33203125" style="206" bestFit="1" customWidth="1"/>
    <col min="776" max="776" width="1.6640625" style="206" customWidth="1"/>
    <col min="777" max="777" width="11.33203125" style="206" bestFit="1" customWidth="1"/>
    <col min="778" max="1020" width="9.109375" style="206"/>
    <col min="1021" max="1021" width="16.33203125" style="206" customWidth="1"/>
    <col min="1022" max="1022" width="1.6640625" style="206" customWidth="1"/>
    <col min="1023" max="1023" width="10" style="206" bestFit="1" customWidth="1"/>
    <col min="1024" max="1024" width="1.6640625" style="206" customWidth="1"/>
    <col min="1025" max="1025" width="9.33203125" style="206" customWidth="1"/>
    <col min="1026" max="1026" width="1.6640625" style="206" customWidth="1"/>
    <col min="1027" max="1027" width="10.6640625" style="206" customWidth="1"/>
    <col min="1028" max="1028" width="1.6640625" style="206" customWidth="1"/>
    <col min="1029" max="1029" width="11.33203125" style="206" bestFit="1" customWidth="1"/>
    <col min="1030" max="1030" width="1.6640625" style="206" customWidth="1"/>
    <col min="1031" max="1031" width="11.33203125" style="206" bestFit="1" customWidth="1"/>
    <col min="1032" max="1032" width="1.6640625" style="206" customWidth="1"/>
    <col min="1033" max="1033" width="11.33203125" style="206" bestFit="1" customWidth="1"/>
    <col min="1034" max="1276" width="9.109375" style="206"/>
    <col min="1277" max="1277" width="16.33203125" style="206" customWidth="1"/>
    <col min="1278" max="1278" width="1.6640625" style="206" customWidth="1"/>
    <col min="1279" max="1279" width="10" style="206" bestFit="1" customWidth="1"/>
    <col min="1280" max="1280" width="1.6640625" style="206" customWidth="1"/>
    <col min="1281" max="1281" width="9.33203125" style="206" customWidth="1"/>
    <col min="1282" max="1282" width="1.6640625" style="206" customWidth="1"/>
    <col min="1283" max="1283" width="10.6640625" style="206" customWidth="1"/>
    <col min="1284" max="1284" width="1.6640625" style="206" customWidth="1"/>
    <col min="1285" max="1285" width="11.33203125" style="206" bestFit="1" customWidth="1"/>
    <col min="1286" max="1286" width="1.6640625" style="206" customWidth="1"/>
    <col min="1287" max="1287" width="11.33203125" style="206" bestFit="1" customWidth="1"/>
    <col min="1288" max="1288" width="1.6640625" style="206" customWidth="1"/>
    <col min="1289" max="1289" width="11.33203125" style="206" bestFit="1" customWidth="1"/>
    <col min="1290" max="1532" width="9.109375" style="206"/>
    <col min="1533" max="1533" width="16.33203125" style="206" customWidth="1"/>
    <col min="1534" max="1534" width="1.6640625" style="206" customWidth="1"/>
    <col min="1535" max="1535" width="10" style="206" bestFit="1" customWidth="1"/>
    <col min="1536" max="1536" width="1.6640625" style="206" customWidth="1"/>
    <col min="1537" max="1537" width="9.33203125" style="206" customWidth="1"/>
    <col min="1538" max="1538" width="1.6640625" style="206" customWidth="1"/>
    <col min="1539" max="1539" width="10.6640625" style="206" customWidth="1"/>
    <col min="1540" max="1540" width="1.6640625" style="206" customWidth="1"/>
    <col min="1541" max="1541" width="11.33203125" style="206" bestFit="1" customWidth="1"/>
    <col min="1542" max="1542" width="1.6640625" style="206" customWidth="1"/>
    <col min="1543" max="1543" width="11.33203125" style="206" bestFit="1" customWidth="1"/>
    <col min="1544" max="1544" width="1.6640625" style="206" customWidth="1"/>
    <col min="1545" max="1545" width="11.33203125" style="206" bestFit="1" customWidth="1"/>
    <col min="1546" max="1788" width="9.109375" style="206"/>
    <col min="1789" max="1789" width="16.33203125" style="206" customWidth="1"/>
    <col min="1790" max="1790" width="1.6640625" style="206" customWidth="1"/>
    <col min="1791" max="1791" width="10" style="206" bestFit="1" customWidth="1"/>
    <col min="1792" max="1792" width="1.6640625" style="206" customWidth="1"/>
    <col min="1793" max="1793" width="9.33203125" style="206" customWidth="1"/>
    <col min="1794" max="1794" width="1.6640625" style="206" customWidth="1"/>
    <col min="1795" max="1795" width="10.6640625" style="206" customWidth="1"/>
    <col min="1796" max="1796" width="1.6640625" style="206" customWidth="1"/>
    <col min="1797" max="1797" width="11.33203125" style="206" bestFit="1" customWidth="1"/>
    <col min="1798" max="1798" width="1.6640625" style="206" customWidth="1"/>
    <col min="1799" max="1799" width="11.33203125" style="206" bestFit="1" customWidth="1"/>
    <col min="1800" max="1800" width="1.6640625" style="206" customWidth="1"/>
    <col min="1801" max="1801" width="11.33203125" style="206" bestFit="1" customWidth="1"/>
    <col min="1802" max="2044" width="9.109375" style="206"/>
    <col min="2045" max="2045" width="16.33203125" style="206" customWidth="1"/>
    <col min="2046" max="2046" width="1.6640625" style="206" customWidth="1"/>
    <col min="2047" max="2047" width="10" style="206" bestFit="1" customWidth="1"/>
    <col min="2048" max="2048" width="1.6640625" style="206" customWidth="1"/>
    <col min="2049" max="2049" width="9.33203125" style="206" customWidth="1"/>
    <col min="2050" max="2050" width="1.6640625" style="206" customWidth="1"/>
    <col min="2051" max="2051" width="10.6640625" style="206" customWidth="1"/>
    <col min="2052" max="2052" width="1.6640625" style="206" customWidth="1"/>
    <col min="2053" max="2053" width="11.33203125" style="206" bestFit="1" customWidth="1"/>
    <col min="2054" max="2054" width="1.6640625" style="206" customWidth="1"/>
    <col min="2055" max="2055" width="11.33203125" style="206" bestFit="1" customWidth="1"/>
    <col min="2056" max="2056" width="1.6640625" style="206" customWidth="1"/>
    <col min="2057" max="2057" width="11.33203125" style="206" bestFit="1" customWidth="1"/>
    <col min="2058" max="2300" width="9.109375" style="206"/>
    <col min="2301" max="2301" width="16.33203125" style="206" customWidth="1"/>
    <col min="2302" max="2302" width="1.6640625" style="206" customWidth="1"/>
    <col min="2303" max="2303" width="10" style="206" bestFit="1" customWidth="1"/>
    <col min="2304" max="2304" width="1.6640625" style="206" customWidth="1"/>
    <col min="2305" max="2305" width="9.33203125" style="206" customWidth="1"/>
    <col min="2306" max="2306" width="1.6640625" style="206" customWidth="1"/>
    <col min="2307" max="2307" width="10.6640625" style="206" customWidth="1"/>
    <col min="2308" max="2308" width="1.6640625" style="206" customWidth="1"/>
    <col min="2309" max="2309" width="11.33203125" style="206" bestFit="1" customWidth="1"/>
    <col min="2310" max="2310" width="1.6640625" style="206" customWidth="1"/>
    <col min="2311" max="2311" width="11.33203125" style="206" bestFit="1" customWidth="1"/>
    <col min="2312" max="2312" width="1.6640625" style="206" customWidth="1"/>
    <col min="2313" max="2313" width="11.33203125" style="206" bestFit="1" customWidth="1"/>
    <col min="2314" max="2556" width="9.109375" style="206"/>
    <col min="2557" max="2557" width="16.33203125" style="206" customWidth="1"/>
    <col min="2558" max="2558" width="1.6640625" style="206" customWidth="1"/>
    <col min="2559" max="2559" width="10" style="206" bestFit="1" customWidth="1"/>
    <col min="2560" max="2560" width="1.6640625" style="206" customWidth="1"/>
    <col min="2561" max="2561" width="9.33203125" style="206" customWidth="1"/>
    <col min="2562" max="2562" width="1.6640625" style="206" customWidth="1"/>
    <col min="2563" max="2563" width="10.6640625" style="206" customWidth="1"/>
    <col min="2564" max="2564" width="1.6640625" style="206" customWidth="1"/>
    <col min="2565" max="2565" width="11.33203125" style="206" bestFit="1" customWidth="1"/>
    <col min="2566" max="2566" width="1.6640625" style="206" customWidth="1"/>
    <col min="2567" max="2567" width="11.33203125" style="206" bestFit="1" customWidth="1"/>
    <col min="2568" max="2568" width="1.6640625" style="206" customWidth="1"/>
    <col min="2569" max="2569" width="11.33203125" style="206" bestFit="1" customWidth="1"/>
    <col min="2570" max="2812" width="9.109375" style="206"/>
    <col min="2813" max="2813" width="16.33203125" style="206" customWidth="1"/>
    <col min="2814" max="2814" width="1.6640625" style="206" customWidth="1"/>
    <col min="2815" max="2815" width="10" style="206" bestFit="1" customWidth="1"/>
    <col min="2816" max="2816" width="1.6640625" style="206" customWidth="1"/>
    <col min="2817" max="2817" width="9.33203125" style="206" customWidth="1"/>
    <col min="2818" max="2818" width="1.6640625" style="206" customWidth="1"/>
    <col min="2819" max="2819" width="10.6640625" style="206" customWidth="1"/>
    <col min="2820" max="2820" width="1.6640625" style="206" customWidth="1"/>
    <col min="2821" max="2821" width="11.33203125" style="206" bestFit="1" customWidth="1"/>
    <col min="2822" max="2822" width="1.6640625" style="206" customWidth="1"/>
    <col min="2823" max="2823" width="11.33203125" style="206" bestFit="1" customWidth="1"/>
    <col min="2824" max="2824" width="1.6640625" style="206" customWidth="1"/>
    <col min="2825" max="2825" width="11.33203125" style="206" bestFit="1" customWidth="1"/>
    <col min="2826" max="3068" width="9.109375" style="206"/>
    <col min="3069" max="3069" width="16.33203125" style="206" customWidth="1"/>
    <col min="3070" max="3070" width="1.6640625" style="206" customWidth="1"/>
    <col min="3071" max="3071" width="10" style="206" bestFit="1" customWidth="1"/>
    <col min="3072" max="3072" width="1.6640625" style="206" customWidth="1"/>
    <col min="3073" max="3073" width="9.33203125" style="206" customWidth="1"/>
    <col min="3074" max="3074" width="1.6640625" style="206" customWidth="1"/>
    <col min="3075" max="3075" width="10.6640625" style="206" customWidth="1"/>
    <col min="3076" max="3076" width="1.6640625" style="206" customWidth="1"/>
    <col min="3077" max="3077" width="11.33203125" style="206" bestFit="1" customWidth="1"/>
    <col min="3078" max="3078" width="1.6640625" style="206" customWidth="1"/>
    <col min="3079" max="3079" width="11.33203125" style="206" bestFit="1" customWidth="1"/>
    <col min="3080" max="3080" width="1.6640625" style="206" customWidth="1"/>
    <col min="3081" max="3081" width="11.33203125" style="206" bestFit="1" customWidth="1"/>
    <col min="3082" max="3324" width="9.109375" style="206"/>
    <col min="3325" max="3325" width="16.33203125" style="206" customWidth="1"/>
    <col min="3326" max="3326" width="1.6640625" style="206" customWidth="1"/>
    <col min="3327" max="3327" width="10" style="206" bestFit="1" customWidth="1"/>
    <col min="3328" max="3328" width="1.6640625" style="206" customWidth="1"/>
    <col min="3329" max="3329" width="9.33203125" style="206" customWidth="1"/>
    <col min="3330" max="3330" width="1.6640625" style="206" customWidth="1"/>
    <col min="3331" max="3331" width="10.6640625" style="206" customWidth="1"/>
    <col min="3332" max="3332" width="1.6640625" style="206" customWidth="1"/>
    <col min="3333" max="3333" width="11.33203125" style="206" bestFit="1" customWidth="1"/>
    <col min="3334" max="3334" width="1.6640625" style="206" customWidth="1"/>
    <col min="3335" max="3335" width="11.33203125" style="206" bestFit="1" customWidth="1"/>
    <col min="3336" max="3336" width="1.6640625" style="206" customWidth="1"/>
    <col min="3337" max="3337" width="11.33203125" style="206" bestFit="1" customWidth="1"/>
    <col min="3338" max="3580" width="9.109375" style="206"/>
    <col min="3581" max="3581" width="16.33203125" style="206" customWidth="1"/>
    <col min="3582" max="3582" width="1.6640625" style="206" customWidth="1"/>
    <col min="3583" max="3583" width="10" style="206" bestFit="1" customWidth="1"/>
    <col min="3584" max="3584" width="1.6640625" style="206" customWidth="1"/>
    <col min="3585" max="3585" width="9.33203125" style="206" customWidth="1"/>
    <col min="3586" max="3586" width="1.6640625" style="206" customWidth="1"/>
    <col min="3587" max="3587" width="10.6640625" style="206" customWidth="1"/>
    <col min="3588" max="3588" width="1.6640625" style="206" customWidth="1"/>
    <col min="3589" max="3589" width="11.33203125" style="206" bestFit="1" customWidth="1"/>
    <col min="3590" max="3590" width="1.6640625" style="206" customWidth="1"/>
    <col min="3591" max="3591" width="11.33203125" style="206" bestFit="1" customWidth="1"/>
    <col min="3592" max="3592" width="1.6640625" style="206" customWidth="1"/>
    <col min="3593" max="3593" width="11.33203125" style="206" bestFit="1" customWidth="1"/>
    <col min="3594" max="3836" width="9.109375" style="206"/>
    <col min="3837" max="3837" width="16.33203125" style="206" customWidth="1"/>
    <col min="3838" max="3838" width="1.6640625" style="206" customWidth="1"/>
    <col min="3839" max="3839" width="10" style="206" bestFit="1" customWidth="1"/>
    <col min="3840" max="3840" width="1.6640625" style="206" customWidth="1"/>
    <col min="3841" max="3841" width="9.33203125" style="206" customWidth="1"/>
    <col min="3842" max="3842" width="1.6640625" style="206" customWidth="1"/>
    <col min="3843" max="3843" width="10.6640625" style="206" customWidth="1"/>
    <col min="3844" max="3844" width="1.6640625" style="206" customWidth="1"/>
    <col min="3845" max="3845" width="11.33203125" style="206" bestFit="1" customWidth="1"/>
    <col min="3846" max="3846" width="1.6640625" style="206" customWidth="1"/>
    <col min="3847" max="3847" width="11.33203125" style="206" bestFit="1" customWidth="1"/>
    <col min="3848" max="3848" width="1.6640625" style="206" customWidth="1"/>
    <col min="3849" max="3849" width="11.33203125" style="206" bestFit="1" customWidth="1"/>
    <col min="3850" max="4092" width="9.109375" style="206"/>
    <col min="4093" max="4093" width="16.33203125" style="206" customWidth="1"/>
    <col min="4094" max="4094" width="1.6640625" style="206" customWidth="1"/>
    <col min="4095" max="4095" width="10" style="206" bestFit="1" customWidth="1"/>
    <col min="4096" max="4096" width="1.6640625" style="206" customWidth="1"/>
    <col min="4097" max="4097" width="9.33203125" style="206" customWidth="1"/>
    <col min="4098" max="4098" width="1.6640625" style="206" customWidth="1"/>
    <col min="4099" max="4099" width="10.6640625" style="206" customWidth="1"/>
    <col min="4100" max="4100" width="1.6640625" style="206" customWidth="1"/>
    <col min="4101" max="4101" width="11.33203125" style="206" bestFit="1" customWidth="1"/>
    <col min="4102" max="4102" width="1.6640625" style="206" customWidth="1"/>
    <col min="4103" max="4103" width="11.33203125" style="206" bestFit="1" customWidth="1"/>
    <col min="4104" max="4104" width="1.6640625" style="206" customWidth="1"/>
    <col min="4105" max="4105" width="11.33203125" style="206" bestFit="1" customWidth="1"/>
    <col min="4106" max="4348" width="9.109375" style="206"/>
    <col min="4349" max="4349" width="16.33203125" style="206" customWidth="1"/>
    <col min="4350" max="4350" width="1.6640625" style="206" customWidth="1"/>
    <col min="4351" max="4351" width="10" style="206" bestFit="1" customWidth="1"/>
    <col min="4352" max="4352" width="1.6640625" style="206" customWidth="1"/>
    <col min="4353" max="4353" width="9.33203125" style="206" customWidth="1"/>
    <col min="4354" max="4354" width="1.6640625" style="206" customWidth="1"/>
    <col min="4355" max="4355" width="10.6640625" style="206" customWidth="1"/>
    <col min="4356" max="4356" width="1.6640625" style="206" customWidth="1"/>
    <col min="4357" max="4357" width="11.33203125" style="206" bestFit="1" customWidth="1"/>
    <col min="4358" max="4358" width="1.6640625" style="206" customWidth="1"/>
    <col min="4359" max="4359" width="11.33203125" style="206" bestFit="1" customWidth="1"/>
    <col min="4360" max="4360" width="1.6640625" style="206" customWidth="1"/>
    <col min="4361" max="4361" width="11.33203125" style="206" bestFit="1" customWidth="1"/>
    <col min="4362" max="4604" width="9.109375" style="206"/>
    <col min="4605" max="4605" width="16.33203125" style="206" customWidth="1"/>
    <col min="4606" max="4606" width="1.6640625" style="206" customWidth="1"/>
    <col min="4607" max="4607" width="10" style="206" bestFit="1" customWidth="1"/>
    <col min="4608" max="4608" width="1.6640625" style="206" customWidth="1"/>
    <col min="4609" max="4609" width="9.33203125" style="206" customWidth="1"/>
    <col min="4610" max="4610" width="1.6640625" style="206" customWidth="1"/>
    <col min="4611" max="4611" width="10.6640625" style="206" customWidth="1"/>
    <col min="4612" max="4612" width="1.6640625" style="206" customWidth="1"/>
    <col min="4613" max="4613" width="11.33203125" style="206" bestFit="1" customWidth="1"/>
    <col min="4614" max="4614" width="1.6640625" style="206" customWidth="1"/>
    <col min="4615" max="4615" width="11.33203125" style="206" bestFit="1" customWidth="1"/>
    <col min="4616" max="4616" width="1.6640625" style="206" customWidth="1"/>
    <col min="4617" max="4617" width="11.33203125" style="206" bestFit="1" customWidth="1"/>
    <col min="4618" max="4860" width="9.109375" style="206"/>
    <col min="4861" max="4861" width="16.33203125" style="206" customWidth="1"/>
    <col min="4862" max="4862" width="1.6640625" style="206" customWidth="1"/>
    <col min="4863" max="4863" width="10" style="206" bestFit="1" customWidth="1"/>
    <col min="4864" max="4864" width="1.6640625" style="206" customWidth="1"/>
    <col min="4865" max="4865" width="9.33203125" style="206" customWidth="1"/>
    <col min="4866" max="4866" width="1.6640625" style="206" customWidth="1"/>
    <col min="4867" max="4867" width="10.6640625" style="206" customWidth="1"/>
    <col min="4868" max="4868" width="1.6640625" style="206" customWidth="1"/>
    <col min="4869" max="4869" width="11.33203125" style="206" bestFit="1" customWidth="1"/>
    <col min="4870" max="4870" width="1.6640625" style="206" customWidth="1"/>
    <col min="4871" max="4871" width="11.33203125" style="206" bestFit="1" customWidth="1"/>
    <col min="4872" max="4872" width="1.6640625" style="206" customWidth="1"/>
    <col min="4873" max="4873" width="11.33203125" style="206" bestFit="1" customWidth="1"/>
    <col min="4874" max="5116" width="9.109375" style="206"/>
    <col min="5117" max="5117" width="16.33203125" style="206" customWidth="1"/>
    <col min="5118" max="5118" width="1.6640625" style="206" customWidth="1"/>
    <col min="5119" max="5119" width="10" style="206" bestFit="1" customWidth="1"/>
    <col min="5120" max="5120" width="1.6640625" style="206" customWidth="1"/>
    <col min="5121" max="5121" width="9.33203125" style="206" customWidth="1"/>
    <col min="5122" max="5122" width="1.6640625" style="206" customWidth="1"/>
    <col min="5123" max="5123" width="10.6640625" style="206" customWidth="1"/>
    <col min="5124" max="5124" width="1.6640625" style="206" customWidth="1"/>
    <col min="5125" max="5125" width="11.33203125" style="206" bestFit="1" customWidth="1"/>
    <col min="5126" max="5126" width="1.6640625" style="206" customWidth="1"/>
    <col min="5127" max="5127" width="11.33203125" style="206" bestFit="1" customWidth="1"/>
    <col min="5128" max="5128" width="1.6640625" style="206" customWidth="1"/>
    <col min="5129" max="5129" width="11.33203125" style="206" bestFit="1" customWidth="1"/>
    <col min="5130" max="5372" width="9.109375" style="206"/>
    <col min="5373" max="5373" width="16.33203125" style="206" customWidth="1"/>
    <col min="5374" max="5374" width="1.6640625" style="206" customWidth="1"/>
    <col min="5375" max="5375" width="10" style="206" bestFit="1" customWidth="1"/>
    <col min="5376" max="5376" width="1.6640625" style="206" customWidth="1"/>
    <col min="5377" max="5377" width="9.33203125" style="206" customWidth="1"/>
    <col min="5378" max="5378" width="1.6640625" style="206" customWidth="1"/>
    <col min="5379" max="5379" width="10.6640625" style="206" customWidth="1"/>
    <col min="5380" max="5380" width="1.6640625" style="206" customWidth="1"/>
    <col min="5381" max="5381" width="11.33203125" style="206" bestFit="1" customWidth="1"/>
    <col min="5382" max="5382" width="1.6640625" style="206" customWidth="1"/>
    <col min="5383" max="5383" width="11.33203125" style="206" bestFit="1" customWidth="1"/>
    <col min="5384" max="5384" width="1.6640625" style="206" customWidth="1"/>
    <col min="5385" max="5385" width="11.33203125" style="206" bestFit="1" customWidth="1"/>
    <col min="5386" max="5628" width="9.109375" style="206"/>
    <col min="5629" max="5629" width="16.33203125" style="206" customWidth="1"/>
    <col min="5630" max="5630" width="1.6640625" style="206" customWidth="1"/>
    <col min="5631" max="5631" width="10" style="206" bestFit="1" customWidth="1"/>
    <col min="5632" max="5632" width="1.6640625" style="206" customWidth="1"/>
    <col min="5633" max="5633" width="9.33203125" style="206" customWidth="1"/>
    <col min="5634" max="5634" width="1.6640625" style="206" customWidth="1"/>
    <col min="5635" max="5635" width="10.6640625" style="206" customWidth="1"/>
    <col min="5636" max="5636" width="1.6640625" style="206" customWidth="1"/>
    <col min="5637" max="5637" width="11.33203125" style="206" bestFit="1" customWidth="1"/>
    <col min="5638" max="5638" width="1.6640625" style="206" customWidth="1"/>
    <col min="5639" max="5639" width="11.33203125" style="206" bestFit="1" customWidth="1"/>
    <col min="5640" max="5640" width="1.6640625" style="206" customWidth="1"/>
    <col min="5641" max="5641" width="11.33203125" style="206" bestFit="1" customWidth="1"/>
    <col min="5642" max="5884" width="9.109375" style="206"/>
    <col min="5885" max="5885" width="16.33203125" style="206" customWidth="1"/>
    <col min="5886" max="5886" width="1.6640625" style="206" customWidth="1"/>
    <col min="5887" max="5887" width="10" style="206" bestFit="1" customWidth="1"/>
    <col min="5888" max="5888" width="1.6640625" style="206" customWidth="1"/>
    <col min="5889" max="5889" width="9.33203125" style="206" customWidth="1"/>
    <col min="5890" max="5890" width="1.6640625" style="206" customWidth="1"/>
    <col min="5891" max="5891" width="10.6640625" style="206" customWidth="1"/>
    <col min="5892" max="5892" width="1.6640625" style="206" customWidth="1"/>
    <col min="5893" max="5893" width="11.33203125" style="206" bestFit="1" customWidth="1"/>
    <col min="5894" max="5894" width="1.6640625" style="206" customWidth="1"/>
    <col min="5895" max="5895" width="11.33203125" style="206" bestFit="1" customWidth="1"/>
    <col min="5896" max="5896" width="1.6640625" style="206" customWidth="1"/>
    <col min="5897" max="5897" width="11.33203125" style="206" bestFit="1" customWidth="1"/>
    <col min="5898" max="6140" width="9.109375" style="206"/>
    <col min="6141" max="6141" width="16.33203125" style="206" customWidth="1"/>
    <col min="6142" max="6142" width="1.6640625" style="206" customWidth="1"/>
    <col min="6143" max="6143" width="10" style="206" bestFit="1" customWidth="1"/>
    <col min="6144" max="6144" width="1.6640625" style="206" customWidth="1"/>
    <col min="6145" max="6145" width="9.33203125" style="206" customWidth="1"/>
    <col min="6146" max="6146" width="1.6640625" style="206" customWidth="1"/>
    <col min="6147" max="6147" width="10.6640625" style="206" customWidth="1"/>
    <col min="6148" max="6148" width="1.6640625" style="206" customWidth="1"/>
    <col min="6149" max="6149" width="11.33203125" style="206" bestFit="1" customWidth="1"/>
    <col min="6150" max="6150" width="1.6640625" style="206" customWidth="1"/>
    <col min="6151" max="6151" width="11.33203125" style="206" bestFit="1" customWidth="1"/>
    <col min="6152" max="6152" width="1.6640625" style="206" customWidth="1"/>
    <col min="6153" max="6153" width="11.33203125" style="206" bestFit="1" customWidth="1"/>
    <col min="6154" max="6396" width="9.109375" style="206"/>
    <col min="6397" max="6397" width="16.33203125" style="206" customWidth="1"/>
    <col min="6398" max="6398" width="1.6640625" style="206" customWidth="1"/>
    <col min="6399" max="6399" width="10" style="206" bestFit="1" customWidth="1"/>
    <col min="6400" max="6400" width="1.6640625" style="206" customWidth="1"/>
    <col min="6401" max="6401" width="9.33203125" style="206" customWidth="1"/>
    <col min="6402" max="6402" width="1.6640625" style="206" customWidth="1"/>
    <col min="6403" max="6403" width="10.6640625" style="206" customWidth="1"/>
    <col min="6404" max="6404" width="1.6640625" style="206" customWidth="1"/>
    <col min="6405" max="6405" width="11.33203125" style="206" bestFit="1" customWidth="1"/>
    <col min="6406" max="6406" width="1.6640625" style="206" customWidth="1"/>
    <col min="6407" max="6407" width="11.33203125" style="206" bestFit="1" customWidth="1"/>
    <col min="6408" max="6408" width="1.6640625" style="206" customWidth="1"/>
    <col min="6409" max="6409" width="11.33203125" style="206" bestFit="1" customWidth="1"/>
    <col min="6410" max="6652" width="9.109375" style="206"/>
    <col min="6653" max="6653" width="16.33203125" style="206" customWidth="1"/>
    <col min="6654" max="6654" width="1.6640625" style="206" customWidth="1"/>
    <col min="6655" max="6655" width="10" style="206" bestFit="1" customWidth="1"/>
    <col min="6656" max="6656" width="1.6640625" style="206" customWidth="1"/>
    <col min="6657" max="6657" width="9.33203125" style="206" customWidth="1"/>
    <col min="6658" max="6658" width="1.6640625" style="206" customWidth="1"/>
    <col min="6659" max="6659" width="10.6640625" style="206" customWidth="1"/>
    <col min="6660" max="6660" width="1.6640625" style="206" customWidth="1"/>
    <col min="6661" max="6661" width="11.33203125" style="206" bestFit="1" customWidth="1"/>
    <col min="6662" max="6662" width="1.6640625" style="206" customWidth="1"/>
    <col min="6663" max="6663" width="11.33203125" style="206" bestFit="1" customWidth="1"/>
    <col min="6664" max="6664" width="1.6640625" style="206" customWidth="1"/>
    <col min="6665" max="6665" width="11.33203125" style="206" bestFit="1" customWidth="1"/>
    <col min="6666" max="6908" width="9.109375" style="206"/>
    <col min="6909" max="6909" width="16.33203125" style="206" customWidth="1"/>
    <col min="6910" max="6910" width="1.6640625" style="206" customWidth="1"/>
    <col min="6911" max="6911" width="10" style="206" bestFit="1" customWidth="1"/>
    <col min="6912" max="6912" width="1.6640625" style="206" customWidth="1"/>
    <col min="6913" max="6913" width="9.33203125" style="206" customWidth="1"/>
    <col min="6914" max="6914" width="1.6640625" style="206" customWidth="1"/>
    <col min="6915" max="6915" width="10.6640625" style="206" customWidth="1"/>
    <col min="6916" max="6916" width="1.6640625" style="206" customWidth="1"/>
    <col min="6917" max="6917" width="11.33203125" style="206" bestFit="1" customWidth="1"/>
    <col min="6918" max="6918" width="1.6640625" style="206" customWidth="1"/>
    <col min="6919" max="6919" width="11.33203125" style="206" bestFit="1" customWidth="1"/>
    <col min="6920" max="6920" width="1.6640625" style="206" customWidth="1"/>
    <col min="6921" max="6921" width="11.33203125" style="206" bestFit="1" customWidth="1"/>
    <col min="6922" max="7164" width="9.109375" style="206"/>
    <col min="7165" max="7165" width="16.33203125" style="206" customWidth="1"/>
    <col min="7166" max="7166" width="1.6640625" style="206" customWidth="1"/>
    <col min="7167" max="7167" width="10" style="206" bestFit="1" customWidth="1"/>
    <col min="7168" max="7168" width="1.6640625" style="206" customWidth="1"/>
    <col min="7169" max="7169" width="9.33203125" style="206" customWidth="1"/>
    <col min="7170" max="7170" width="1.6640625" style="206" customWidth="1"/>
    <col min="7171" max="7171" width="10.6640625" style="206" customWidth="1"/>
    <col min="7172" max="7172" width="1.6640625" style="206" customWidth="1"/>
    <col min="7173" max="7173" width="11.33203125" style="206" bestFit="1" customWidth="1"/>
    <col min="7174" max="7174" width="1.6640625" style="206" customWidth="1"/>
    <col min="7175" max="7175" width="11.33203125" style="206" bestFit="1" customWidth="1"/>
    <col min="7176" max="7176" width="1.6640625" style="206" customWidth="1"/>
    <col min="7177" max="7177" width="11.33203125" style="206" bestFit="1" customWidth="1"/>
    <col min="7178" max="7420" width="9.109375" style="206"/>
    <col min="7421" max="7421" width="16.33203125" style="206" customWidth="1"/>
    <col min="7422" max="7422" width="1.6640625" style="206" customWidth="1"/>
    <col min="7423" max="7423" width="10" style="206" bestFit="1" customWidth="1"/>
    <col min="7424" max="7424" width="1.6640625" style="206" customWidth="1"/>
    <col min="7425" max="7425" width="9.33203125" style="206" customWidth="1"/>
    <col min="7426" max="7426" width="1.6640625" style="206" customWidth="1"/>
    <col min="7427" max="7427" width="10.6640625" style="206" customWidth="1"/>
    <col min="7428" max="7428" width="1.6640625" style="206" customWidth="1"/>
    <col min="7429" max="7429" width="11.33203125" style="206" bestFit="1" customWidth="1"/>
    <col min="7430" max="7430" width="1.6640625" style="206" customWidth="1"/>
    <col min="7431" max="7431" width="11.33203125" style="206" bestFit="1" customWidth="1"/>
    <col min="7432" max="7432" width="1.6640625" style="206" customWidth="1"/>
    <col min="7433" max="7433" width="11.33203125" style="206" bestFit="1" customWidth="1"/>
    <col min="7434" max="7676" width="9.109375" style="206"/>
    <col min="7677" max="7677" width="16.33203125" style="206" customWidth="1"/>
    <col min="7678" max="7678" width="1.6640625" style="206" customWidth="1"/>
    <col min="7679" max="7679" width="10" style="206" bestFit="1" customWidth="1"/>
    <col min="7680" max="7680" width="1.6640625" style="206" customWidth="1"/>
    <col min="7681" max="7681" width="9.33203125" style="206" customWidth="1"/>
    <col min="7682" max="7682" width="1.6640625" style="206" customWidth="1"/>
    <col min="7683" max="7683" width="10.6640625" style="206" customWidth="1"/>
    <col min="7684" max="7684" width="1.6640625" style="206" customWidth="1"/>
    <col min="7685" max="7685" width="11.33203125" style="206" bestFit="1" customWidth="1"/>
    <col min="7686" max="7686" width="1.6640625" style="206" customWidth="1"/>
    <col min="7687" max="7687" width="11.33203125" style="206" bestFit="1" customWidth="1"/>
    <col min="7688" max="7688" width="1.6640625" style="206" customWidth="1"/>
    <col min="7689" max="7689" width="11.33203125" style="206" bestFit="1" customWidth="1"/>
    <col min="7690" max="7932" width="9.109375" style="206"/>
    <col min="7933" max="7933" width="16.33203125" style="206" customWidth="1"/>
    <col min="7934" max="7934" width="1.6640625" style="206" customWidth="1"/>
    <col min="7935" max="7935" width="10" style="206" bestFit="1" customWidth="1"/>
    <col min="7936" max="7936" width="1.6640625" style="206" customWidth="1"/>
    <col min="7937" max="7937" width="9.33203125" style="206" customWidth="1"/>
    <col min="7938" max="7938" width="1.6640625" style="206" customWidth="1"/>
    <col min="7939" max="7939" width="10.6640625" style="206" customWidth="1"/>
    <col min="7940" max="7940" width="1.6640625" style="206" customWidth="1"/>
    <col min="7941" max="7941" width="11.33203125" style="206" bestFit="1" customWidth="1"/>
    <col min="7942" max="7942" width="1.6640625" style="206" customWidth="1"/>
    <col min="7943" max="7943" width="11.33203125" style="206" bestFit="1" customWidth="1"/>
    <col min="7944" max="7944" width="1.6640625" style="206" customWidth="1"/>
    <col min="7945" max="7945" width="11.33203125" style="206" bestFit="1" customWidth="1"/>
    <col min="7946" max="8188" width="9.109375" style="206"/>
    <col min="8189" max="8189" width="16.33203125" style="206" customWidth="1"/>
    <col min="8190" max="8190" width="1.6640625" style="206" customWidth="1"/>
    <col min="8191" max="8191" width="10" style="206" bestFit="1" customWidth="1"/>
    <col min="8192" max="8192" width="1.6640625" style="206" customWidth="1"/>
    <col min="8193" max="8193" width="9.33203125" style="206" customWidth="1"/>
    <col min="8194" max="8194" width="1.6640625" style="206" customWidth="1"/>
    <col min="8195" max="8195" width="10.6640625" style="206" customWidth="1"/>
    <col min="8196" max="8196" width="1.6640625" style="206" customWidth="1"/>
    <col min="8197" max="8197" width="11.33203125" style="206" bestFit="1" customWidth="1"/>
    <col min="8198" max="8198" width="1.6640625" style="206" customWidth="1"/>
    <col min="8199" max="8199" width="11.33203125" style="206" bestFit="1" customWidth="1"/>
    <col min="8200" max="8200" width="1.6640625" style="206" customWidth="1"/>
    <col min="8201" max="8201" width="11.33203125" style="206" bestFit="1" customWidth="1"/>
    <col min="8202" max="8444" width="9.109375" style="206"/>
    <col min="8445" max="8445" width="16.33203125" style="206" customWidth="1"/>
    <col min="8446" max="8446" width="1.6640625" style="206" customWidth="1"/>
    <col min="8447" max="8447" width="10" style="206" bestFit="1" customWidth="1"/>
    <col min="8448" max="8448" width="1.6640625" style="206" customWidth="1"/>
    <col min="8449" max="8449" width="9.33203125" style="206" customWidth="1"/>
    <col min="8450" max="8450" width="1.6640625" style="206" customWidth="1"/>
    <col min="8451" max="8451" width="10.6640625" style="206" customWidth="1"/>
    <col min="8452" max="8452" width="1.6640625" style="206" customWidth="1"/>
    <col min="8453" max="8453" width="11.33203125" style="206" bestFit="1" customWidth="1"/>
    <col min="8454" max="8454" width="1.6640625" style="206" customWidth="1"/>
    <col min="8455" max="8455" width="11.33203125" style="206" bestFit="1" customWidth="1"/>
    <col min="8456" max="8456" width="1.6640625" style="206" customWidth="1"/>
    <col min="8457" max="8457" width="11.33203125" style="206" bestFit="1" customWidth="1"/>
    <col min="8458" max="8700" width="9.109375" style="206"/>
    <col min="8701" max="8701" width="16.33203125" style="206" customWidth="1"/>
    <col min="8702" max="8702" width="1.6640625" style="206" customWidth="1"/>
    <col min="8703" max="8703" width="10" style="206" bestFit="1" customWidth="1"/>
    <col min="8704" max="8704" width="1.6640625" style="206" customWidth="1"/>
    <col min="8705" max="8705" width="9.33203125" style="206" customWidth="1"/>
    <col min="8706" max="8706" width="1.6640625" style="206" customWidth="1"/>
    <col min="8707" max="8707" width="10.6640625" style="206" customWidth="1"/>
    <col min="8708" max="8708" width="1.6640625" style="206" customWidth="1"/>
    <col min="8709" max="8709" width="11.33203125" style="206" bestFit="1" customWidth="1"/>
    <col min="8710" max="8710" width="1.6640625" style="206" customWidth="1"/>
    <col min="8711" max="8711" width="11.33203125" style="206" bestFit="1" customWidth="1"/>
    <col min="8712" max="8712" width="1.6640625" style="206" customWidth="1"/>
    <col min="8713" max="8713" width="11.33203125" style="206" bestFit="1" customWidth="1"/>
    <col min="8714" max="8956" width="9.109375" style="206"/>
    <col min="8957" max="8957" width="16.33203125" style="206" customWidth="1"/>
    <col min="8958" max="8958" width="1.6640625" style="206" customWidth="1"/>
    <col min="8959" max="8959" width="10" style="206" bestFit="1" customWidth="1"/>
    <col min="8960" max="8960" width="1.6640625" style="206" customWidth="1"/>
    <col min="8961" max="8961" width="9.33203125" style="206" customWidth="1"/>
    <col min="8962" max="8962" width="1.6640625" style="206" customWidth="1"/>
    <col min="8963" max="8963" width="10.6640625" style="206" customWidth="1"/>
    <col min="8964" max="8964" width="1.6640625" style="206" customWidth="1"/>
    <col min="8965" max="8965" width="11.33203125" style="206" bestFit="1" customWidth="1"/>
    <col min="8966" max="8966" width="1.6640625" style="206" customWidth="1"/>
    <col min="8967" max="8967" width="11.33203125" style="206" bestFit="1" customWidth="1"/>
    <col min="8968" max="8968" width="1.6640625" style="206" customWidth="1"/>
    <col min="8969" max="8969" width="11.33203125" style="206" bestFit="1" customWidth="1"/>
    <col min="8970" max="9212" width="9.109375" style="206"/>
    <col min="9213" max="9213" width="16.33203125" style="206" customWidth="1"/>
    <col min="9214" max="9214" width="1.6640625" style="206" customWidth="1"/>
    <col min="9215" max="9215" width="10" style="206" bestFit="1" customWidth="1"/>
    <col min="9216" max="9216" width="1.6640625" style="206" customWidth="1"/>
    <col min="9217" max="9217" width="9.33203125" style="206" customWidth="1"/>
    <col min="9218" max="9218" width="1.6640625" style="206" customWidth="1"/>
    <col min="9219" max="9219" width="10.6640625" style="206" customWidth="1"/>
    <col min="9220" max="9220" width="1.6640625" style="206" customWidth="1"/>
    <col min="9221" max="9221" width="11.33203125" style="206" bestFit="1" customWidth="1"/>
    <col min="9222" max="9222" width="1.6640625" style="206" customWidth="1"/>
    <col min="9223" max="9223" width="11.33203125" style="206" bestFit="1" customWidth="1"/>
    <col min="9224" max="9224" width="1.6640625" style="206" customWidth="1"/>
    <col min="9225" max="9225" width="11.33203125" style="206" bestFit="1" customWidth="1"/>
    <col min="9226" max="9468" width="9.109375" style="206"/>
    <col min="9469" max="9469" width="16.33203125" style="206" customWidth="1"/>
    <col min="9470" max="9470" width="1.6640625" style="206" customWidth="1"/>
    <col min="9471" max="9471" width="10" style="206" bestFit="1" customWidth="1"/>
    <col min="9472" max="9472" width="1.6640625" style="206" customWidth="1"/>
    <col min="9473" max="9473" width="9.33203125" style="206" customWidth="1"/>
    <col min="9474" max="9474" width="1.6640625" style="206" customWidth="1"/>
    <col min="9475" max="9475" width="10.6640625" style="206" customWidth="1"/>
    <col min="9476" max="9476" width="1.6640625" style="206" customWidth="1"/>
    <col min="9477" max="9477" width="11.33203125" style="206" bestFit="1" customWidth="1"/>
    <col min="9478" max="9478" width="1.6640625" style="206" customWidth="1"/>
    <col min="9479" max="9479" width="11.33203125" style="206" bestFit="1" customWidth="1"/>
    <col min="9480" max="9480" width="1.6640625" style="206" customWidth="1"/>
    <col min="9481" max="9481" width="11.33203125" style="206" bestFit="1" customWidth="1"/>
    <col min="9482" max="9724" width="9.109375" style="206"/>
    <col min="9725" max="9725" width="16.33203125" style="206" customWidth="1"/>
    <col min="9726" max="9726" width="1.6640625" style="206" customWidth="1"/>
    <col min="9727" max="9727" width="10" style="206" bestFit="1" customWidth="1"/>
    <col min="9728" max="9728" width="1.6640625" style="206" customWidth="1"/>
    <col min="9729" max="9729" width="9.33203125" style="206" customWidth="1"/>
    <col min="9730" max="9730" width="1.6640625" style="206" customWidth="1"/>
    <col min="9731" max="9731" width="10.6640625" style="206" customWidth="1"/>
    <col min="9732" max="9732" width="1.6640625" style="206" customWidth="1"/>
    <col min="9733" max="9733" width="11.33203125" style="206" bestFit="1" customWidth="1"/>
    <col min="9734" max="9734" width="1.6640625" style="206" customWidth="1"/>
    <col min="9735" max="9735" width="11.33203125" style="206" bestFit="1" customWidth="1"/>
    <col min="9736" max="9736" width="1.6640625" style="206" customWidth="1"/>
    <col min="9737" max="9737" width="11.33203125" style="206" bestFit="1" customWidth="1"/>
    <col min="9738" max="9980" width="9.109375" style="206"/>
    <col min="9981" max="9981" width="16.33203125" style="206" customWidth="1"/>
    <col min="9982" max="9982" width="1.6640625" style="206" customWidth="1"/>
    <col min="9983" max="9983" width="10" style="206" bestFit="1" customWidth="1"/>
    <col min="9984" max="9984" width="1.6640625" style="206" customWidth="1"/>
    <col min="9985" max="9985" width="9.33203125" style="206" customWidth="1"/>
    <col min="9986" max="9986" width="1.6640625" style="206" customWidth="1"/>
    <col min="9987" max="9987" width="10.6640625" style="206" customWidth="1"/>
    <col min="9988" max="9988" width="1.6640625" style="206" customWidth="1"/>
    <col min="9989" max="9989" width="11.33203125" style="206" bestFit="1" customWidth="1"/>
    <col min="9990" max="9990" width="1.6640625" style="206" customWidth="1"/>
    <col min="9991" max="9991" width="11.33203125" style="206" bestFit="1" customWidth="1"/>
    <col min="9992" max="9992" width="1.6640625" style="206" customWidth="1"/>
    <col min="9993" max="9993" width="11.33203125" style="206" bestFit="1" customWidth="1"/>
    <col min="9994" max="10236" width="9.109375" style="206"/>
    <col min="10237" max="10237" width="16.33203125" style="206" customWidth="1"/>
    <col min="10238" max="10238" width="1.6640625" style="206" customWidth="1"/>
    <col min="10239" max="10239" width="10" style="206" bestFit="1" customWidth="1"/>
    <col min="10240" max="10240" width="1.6640625" style="206" customWidth="1"/>
    <col min="10241" max="10241" width="9.33203125" style="206" customWidth="1"/>
    <col min="10242" max="10242" width="1.6640625" style="206" customWidth="1"/>
    <col min="10243" max="10243" width="10.6640625" style="206" customWidth="1"/>
    <col min="10244" max="10244" width="1.6640625" style="206" customWidth="1"/>
    <col min="10245" max="10245" width="11.33203125" style="206" bestFit="1" customWidth="1"/>
    <col min="10246" max="10246" width="1.6640625" style="206" customWidth="1"/>
    <col min="10247" max="10247" width="11.33203125" style="206" bestFit="1" customWidth="1"/>
    <col min="10248" max="10248" width="1.6640625" style="206" customWidth="1"/>
    <col min="10249" max="10249" width="11.33203125" style="206" bestFit="1" customWidth="1"/>
    <col min="10250" max="10492" width="9.109375" style="206"/>
    <col min="10493" max="10493" width="16.33203125" style="206" customWidth="1"/>
    <col min="10494" max="10494" width="1.6640625" style="206" customWidth="1"/>
    <col min="10495" max="10495" width="10" style="206" bestFit="1" customWidth="1"/>
    <col min="10496" max="10496" width="1.6640625" style="206" customWidth="1"/>
    <col min="10497" max="10497" width="9.33203125" style="206" customWidth="1"/>
    <col min="10498" max="10498" width="1.6640625" style="206" customWidth="1"/>
    <col min="10499" max="10499" width="10.6640625" style="206" customWidth="1"/>
    <col min="10500" max="10500" width="1.6640625" style="206" customWidth="1"/>
    <col min="10501" max="10501" width="11.33203125" style="206" bestFit="1" customWidth="1"/>
    <col min="10502" max="10502" width="1.6640625" style="206" customWidth="1"/>
    <col min="10503" max="10503" width="11.33203125" style="206" bestFit="1" customWidth="1"/>
    <col min="10504" max="10504" width="1.6640625" style="206" customWidth="1"/>
    <col min="10505" max="10505" width="11.33203125" style="206" bestFit="1" customWidth="1"/>
    <col min="10506" max="10748" width="9.109375" style="206"/>
    <col min="10749" max="10749" width="16.33203125" style="206" customWidth="1"/>
    <col min="10750" max="10750" width="1.6640625" style="206" customWidth="1"/>
    <col min="10751" max="10751" width="10" style="206" bestFit="1" customWidth="1"/>
    <col min="10752" max="10752" width="1.6640625" style="206" customWidth="1"/>
    <col min="10753" max="10753" width="9.33203125" style="206" customWidth="1"/>
    <col min="10754" max="10754" width="1.6640625" style="206" customWidth="1"/>
    <col min="10755" max="10755" width="10.6640625" style="206" customWidth="1"/>
    <col min="10756" max="10756" width="1.6640625" style="206" customWidth="1"/>
    <col min="10757" max="10757" width="11.33203125" style="206" bestFit="1" customWidth="1"/>
    <col min="10758" max="10758" width="1.6640625" style="206" customWidth="1"/>
    <col min="10759" max="10759" width="11.33203125" style="206" bestFit="1" customWidth="1"/>
    <col min="10760" max="10760" width="1.6640625" style="206" customWidth="1"/>
    <col min="10761" max="10761" width="11.33203125" style="206" bestFit="1" customWidth="1"/>
    <col min="10762" max="11004" width="9.109375" style="206"/>
    <col min="11005" max="11005" width="16.33203125" style="206" customWidth="1"/>
    <col min="11006" max="11006" width="1.6640625" style="206" customWidth="1"/>
    <col min="11007" max="11007" width="10" style="206" bestFit="1" customWidth="1"/>
    <col min="11008" max="11008" width="1.6640625" style="206" customWidth="1"/>
    <col min="11009" max="11009" width="9.33203125" style="206" customWidth="1"/>
    <col min="11010" max="11010" width="1.6640625" style="206" customWidth="1"/>
    <col min="11011" max="11011" width="10.6640625" style="206" customWidth="1"/>
    <col min="11012" max="11012" width="1.6640625" style="206" customWidth="1"/>
    <col min="11013" max="11013" width="11.33203125" style="206" bestFit="1" customWidth="1"/>
    <col min="11014" max="11014" width="1.6640625" style="206" customWidth="1"/>
    <col min="11015" max="11015" width="11.33203125" style="206" bestFit="1" customWidth="1"/>
    <col min="11016" max="11016" width="1.6640625" style="206" customWidth="1"/>
    <col min="11017" max="11017" width="11.33203125" style="206" bestFit="1" customWidth="1"/>
    <col min="11018" max="11260" width="9.109375" style="206"/>
    <col min="11261" max="11261" width="16.33203125" style="206" customWidth="1"/>
    <col min="11262" max="11262" width="1.6640625" style="206" customWidth="1"/>
    <col min="11263" max="11263" width="10" style="206" bestFit="1" customWidth="1"/>
    <col min="11264" max="11264" width="1.6640625" style="206" customWidth="1"/>
    <col min="11265" max="11265" width="9.33203125" style="206" customWidth="1"/>
    <col min="11266" max="11266" width="1.6640625" style="206" customWidth="1"/>
    <col min="11267" max="11267" width="10.6640625" style="206" customWidth="1"/>
    <col min="11268" max="11268" width="1.6640625" style="206" customWidth="1"/>
    <col min="11269" max="11269" width="11.33203125" style="206" bestFit="1" customWidth="1"/>
    <col min="11270" max="11270" width="1.6640625" style="206" customWidth="1"/>
    <col min="11271" max="11271" width="11.33203125" style="206" bestFit="1" customWidth="1"/>
    <col min="11272" max="11272" width="1.6640625" style="206" customWidth="1"/>
    <col min="11273" max="11273" width="11.33203125" style="206" bestFit="1" customWidth="1"/>
    <col min="11274" max="11516" width="9.109375" style="206"/>
    <col min="11517" max="11517" width="16.33203125" style="206" customWidth="1"/>
    <col min="11518" max="11518" width="1.6640625" style="206" customWidth="1"/>
    <col min="11519" max="11519" width="10" style="206" bestFit="1" customWidth="1"/>
    <col min="11520" max="11520" width="1.6640625" style="206" customWidth="1"/>
    <col min="11521" max="11521" width="9.33203125" style="206" customWidth="1"/>
    <col min="11522" max="11522" width="1.6640625" style="206" customWidth="1"/>
    <col min="11523" max="11523" width="10.6640625" style="206" customWidth="1"/>
    <col min="11524" max="11524" width="1.6640625" style="206" customWidth="1"/>
    <col min="11525" max="11525" width="11.33203125" style="206" bestFit="1" customWidth="1"/>
    <col min="11526" max="11526" width="1.6640625" style="206" customWidth="1"/>
    <col min="11527" max="11527" width="11.33203125" style="206" bestFit="1" customWidth="1"/>
    <col min="11528" max="11528" width="1.6640625" style="206" customWidth="1"/>
    <col min="11529" max="11529" width="11.33203125" style="206" bestFit="1" customWidth="1"/>
    <col min="11530" max="11772" width="9.109375" style="206"/>
    <col min="11773" max="11773" width="16.33203125" style="206" customWidth="1"/>
    <col min="11774" max="11774" width="1.6640625" style="206" customWidth="1"/>
    <col min="11775" max="11775" width="10" style="206" bestFit="1" customWidth="1"/>
    <col min="11776" max="11776" width="1.6640625" style="206" customWidth="1"/>
    <col min="11777" max="11777" width="9.33203125" style="206" customWidth="1"/>
    <col min="11778" max="11778" width="1.6640625" style="206" customWidth="1"/>
    <col min="11779" max="11779" width="10.6640625" style="206" customWidth="1"/>
    <col min="11780" max="11780" width="1.6640625" style="206" customWidth="1"/>
    <col min="11781" max="11781" width="11.33203125" style="206" bestFit="1" customWidth="1"/>
    <col min="11782" max="11782" width="1.6640625" style="206" customWidth="1"/>
    <col min="11783" max="11783" width="11.33203125" style="206" bestFit="1" customWidth="1"/>
    <col min="11784" max="11784" width="1.6640625" style="206" customWidth="1"/>
    <col min="11785" max="11785" width="11.33203125" style="206" bestFit="1" customWidth="1"/>
    <col min="11786" max="12028" width="9.109375" style="206"/>
    <col min="12029" max="12029" width="16.33203125" style="206" customWidth="1"/>
    <col min="12030" max="12030" width="1.6640625" style="206" customWidth="1"/>
    <col min="12031" max="12031" width="10" style="206" bestFit="1" customWidth="1"/>
    <col min="12032" max="12032" width="1.6640625" style="206" customWidth="1"/>
    <col min="12033" max="12033" width="9.33203125" style="206" customWidth="1"/>
    <col min="12034" max="12034" width="1.6640625" style="206" customWidth="1"/>
    <col min="12035" max="12035" width="10.6640625" style="206" customWidth="1"/>
    <col min="12036" max="12036" width="1.6640625" style="206" customWidth="1"/>
    <col min="12037" max="12037" width="11.33203125" style="206" bestFit="1" customWidth="1"/>
    <col min="12038" max="12038" width="1.6640625" style="206" customWidth="1"/>
    <col min="12039" max="12039" width="11.33203125" style="206" bestFit="1" customWidth="1"/>
    <col min="12040" max="12040" width="1.6640625" style="206" customWidth="1"/>
    <col min="12041" max="12041" width="11.33203125" style="206" bestFit="1" customWidth="1"/>
    <col min="12042" max="12284" width="9.109375" style="206"/>
    <col min="12285" max="12285" width="16.33203125" style="206" customWidth="1"/>
    <col min="12286" max="12286" width="1.6640625" style="206" customWidth="1"/>
    <col min="12287" max="12287" width="10" style="206" bestFit="1" customWidth="1"/>
    <col min="12288" max="12288" width="1.6640625" style="206" customWidth="1"/>
    <col min="12289" max="12289" width="9.33203125" style="206" customWidth="1"/>
    <col min="12290" max="12290" width="1.6640625" style="206" customWidth="1"/>
    <col min="12291" max="12291" width="10.6640625" style="206" customWidth="1"/>
    <col min="12292" max="12292" width="1.6640625" style="206" customWidth="1"/>
    <col min="12293" max="12293" width="11.33203125" style="206" bestFit="1" customWidth="1"/>
    <col min="12294" max="12294" width="1.6640625" style="206" customWidth="1"/>
    <col min="12295" max="12295" width="11.33203125" style="206" bestFit="1" customWidth="1"/>
    <col min="12296" max="12296" width="1.6640625" style="206" customWidth="1"/>
    <col min="12297" max="12297" width="11.33203125" style="206" bestFit="1" customWidth="1"/>
    <col min="12298" max="12540" width="9.109375" style="206"/>
    <col min="12541" max="12541" width="16.33203125" style="206" customWidth="1"/>
    <col min="12542" max="12542" width="1.6640625" style="206" customWidth="1"/>
    <col min="12543" max="12543" width="10" style="206" bestFit="1" customWidth="1"/>
    <col min="12544" max="12544" width="1.6640625" style="206" customWidth="1"/>
    <col min="12545" max="12545" width="9.33203125" style="206" customWidth="1"/>
    <col min="12546" max="12546" width="1.6640625" style="206" customWidth="1"/>
    <col min="12547" max="12547" width="10.6640625" style="206" customWidth="1"/>
    <col min="12548" max="12548" width="1.6640625" style="206" customWidth="1"/>
    <col min="12549" max="12549" width="11.33203125" style="206" bestFit="1" customWidth="1"/>
    <col min="12550" max="12550" width="1.6640625" style="206" customWidth="1"/>
    <col min="12551" max="12551" width="11.33203125" style="206" bestFit="1" customWidth="1"/>
    <col min="12552" max="12552" width="1.6640625" style="206" customWidth="1"/>
    <col min="12553" max="12553" width="11.33203125" style="206" bestFit="1" customWidth="1"/>
    <col min="12554" max="12796" width="9.109375" style="206"/>
    <col min="12797" max="12797" width="16.33203125" style="206" customWidth="1"/>
    <col min="12798" max="12798" width="1.6640625" style="206" customWidth="1"/>
    <col min="12799" max="12799" width="10" style="206" bestFit="1" customWidth="1"/>
    <col min="12800" max="12800" width="1.6640625" style="206" customWidth="1"/>
    <col min="12801" max="12801" width="9.33203125" style="206" customWidth="1"/>
    <col min="12802" max="12802" width="1.6640625" style="206" customWidth="1"/>
    <col min="12803" max="12803" width="10.6640625" style="206" customWidth="1"/>
    <col min="12804" max="12804" width="1.6640625" style="206" customWidth="1"/>
    <col min="12805" max="12805" width="11.33203125" style="206" bestFit="1" customWidth="1"/>
    <col min="12806" max="12806" width="1.6640625" style="206" customWidth="1"/>
    <col min="12807" max="12807" width="11.33203125" style="206" bestFit="1" customWidth="1"/>
    <col min="12808" max="12808" width="1.6640625" style="206" customWidth="1"/>
    <col min="12809" max="12809" width="11.33203125" style="206" bestFit="1" customWidth="1"/>
    <col min="12810" max="13052" width="9.109375" style="206"/>
    <col min="13053" max="13053" width="16.33203125" style="206" customWidth="1"/>
    <col min="13054" max="13054" width="1.6640625" style="206" customWidth="1"/>
    <col min="13055" max="13055" width="10" style="206" bestFit="1" customWidth="1"/>
    <col min="13056" max="13056" width="1.6640625" style="206" customWidth="1"/>
    <col min="13057" max="13057" width="9.33203125" style="206" customWidth="1"/>
    <col min="13058" max="13058" width="1.6640625" style="206" customWidth="1"/>
    <col min="13059" max="13059" width="10.6640625" style="206" customWidth="1"/>
    <col min="13060" max="13060" width="1.6640625" style="206" customWidth="1"/>
    <col min="13061" max="13061" width="11.33203125" style="206" bestFit="1" customWidth="1"/>
    <col min="13062" max="13062" width="1.6640625" style="206" customWidth="1"/>
    <col min="13063" max="13063" width="11.33203125" style="206" bestFit="1" customWidth="1"/>
    <col min="13064" max="13064" width="1.6640625" style="206" customWidth="1"/>
    <col min="13065" max="13065" width="11.33203125" style="206" bestFit="1" customWidth="1"/>
    <col min="13066" max="13308" width="9.109375" style="206"/>
    <col min="13309" max="13309" width="16.33203125" style="206" customWidth="1"/>
    <col min="13310" max="13310" width="1.6640625" style="206" customWidth="1"/>
    <col min="13311" max="13311" width="10" style="206" bestFit="1" customWidth="1"/>
    <col min="13312" max="13312" width="1.6640625" style="206" customWidth="1"/>
    <col min="13313" max="13313" width="9.33203125" style="206" customWidth="1"/>
    <col min="13314" max="13314" width="1.6640625" style="206" customWidth="1"/>
    <col min="13315" max="13315" width="10.6640625" style="206" customWidth="1"/>
    <col min="13316" max="13316" width="1.6640625" style="206" customWidth="1"/>
    <col min="13317" max="13317" width="11.33203125" style="206" bestFit="1" customWidth="1"/>
    <col min="13318" max="13318" width="1.6640625" style="206" customWidth="1"/>
    <col min="13319" max="13319" width="11.33203125" style="206" bestFit="1" customWidth="1"/>
    <col min="13320" max="13320" width="1.6640625" style="206" customWidth="1"/>
    <col min="13321" max="13321" width="11.33203125" style="206" bestFit="1" customWidth="1"/>
    <col min="13322" max="13564" width="9.109375" style="206"/>
    <col min="13565" max="13565" width="16.33203125" style="206" customWidth="1"/>
    <col min="13566" max="13566" width="1.6640625" style="206" customWidth="1"/>
    <col min="13567" max="13567" width="10" style="206" bestFit="1" customWidth="1"/>
    <col min="13568" max="13568" width="1.6640625" style="206" customWidth="1"/>
    <col min="13569" max="13569" width="9.33203125" style="206" customWidth="1"/>
    <col min="13570" max="13570" width="1.6640625" style="206" customWidth="1"/>
    <col min="13571" max="13571" width="10.6640625" style="206" customWidth="1"/>
    <col min="13572" max="13572" width="1.6640625" style="206" customWidth="1"/>
    <col min="13573" max="13573" width="11.33203125" style="206" bestFit="1" customWidth="1"/>
    <col min="13574" max="13574" width="1.6640625" style="206" customWidth="1"/>
    <col min="13575" max="13575" width="11.33203125" style="206" bestFit="1" customWidth="1"/>
    <col min="13576" max="13576" width="1.6640625" style="206" customWidth="1"/>
    <col min="13577" max="13577" width="11.33203125" style="206" bestFit="1" customWidth="1"/>
    <col min="13578" max="13820" width="9.109375" style="206"/>
    <col min="13821" max="13821" width="16.33203125" style="206" customWidth="1"/>
    <col min="13822" max="13822" width="1.6640625" style="206" customWidth="1"/>
    <col min="13823" max="13823" width="10" style="206" bestFit="1" customWidth="1"/>
    <col min="13824" max="13824" width="1.6640625" style="206" customWidth="1"/>
    <col min="13825" max="13825" width="9.33203125" style="206" customWidth="1"/>
    <col min="13826" max="13826" width="1.6640625" style="206" customWidth="1"/>
    <col min="13827" max="13827" width="10.6640625" style="206" customWidth="1"/>
    <col min="13828" max="13828" width="1.6640625" style="206" customWidth="1"/>
    <col min="13829" max="13829" width="11.33203125" style="206" bestFit="1" customWidth="1"/>
    <col min="13830" max="13830" width="1.6640625" style="206" customWidth="1"/>
    <col min="13831" max="13831" width="11.33203125" style="206" bestFit="1" customWidth="1"/>
    <col min="13832" max="13832" width="1.6640625" style="206" customWidth="1"/>
    <col min="13833" max="13833" width="11.33203125" style="206" bestFit="1" customWidth="1"/>
    <col min="13834" max="14076" width="9.109375" style="206"/>
    <col min="14077" max="14077" width="16.33203125" style="206" customWidth="1"/>
    <col min="14078" max="14078" width="1.6640625" style="206" customWidth="1"/>
    <col min="14079" max="14079" width="10" style="206" bestFit="1" customWidth="1"/>
    <col min="14080" max="14080" width="1.6640625" style="206" customWidth="1"/>
    <col min="14081" max="14081" width="9.33203125" style="206" customWidth="1"/>
    <col min="14082" max="14082" width="1.6640625" style="206" customWidth="1"/>
    <col min="14083" max="14083" width="10.6640625" style="206" customWidth="1"/>
    <col min="14084" max="14084" width="1.6640625" style="206" customWidth="1"/>
    <col min="14085" max="14085" width="11.33203125" style="206" bestFit="1" customWidth="1"/>
    <col min="14086" max="14086" width="1.6640625" style="206" customWidth="1"/>
    <col min="14087" max="14087" width="11.33203125" style="206" bestFit="1" customWidth="1"/>
    <col min="14088" max="14088" width="1.6640625" style="206" customWidth="1"/>
    <col min="14089" max="14089" width="11.33203125" style="206" bestFit="1" customWidth="1"/>
    <col min="14090" max="14332" width="9.109375" style="206"/>
    <col min="14333" max="14333" width="16.33203125" style="206" customWidth="1"/>
    <col min="14334" max="14334" width="1.6640625" style="206" customWidth="1"/>
    <col min="14335" max="14335" width="10" style="206" bestFit="1" customWidth="1"/>
    <col min="14336" max="14336" width="1.6640625" style="206" customWidth="1"/>
    <col min="14337" max="14337" width="9.33203125" style="206" customWidth="1"/>
    <col min="14338" max="14338" width="1.6640625" style="206" customWidth="1"/>
    <col min="14339" max="14339" width="10.6640625" style="206" customWidth="1"/>
    <col min="14340" max="14340" width="1.6640625" style="206" customWidth="1"/>
    <col min="14341" max="14341" width="11.33203125" style="206" bestFit="1" customWidth="1"/>
    <col min="14342" max="14342" width="1.6640625" style="206" customWidth="1"/>
    <col min="14343" max="14343" width="11.33203125" style="206" bestFit="1" customWidth="1"/>
    <col min="14344" max="14344" width="1.6640625" style="206" customWidth="1"/>
    <col min="14345" max="14345" width="11.33203125" style="206" bestFit="1" customWidth="1"/>
    <col min="14346" max="14588" width="9.109375" style="206"/>
    <col min="14589" max="14589" width="16.33203125" style="206" customWidth="1"/>
    <col min="14590" max="14590" width="1.6640625" style="206" customWidth="1"/>
    <col min="14591" max="14591" width="10" style="206" bestFit="1" customWidth="1"/>
    <col min="14592" max="14592" width="1.6640625" style="206" customWidth="1"/>
    <col min="14593" max="14593" width="9.33203125" style="206" customWidth="1"/>
    <col min="14594" max="14594" width="1.6640625" style="206" customWidth="1"/>
    <col min="14595" max="14595" width="10.6640625" style="206" customWidth="1"/>
    <col min="14596" max="14596" width="1.6640625" style="206" customWidth="1"/>
    <col min="14597" max="14597" width="11.33203125" style="206" bestFit="1" customWidth="1"/>
    <col min="14598" max="14598" width="1.6640625" style="206" customWidth="1"/>
    <col min="14599" max="14599" width="11.33203125" style="206" bestFit="1" customWidth="1"/>
    <col min="14600" max="14600" width="1.6640625" style="206" customWidth="1"/>
    <col min="14601" max="14601" width="11.33203125" style="206" bestFit="1" customWidth="1"/>
    <col min="14602" max="14844" width="9.109375" style="206"/>
    <col min="14845" max="14845" width="16.33203125" style="206" customWidth="1"/>
    <col min="14846" max="14846" width="1.6640625" style="206" customWidth="1"/>
    <col min="14847" max="14847" width="10" style="206" bestFit="1" customWidth="1"/>
    <col min="14848" max="14848" width="1.6640625" style="206" customWidth="1"/>
    <col min="14849" max="14849" width="9.33203125" style="206" customWidth="1"/>
    <col min="14850" max="14850" width="1.6640625" style="206" customWidth="1"/>
    <col min="14851" max="14851" width="10.6640625" style="206" customWidth="1"/>
    <col min="14852" max="14852" width="1.6640625" style="206" customWidth="1"/>
    <col min="14853" max="14853" width="11.33203125" style="206" bestFit="1" customWidth="1"/>
    <col min="14854" max="14854" width="1.6640625" style="206" customWidth="1"/>
    <col min="14855" max="14855" width="11.33203125" style="206" bestFit="1" customWidth="1"/>
    <col min="14856" max="14856" width="1.6640625" style="206" customWidth="1"/>
    <col min="14857" max="14857" width="11.33203125" style="206" bestFit="1" customWidth="1"/>
    <col min="14858" max="15100" width="9.109375" style="206"/>
    <col min="15101" max="15101" width="16.33203125" style="206" customWidth="1"/>
    <col min="15102" max="15102" width="1.6640625" style="206" customWidth="1"/>
    <col min="15103" max="15103" width="10" style="206" bestFit="1" customWidth="1"/>
    <col min="15104" max="15104" width="1.6640625" style="206" customWidth="1"/>
    <col min="15105" max="15105" width="9.33203125" style="206" customWidth="1"/>
    <col min="15106" max="15106" width="1.6640625" style="206" customWidth="1"/>
    <col min="15107" max="15107" width="10.6640625" style="206" customWidth="1"/>
    <col min="15108" max="15108" width="1.6640625" style="206" customWidth="1"/>
    <col min="15109" max="15109" width="11.33203125" style="206" bestFit="1" customWidth="1"/>
    <col min="15110" max="15110" width="1.6640625" style="206" customWidth="1"/>
    <col min="15111" max="15111" width="11.33203125" style="206" bestFit="1" customWidth="1"/>
    <col min="15112" max="15112" width="1.6640625" style="206" customWidth="1"/>
    <col min="15113" max="15113" width="11.33203125" style="206" bestFit="1" customWidth="1"/>
    <col min="15114" max="15356" width="9.109375" style="206"/>
    <col min="15357" max="15357" width="16.33203125" style="206" customWidth="1"/>
    <col min="15358" max="15358" width="1.6640625" style="206" customWidth="1"/>
    <col min="15359" max="15359" width="10" style="206" bestFit="1" customWidth="1"/>
    <col min="15360" max="15360" width="1.6640625" style="206" customWidth="1"/>
    <col min="15361" max="15361" width="9.33203125" style="206" customWidth="1"/>
    <col min="15362" max="15362" width="1.6640625" style="206" customWidth="1"/>
    <col min="15363" max="15363" width="10.6640625" style="206" customWidth="1"/>
    <col min="15364" max="15364" width="1.6640625" style="206" customWidth="1"/>
    <col min="15365" max="15365" width="11.33203125" style="206" bestFit="1" customWidth="1"/>
    <col min="15366" max="15366" width="1.6640625" style="206" customWidth="1"/>
    <col min="15367" max="15367" width="11.33203125" style="206" bestFit="1" customWidth="1"/>
    <col min="15368" max="15368" width="1.6640625" style="206" customWidth="1"/>
    <col min="15369" max="15369" width="11.33203125" style="206" bestFit="1" customWidth="1"/>
    <col min="15370" max="15612" width="9.109375" style="206"/>
    <col min="15613" max="15613" width="16.33203125" style="206" customWidth="1"/>
    <col min="15614" max="15614" width="1.6640625" style="206" customWidth="1"/>
    <col min="15615" max="15615" width="10" style="206" bestFit="1" customWidth="1"/>
    <col min="15616" max="15616" width="1.6640625" style="206" customWidth="1"/>
    <col min="15617" max="15617" width="9.33203125" style="206" customWidth="1"/>
    <col min="15618" max="15618" width="1.6640625" style="206" customWidth="1"/>
    <col min="15619" max="15619" width="10.6640625" style="206" customWidth="1"/>
    <col min="15620" max="15620" width="1.6640625" style="206" customWidth="1"/>
    <col min="15621" max="15621" width="11.33203125" style="206" bestFit="1" customWidth="1"/>
    <col min="15622" max="15622" width="1.6640625" style="206" customWidth="1"/>
    <col min="15623" max="15623" width="11.33203125" style="206" bestFit="1" customWidth="1"/>
    <col min="15624" max="15624" width="1.6640625" style="206" customWidth="1"/>
    <col min="15625" max="15625" width="11.33203125" style="206" bestFit="1" customWidth="1"/>
    <col min="15626" max="15868" width="9.109375" style="206"/>
    <col min="15869" max="15869" width="16.33203125" style="206" customWidth="1"/>
    <col min="15870" max="15870" width="1.6640625" style="206" customWidth="1"/>
    <col min="15871" max="15871" width="10" style="206" bestFit="1" customWidth="1"/>
    <col min="15872" max="15872" width="1.6640625" style="206" customWidth="1"/>
    <col min="15873" max="15873" width="9.33203125" style="206" customWidth="1"/>
    <col min="15874" max="15874" width="1.6640625" style="206" customWidth="1"/>
    <col min="15875" max="15875" width="10.6640625" style="206" customWidth="1"/>
    <col min="15876" max="15876" width="1.6640625" style="206" customWidth="1"/>
    <col min="15877" max="15877" width="11.33203125" style="206" bestFit="1" customWidth="1"/>
    <col min="15878" max="15878" width="1.6640625" style="206" customWidth="1"/>
    <col min="15879" max="15879" width="11.33203125" style="206" bestFit="1" customWidth="1"/>
    <col min="15880" max="15880" width="1.6640625" style="206" customWidth="1"/>
    <col min="15881" max="15881" width="11.33203125" style="206" bestFit="1" customWidth="1"/>
    <col min="15882" max="16124" width="9.109375" style="206"/>
    <col min="16125" max="16125" width="16.33203125" style="206" customWidth="1"/>
    <col min="16126" max="16126" width="1.6640625" style="206" customWidth="1"/>
    <col min="16127" max="16127" width="10" style="206" bestFit="1" customWidth="1"/>
    <col min="16128" max="16128" width="1.6640625" style="206" customWidth="1"/>
    <col min="16129" max="16129" width="9.33203125" style="206" customWidth="1"/>
    <col min="16130" max="16130" width="1.6640625" style="206" customWidth="1"/>
    <col min="16131" max="16131" width="10.6640625" style="206" customWidth="1"/>
    <col min="16132" max="16132" width="1.6640625" style="206" customWidth="1"/>
    <col min="16133" max="16133" width="11.33203125" style="206" bestFit="1" customWidth="1"/>
    <col min="16134" max="16134" width="1.6640625" style="206" customWidth="1"/>
    <col min="16135" max="16135" width="11.33203125" style="206" bestFit="1" customWidth="1"/>
    <col min="16136" max="16136" width="1.6640625" style="206" customWidth="1"/>
    <col min="16137" max="16137" width="11.33203125" style="206" bestFit="1" customWidth="1"/>
    <col min="16138" max="16384" width="9.109375" style="206"/>
  </cols>
  <sheetData>
    <row r="2" spans="1:17" x14ac:dyDescent="0.3">
      <c r="F2" s="207"/>
      <c r="G2" s="207"/>
      <c r="H2" s="207"/>
      <c r="I2" s="207"/>
      <c r="J2" s="207"/>
    </row>
    <row r="3" spans="1:17" x14ac:dyDescent="0.3">
      <c r="F3" s="207"/>
      <c r="G3" s="207"/>
      <c r="H3" s="207"/>
      <c r="I3" s="207"/>
      <c r="J3" s="207"/>
      <c r="L3" s="206" t="s">
        <v>129</v>
      </c>
      <c r="P3" s="207"/>
      <c r="Q3" s="207"/>
    </row>
    <row r="4" spans="1:17" x14ac:dyDescent="0.3">
      <c r="A4" s="207"/>
      <c r="B4" s="207"/>
      <c r="C4" s="207"/>
      <c r="D4" s="207"/>
      <c r="E4" s="207"/>
      <c r="F4" s="207"/>
      <c r="G4" s="207"/>
      <c r="H4" s="207"/>
      <c r="I4" s="207"/>
      <c r="J4" s="207"/>
    </row>
    <row r="5" spans="1:17" x14ac:dyDescent="0.3">
      <c r="A5" s="208" t="s">
        <v>0</v>
      </c>
      <c r="B5" s="208"/>
      <c r="C5" s="208"/>
      <c r="D5" s="208"/>
      <c r="E5" s="208"/>
      <c r="F5" s="208"/>
      <c r="G5" s="208"/>
      <c r="H5" s="208"/>
      <c r="I5" s="208"/>
      <c r="J5" s="207"/>
    </row>
    <row r="6" spans="1:17" x14ac:dyDescent="0.3">
      <c r="A6" s="208" t="s">
        <v>108</v>
      </c>
      <c r="B6" s="208"/>
      <c r="C6" s="208"/>
      <c r="D6" s="208"/>
      <c r="E6" s="208"/>
      <c r="F6" s="208"/>
      <c r="G6" s="208"/>
      <c r="H6" s="208"/>
      <c r="I6" s="208"/>
      <c r="J6" s="207"/>
      <c r="K6" s="290">
        <v>6.2E-2</v>
      </c>
    </row>
    <row r="7" spans="1:17" x14ac:dyDescent="0.3">
      <c r="A7" s="208" t="str">
        <f>' Electric'!A6</f>
        <v>FOR THE TWELVE MONTHS ENDED DECEMBER 31, 2022</v>
      </c>
      <c r="B7" s="208"/>
      <c r="C7" s="208"/>
      <c r="D7" s="208"/>
      <c r="E7" s="208"/>
      <c r="F7" s="208"/>
      <c r="G7" s="208"/>
      <c r="H7" s="208"/>
      <c r="I7" s="208"/>
      <c r="J7" s="207"/>
      <c r="K7" s="292">
        <v>1.4500000000000001E-2</v>
      </c>
    </row>
    <row r="8" spans="1:17" x14ac:dyDescent="0.3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93">
        <f>SUM(K6:K7)</f>
        <v>7.6499999999999999E-2</v>
      </c>
      <c r="L8" s="207"/>
    </row>
    <row r="9" spans="1:17" x14ac:dyDescent="0.3">
      <c r="C9" s="209" t="s">
        <v>32</v>
      </c>
      <c r="D9" s="209"/>
      <c r="E9" s="209"/>
      <c r="F9" s="207"/>
      <c r="G9" s="209" t="s">
        <v>33</v>
      </c>
      <c r="H9" s="209"/>
      <c r="I9" s="209"/>
      <c r="J9" s="207"/>
      <c r="K9" s="207"/>
    </row>
    <row r="10" spans="1:17" x14ac:dyDescent="0.3">
      <c r="C10" s="207"/>
      <c r="D10" s="207"/>
      <c r="E10" s="210"/>
      <c r="F10" s="207"/>
      <c r="G10" s="211"/>
      <c r="H10" s="211"/>
      <c r="I10" s="211"/>
      <c r="J10" s="207"/>
      <c r="K10" s="207"/>
      <c r="L10" s="206" t="s">
        <v>130</v>
      </c>
      <c r="P10" s="207"/>
      <c r="Q10" s="207"/>
    </row>
    <row r="11" spans="1:17" x14ac:dyDescent="0.3">
      <c r="C11" s="210" t="s">
        <v>109</v>
      </c>
      <c r="D11" s="210"/>
      <c r="E11" s="210"/>
      <c r="F11" s="210"/>
      <c r="G11" s="210" t="s">
        <v>109</v>
      </c>
      <c r="H11" s="210"/>
      <c r="I11" s="210"/>
      <c r="J11" s="207"/>
      <c r="K11" s="207"/>
    </row>
    <row r="12" spans="1:17" x14ac:dyDescent="0.3">
      <c r="A12" s="212" t="s">
        <v>41</v>
      </c>
      <c r="C12" s="213" t="s">
        <v>110</v>
      </c>
      <c r="D12" s="210"/>
      <c r="E12" s="213" t="s">
        <v>111</v>
      </c>
      <c r="F12" s="210"/>
      <c r="G12" s="213" t="s">
        <v>110</v>
      </c>
      <c r="H12" s="210"/>
      <c r="I12" s="213" t="s">
        <v>111</v>
      </c>
      <c r="J12" s="207"/>
      <c r="K12" s="290"/>
    </row>
    <row r="13" spans="1:17" x14ac:dyDescent="0.3">
      <c r="C13" s="207"/>
      <c r="D13" s="207"/>
      <c r="E13" s="207"/>
      <c r="F13" s="207"/>
      <c r="G13" s="207"/>
      <c r="H13" s="207"/>
      <c r="I13" s="207"/>
      <c r="J13" s="207"/>
      <c r="K13" s="290">
        <v>6.0000000000000001E-3</v>
      </c>
      <c r="L13" s="214"/>
      <c r="M13" s="214"/>
      <c r="N13" s="214"/>
      <c r="O13" s="214"/>
    </row>
    <row r="14" spans="1:17" x14ac:dyDescent="0.3">
      <c r="C14" s="207"/>
      <c r="D14" s="207"/>
      <c r="E14" s="207"/>
      <c r="F14" s="207"/>
      <c r="G14" s="207"/>
      <c r="H14" s="207"/>
      <c r="I14" s="207"/>
      <c r="J14" s="214"/>
      <c r="K14" s="291"/>
      <c r="L14" s="214"/>
      <c r="M14" s="214"/>
      <c r="N14" s="214"/>
      <c r="O14" s="214"/>
    </row>
    <row r="15" spans="1:17" x14ac:dyDescent="0.3">
      <c r="C15" s="215" t="s">
        <v>112</v>
      </c>
      <c r="D15" s="215"/>
      <c r="E15" s="215"/>
      <c r="F15" s="207"/>
      <c r="G15" s="215" t="s">
        <v>113</v>
      </c>
      <c r="H15" s="215"/>
      <c r="I15" s="215"/>
      <c r="J15" s="214"/>
      <c r="K15" s="207"/>
      <c r="L15" s="218"/>
      <c r="M15" s="214"/>
      <c r="N15" s="218"/>
      <c r="O15" s="214"/>
      <c r="P15" s="207"/>
      <c r="Q15" s="207"/>
    </row>
    <row r="16" spans="1:17" x14ac:dyDescent="0.3">
      <c r="A16" s="206" t="s">
        <v>114</v>
      </c>
      <c r="C16" s="216">
        <f>'Incent &amp; Related PR Tax - TY'!C21</f>
        <v>9499437.797134459</v>
      </c>
      <c r="D16" s="207"/>
      <c r="E16" s="217">
        <f>'4 Yr Avg'!N21</f>
        <v>6891287.2529003359</v>
      </c>
      <c r="F16" s="207"/>
      <c r="G16" s="216">
        <f>'Incent &amp; Related PR Tax - TY'!D21</f>
        <v>3538697.1542018875</v>
      </c>
      <c r="H16" s="207"/>
      <c r="I16" s="216">
        <f>'4 Yr Avg'!N22</f>
        <v>2742113.1832380081</v>
      </c>
      <c r="J16" s="214"/>
      <c r="K16" s="290"/>
    </row>
    <row r="17" spans="1:21" x14ac:dyDescent="0.3">
      <c r="A17" s="206" t="s">
        <v>115</v>
      </c>
      <c r="C17" s="219">
        <f>C24</f>
        <v>8.8599999999999998E-2</v>
      </c>
      <c r="D17" s="207"/>
      <c r="E17" s="219">
        <f>C17</f>
        <v>8.8599999999999998E-2</v>
      </c>
      <c r="F17" s="207"/>
      <c r="G17" s="219">
        <f>C17</f>
        <v>8.8599999999999998E-2</v>
      </c>
      <c r="H17" s="207"/>
      <c r="I17" s="219">
        <f>C17</f>
        <v>8.8599999999999998E-2</v>
      </c>
      <c r="J17" s="214"/>
      <c r="K17" s="290"/>
      <c r="L17" s="218"/>
      <c r="M17" s="218"/>
      <c r="N17" s="218"/>
      <c r="O17" s="214"/>
    </row>
    <row r="18" spans="1:21" ht="15" thickBot="1" x14ac:dyDescent="0.35">
      <c r="A18" s="206" t="s">
        <v>116</v>
      </c>
      <c r="C18" s="220">
        <f>C16*C17</f>
        <v>841650.18882611301</v>
      </c>
      <c r="D18" s="207"/>
      <c r="E18" s="220">
        <f>E16*E17</f>
        <v>610568.05060696974</v>
      </c>
      <c r="F18" s="207"/>
      <c r="G18" s="220">
        <f>G16*G17</f>
        <v>313528.56786228722</v>
      </c>
      <c r="H18" s="207"/>
      <c r="I18" s="220">
        <f>I16*I17</f>
        <v>242951.22803488752</v>
      </c>
      <c r="J18" s="214"/>
      <c r="K18" s="291"/>
      <c r="L18" s="214"/>
      <c r="M18" s="214"/>
      <c r="N18" s="214"/>
      <c r="O18" s="214"/>
      <c r="P18" s="221"/>
      <c r="Q18" s="221"/>
      <c r="R18" s="221"/>
      <c r="S18" s="221"/>
      <c r="T18" s="221"/>
      <c r="U18" s="221"/>
    </row>
    <row r="19" spans="1:21" s="221" customFormat="1" ht="15" thickTop="1" x14ac:dyDescent="0.3">
      <c r="C19" s="222"/>
      <c r="D19" s="214"/>
      <c r="E19" s="223"/>
      <c r="F19" s="214"/>
      <c r="G19" s="222"/>
      <c r="H19" s="214"/>
      <c r="I19" s="222"/>
      <c r="J19" s="214"/>
      <c r="K19" s="207"/>
      <c r="L19" s="224"/>
      <c r="M19" s="224"/>
      <c r="N19" s="224"/>
      <c r="O19" s="224"/>
      <c r="P19" s="206"/>
      <c r="Q19" s="206"/>
      <c r="R19" s="206"/>
      <c r="S19" s="206"/>
      <c r="T19" s="206"/>
      <c r="U19" s="206"/>
    </row>
    <row r="20" spans="1:21" x14ac:dyDescent="0.3">
      <c r="C20" s="207"/>
      <c r="D20" s="207"/>
      <c r="E20" s="224"/>
      <c r="F20" s="224"/>
      <c r="G20" s="225"/>
      <c r="H20" s="225"/>
      <c r="I20" s="225"/>
      <c r="J20" s="224"/>
      <c r="K20" s="290"/>
    </row>
    <row r="21" spans="1:21" x14ac:dyDescent="0.3">
      <c r="A21" t="s">
        <v>117</v>
      </c>
      <c r="B21"/>
      <c r="C21" s="2">
        <f>+K8</f>
        <v>7.6499999999999999E-2</v>
      </c>
      <c r="D21" s="207"/>
      <c r="E21" s="207"/>
      <c r="F21" s="207"/>
      <c r="G21" s="207"/>
      <c r="H21" s="207"/>
      <c r="I21" s="207"/>
      <c r="J21" s="207"/>
      <c r="K21" s="290">
        <v>6.1000000000000004E-3</v>
      </c>
    </row>
    <row r="22" spans="1:21" x14ac:dyDescent="0.3">
      <c r="A22" t="s">
        <v>118</v>
      </c>
      <c r="B22"/>
      <c r="C22" s="2">
        <f>K13</f>
        <v>6.0000000000000001E-3</v>
      </c>
      <c r="D22" s="207"/>
      <c r="E22" s="207"/>
      <c r="F22" s="207"/>
      <c r="G22" s="207"/>
      <c r="H22" s="207"/>
      <c r="I22" s="207"/>
      <c r="J22" s="207"/>
      <c r="K22" s="207"/>
    </row>
    <row r="23" spans="1:21" x14ac:dyDescent="0.3">
      <c r="A23" s="3" t="s">
        <v>119</v>
      </c>
      <c r="B23" s="3"/>
      <c r="C23" s="1">
        <f>K21</f>
        <v>6.1000000000000004E-3</v>
      </c>
      <c r="D23" s="207"/>
      <c r="E23" s="207"/>
      <c r="F23" s="207"/>
      <c r="G23" s="207"/>
      <c r="H23" s="207"/>
      <c r="I23" s="207"/>
      <c r="J23" s="207"/>
      <c r="K23" s="207"/>
    </row>
    <row r="24" spans="1:21" x14ac:dyDescent="0.3">
      <c r="A24" t="s">
        <v>120</v>
      </c>
      <c r="B24"/>
      <c r="C24" s="2">
        <f>SUM(C21:C23)</f>
        <v>8.8599999999999998E-2</v>
      </c>
      <c r="D24" s="207"/>
      <c r="E24" s="207"/>
      <c r="F24" s="207"/>
      <c r="G24" s="207"/>
      <c r="H24" s="207"/>
      <c r="I24" s="207"/>
      <c r="J24" s="207"/>
      <c r="K24" s="207"/>
    </row>
    <row r="25" spans="1:21" x14ac:dyDescent="0.3">
      <c r="C25" s="207"/>
      <c r="D25" s="207"/>
      <c r="E25" s="207"/>
      <c r="F25" s="207"/>
      <c r="G25" s="207"/>
      <c r="H25" s="207"/>
      <c r="I25" s="207"/>
      <c r="J25" s="207"/>
      <c r="K25" s="207"/>
    </row>
    <row r="26" spans="1:21" x14ac:dyDescent="0.3">
      <c r="C26" s="229"/>
      <c r="D26" s="207"/>
      <c r="E26" s="207"/>
      <c r="F26" s="207"/>
      <c r="G26" s="207"/>
      <c r="H26" s="207"/>
      <c r="I26" s="207"/>
      <c r="J26" s="207"/>
    </row>
  </sheetData>
  <printOptions horizontalCentered="1"/>
  <pageMargins left="0.75" right="0.75" top="0.25" bottom="0.5" header="0.5" footer="0.5"/>
  <pageSetup orientation="portrait" r:id="rId1"/>
  <headerFooter alignWithMargins="0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CCA0EFAD2D47E42A2D5D991393F51AC" ma:contentTypeVersion="24" ma:contentTypeDescription="" ma:contentTypeScope="" ma:versionID="b3b072060836a50b19203ff3093a37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36F566C-4775-40EA-990B-17D24428064C}"/>
</file>

<file path=customXml/itemProps2.xml><?xml version="1.0" encoding="utf-8"?>
<ds:datastoreItem xmlns:ds="http://schemas.openxmlformats.org/officeDocument/2006/customXml" ds:itemID="{2F3E6C4D-5351-44C2-9A1A-B4ACA80A0EC4}"/>
</file>

<file path=customXml/itemProps3.xml><?xml version="1.0" encoding="utf-8"?>
<ds:datastoreItem xmlns:ds="http://schemas.openxmlformats.org/officeDocument/2006/customXml" ds:itemID="{6E44A7AB-90A4-4BBB-9253-D59700243BE0}"/>
</file>

<file path=customXml/itemProps4.xml><?xml version="1.0" encoding="utf-8"?>
<ds:datastoreItem xmlns:ds="http://schemas.openxmlformats.org/officeDocument/2006/customXml" ds:itemID="{05FDC04F-3953-40FB-A5B7-F7EEB41923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 Electric</vt:lpstr>
      <vt:lpstr> Gas</vt:lpstr>
      <vt:lpstr>4 Yr Avg</vt:lpstr>
      <vt:lpstr>Incent &amp; Related PR Tax - TY</vt:lpstr>
      <vt:lpstr>Report 2022</vt:lpstr>
      <vt:lpstr>Manual Clearing</vt:lpstr>
      <vt:lpstr>PR Taxes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Marina</cp:lastModifiedBy>
  <cp:lastPrinted>2019-03-04T23:22:02Z</cp:lastPrinted>
  <dcterms:created xsi:type="dcterms:W3CDTF">2014-07-31T18:39:26Z</dcterms:created>
  <dcterms:modified xsi:type="dcterms:W3CDTF">2023-03-28T18:49:13Z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0x0101006E56B4D1795A2E4DB2F0B01679ED314A000CCA0EFAD2D47E42A2D5D991393F51AC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