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60" yWindow="108" windowWidth="19440" windowHeight="10776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SAP Export" sheetId="56" r:id="rId9"/>
    <sheet name="GA Qual Consolidated 12-2019" sheetId="57" r:id="rId10"/>
  </sheets>
  <externalReferences>
    <externalReference r:id="rId11"/>
    <externalReference r:id="rId12"/>
    <externalReference r:id="rId13"/>
  </externalReferences>
  <definedNames>
    <definedName name="\p" localSheetId="9">[1]PTRET95F!#REF!</definedName>
    <definedName name="\p">[1]PTRET95F!#REF!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[2]ConsolidatingPL!#REF!</definedName>
    <definedName name="__123Graph_ECURRENT" localSheetId="3" hidden="1">[2]ConsolidatingPL!#REF!</definedName>
    <definedName name="__123Graph_ECURRENT" hidden="1">[2]ConsolidatingPL!#REF!</definedName>
    <definedName name="_Fill" localSheetId="3" hidden="1">#REF!</definedName>
    <definedName name="_Fill" hidden="1">#REF!</definedName>
    <definedName name="_xlnm._FilterDatabase" localSheetId="9" hidden="1">'GA Qual Consolidated 12-2019'!$A$9:$W$9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_xlnm.Print_Area" localSheetId="9">'GA Qual Consolidated 12-2019'!$A$1:$U$107</definedName>
    <definedName name="Print_Area_MI">#REF!</definedName>
    <definedName name="_xlnm.Print_Titles" localSheetId="9">'GA Qual Consolidated 12-2019'!$1:$8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62913"/>
</workbook>
</file>

<file path=xl/calcChain.xml><?xml version="1.0" encoding="utf-8"?>
<calcChain xmlns="http://schemas.openxmlformats.org/spreadsheetml/2006/main">
  <c r="B11" i="8" l="1"/>
  <c r="B9" i="8"/>
  <c r="B10" i="49" l="1"/>
  <c r="B20" i="49"/>
  <c r="C81" i="54"/>
  <c r="F12" i="54" l="1"/>
  <c r="K12" i="54"/>
  <c r="J12" i="54"/>
  <c r="I12" i="54"/>
  <c r="H12" i="54"/>
  <c r="G12" i="54"/>
  <c r="E12" i="54"/>
  <c r="D12" i="54"/>
  <c r="C12" i="54"/>
  <c r="N8" i="54"/>
  <c r="M8" i="54"/>
  <c r="L8" i="54"/>
  <c r="K8" i="54"/>
  <c r="J8" i="54"/>
  <c r="I8" i="54"/>
  <c r="H8" i="54"/>
  <c r="G8" i="54"/>
  <c r="F8" i="54"/>
  <c r="E8" i="54"/>
  <c r="D8" i="54"/>
  <c r="B8" i="54"/>
  <c r="C8" i="54"/>
  <c r="B22" i="3" l="1"/>
  <c r="B17" i="3"/>
  <c r="B12" i="3"/>
  <c r="B13" i="3" s="1"/>
  <c r="B22" i="7"/>
  <c r="B17" i="7"/>
  <c r="B12" i="7"/>
  <c r="H24" i="56" l="1"/>
  <c r="D82" i="57" l="1"/>
  <c r="E82" i="57"/>
  <c r="F82" i="57"/>
  <c r="G82" i="57"/>
  <c r="H82" i="57"/>
  <c r="I82" i="57"/>
  <c r="J82" i="57"/>
  <c r="K82" i="57"/>
  <c r="L82" i="57"/>
  <c r="M82" i="57"/>
  <c r="N82" i="57"/>
  <c r="O82" i="57"/>
  <c r="P82" i="57"/>
  <c r="Q82" i="57"/>
  <c r="R82" i="57"/>
  <c r="S82" i="57"/>
  <c r="T82" i="57"/>
  <c r="U82" i="57"/>
  <c r="C82" i="57"/>
  <c r="O78" i="57"/>
  <c r="N78" i="57"/>
  <c r="M78" i="57"/>
  <c r="L78" i="57"/>
  <c r="K78" i="57"/>
  <c r="J78" i="57"/>
  <c r="I78" i="57"/>
  <c r="H78" i="57"/>
  <c r="G78" i="57"/>
  <c r="F78" i="57"/>
  <c r="E78" i="57"/>
  <c r="C78" i="57"/>
  <c r="L12" i="54" l="1"/>
  <c r="M12" i="54"/>
  <c r="N12" i="54"/>
  <c r="S81" i="57"/>
  <c r="Q81" i="57"/>
  <c r="U81" i="57"/>
  <c r="S80" i="57"/>
  <c r="Q80" i="57"/>
  <c r="U80" i="57"/>
  <c r="U79" i="57"/>
  <c r="Q79" i="57"/>
  <c r="S79" i="57"/>
  <c r="U78" i="57"/>
  <c r="S78" i="57"/>
  <c r="Q78" i="57"/>
  <c r="Q77" i="57"/>
  <c r="Q76" i="57"/>
  <c r="S76" i="57"/>
  <c r="U75" i="57"/>
  <c r="S75" i="57"/>
  <c r="S74" i="57"/>
  <c r="Q74" i="57"/>
  <c r="U74" i="57"/>
  <c r="U73" i="57"/>
  <c r="Q73" i="57"/>
  <c r="S73" i="57"/>
  <c r="U72" i="57"/>
  <c r="S72" i="57"/>
  <c r="Q72" i="57"/>
  <c r="Q71" i="57"/>
  <c r="Q70" i="57"/>
  <c r="U69" i="57"/>
  <c r="Q69" i="57"/>
  <c r="Q68" i="57"/>
  <c r="Q67" i="57"/>
  <c r="U66" i="57"/>
  <c r="S66" i="57"/>
  <c r="Q66" i="57"/>
  <c r="S65" i="57"/>
  <c r="Q65" i="57"/>
  <c r="U65" i="57"/>
  <c r="Q64" i="57"/>
  <c r="U63" i="57"/>
  <c r="Q63" i="57"/>
  <c r="S63" i="57"/>
  <c r="U62" i="57"/>
  <c r="Q62" i="57"/>
  <c r="U61" i="57"/>
  <c r="S61" i="57"/>
  <c r="Q61" i="57"/>
  <c r="S60" i="57"/>
  <c r="Q60" i="57"/>
  <c r="U60" i="57"/>
  <c r="U59" i="57"/>
  <c r="Q59" i="57"/>
  <c r="S59" i="57"/>
  <c r="Q58" i="57"/>
  <c r="Q57" i="57"/>
  <c r="Q56" i="57"/>
  <c r="U56" i="57"/>
  <c r="U55" i="57"/>
  <c r="Q55" i="57"/>
  <c r="S55" i="57"/>
  <c r="S54" i="57"/>
  <c r="Q54" i="57"/>
  <c r="U54" i="57"/>
  <c r="U53" i="57"/>
  <c r="Q53" i="57"/>
  <c r="S53" i="57"/>
  <c r="U52" i="57"/>
  <c r="Q52" i="57"/>
  <c r="S52" i="57"/>
  <c r="U51" i="57"/>
  <c r="S51" i="57"/>
  <c r="Q51" i="57"/>
  <c r="U50" i="57"/>
  <c r="S50" i="57"/>
  <c r="Q50" i="57"/>
  <c r="U49" i="57"/>
  <c r="S49" i="57"/>
  <c r="Q49" i="57"/>
  <c r="U48" i="57"/>
  <c r="S48" i="57"/>
  <c r="Q48" i="57"/>
  <c r="U47" i="57"/>
  <c r="S47" i="57"/>
  <c r="Q47" i="57"/>
  <c r="U46" i="57"/>
  <c r="S46" i="57"/>
  <c r="Q46" i="57"/>
  <c r="U45" i="57"/>
  <c r="S45" i="57"/>
  <c r="Q45" i="57"/>
  <c r="U44" i="57"/>
  <c r="S44" i="57"/>
  <c r="Q44" i="57"/>
  <c r="S43" i="57"/>
  <c r="Q43" i="57"/>
  <c r="U43" i="57"/>
  <c r="U42" i="57"/>
  <c r="Q42" i="57"/>
  <c r="S42" i="57"/>
  <c r="U41" i="57"/>
  <c r="Q41" i="57"/>
  <c r="S41" i="57"/>
  <c r="S40" i="57"/>
  <c r="Q40" i="57"/>
  <c r="U40" i="57"/>
  <c r="U39" i="57"/>
  <c r="Q39" i="57"/>
  <c r="S39" i="57"/>
  <c r="S38" i="57"/>
  <c r="Q38" i="57"/>
  <c r="U38" i="57"/>
  <c r="U37" i="57"/>
  <c r="Q37" i="57"/>
  <c r="S37" i="57"/>
  <c r="U36" i="57"/>
  <c r="Q36" i="57"/>
  <c r="S36" i="57"/>
  <c r="S35" i="57"/>
  <c r="Q35" i="57"/>
  <c r="U35" i="57"/>
  <c r="U34" i="57"/>
  <c r="Q34" i="57"/>
  <c r="S34" i="57"/>
  <c r="S33" i="57"/>
  <c r="Q33" i="57"/>
  <c r="U33" i="57"/>
  <c r="U32" i="57"/>
  <c r="Q32" i="57"/>
  <c r="S32" i="57"/>
  <c r="U31" i="57"/>
  <c r="Q31" i="57"/>
  <c r="S31" i="57"/>
  <c r="S30" i="57"/>
  <c r="Q30" i="57"/>
  <c r="U30" i="57"/>
  <c r="U29" i="57"/>
  <c r="Q29" i="57"/>
  <c r="S29" i="57"/>
  <c r="U28" i="57"/>
  <c r="S28" i="57"/>
  <c r="Q28" i="57"/>
  <c r="U27" i="57"/>
  <c r="S27" i="57"/>
  <c r="Q27" i="57"/>
  <c r="U26" i="57"/>
  <c r="S26" i="57"/>
  <c r="Q26" i="57"/>
  <c r="U25" i="57"/>
  <c r="S25" i="57"/>
  <c r="Q25" i="57"/>
  <c r="Q90" i="57" s="1"/>
  <c r="S24" i="57"/>
  <c r="Q24" i="57"/>
  <c r="U24" i="57"/>
  <c r="U23" i="57"/>
  <c r="Q23" i="57"/>
  <c r="S23" i="57"/>
  <c r="U22" i="57"/>
  <c r="Q22" i="57"/>
  <c r="S22" i="57"/>
  <c r="S21" i="57"/>
  <c r="Q21" i="57"/>
  <c r="U21" i="57"/>
  <c r="U20" i="57"/>
  <c r="Q20" i="57"/>
  <c r="S20" i="57"/>
  <c r="S19" i="57"/>
  <c r="Q19" i="57"/>
  <c r="U19" i="57"/>
  <c r="U18" i="57"/>
  <c r="Q18" i="57"/>
  <c r="S18" i="57"/>
  <c r="U17" i="57"/>
  <c r="Q17" i="57"/>
  <c r="S17" i="57"/>
  <c r="S16" i="57"/>
  <c r="Q16" i="57"/>
  <c r="U16" i="57"/>
  <c r="U15" i="57"/>
  <c r="Q15" i="57"/>
  <c r="S15" i="57"/>
  <c r="S14" i="57"/>
  <c r="Q14" i="57"/>
  <c r="U14" i="57"/>
  <c r="U13" i="57"/>
  <c r="Q13" i="57"/>
  <c r="S13" i="57"/>
  <c r="U12" i="57"/>
  <c r="Q12" i="57"/>
  <c r="S12" i="57"/>
  <c r="S11" i="57"/>
  <c r="Q11" i="57"/>
  <c r="U11" i="57"/>
  <c r="U10" i="57"/>
  <c r="Q10" i="57"/>
  <c r="S10" i="57"/>
  <c r="Q9" i="57"/>
  <c r="S9" i="57"/>
  <c r="S56" i="57" l="1"/>
  <c r="Q75" i="57"/>
  <c r="Q89" i="57" s="1"/>
  <c r="Q93" i="57" s="1"/>
  <c r="Q95" i="57" s="1"/>
  <c r="S70" i="57"/>
  <c r="S64" i="57"/>
  <c r="U70" i="57"/>
  <c r="U64" i="57"/>
  <c r="U9" i="57"/>
  <c r="S62" i="57"/>
  <c r="S69" i="57"/>
  <c r="B12" i="54"/>
  <c r="S67" i="57" l="1"/>
  <c r="I83" i="57"/>
  <c r="U57" i="57"/>
  <c r="U71" i="57"/>
  <c r="S71" i="57"/>
  <c r="S58" i="57"/>
  <c r="U58" i="57"/>
  <c r="U76" i="57"/>
  <c r="U67" i="57"/>
  <c r="S77" i="57" l="1"/>
  <c r="U77" i="57"/>
  <c r="S57" i="57"/>
  <c r="S89" i="57" s="1"/>
  <c r="S93" i="57" s="1"/>
  <c r="S95" i="57" s="1"/>
  <c r="S68" i="57"/>
  <c r="U68" i="57" l="1"/>
  <c r="U89" i="57" s="1"/>
  <c r="U93" i="57" s="1"/>
  <c r="U95" i="57" s="1"/>
  <c r="H18" i="56" l="1"/>
  <c r="H9" i="56"/>
  <c r="H5" i="56"/>
  <c r="H3" i="56"/>
  <c r="B11" i="54" l="1"/>
  <c r="B13" i="54" s="1"/>
  <c r="B23" i="49" l="1"/>
  <c r="B8" i="8" s="1"/>
  <c r="B7" i="8"/>
  <c r="B14" i="49"/>
  <c r="B6" i="8" s="1"/>
  <c r="B25" i="49" l="1"/>
  <c r="B5" i="8"/>
  <c r="N11" i="54"/>
  <c r="N13" i="54" s="1"/>
  <c r="M11" i="54"/>
  <c r="M13" i="54" s="1"/>
  <c r="L11" i="54"/>
  <c r="L13" i="54" s="1"/>
  <c r="K11" i="54"/>
  <c r="K13" i="54" s="1"/>
  <c r="J11" i="54"/>
  <c r="J13" i="54" s="1"/>
  <c r="I11" i="54"/>
  <c r="I13" i="54" s="1"/>
  <c r="H11" i="54"/>
  <c r="H13" i="54" s="1"/>
  <c r="G11" i="54"/>
  <c r="G13" i="54" s="1"/>
  <c r="F11" i="54"/>
  <c r="F13" i="54" s="1"/>
  <c r="E11" i="54"/>
  <c r="E13" i="54" s="1"/>
  <c r="D11" i="54"/>
  <c r="D13" i="54" s="1"/>
  <c r="C11" i="54"/>
  <c r="C13" i="54" s="1"/>
  <c r="A9" i="20" l="1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comments1.xml><?xml version="1.0" encoding="utf-8"?>
<comments xmlns="http://schemas.openxmlformats.org/spreadsheetml/2006/main">
  <authors>
    <author>Puget Sound Energy</author>
  </authors>
  <commentList>
    <comment ref="K63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True up w/ [D]</t>
        </r>
      </text>
    </comment>
    <comment ref="M65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True up w/ [E]</t>
        </r>
      </text>
    </comment>
  </commentList>
</comments>
</file>

<file path=xl/sharedStrings.xml><?xml version="1.0" encoding="utf-8"?>
<sst xmlns="http://schemas.openxmlformats.org/spreadsheetml/2006/main" count="461" uniqueCount="197">
  <si>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</si>
  <si>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</si>
  <si>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</si>
  <si>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</si>
  <si>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</si>
  <si>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</si>
  <si>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</si>
  <si>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</si>
  <si>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</si>
  <si>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</si>
  <si>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</si>
  <si>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</si>
  <si>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</si>
  <si>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</si>
  <si>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</si>
  <si>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</si>
  <si>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</si>
  <si>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</si>
  <si>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</si>
  <si>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</si>
  <si>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</si>
  <si>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</si>
  <si>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</si>
  <si>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</si>
  <si>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</si>
  <si>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</si>
  <si>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</si>
  <si>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</si>
  <si>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</si>
  <si>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</si>
  <si>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</si>
  <si>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</si>
  <si>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</si>
  <si>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</si>
  <si>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</si>
  <si>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</si>
  <si>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</si>
  <si>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</si>
  <si>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</si>
  <si>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</si>
  <si>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</si>
  <si>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</si>
  <si>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>Twelve months ended 12/31/2016</t>
  </si>
  <si>
    <t>Twelve months ended 12/31/2017</t>
  </si>
  <si>
    <t xml:space="preserve">   18490404  1412 - Qualified Retirement Pl</t>
  </si>
  <si>
    <t>check s/b zero==&gt;</t>
  </si>
  <si>
    <t>INCREASE (DECREASE) FIT @ 21% (LINE 5 X 21%)</t>
  </si>
  <si>
    <t>Twelve months ended 12/31/2018</t>
  </si>
  <si>
    <t xml:space="preserve">   19900110  1412 - Qualified Retirement Pl</t>
  </si>
  <si>
    <t xml:space="preserve">Common </t>
  </si>
  <si>
    <t xml:space="preserve">  Requested by:             EREPLY</t>
  </si>
  <si>
    <t xml:space="preserve">   18490295  Benefits-Pension / CE 60260020</t>
  </si>
  <si>
    <t>Year</t>
  </si>
  <si>
    <t>Per</t>
  </si>
  <si>
    <t>WBS element</t>
  </si>
  <si>
    <t>Order</t>
  </si>
  <si>
    <t>Resp CC</t>
  </si>
  <si>
    <t>Cost Element</t>
  </si>
  <si>
    <t>CE Name</t>
  </si>
  <si>
    <t>1</t>
  </si>
  <si>
    <t>C.00002.01.01.08</t>
  </si>
  <si>
    <t>18490295</t>
  </si>
  <si>
    <t>1412</t>
  </si>
  <si>
    <t>60260020</t>
  </si>
  <si>
    <t>Qualified Retirement</t>
  </si>
  <si>
    <t>2</t>
  </si>
  <si>
    <t>3</t>
  </si>
  <si>
    <t>CC N/A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</si>
  <si>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</si>
  <si>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</si>
  <si>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</si>
  <si>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</si>
  <si>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</si>
  <si>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</si>
  <si>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</si>
  <si>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</si>
  <si>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</si>
  <si>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/>
  </si>
  <si>
    <t>PUGET ENERGY</t>
  </si>
  <si>
    <t>CONSOLIDATED</t>
  </si>
  <si>
    <t>(A)</t>
  </si>
  <si>
    <t>(B)</t>
  </si>
  <si>
    <t>(C)</t>
  </si>
  <si>
    <t>(D)</t>
  </si>
  <si>
    <t>(E)</t>
  </si>
  <si>
    <t>(F)</t>
  </si>
  <si>
    <t>(G)</t>
  </si>
  <si>
    <t>(A) + (E)</t>
  </si>
  <si>
    <t>(B) + (F)</t>
  </si>
  <si>
    <t>(C) + (D) + (G)</t>
  </si>
  <si>
    <t xml:space="preserve">PENSION </t>
  </si>
  <si>
    <t>ACCRUALS</t>
  </si>
  <si>
    <t>LIABILITY</t>
  </si>
  <si>
    <t>EQUITY</t>
  </si>
  <si>
    <t>ASSET/(LIABILITY)</t>
  </si>
  <si>
    <t>22830023</t>
  </si>
  <si>
    <t>Consolidated</t>
  </si>
  <si>
    <t>CC 1412</t>
  </si>
  <si>
    <t>(12800003 in 2008)</t>
  </si>
  <si>
    <t xml:space="preserve">OTHER </t>
  </si>
  <si>
    <t xml:space="preserve">PSE </t>
  </si>
  <si>
    <t>Order 97000029</t>
  </si>
  <si>
    <t>(12800100 in 2014)</t>
  </si>
  <si>
    <t xml:space="preserve">QUALIFIED </t>
  </si>
  <si>
    <t>18490295/404</t>
  </si>
  <si>
    <t>QUALIFIED PENSION</t>
  </si>
  <si>
    <t>COMPREHENSIVE</t>
  </si>
  <si>
    <t>ELIMINATION</t>
  </si>
  <si>
    <t>PENSION</t>
  </si>
  <si>
    <t>BENEFITS</t>
  </si>
  <si>
    <t xml:space="preserve">PENSION PLAN </t>
  </si>
  <si>
    <t>BENEFITS COST</t>
  </si>
  <si>
    <t>PLAN LIABILITY</t>
  </si>
  <si>
    <t>INCOME (OCI)</t>
  </si>
  <si>
    <t>OCI</t>
  </si>
  <si>
    <t xml:space="preserve"> EXPENSE</t>
  </si>
  <si>
    <t xml:space="preserve"> COST</t>
  </si>
  <si>
    <t>BAL FWD</t>
  </si>
  <si>
    <t>[A]</t>
  </si>
  <si>
    <t>JAN</t>
  </si>
  <si>
    <t>[B]</t>
  </si>
  <si>
    <t>[C]</t>
  </si>
  <si>
    <t>[D]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</si>
  <si>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</si>
  <si>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</si>
  <si>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</si>
  <si>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</si>
  <si>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</si>
  <si>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</si>
  <si>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</si>
  <si>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</si>
  <si>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</si>
  <si>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</si>
  <si>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</si>
  <si>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</si>
  <si>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</si>
  <si>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</si>
  <si>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</si>
  <si>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</si>
  <si>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</si>
  <si>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</si>
  <si>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Notes:</t>
  </si>
  <si>
    <t>Reconciliation:</t>
  </si>
  <si>
    <t>Per PE GL</t>
  </si>
  <si>
    <t>Employer Contributions not in Milliman Disclosures</t>
  </si>
  <si>
    <t>EE Make-UP</t>
  </si>
  <si>
    <t>Ledger rounding</t>
  </si>
  <si>
    <t>Amount to Reconcile to Milliman Report</t>
  </si>
  <si>
    <t>Difference</t>
  </si>
  <si>
    <t>[F]</t>
  </si>
  <si>
    <t>Amortize PE OCI of $1,979,714 = 164,976.16/month (was $1,980,000 = $165,000/month)</t>
  </si>
  <si>
    <t xml:space="preserve">Record Employee Make-Up Contributions </t>
  </si>
  <si>
    <t>Employer Contribution - Treasury Pension Contribution/Funding</t>
  </si>
  <si>
    <t>Q1 2018 Qualified Pension Non Service Cost Reclass/Reversal</t>
  </si>
  <si>
    <t>[L]</t>
  </si>
  <si>
    <t>[M]</t>
  </si>
  <si>
    <t>&lt;&lt;&lt;CHECK</t>
  </si>
  <si>
    <t>CHECK&gt;&gt;&gt;&gt;</t>
  </si>
  <si>
    <t>Combined</t>
  </si>
  <si>
    <t>Utility</t>
  </si>
  <si>
    <t>Non-Utility</t>
  </si>
  <si>
    <t>Capital</t>
  </si>
  <si>
    <t>Percent Total</t>
  </si>
  <si>
    <t>O&amp;M Split based on Direct Labor</t>
  </si>
  <si>
    <t>Pension included in O&amp;M</t>
  </si>
  <si>
    <t>Per Milliman Disclosures as of 12/31/2019</t>
  </si>
  <si>
    <t xml:space="preserve">Accrue qualified plan expense of $12,605,594 ($1,050,466.17 monthly), </t>
  </si>
  <si>
    <t>previously was $10,585,000 ($882,083.33 monthly)</t>
  </si>
  <si>
    <t xml:space="preserve">Amortize OCI of $11,303,399 ($941,949.92 monthly), </t>
  </si>
  <si>
    <t>previously was $11,086,000 ($923,833.33 monthly)</t>
  </si>
  <si>
    <t>Elimination of PSE's OCI - This is internal accounting only. No actuarial effect</t>
  </si>
  <si>
    <t>Accrue PE qualified pension plan expense of $12,113,862</t>
  </si>
  <si>
    <t>($12,605,594 "PSE" + ($491,732) "PE" = $12,113,862; $12,113,862/12=$1,009,488.50)</t>
  </si>
  <si>
    <t>Amortize PE OCI of $828,451.00 = $69,037.58/month (was $987,000.00 = $81,500.00/month)</t>
  </si>
  <si>
    <t>True-up expense to Milliman Remeasurement Valuation issued in September 2019</t>
  </si>
  <si>
    <t>True-up annual OCI amortization to Milliman Remeasurement Valuation issued in September 2019</t>
  </si>
  <si>
    <t>True-up annual OCI amortization to Milliman Remeasurement Valuation issued in September 2019 overbooked by $100, correcting entry to be posted in October business</t>
  </si>
  <si>
    <t>Record a Census loss to Milliman Re-measurement Valuation issued in September 2019</t>
  </si>
  <si>
    <t>True-up annual OCI amortization to Milliman's 2019 final report issued on December 31, 2019</t>
  </si>
  <si>
    <t>True-up expense to Milliman's 2019 final report issued on December 31, 2019</t>
  </si>
  <si>
    <t>Twelve months ended 12/31/2019</t>
  </si>
  <si>
    <t>Test Year: Jan 2019  - Dec 2019</t>
  </si>
  <si>
    <t>FOR THE TWELVE MONTHS ENDED DECEMBER 31, 2019</t>
  </si>
  <si>
    <t>1/2019</t>
  </si>
  <si>
    <t>12/2019</t>
  </si>
  <si>
    <t>11/2019</t>
  </si>
  <si>
    <t>10/2019</t>
  </si>
  <si>
    <t>9/2019</t>
  </si>
  <si>
    <t>8/2019</t>
  </si>
  <si>
    <t>7/2019</t>
  </si>
  <si>
    <t>6/2019</t>
  </si>
  <si>
    <t>5/2019</t>
  </si>
  <si>
    <t>4/2019</t>
  </si>
  <si>
    <t>3/2019</t>
  </si>
  <si>
    <t>2/2019</t>
  </si>
  <si>
    <t xml:space="preserve">  Date:                     03/06/2020</t>
  </si>
  <si>
    <t>2019 True Up Qual Pension Non Service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</si>
</sst>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118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u/>
      <sz val="9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FFA7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41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7" applyNumberFormat="0" applyAlignment="0" applyProtection="0"/>
    <xf numFmtId="0" fontId="60" fillId="56" borderId="28" applyNumberFormat="0" applyAlignment="0" applyProtection="0"/>
    <xf numFmtId="0" fontId="61" fillId="56" borderId="27" applyNumberFormat="0" applyAlignment="0" applyProtection="0"/>
    <xf numFmtId="0" fontId="62" fillId="0" borderId="29" applyNumberFormat="0" applyFill="0" applyAlignment="0" applyProtection="0"/>
    <xf numFmtId="0" fontId="63" fillId="57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2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7" applyNumberFormat="0" applyAlignment="0" applyProtection="0"/>
    <xf numFmtId="0" fontId="77" fillId="56" borderId="28" applyNumberFormat="0" applyAlignment="0" applyProtection="0"/>
    <xf numFmtId="0" fontId="78" fillId="56" borderId="27" applyNumberFormat="0" applyAlignment="0" applyProtection="0"/>
    <xf numFmtId="0" fontId="79" fillId="0" borderId="29" applyNumberFormat="0" applyFill="0" applyAlignment="0" applyProtection="0"/>
    <xf numFmtId="0" fontId="80" fillId="57" borderId="3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7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6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6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6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6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6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6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8" fillId="91" borderId="33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89" fillId="42" borderId="34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2" fillId="0" borderId="35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93" fillId="0" borderId="36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94" fillId="0" borderId="37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9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5" fillId="47" borderId="33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6" fillId="0" borderId="38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97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8" fillId="91" borderId="39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9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9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9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9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9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9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9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9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9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9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9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9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9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9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9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9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9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9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9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9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9" fillId="0" borderId="0"/>
    <xf numFmtId="4" fontId="44" fillId="28" borderId="12" applyNumberFormat="0" applyProtection="0">
      <alignment horizontal="right" vertical="center"/>
    </xf>
    <xf numFmtId="4" fontId="44" fillId="103" borderId="39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3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4" fillId="0" borderId="0"/>
    <xf numFmtId="0" fontId="5" fillId="0" borderId="0"/>
    <xf numFmtId="43" fontId="112" fillId="0" borderId="0" applyFont="0" applyFill="0" applyBorder="0" applyAlignment="0" applyProtection="0"/>
    <xf numFmtId="0" fontId="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43" fontId="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5" fillId="0" borderId="0"/>
    <xf numFmtId="43" fontId="1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1" fontId="16" fillId="0" borderId="0"/>
    <xf numFmtId="171" fontId="16" fillId="0" borderId="0"/>
    <xf numFmtId="0" fontId="5" fillId="0" borderId="0"/>
    <xf numFmtId="171" fontId="16" fillId="0" borderId="0"/>
  </cellStyleXfs>
  <cellXfs count="289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9" fontId="33" fillId="0" borderId="0" xfId="257" applyNumberFormat="1" applyFont="1" applyFill="1" applyAlignment="1"/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44" fontId="17" fillId="0" borderId="0" xfId="179" applyFont="1" applyFill="1" applyBorder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3" fillId="0" borderId="0" xfId="0" applyFont="1"/>
    <xf numFmtId="0" fontId="16" fillId="0" borderId="0" xfId="0" applyFont="1" applyFill="1"/>
    <xf numFmtId="0" fontId="0" fillId="0" borderId="0" xfId="0" applyFill="1"/>
    <xf numFmtId="49" fontId="22" fillId="0" borderId="23" xfId="0" applyNumberFormat="1" applyFont="1" applyFill="1" applyBorder="1" applyAlignment="1">
      <alignment horizontal="left"/>
    </xf>
    <xf numFmtId="0" fontId="85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1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5" fillId="0" borderId="0" xfId="230" applyFill="1" applyAlignment="1">
      <alignment vertical="top"/>
    </xf>
    <xf numFmtId="14" fontId="0" fillId="0" borderId="0" xfId="0" applyNumberFormat="1" applyFill="1"/>
    <xf numFmtId="0" fontId="83" fillId="0" borderId="0" xfId="0" applyFont="1" applyFill="1"/>
    <xf numFmtId="0" fontId="81" fillId="0" borderId="0" xfId="0" applyFont="1"/>
    <xf numFmtId="0" fontId="102" fillId="0" borderId="0" xfId="257" applyNumberFormat="1" applyFont="1" applyFill="1" applyAlignment="1"/>
    <xf numFmtId="0" fontId="5" fillId="0" borderId="0" xfId="230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5" fillId="0" borderId="19" xfId="179" applyFill="1" applyBorder="1"/>
    <xf numFmtId="0" fontId="5" fillId="0" borderId="19" xfId="257" applyNumberFormat="1" applyFill="1" applyBorder="1" applyAlignment="1"/>
    <xf numFmtId="44" fontId="5" fillId="0" borderId="19" xfId="257" applyNumberFormat="1" applyFill="1" applyBorder="1" applyAlignment="1"/>
    <xf numFmtId="44" fontId="22" fillId="0" borderId="19" xfId="257" applyNumberFormat="1" applyFont="1" applyFill="1" applyBorder="1" applyAlignment="1"/>
    <xf numFmtId="185" fontId="22" fillId="0" borderId="23" xfId="0" applyNumberFormat="1" applyFont="1" applyFill="1" applyBorder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19" fillId="0" borderId="0" xfId="257" applyNumberFormat="1" applyFont="1" applyFill="1" applyAlignment="1">
      <alignment horizontal="centerContinuous" vertical="center" wrapText="1"/>
    </xf>
    <xf numFmtId="0" fontId="19" fillId="0" borderId="0" xfId="257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5" fillId="0" borderId="0" xfId="2482" applyNumberFormat="1" applyFont="1" applyFill="1" applyAlignment="1"/>
    <xf numFmtId="0" fontId="105" fillId="0" borderId="0" xfId="0" applyFont="1" applyFill="1"/>
    <xf numFmtId="0" fontId="105" fillId="0" borderId="0" xfId="0" applyFont="1"/>
    <xf numFmtId="49" fontId="105" fillId="0" borderId="32" xfId="0" applyNumberFormat="1" applyFont="1" applyFill="1" applyBorder="1" applyAlignment="1">
      <alignment horizontal="left"/>
    </xf>
    <xf numFmtId="185" fontId="105" fillId="0" borderId="32" xfId="0" applyNumberFormat="1" applyFont="1" applyFill="1" applyBorder="1"/>
    <xf numFmtId="41" fontId="105" fillId="0" borderId="32" xfId="0" applyNumberFormat="1" applyFont="1" applyFill="1" applyBorder="1"/>
    <xf numFmtId="0" fontId="106" fillId="0" borderId="0" xfId="0" applyFont="1" applyFill="1"/>
    <xf numFmtId="0" fontId="107" fillId="0" borderId="0" xfId="0" applyFont="1"/>
    <xf numFmtId="0" fontId="107" fillId="0" borderId="0" xfId="0" applyFont="1" applyFill="1"/>
    <xf numFmtId="0" fontId="108" fillId="0" borderId="0" xfId="0" applyFont="1" applyFill="1"/>
    <xf numFmtId="0" fontId="109" fillId="0" borderId="0" xfId="0" applyFont="1"/>
    <xf numFmtId="43" fontId="105" fillId="0" borderId="0" xfId="440" applyFont="1"/>
    <xf numFmtId="0" fontId="5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ont="1" applyFill="1" applyAlignment="1"/>
    <xf numFmtId="44" fontId="5" fillId="0" borderId="19" xfId="179" applyFont="1" applyFill="1" applyBorder="1"/>
    <xf numFmtId="0" fontId="5" fillId="0" borderId="19" xfId="257" applyNumberFormat="1" applyFont="1" applyFill="1" applyBorder="1" applyAlignment="1"/>
    <xf numFmtId="44" fontId="5" fillId="0" borderId="19" xfId="257" applyNumberFormat="1" applyFont="1" applyFill="1" applyBorder="1" applyAlignment="1"/>
    <xf numFmtId="44" fontId="5" fillId="0" borderId="0" xfId="257" applyNumberFormat="1" applyFont="1" applyFill="1" applyAlignment="1"/>
    <xf numFmtId="0" fontId="17" fillId="0" borderId="0" xfId="257" applyNumberFormat="1" applyFont="1" applyFill="1" applyAlignment="1">
      <alignment horizontal="right"/>
    </xf>
    <xf numFmtId="44" fontId="17" fillId="0" borderId="0" xfId="257" applyNumberFormat="1" applyFont="1" applyFill="1" applyAlignment="1"/>
    <xf numFmtId="177" fontId="22" fillId="0" borderId="0" xfId="230" applyNumberFormat="1" applyFont="1" applyFill="1" applyBorder="1" applyAlignment="1">
      <alignment vertical="top"/>
    </xf>
    <xf numFmtId="10" fontId="110" fillId="0" borderId="18" xfId="257" applyNumberFormat="1" applyFont="1" applyFill="1" applyBorder="1" applyAlignment="1">
      <alignment horizontal="right"/>
    </xf>
    <xf numFmtId="43" fontId="105" fillId="0" borderId="0" xfId="440" applyNumberFormat="1" applyFont="1"/>
    <xf numFmtId="43" fontId="105" fillId="0" borderId="0" xfId="0" applyNumberFormat="1" applyFont="1"/>
    <xf numFmtId="43" fontId="105" fillId="0" borderId="2" xfId="440" applyNumberFormat="1" applyFont="1" applyBorder="1"/>
    <xf numFmtId="49" fontId="0" fillId="0" borderId="32" xfId="0" applyNumberFormat="1" applyFill="1" applyBorder="1" applyAlignment="1">
      <alignment horizontal="left"/>
    </xf>
    <xf numFmtId="186" fontId="0" fillId="0" borderId="32" xfId="0" applyNumberFormat="1" applyFill="1" applyBorder="1"/>
    <xf numFmtId="49" fontId="35" fillId="0" borderId="4" xfId="0" applyNumberFormat="1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/>
    </xf>
    <xf numFmtId="0" fontId="5" fillId="16" borderId="4" xfId="230" applyFill="1" applyBorder="1" applyAlignment="1">
      <alignment vertical="top"/>
    </xf>
    <xf numFmtId="0" fontId="5" fillId="0" borderId="42" xfId="230" applyBorder="1" applyAlignment="1">
      <alignment vertical="top"/>
    </xf>
    <xf numFmtId="0" fontId="5" fillId="0" borderId="2" xfId="230" applyBorder="1" applyAlignment="1">
      <alignment vertical="top"/>
    </xf>
    <xf numFmtId="4" fontId="22" fillId="0" borderId="43" xfId="230" applyNumberFormat="1" applyFont="1" applyBorder="1" applyAlignment="1">
      <alignment horizontal="left" vertical="top"/>
    </xf>
    <xf numFmtId="4" fontId="22" fillId="0" borderId="0" xfId="230" applyNumberFormat="1" applyFont="1" applyAlignment="1">
      <alignment horizontal="right" vertical="top"/>
    </xf>
    <xf numFmtId="0" fontId="5" fillId="105" borderId="44" xfId="230" applyFill="1" applyBorder="1" applyAlignment="1">
      <alignment vertical="top"/>
    </xf>
    <xf numFmtId="4" fontId="5" fillId="105" borderId="44" xfId="230" applyNumberFormat="1" applyFill="1" applyBorder="1" applyAlignment="1">
      <alignment horizontal="right" vertical="top"/>
    </xf>
    <xf numFmtId="4" fontId="22" fillId="0" borderId="0" xfId="230" applyNumberFormat="1" applyFont="1" applyAlignment="1">
      <alignment horizontal="left" vertical="top"/>
    </xf>
    <xf numFmtId="49" fontId="5" fillId="0" borderId="0" xfId="241" quotePrefix="1" applyNumberFormat="1" applyFont="1" applyFill="1" applyAlignment="1">
      <alignment horizontal="center"/>
    </xf>
    <xf numFmtId="174" fontId="5" fillId="0" borderId="0" xfId="241" applyNumberFormat="1" applyFont="1" applyFill="1" applyAlignment="1">
      <alignment horizontal="centerContinuous"/>
    </xf>
    <xf numFmtId="0" fontId="17" fillId="107" borderId="0" xfId="241" applyFont="1" applyFill="1" applyAlignment="1">
      <alignment horizontal="center"/>
    </xf>
    <xf numFmtId="39" fontId="17" fillId="107" borderId="0" xfId="241" applyNumberFormat="1" applyFont="1" applyFill="1" applyProtection="1"/>
    <xf numFmtId="0" fontId="5" fillId="109" borderId="10" xfId="241" applyFont="1" applyFill="1" applyBorder="1"/>
    <xf numFmtId="0" fontId="19" fillId="109" borderId="10" xfId="241" applyFont="1" applyFill="1" applyBorder="1" applyAlignment="1">
      <alignment horizontal="center" vertical="center"/>
    </xf>
    <xf numFmtId="43" fontId="5" fillId="0" borderId="0" xfId="152" applyFont="1" applyFill="1"/>
    <xf numFmtId="0" fontId="5" fillId="0" borderId="0" xfId="241" applyFont="1" applyFill="1"/>
    <xf numFmtId="49" fontId="17" fillId="0" borderId="0" xfId="241" quotePrefix="1" applyNumberFormat="1" applyFont="1" applyFill="1" applyAlignment="1">
      <alignment horizontal="center"/>
    </xf>
    <xf numFmtId="174" fontId="17" fillId="0" borderId="0" xfId="241" applyNumberFormat="1" applyFont="1" applyFill="1" applyAlignment="1">
      <alignment horizontal="center"/>
    </xf>
    <xf numFmtId="174" fontId="17" fillId="0" borderId="0" xfId="241" quotePrefix="1" applyNumberFormat="1" applyFont="1" applyFill="1" applyAlignment="1">
      <alignment horizontal="center"/>
    </xf>
    <xf numFmtId="0" fontId="17" fillId="0" borderId="0" xfId="241" applyFont="1" applyFill="1" applyAlignment="1">
      <alignment horizontal="center"/>
    </xf>
    <xf numFmtId="0" fontId="17" fillId="0" borderId="0" xfId="241" quotePrefix="1" applyFont="1" applyFill="1" applyAlignment="1">
      <alignment horizontal="center"/>
    </xf>
    <xf numFmtId="43" fontId="17" fillId="0" borderId="0" xfId="152" applyFont="1" applyFill="1" applyAlignment="1">
      <alignment horizontal="center"/>
    </xf>
    <xf numFmtId="0" fontId="17" fillId="0" borderId="0" xfId="241" applyFont="1" applyFill="1" applyAlignment="1" applyProtection="1">
      <alignment horizontal="left"/>
    </xf>
    <xf numFmtId="39" fontId="17" fillId="0" borderId="0" xfId="241" applyNumberFormat="1" applyFont="1" applyFill="1" applyBorder="1" applyAlignment="1" applyProtection="1">
      <alignment horizontal="center"/>
    </xf>
    <xf numFmtId="0" fontId="17" fillId="0" borderId="0" xfId="241" applyFont="1" applyFill="1"/>
    <xf numFmtId="43" fontId="17" fillId="0" borderId="0" xfId="241" applyNumberFormat="1" applyFont="1" applyFill="1" applyBorder="1" applyAlignment="1">
      <alignment horizontal="center"/>
    </xf>
    <xf numFmtId="10" fontId="17" fillId="107" borderId="0" xfId="241" applyNumberFormat="1" applyFont="1" applyFill="1" applyProtection="1"/>
    <xf numFmtId="39" fontId="17" fillId="0" borderId="0" xfId="241" applyNumberFormat="1" applyFont="1" applyFill="1" applyProtection="1"/>
    <xf numFmtId="10" fontId="17" fillId="0" borderId="0" xfId="241" applyNumberFormat="1" applyFont="1" applyFill="1" applyProtection="1"/>
    <xf numFmtId="10" fontId="17" fillId="0" borderId="0" xfId="241" applyNumberFormat="1" applyFont="1" applyFill="1" applyAlignment="1" applyProtection="1">
      <alignment horizontal="center"/>
    </xf>
    <xf numFmtId="39" fontId="17" fillId="107" borderId="0" xfId="241" applyNumberFormat="1" applyFont="1" applyFill="1" applyAlignment="1" applyProtection="1">
      <alignment horizontal="center"/>
    </xf>
    <xf numFmtId="39" fontId="17" fillId="0" borderId="0" xfId="241" applyNumberFormat="1" applyFont="1" applyFill="1" applyAlignment="1" applyProtection="1">
      <alignment horizontal="center"/>
    </xf>
    <xf numFmtId="43" fontId="17" fillId="0" borderId="0" xfId="152" applyFont="1" applyFill="1"/>
    <xf numFmtId="0" fontId="111" fillId="0" borderId="0" xfId="241" applyFont="1" applyFill="1"/>
    <xf numFmtId="0" fontId="17" fillId="0" borderId="20" xfId="241" applyFont="1" applyFill="1" applyBorder="1" applyAlignment="1">
      <alignment horizontal="center"/>
    </xf>
    <xf numFmtId="0" fontId="17" fillId="0" borderId="0" xfId="241" applyFont="1" applyFill="1" applyBorder="1"/>
    <xf numFmtId="43" fontId="17" fillId="0" borderId="20" xfId="241" applyNumberFormat="1" applyFont="1" applyFill="1" applyBorder="1" applyAlignment="1">
      <alignment horizontal="center"/>
    </xf>
    <xf numFmtId="0" fontId="17" fillId="0" borderId="0" xfId="241" quotePrefix="1" applyNumberFormat="1" applyFont="1" applyFill="1" applyBorder="1" applyAlignment="1" applyProtection="1">
      <alignment horizontal="center"/>
    </xf>
    <xf numFmtId="49" fontId="17" fillId="0" borderId="11" xfId="241" applyNumberFormat="1" applyFont="1" applyBorder="1" applyAlignment="1">
      <alignment horizontal="center"/>
    </xf>
    <xf numFmtId="0" fontId="17" fillId="0" borderId="0" xfId="241" quotePrefix="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 applyProtection="1">
      <alignment horizontal="center"/>
    </xf>
    <xf numFmtId="49" fontId="17" fillId="0" borderId="0" xfId="24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>
      <alignment horizontal="center"/>
    </xf>
    <xf numFmtId="0" fontId="17" fillId="0" borderId="0" xfId="241" applyFont="1"/>
    <xf numFmtId="43" fontId="17" fillId="0" borderId="0" xfId="241" applyNumberFormat="1" applyFont="1" applyFill="1" applyAlignment="1">
      <alignment horizontal="center"/>
    </xf>
    <xf numFmtId="43" fontId="17" fillId="0" borderId="0" xfId="241" applyNumberFormat="1" applyFont="1" applyBorder="1" applyAlignment="1">
      <alignment horizontal="center"/>
    </xf>
    <xf numFmtId="10" fontId="17" fillId="0" borderId="0" xfId="241" applyNumberFormat="1" applyFont="1" applyFill="1" applyBorder="1" applyAlignment="1" applyProtection="1">
      <alignment horizontal="center"/>
    </xf>
    <xf numFmtId="0" fontId="17" fillId="0" borderId="0" xfId="241" applyFont="1" applyFill="1" applyBorder="1" applyAlignment="1" applyProtection="1">
      <alignment horizontal="center"/>
    </xf>
    <xf numFmtId="0" fontId="17" fillId="0" borderId="0" xfId="241" quotePrefix="1" applyFont="1" applyFill="1" applyBorder="1" applyAlignment="1">
      <alignment horizontal="center"/>
    </xf>
    <xf numFmtId="0" fontId="17" fillId="0" borderId="10" xfId="241" applyFont="1" applyFill="1" applyBorder="1" applyAlignment="1" applyProtection="1">
      <alignment horizontal="center"/>
    </xf>
    <xf numFmtId="0" fontId="17" fillId="0" borderId="10" xfId="241" applyFont="1" applyFill="1" applyBorder="1"/>
    <xf numFmtId="43" fontId="17" fillId="0" borderId="10" xfId="241" applyNumberFormat="1" applyFont="1" applyBorder="1" applyAlignment="1">
      <alignment horizontal="center"/>
    </xf>
    <xf numFmtId="10" fontId="17" fillId="0" borderId="10" xfId="241" applyNumberFormat="1" applyFont="1" applyFill="1" applyBorder="1" applyAlignment="1" applyProtection="1">
      <alignment horizontal="center"/>
    </xf>
    <xf numFmtId="10" fontId="17" fillId="107" borderId="10" xfId="241" applyNumberFormat="1" applyFont="1" applyFill="1" applyBorder="1" applyProtection="1"/>
    <xf numFmtId="39" fontId="17" fillId="107" borderId="10" xfId="241" applyNumberFormat="1" applyFont="1" applyFill="1" applyBorder="1" applyProtection="1"/>
    <xf numFmtId="0" fontId="17" fillId="0" borderId="10" xfId="241" applyFont="1" applyFill="1" applyBorder="1" applyAlignment="1">
      <alignment horizontal="center"/>
    </xf>
    <xf numFmtId="43" fontId="17" fillId="0" borderId="10" xfId="241" applyNumberFormat="1" applyFont="1" applyFill="1" applyBorder="1" applyAlignment="1">
      <alignment horizontal="center"/>
    </xf>
    <xf numFmtId="44" fontId="17" fillId="0" borderId="0" xfId="241" applyNumberFormat="1" applyFont="1" applyFill="1" applyBorder="1" applyAlignment="1" applyProtection="1">
      <alignment horizontal="right"/>
    </xf>
    <xf numFmtId="44" fontId="17" fillId="0" borderId="0" xfId="182" applyFont="1" applyFill="1" applyBorder="1" applyAlignment="1" applyProtection="1">
      <alignment horizontal="right"/>
    </xf>
    <xf numFmtId="43" fontId="17" fillId="0" borderId="0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/>
    <xf numFmtId="43" fontId="17" fillId="0" borderId="0" xfId="241" applyNumberFormat="1" applyFont="1" applyFill="1" applyProtection="1"/>
    <xf numFmtId="43" fontId="17" fillId="0" borderId="0" xfId="152" applyFont="1" applyFill="1" applyBorder="1" applyAlignment="1" applyProtection="1">
      <alignment horizontal="right"/>
    </xf>
    <xf numFmtId="43" fontId="5" fillId="0" borderId="0" xfId="241" applyNumberFormat="1" applyFont="1" applyFill="1"/>
    <xf numFmtId="43" fontId="19" fillId="0" borderId="0" xfId="152" applyFont="1" applyFill="1"/>
    <xf numFmtId="43" fontId="17" fillId="0" borderId="0" xfId="152" applyFont="1" applyFill="1" applyBorder="1"/>
    <xf numFmtId="0" fontId="17" fillId="0" borderId="0" xfId="241" applyFont="1" applyFill="1" applyAlignment="1">
      <alignment horizontal="right"/>
    </xf>
    <xf numFmtId="44" fontId="19" fillId="0" borderId="9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 applyBorder="1"/>
    <xf numFmtId="44" fontId="17" fillId="0" borderId="0" xfId="2495" applyNumberFormat="1" applyFont="1" applyFill="1"/>
    <xf numFmtId="39" fontId="17" fillId="0" borderId="0" xfId="241" applyNumberFormat="1" applyFont="1" applyFill="1" applyBorder="1" applyProtection="1"/>
    <xf numFmtId="44" fontId="17" fillId="0" borderId="0" xfId="241" applyNumberFormat="1" applyFont="1" applyFill="1"/>
    <xf numFmtId="44" fontId="17" fillId="0" borderId="0" xfId="241" applyNumberFormat="1" applyFont="1" applyFill="1" applyBorder="1"/>
    <xf numFmtId="0" fontId="19" fillId="0" borderId="0" xfId="241" applyFont="1" applyFill="1" applyAlignment="1">
      <alignment horizontal="center"/>
    </xf>
    <xf numFmtId="0" fontId="19" fillId="0" borderId="0" xfId="241" applyFont="1" applyFill="1" applyAlignment="1">
      <alignment horizontal="right" vertical="center"/>
    </xf>
    <xf numFmtId="44" fontId="19" fillId="0" borderId="0" xfId="241" applyNumberFormat="1" applyFont="1" applyFill="1" applyBorder="1"/>
    <xf numFmtId="0" fontId="19" fillId="0" borderId="0" xfId="241" applyFont="1" applyFill="1"/>
    <xf numFmtId="43" fontId="19" fillId="0" borderId="0" xfId="241" applyNumberFormat="1" applyFont="1" applyFill="1" applyBorder="1"/>
    <xf numFmtId="44" fontId="19" fillId="0" borderId="0" xfId="241" applyNumberFormat="1" applyFont="1" applyFill="1"/>
    <xf numFmtId="43" fontId="19" fillId="0" borderId="0" xfId="152" applyFont="1" applyFill="1" applyBorder="1"/>
    <xf numFmtId="0" fontId="17" fillId="0" borderId="0" xfId="241" applyFont="1" applyAlignment="1"/>
    <xf numFmtId="0" fontId="17" fillId="0" borderId="0" xfId="241" applyFont="1" applyFill="1" applyAlignment="1"/>
    <xf numFmtId="43" fontId="17" fillId="0" borderId="0" xfId="241" applyNumberFormat="1" applyFont="1" applyFill="1" applyAlignment="1"/>
    <xf numFmtId="39" fontId="17" fillId="0" borderId="0" xfId="241" applyNumberFormat="1" applyFont="1" applyFill="1" applyBorder="1"/>
    <xf numFmtId="0" fontId="5" fillId="0" borderId="0" xfId="241"/>
    <xf numFmtId="0" fontId="19" fillId="0" borderId="0" xfId="241" applyFont="1" applyFill="1" applyAlignment="1">
      <alignment vertical="center"/>
    </xf>
    <xf numFmtId="44" fontId="19" fillId="0" borderId="0" xfId="241" applyNumberFormat="1" applyFont="1" applyFill="1" applyAlignment="1">
      <alignment vertical="center"/>
    </xf>
    <xf numFmtId="43" fontId="0" fillId="0" borderId="0" xfId="152" applyFont="1"/>
    <xf numFmtId="43" fontId="22" fillId="0" borderId="0" xfId="152" applyFont="1" applyBorder="1"/>
    <xf numFmtId="43" fontId="5" fillId="0" borderId="0" xfId="152" applyFont="1" applyFill="1" applyBorder="1"/>
    <xf numFmtId="43" fontId="0" fillId="0" borderId="0" xfId="152" applyFont="1" applyFill="1" applyBorder="1"/>
    <xf numFmtId="43" fontId="5" fillId="0" borderId="0" xfId="152" applyFont="1" applyBorder="1"/>
    <xf numFmtId="0" fontId="5" fillId="0" borderId="0" xfId="241" applyFont="1" applyFill="1" applyBorder="1"/>
    <xf numFmtId="0" fontId="5" fillId="0" borderId="0" xfId="241" applyFont="1"/>
    <xf numFmtId="0" fontId="17" fillId="110" borderId="0" xfId="241" applyFont="1" applyFill="1" applyBorder="1" applyAlignment="1">
      <alignment horizontal="right"/>
    </xf>
    <xf numFmtId="43" fontId="17" fillId="110" borderId="0" xfId="241" applyNumberFormat="1" applyFont="1" applyFill="1" applyBorder="1"/>
    <xf numFmtId="44" fontId="17" fillId="110" borderId="0" xfId="241" applyNumberFormat="1" applyFont="1" applyFill="1" applyBorder="1"/>
    <xf numFmtId="44" fontId="17" fillId="0" borderId="11" xfId="182" applyFont="1" applyFill="1" applyBorder="1"/>
    <xf numFmtId="43" fontId="22" fillId="0" borderId="0" xfId="152" applyFont="1" applyFill="1" applyBorder="1"/>
    <xf numFmtId="44" fontId="17" fillId="0" borderId="0" xfId="182" applyFont="1" applyFill="1"/>
    <xf numFmtId="44" fontId="17" fillId="0" borderId="0" xfId="182" applyFont="1" applyFill="1" applyBorder="1"/>
    <xf numFmtId="2" fontId="17" fillId="0" borderId="0" xfId="2496" applyNumberFormat="1" applyFont="1" applyFill="1" applyBorder="1"/>
    <xf numFmtId="0" fontId="17" fillId="0" borderId="0" xfId="253" applyFont="1" applyFill="1"/>
    <xf numFmtId="0" fontId="110" fillId="0" borderId="0" xfId="241" applyFont="1"/>
    <xf numFmtId="43" fontId="110" fillId="0" borderId="0" xfId="152" applyFont="1"/>
    <xf numFmtId="43" fontId="110" fillId="0" borderId="0" xfId="152" applyFont="1" applyFill="1"/>
    <xf numFmtId="0" fontId="110" fillId="0" borderId="0" xfId="241" applyFont="1" applyFill="1"/>
    <xf numFmtId="0" fontId="17" fillId="0" borderId="0" xfId="2497" applyFont="1"/>
    <xf numFmtId="0" fontId="17" fillId="0" borderId="0" xfId="2216" applyFont="1"/>
    <xf numFmtId="43" fontId="22" fillId="0" borderId="0" xfId="152" applyFont="1" applyFill="1"/>
    <xf numFmtId="43" fontId="81" fillId="0" borderId="0" xfId="0" applyNumberFormat="1" applyFont="1" applyFill="1"/>
    <xf numFmtId="0" fontId="115" fillId="0" borderId="0" xfId="0" applyFont="1" applyFill="1" applyAlignment="1">
      <alignment horizontal="right"/>
    </xf>
    <xf numFmtId="0" fontId="115" fillId="0" borderId="0" xfId="0" applyFont="1" applyFill="1" applyAlignment="1">
      <alignment horizontal="left"/>
    </xf>
    <xf numFmtId="0" fontId="116" fillId="0" borderId="0" xfId="0" applyFont="1" applyFill="1" applyAlignment="1">
      <alignment horizontal="right"/>
    </xf>
    <xf numFmtId="177" fontId="116" fillId="0" borderId="0" xfId="0" applyNumberFormat="1" applyFont="1" applyFill="1"/>
    <xf numFmtId="0" fontId="117" fillId="0" borderId="0" xfId="0" applyNumberFormat="1" applyFont="1" applyFill="1" applyAlignment="1"/>
    <xf numFmtId="14" fontId="111" fillId="111" borderId="0" xfId="0" applyNumberFormat="1" applyFont="1" applyFill="1" applyAlignment="1">
      <alignment horizontal="center"/>
    </xf>
    <xf numFmtId="0" fontId="111" fillId="0" borderId="0" xfId="0" applyNumberFormat="1" applyFont="1" applyFill="1" applyAlignment="1"/>
    <xf numFmtId="0" fontId="111" fillId="0" borderId="0" xfId="0" applyNumberFormat="1" applyFont="1" applyFill="1" applyAlignment="1">
      <alignment horizontal="center"/>
    </xf>
    <xf numFmtId="42" fontId="111" fillId="0" borderId="0" xfId="0" applyNumberFormat="1" applyFont="1" applyFill="1" applyAlignment="1"/>
    <xf numFmtId="10" fontId="111" fillId="0" borderId="0" xfId="0" applyNumberFormat="1" applyFont="1" applyFill="1" applyAlignment="1"/>
    <xf numFmtId="41" fontId="111" fillId="0" borderId="0" xfId="1910" applyNumberFormat="1" applyFont="1" applyFill="1" applyAlignment="1"/>
    <xf numFmtId="42" fontId="111" fillId="0" borderId="9" xfId="0" applyNumberFormat="1" applyFont="1" applyFill="1" applyBorder="1" applyAlignment="1"/>
    <xf numFmtId="10" fontId="111" fillId="0" borderId="9" xfId="0" applyNumberFormat="1" applyFont="1" applyFill="1" applyBorder="1" applyAlignment="1"/>
    <xf numFmtId="4" fontId="0" fillId="0" borderId="0" xfId="0" applyNumberFormat="1" applyAlignment="1">
      <alignment horizontal="right" vertical="top"/>
    </xf>
    <xf numFmtId="0" fontId="5" fillId="0" borderId="0" xfId="230" applyAlignment="1">
      <alignment horizontal="left" vertical="top"/>
    </xf>
    <xf numFmtId="43" fontId="19" fillId="0" borderId="10" xfId="0" applyNumberFormat="1" applyFont="1" applyFill="1" applyBorder="1" applyAlignment="1" applyProtection="1">
      <alignment horizontal="right"/>
    </xf>
    <xf numFmtId="43" fontId="17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Alignment="1" applyProtection="1">
      <alignment horizontal="right"/>
    </xf>
    <xf numFmtId="43" fontId="17" fillId="0" borderId="0" xfId="148" applyFont="1" applyFill="1"/>
    <xf numFmtId="0" fontId="17" fillId="0" borderId="0" xfId="241" applyFont="1" applyFill="1" applyAlignment="1" applyProtection="1">
      <alignment horizontal="left"/>
    </xf>
    <xf numFmtId="43" fontId="17" fillId="0" borderId="0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/>
    <xf numFmtId="43" fontId="17" fillId="0" borderId="0" xfId="241" applyNumberFormat="1" applyFont="1" applyFill="1" applyProtection="1"/>
    <xf numFmtId="0" fontId="5" fillId="0" borderId="0" xfId="241" applyFont="1" applyFill="1"/>
    <xf numFmtId="0" fontId="17" fillId="0" borderId="0" xfId="241" applyFont="1" applyFill="1" applyAlignment="1">
      <alignment horizontal="center"/>
    </xf>
    <xf numFmtId="0" fontId="17" fillId="0" borderId="0" xfId="241" applyFont="1" applyFill="1"/>
    <xf numFmtId="10" fontId="17" fillId="107" borderId="0" xfId="241" applyNumberFormat="1" applyFont="1" applyFill="1" applyProtection="1"/>
    <xf numFmtId="0" fontId="19" fillId="106" borderId="0" xfId="241" applyFont="1" applyFill="1" applyAlignment="1">
      <alignment horizontal="center"/>
    </xf>
    <xf numFmtId="0" fontId="19" fillId="106" borderId="0" xfId="241" applyFont="1" applyFill="1" applyAlignment="1" applyProtection="1">
      <alignment horizontal="right"/>
    </xf>
    <xf numFmtId="43" fontId="19" fillId="0" borderId="10" xfId="241" applyNumberFormat="1" applyFont="1" applyFill="1" applyBorder="1"/>
    <xf numFmtId="43" fontId="19" fillId="0" borderId="10" xfId="241" applyNumberFormat="1" applyFont="1" applyFill="1" applyBorder="1" applyAlignment="1" applyProtection="1">
      <alignment horizontal="right"/>
    </xf>
    <xf numFmtId="43" fontId="19" fillId="0" borderId="10" xfId="241" applyNumberFormat="1" applyFont="1" applyFill="1" applyBorder="1" applyProtection="1"/>
    <xf numFmtId="10" fontId="19" fillId="107" borderId="10" xfId="241" applyNumberFormat="1" applyFont="1" applyFill="1" applyBorder="1" applyProtection="1"/>
    <xf numFmtId="43" fontId="19" fillId="0" borderId="0" xfId="241" applyNumberFormat="1" applyFont="1" applyFill="1" applyBorder="1"/>
    <xf numFmtId="43" fontId="19" fillId="0" borderId="0" xfId="241" applyNumberFormat="1" applyFont="1" applyFill="1" applyBorder="1" applyAlignment="1" applyProtection="1">
      <alignment horizontal="right"/>
    </xf>
    <xf numFmtId="43" fontId="19" fillId="0" borderId="0" xfId="241" applyNumberFormat="1" applyFont="1" applyFill="1" applyBorder="1" applyProtection="1"/>
    <xf numFmtId="10" fontId="19" fillId="107" borderId="0" xfId="241" applyNumberFormat="1" applyFont="1" applyFill="1" applyBorder="1" applyProtection="1"/>
    <xf numFmtId="43" fontId="17" fillId="0" borderId="0" xfId="241" applyNumberFormat="1" applyFont="1" applyFill="1" applyBorder="1" applyProtection="1"/>
    <xf numFmtId="43" fontId="17" fillId="0" borderId="0" xfId="241" applyNumberFormat="1" applyFont="1" applyFill="1" applyBorder="1"/>
    <xf numFmtId="44" fontId="19" fillId="0" borderId="9" xfId="241" applyNumberFormat="1" applyFont="1" applyFill="1" applyBorder="1" applyAlignment="1" applyProtection="1">
      <alignment horizontal="right"/>
    </xf>
    <xf numFmtId="43" fontId="17" fillId="110" borderId="0" xfId="241" applyNumberFormat="1" applyFont="1" applyFill="1" applyBorder="1"/>
    <xf numFmtId="0" fontId="17" fillId="110" borderId="0" xfId="241" applyFont="1" applyFill="1" applyBorder="1"/>
    <xf numFmtId="43" fontId="17" fillId="0" borderId="9" xfId="148" applyFont="1" applyFill="1" applyBorder="1"/>
    <xf numFmtId="43" fontId="105" fillId="0" borderId="10" xfId="440" applyFont="1" applyBorder="1"/>
    <xf numFmtId="14" fontId="0" fillId="0" borderId="0" xfId="0" quotePrefix="1" applyNumberFormat="1" applyFill="1"/>
    <xf numFmtId="0" fontId="34" fillId="0" borderId="0" xfId="257" applyNumberFormat="1" applyFont="1" applyFill="1" applyAlignment="1">
      <alignment horizontal="center"/>
    </xf>
    <xf numFmtId="0" fontId="34" fillId="0" borderId="0" xfId="257" applyNumberFormat="1" applyFont="1" applyFill="1" applyAlignment="1" applyProtection="1">
      <alignment horizontal="center"/>
      <protection locked="0"/>
    </xf>
    <xf numFmtId="174" fontId="19" fillId="106" borderId="10" xfId="241" applyNumberFormat="1" applyFont="1" applyFill="1" applyBorder="1" applyAlignment="1">
      <alignment horizontal="center" vertical="center"/>
    </xf>
    <xf numFmtId="0" fontId="19" fillId="108" borderId="10" xfId="241" applyFont="1" applyFill="1" applyBorder="1" applyAlignment="1">
      <alignment horizontal="center" vertical="center"/>
    </xf>
  </cellXfs>
  <cellStyles count="2541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17" xfId="2496"/>
    <cellStyle name="Comma 2" xfId="152"/>
    <cellStyle name="Comma 2 2" xfId="153"/>
    <cellStyle name="Comma 2 2 2" xfId="2531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3 5" xfId="2534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4 4" xfId="253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5 4" xfId="2532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2 4" xfId="2536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0 4" xfId="2538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4 4" xfId="254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2" xfId="242"/>
    <cellStyle name="Normal 2 2 2" xfId="243"/>
    <cellStyle name="Normal 2 2 3" xfId="244"/>
    <cellStyle name="Normal 2 2 4" xfId="2537"/>
    <cellStyle name="Normal 2 3" xfId="245"/>
    <cellStyle name="Normal 2 3 2" xfId="2533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8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9"/>
    <cellStyle name="Normal 41 3" xfId="2500"/>
    <cellStyle name="Normal 42" xfId="2212"/>
    <cellStyle name="Normal 42 2" xfId="2213"/>
    <cellStyle name="Normal 42 2 2" xfId="2214"/>
    <cellStyle name="Normal 42 2 3" xfId="2539"/>
    <cellStyle name="Normal 42 3" xfId="2215"/>
    <cellStyle name="Normal 42 4" xfId="2497"/>
    <cellStyle name="Normal 43" xfId="2216"/>
    <cellStyle name="Normal 43 2" xfId="2217"/>
    <cellStyle name="Normal 43 3" xfId="2501"/>
    <cellStyle name="Normal 44" xfId="2218"/>
    <cellStyle name="Normal 44 2" xfId="2219"/>
    <cellStyle name="Normal 44 2 2" xfId="2220"/>
    <cellStyle name="Normal 44 3" xfId="2221"/>
    <cellStyle name="Normal 44 4" xfId="2495"/>
    <cellStyle name="Normal 45" xfId="2222"/>
    <cellStyle name="Normal 45 2" xfId="2223"/>
    <cellStyle name="Normal 45 2 2" xfId="2502"/>
    <cellStyle name="Normal 45 3" xfId="2503"/>
    <cellStyle name="Normal 45 4" xfId="2504"/>
    <cellStyle name="Normal 46" xfId="2224"/>
    <cellStyle name="Normal 46 2" xfId="2225"/>
    <cellStyle name="Normal 46 2 2" xfId="2226"/>
    <cellStyle name="Normal 46 3" xfId="2227"/>
    <cellStyle name="Normal 46 4" xfId="2505"/>
    <cellStyle name="Normal 47" xfId="2228"/>
    <cellStyle name="Normal 47 2" xfId="2506"/>
    <cellStyle name="Normal 47 3" xfId="2507"/>
    <cellStyle name="Normal 48" xfId="2229"/>
    <cellStyle name="Normal 48 2" xfId="2230"/>
    <cellStyle name="Normal 48 3" xfId="2508"/>
    <cellStyle name="Normal 49" xfId="2483"/>
    <cellStyle name="Normal 49 2" xfId="2509"/>
    <cellStyle name="Normal 49 3" xfId="2510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1"/>
    <cellStyle name="Normal 50 3" xfId="2512"/>
    <cellStyle name="Normal 51" xfId="2486"/>
    <cellStyle name="Normal 51 2" xfId="2513"/>
    <cellStyle name="Normal 51 3" xfId="2514"/>
    <cellStyle name="Normal 52" xfId="2487"/>
    <cellStyle name="Normal 52 2" xfId="2515"/>
    <cellStyle name="Normal 52 3" xfId="2516"/>
    <cellStyle name="Normal 53" xfId="2488"/>
    <cellStyle name="Normal 53 2" xfId="2517"/>
    <cellStyle name="Normal 53 3" xfId="2518"/>
    <cellStyle name="Normal 54" xfId="2489"/>
    <cellStyle name="Normal 54 2" xfId="2519"/>
    <cellStyle name="Normal 54 3" xfId="2520"/>
    <cellStyle name="Normal 55" xfId="2490"/>
    <cellStyle name="Normal 55 2" xfId="2521"/>
    <cellStyle name="Normal 55 3" xfId="2522"/>
    <cellStyle name="Normal 56" xfId="2491"/>
    <cellStyle name="Normal 56 2" xfId="2523"/>
    <cellStyle name="Normal 56 3" xfId="2524"/>
    <cellStyle name="Normal 57" xfId="2492"/>
    <cellStyle name="Normal 58" xfId="2493"/>
    <cellStyle name="Normal 59" xfId="2494"/>
    <cellStyle name="Normal 59 2" xfId="2525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6"/>
    <cellStyle name="Normal 60 2" xfId="2527"/>
    <cellStyle name="Normal 61" xfId="2528"/>
    <cellStyle name="Normal 62" xfId="2529"/>
    <cellStyle name="Normal 63" xfId="2530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15</xdr:row>
      <xdr:rowOff>31750</xdr:rowOff>
    </xdr:from>
    <xdr:to>
      <xdr:col>2</xdr:col>
      <xdr:colOff>555024</xdr:colOff>
      <xdr:row>31</xdr:row>
      <xdr:rowOff>23952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2772833"/>
          <a:ext cx="4809524" cy="3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40</xdr:row>
      <xdr:rowOff>31750</xdr:rowOff>
    </xdr:from>
    <xdr:to>
      <xdr:col>1</xdr:col>
      <xdr:colOff>1436565</xdr:colOff>
      <xdr:row>60</xdr:row>
      <xdr:rowOff>148167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7" y="7609417"/>
          <a:ext cx="4156481" cy="3926417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40</xdr:row>
      <xdr:rowOff>21166</xdr:rowOff>
    </xdr:from>
    <xdr:to>
      <xdr:col>18</xdr:col>
      <xdr:colOff>303071</xdr:colOff>
      <xdr:row>51</xdr:row>
      <xdr:rowOff>49476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82583" y="7598833"/>
          <a:ext cx="13828571" cy="21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1534584</xdr:colOff>
      <xdr:row>53</xdr:row>
      <xdr:rowOff>84667</xdr:rowOff>
    </xdr:from>
    <xdr:to>
      <xdr:col>14</xdr:col>
      <xdr:colOff>33607</xdr:colOff>
      <xdr:row>67</xdr:row>
      <xdr:rowOff>36715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39167" y="10138834"/>
          <a:ext cx="10542857" cy="26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67</xdr:row>
      <xdr:rowOff>148166</xdr:rowOff>
    </xdr:from>
    <xdr:to>
      <xdr:col>13</xdr:col>
      <xdr:colOff>243417</xdr:colOff>
      <xdr:row>77</xdr:row>
      <xdr:rowOff>91505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60334" y="12869333"/>
          <a:ext cx="9916583" cy="1848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321945</xdr:colOff>
      <xdr:row>3</xdr:row>
      <xdr:rowOff>141350</xdr:rowOff>
    </xdr:from>
    <xdr:to>
      <xdr:col>13</xdr:col>
      <xdr:colOff>520847</xdr:colOff>
      <xdr:row>9</xdr:row>
      <xdr:rowOff>136900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6095" y="712850"/>
          <a:ext cx="5685302" cy="11385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</xdr:colOff>
      <xdr:row>10</xdr:row>
      <xdr:rowOff>33372</xdr:rowOff>
    </xdr:from>
    <xdr:to>
      <xdr:col>14</xdr:col>
      <xdr:colOff>536087</xdr:colOff>
      <xdr:row>14</xdr:row>
      <xdr:rowOff>21044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5595" y="1947897"/>
          <a:ext cx="6500642" cy="768722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</xdr:colOff>
      <xdr:row>14</xdr:row>
      <xdr:rowOff>110872</xdr:rowOff>
    </xdr:from>
    <xdr:to>
      <xdr:col>14</xdr:col>
      <xdr:colOff>297962</xdr:colOff>
      <xdr:row>19</xdr:row>
      <xdr:rowOff>123940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1310" y="2806447"/>
          <a:ext cx="6256802" cy="975093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20</xdr:row>
      <xdr:rowOff>28575</xdr:rowOff>
    </xdr:from>
    <xdr:to>
      <xdr:col>15</xdr:col>
      <xdr:colOff>66125</xdr:colOff>
      <xdr:row>26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8451" y="3886200"/>
          <a:ext cx="6657424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1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750570"/>
          <a:ext cx="47625" cy="323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750570"/>
          <a:ext cx="47625" cy="323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Reports/2002/04-02/Analysis/Post%20Retire%20Ben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****"/>
      <sheetName val="PTRET95F"/>
      <sheetName val="Q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40">
          <cell r="E40">
            <v>0.69820000000000004</v>
          </cell>
          <cell r="F40">
            <v>0.30180000000000001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/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3.33203125" style="1" customWidth="1"/>
    <col min="11" max="11" width="13.5546875" style="1" bestFit="1" customWidth="1"/>
    <col min="12" max="16384" width="9.109375" style="1"/>
  </cols>
  <sheetData>
    <row r="2" spans="1:12">
      <c r="F2" s="20"/>
    </row>
    <row r="3" spans="1:12" ht="14.4">
      <c r="F3"/>
      <c r="G3"/>
    </row>
    <row r="4" spans="1:12" ht="14.4">
      <c r="A4" s="19"/>
      <c r="B4" s="19"/>
      <c r="C4" s="19"/>
      <c r="D4" s="19"/>
      <c r="E4" s="19"/>
      <c r="F4"/>
      <c r="G4"/>
    </row>
    <row r="5" spans="1:12" ht="14.4">
      <c r="A5" s="18"/>
      <c r="B5" s="18"/>
      <c r="C5" s="18"/>
      <c r="D5" s="18"/>
      <c r="E5" s="18"/>
      <c r="F5" s="46"/>
      <c r="G5"/>
    </row>
    <row r="6" spans="1:12" ht="14.4">
      <c r="A6" s="285" t="s">
        <v>12</v>
      </c>
      <c r="B6" s="285"/>
      <c r="C6" s="285"/>
      <c r="D6" s="285"/>
      <c r="E6" s="285"/>
      <c r="F6" s="285"/>
      <c r="G6"/>
    </row>
    <row r="7" spans="1:12">
      <c r="A7" s="286" t="s">
        <v>11</v>
      </c>
      <c r="B7" s="286"/>
      <c r="C7" s="286"/>
      <c r="D7" s="286"/>
      <c r="E7" s="286"/>
      <c r="F7" s="286"/>
    </row>
    <row r="8" spans="1:12">
      <c r="A8" s="285" t="s">
        <v>182</v>
      </c>
      <c r="B8" s="285"/>
      <c r="C8" s="285"/>
      <c r="D8" s="285"/>
      <c r="E8" s="285"/>
      <c r="F8" s="285"/>
    </row>
    <row r="9" spans="1:12" ht="14.4">
      <c r="A9" s="86" t="s">
        <v>40</v>
      </c>
      <c r="B9" s="87"/>
      <c r="C9" s="88"/>
      <c r="D9" s="88"/>
      <c r="E9" s="88"/>
      <c r="F9" s="88"/>
      <c r="H9"/>
      <c r="I9"/>
      <c r="J9"/>
      <c r="K9"/>
    </row>
    <row r="10" spans="1:12" ht="14.4">
      <c r="A10" s="18"/>
      <c r="B10" s="18"/>
      <c r="C10" s="18"/>
      <c r="D10" s="46"/>
      <c r="E10" s="46"/>
      <c r="F10" s="46"/>
      <c r="G10"/>
      <c r="H10"/>
      <c r="I10"/>
      <c r="J10"/>
      <c r="K10"/>
    </row>
    <row r="11" spans="1:12" ht="14.4">
      <c r="A11" s="89" t="s">
        <v>10</v>
      </c>
      <c r="B11" s="18"/>
      <c r="C11" s="48"/>
      <c r="D11" s="48"/>
      <c r="E11" s="18"/>
      <c r="F11" s="18"/>
      <c r="H11"/>
      <c r="I11"/>
      <c r="J11"/>
      <c r="K11"/>
    </row>
    <row r="12" spans="1:12" ht="14.4">
      <c r="A12" s="17" t="s">
        <v>9</v>
      </c>
      <c r="B12" s="16" t="s">
        <v>8</v>
      </c>
      <c r="C12" s="15" t="s">
        <v>7</v>
      </c>
      <c r="D12" s="15" t="s">
        <v>6</v>
      </c>
      <c r="E12" s="15"/>
      <c r="F12" s="14" t="s">
        <v>5</v>
      </c>
      <c r="H12"/>
      <c r="I12"/>
      <c r="J12"/>
      <c r="K12"/>
      <c r="L12" s="59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4.4">
      <c r="A14" s="7">
        <v>1</v>
      </c>
      <c r="B14" s="4" t="s">
        <v>4</v>
      </c>
      <c r="C14" s="13">
        <f>'Qualified - Actual'!B18</f>
        <v>4275959.7588258013</v>
      </c>
      <c r="D14" s="13">
        <f>'Qualified - Restated'!B18</f>
        <v>6609501.3401859244</v>
      </c>
      <c r="E14" s="13"/>
      <c r="F14" s="13">
        <f>+D14-C14</f>
        <v>2333541.5813601231</v>
      </c>
      <c r="G14" s="2"/>
      <c r="H14"/>
      <c r="I14"/>
      <c r="J14"/>
      <c r="K14"/>
    </row>
    <row r="15" spans="1:12" ht="14.4">
      <c r="A15" s="7">
        <f>A14+1</f>
        <v>2</v>
      </c>
      <c r="B15" s="6" t="s">
        <v>3</v>
      </c>
      <c r="C15" s="12">
        <f>SUM(C14:C14)</f>
        <v>4275959.7588258013</v>
      </c>
      <c r="D15" s="12">
        <f>SUM(D14:D14)</f>
        <v>6609501.3401859244</v>
      </c>
      <c r="E15" s="12"/>
      <c r="F15" s="12">
        <f>SUM(F14:F14)</f>
        <v>2333541.5813601231</v>
      </c>
      <c r="G15" s="2"/>
      <c r="H15"/>
      <c r="I15"/>
      <c r="J15"/>
      <c r="K15"/>
    </row>
    <row r="16" spans="1:12" ht="14.4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</row>
    <row r="17" spans="1:11" ht="14.4">
      <c r="A17" s="7">
        <f>A16+1</f>
        <v>4</v>
      </c>
      <c r="B17" s="4" t="s">
        <v>2</v>
      </c>
      <c r="C17" s="3"/>
      <c r="D17" s="3"/>
      <c r="E17" s="3"/>
      <c r="F17" s="5">
        <f>F15</f>
        <v>2333541.5813601231</v>
      </c>
      <c r="G17" s="2"/>
      <c r="H17"/>
      <c r="I17"/>
      <c r="J17"/>
      <c r="K17"/>
    </row>
    <row r="18" spans="1:11" ht="14.4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-490043.73208562582</v>
      </c>
      <c r="G18" s="2"/>
      <c r="H18"/>
      <c r="I18"/>
      <c r="J18"/>
      <c r="K18"/>
    </row>
    <row r="19" spans="1:11" ht="1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-1843497.8492744972</v>
      </c>
      <c r="G19" s="2"/>
      <c r="H19"/>
      <c r="I19"/>
      <c r="J19"/>
      <c r="K19"/>
    </row>
    <row r="20" spans="1:11" ht="1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4.4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4.4">
      <c r="B22"/>
      <c r="C22"/>
      <c r="D22"/>
      <c r="E22"/>
      <c r="F22"/>
      <c r="G22"/>
      <c r="H22" s="73"/>
      <c r="I22"/>
      <c r="J22"/>
    </row>
    <row r="23" spans="1:11" ht="14.4">
      <c r="A23" s="38"/>
      <c r="B23"/>
      <c r="C23"/>
      <c r="D23"/>
      <c r="E23"/>
      <c r="F23"/>
      <c r="G23"/>
      <c r="H23" s="73"/>
      <c r="I23"/>
      <c r="J23"/>
    </row>
    <row r="24" spans="1:11" ht="14.4">
      <c r="B24"/>
      <c r="C24"/>
      <c r="D24"/>
      <c r="E24"/>
      <c r="F24"/>
      <c r="G24"/>
      <c r="H24"/>
      <c r="I24"/>
      <c r="J24"/>
    </row>
    <row r="25" spans="1:11" ht="14.4">
      <c r="B25"/>
      <c r="C25"/>
      <c r="D25" s="96"/>
      <c r="E25"/>
      <c r="F25"/>
      <c r="G25"/>
      <c r="H25"/>
      <c r="I25"/>
      <c r="J25"/>
    </row>
    <row r="26" spans="1:11" ht="14.4">
      <c r="B26"/>
      <c r="C26"/>
      <c r="D26" s="96"/>
      <c r="E26"/>
      <c r="F26"/>
      <c r="G26"/>
      <c r="H26"/>
      <c r="I26"/>
      <c r="J26"/>
    </row>
    <row r="27" spans="1:11" ht="14.4">
      <c r="B27"/>
      <c r="C27"/>
      <c r="D27"/>
      <c r="E27"/>
      <c r="F27"/>
      <c r="G27"/>
      <c r="H27"/>
      <c r="I27"/>
      <c r="J27"/>
    </row>
    <row r="28" spans="1:11" ht="14.4">
      <c r="B28"/>
      <c r="C28"/>
      <c r="D28"/>
      <c r="E28"/>
      <c r="F28"/>
      <c r="G28"/>
    </row>
    <row r="29" spans="1:11" ht="14.4">
      <c r="B29"/>
      <c r="C29"/>
      <c r="D29"/>
      <c r="E29"/>
      <c r="F29"/>
      <c r="G29"/>
    </row>
    <row r="30" spans="1:11" ht="14.4">
      <c r="B30"/>
      <c r="C30"/>
      <c r="D30"/>
      <c r="E30"/>
      <c r="F30"/>
      <c r="G30"/>
    </row>
    <row r="31" spans="1:11">
      <c r="B31" s="66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zoomScaleNormal="100" workbookViewId="0"/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2.6640625" style="1" customWidth="1"/>
    <col min="11" max="11" width="13.5546875" style="1" bestFit="1" customWidth="1"/>
    <col min="12" max="16384" width="9.109375" style="1"/>
  </cols>
  <sheetData>
    <row r="2" spans="1:11">
      <c r="F2" s="20"/>
    </row>
    <row r="3" spans="1:11" ht="14.4">
      <c r="F3"/>
    </row>
    <row r="4" spans="1:11" ht="14.4">
      <c r="A4" s="19"/>
      <c r="B4" s="19"/>
      <c r="C4" s="19"/>
      <c r="D4" s="19"/>
      <c r="E4" s="19"/>
      <c r="F4"/>
    </row>
    <row r="5" spans="1:11" ht="14.4">
      <c r="A5" s="18"/>
      <c r="B5" s="18"/>
      <c r="C5" s="18"/>
      <c r="D5" s="18"/>
      <c r="E5" s="18"/>
      <c r="F5" s="46"/>
    </row>
    <row r="6" spans="1:11">
      <c r="A6" s="86" t="s">
        <v>28</v>
      </c>
      <c r="B6" s="87"/>
      <c r="C6" s="88"/>
      <c r="D6" s="88"/>
      <c r="E6" s="88"/>
      <c r="F6" s="88"/>
    </row>
    <row r="7" spans="1:11" ht="14.4">
      <c r="A7" s="86" t="s">
        <v>11</v>
      </c>
      <c r="B7" s="90"/>
      <c r="C7" s="91"/>
      <c r="D7" s="91"/>
      <c r="E7" s="91"/>
      <c r="F7" s="91"/>
      <c r="H7"/>
      <c r="I7"/>
      <c r="J7"/>
      <c r="K7"/>
    </row>
    <row r="8" spans="1:11" ht="14.4">
      <c r="A8" s="88" t="str">
        <f>'Lead E'!A8</f>
        <v>FOR THE TWELVE MONTHS ENDED DECEMBER 31, 2019</v>
      </c>
      <c r="B8" s="92"/>
      <c r="C8" s="93"/>
      <c r="D8" s="93"/>
      <c r="E8" s="93"/>
      <c r="F8" s="93"/>
      <c r="H8"/>
      <c r="I8"/>
      <c r="J8"/>
      <c r="K8"/>
    </row>
    <row r="9" spans="1:11" ht="14.4">
      <c r="A9" s="86" t="str">
        <f>'Lead E'!A9</f>
        <v>COMMISSION BASIS REPORT</v>
      </c>
      <c r="B9" s="87"/>
      <c r="C9" s="88"/>
      <c r="D9" s="88"/>
      <c r="E9" s="88"/>
      <c r="F9" s="88"/>
      <c r="H9"/>
      <c r="I9"/>
      <c r="J9"/>
      <c r="K9"/>
    </row>
    <row r="10" spans="1:11" ht="14.4">
      <c r="A10" s="18"/>
      <c r="B10" s="18"/>
      <c r="C10" s="46"/>
      <c r="D10" s="46"/>
      <c r="E10" s="46"/>
      <c r="F10" s="46"/>
      <c r="G10"/>
      <c r="H10"/>
      <c r="I10"/>
      <c r="J10"/>
      <c r="K10"/>
    </row>
    <row r="11" spans="1:11" ht="14.4">
      <c r="A11" s="89" t="s">
        <v>10</v>
      </c>
      <c r="B11" s="18"/>
      <c r="C11" s="46"/>
      <c r="D11" s="46"/>
      <c r="E11" s="46"/>
      <c r="F11" s="46"/>
      <c r="G11"/>
      <c r="H11"/>
      <c r="I11"/>
      <c r="J11"/>
      <c r="K11"/>
    </row>
    <row r="12" spans="1:11" ht="14.4">
      <c r="A12" s="17" t="s">
        <v>9</v>
      </c>
      <c r="B12" s="16" t="s">
        <v>8</v>
      </c>
      <c r="C12" s="94" t="s">
        <v>7</v>
      </c>
      <c r="D12" s="94" t="s">
        <v>6</v>
      </c>
      <c r="E12" s="94"/>
      <c r="F12" s="95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4.4">
      <c r="A14" s="7">
        <v>1</v>
      </c>
      <c r="B14" s="4" t="s">
        <v>4</v>
      </c>
      <c r="C14" s="13">
        <f>'Qualified - Actual'!B23</f>
        <v>1848302.2847516856</v>
      </c>
      <c r="D14" s="13">
        <f>'Qualified - Restated'!B23</f>
        <v>2856985.8270812258</v>
      </c>
      <c r="E14" s="13"/>
      <c r="F14" s="13">
        <f>+D14-C14</f>
        <v>1008683.5423295402</v>
      </c>
      <c r="H14"/>
      <c r="I14"/>
      <c r="J14"/>
      <c r="K14"/>
    </row>
    <row r="15" spans="1:11" ht="14.4">
      <c r="A15" s="7">
        <f>A14+1</f>
        <v>2</v>
      </c>
      <c r="B15" s="6" t="s">
        <v>3</v>
      </c>
      <c r="C15" s="12">
        <f>SUM(C14:C14)</f>
        <v>1848302.2847516856</v>
      </c>
      <c r="D15" s="12">
        <f>SUM(D14:D14)</f>
        <v>2856985.8270812258</v>
      </c>
      <c r="E15" s="12"/>
      <c r="F15" s="12">
        <f>SUM(F14:F14)</f>
        <v>1008683.5423295402</v>
      </c>
      <c r="H15"/>
      <c r="I15"/>
      <c r="J15"/>
      <c r="K15"/>
    </row>
    <row r="16" spans="1:11" ht="14.4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</row>
    <row r="17" spans="1:11" ht="14.4">
      <c r="A17" s="7">
        <f>A16+1</f>
        <v>4</v>
      </c>
      <c r="B17" s="4" t="s">
        <v>2</v>
      </c>
      <c r="C17" s="3"/>
      <c r="D17" s="3"/>
      <c r="E17" s="3"/>
      <c r="F17" s="5">
        <f>F15</f>
        <v>1008683.5423295402</v>
      </c>
      <c r="H17"/>
      <c r="I17"/>
      <c r="J17"/>
      <c r="K17"/>
    </row>
    <row r="18" spans="1:11" ht="14.4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-211823.54388920343</v>
      </c>
      <c r="H18"/>
      <c r="I18"/>
      <c r="J18"/>
      <c r="K18"/>
    </row>
    <row r="19" spans="1:11" ht="1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-796859.99844033679</v>
      </c>
      <c r="H19"/>
      <c r="I19"/>
      <c r="J19"/>
      <c r="K19"/>
    </row>
    <row r="20" spans="1:11" ht="1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4.4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4.4">
      <c r="C22" s="2"/>
      <c r="D22" s="2"/>
      <c r="E22" s="2"/>
      <c r="F22" s="2"/>
      <c r="H22"/>
      <c r="I22"/>
      <c r="J22"/>
      <c r="K22"/>
    </row>
    <row r="23" spans="1:11" ht="14.4">
      <c r="H23"/>
      <c r="I23"/>
      <c r="J23"/>
      <c r="K23"/>
    </row>
    <row r="24" spans="1:11" ht="14.4">
      <c r="A24" s="38"/>
      <c r="H24"/>
      <c r="I24"/>
      <c r="J24"/>
      <c r="K24"/>
    </row>
    <row r="25" spans="1:11" ht="14.4">
      <c r="H25"/>
      <c r="I25"/>
      <c r="J25"/>
      <c r="K25"/>
    </row>
    <row r="26" spans="1:11" ht="14.4">
      <c r="H26"/>
      <c r="I26"/>
      <c r="J26"/>
      <c r="K26"/>
    </row>
    <row r="27" spans="1:11" ht="14.4">
      <c r="H27"/>
      <c r="I27"/>
      <c r="J27"/>
      <c r="K27"/>
    </row>
    <row r="28" spans="1:11" ht="14.4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6"/>
  <sheetViews>
    <sheetView zoomScaleNormal="100" workbookViewId="0"/>
  </sheetViews>
  <sheetFormatPr defaultColWidth="9.109375" defaultRowHeight="13.2"/>
  <cols>
    <col min="1" max="1" width="29.5546875" style="113" customWidth="1"/>
    <col min="2" max="2" width="31.44140625" style="113" customWidth="1"/>
    <col min="3" max="3" width="3.109375" style="34" customWidth="1"/>
    <col min="4" max="4" width="14.44140625" style="113" bestFit="1" customWidth="1"/>
    <col min="5" max="5" width="15.109375" style="113" bestFit="1" customWidth="1"/>
    <col min="6" max="16384" width="9.109375" style="113"/>
  </cols>
  <sheetData>
    <row r="1" spans="1:5" ht="13.8">
      <c r="A1" s="21" t="s">
        <v>0</v>
      </c>
      <c r="B1" s="112"/>
      <c r="C1" s="97"/>
    </row>
    <row r="2" spans="1:5" ht="13.8">
      <c r="A2" s="23" t="s">
        <v>13</v>
      </c>
      <c r="B2" s="112"/>
      <c r="C2" s="98"/>
    </row>
    <row r="3" spans="1:5">
      <c r="A3" s="24" t="s">
        <v>181</v>
      </c>
      <c r="B3" s="112"/>
      <c r="C3" s="98"/>
    </row>
    <row r="4" spans="1:5">
      <c r="A4" s="24"/>
      <c r="B4" s="112"/>
      <c r="C4" s="98"/>
    </row>
    <row r="5" spans="1:5" ht="13.8" thickBot="1">
      <c r="A5" s="39"/>
      <c r="B5" s="39"/>
      <c r="C5" s="52"/>
    </row>
    <row r="6" spans="1:5" ht="15" thickBot="1">
      <c r="A6" s="26" t="s">
        <v>14</v>
      </c>
      <c r="B6" s="27" t="s">
        <v>15</v>
      </c>
      <c r="C6" s="53"/>
      <c r="E6" s="101"/>
    </row>
    <row r="7" spans="1:5" ht="15" thickTop="1">
      <c r="A7" s="49" t="s">
        <v>180</v>
      </c>
      <c r="B7" s="80">
        <f>'Qual TY SAP '!B11</f>
        <v>12615356.439999999</v>
      </c>
      <c r="C7" s="31"/>
      <c r="E7" s="101"/>
    </row>
    <row r="8" spans="1:5" ht="14.4">
      <c r="A8" s="113" t="s">
        <v>16</v>
      </c>
      <c r="B8" s="114">
        <f>B7</f>
        <v>12615356.439999999</v>
      </c>
      <c r="C8" s="28" t="s">
        <v>17</v>
      </c>
      <c r="E8" s="101"/>
    </row>
    <row r="9" spans="1:5" ht="14.4">
      <c r="B9" s="114"/>
      <c r="C9" s="28"/>
      <c r="E9" s="101"/>
    </row>
    <row r="10" spans="1:5" ht="14.4">
      <c r="B10" s="115"/>
      <c r="C10" s="52"/>
      <c r="E10" s="101"/>
    </row>
    <row r="11" spans="1:5" ht="14.4">
      <c r="A11" s="113" t="s">
        <v>18</v>
      </c>
      <c r="B11" s="116">
        <f>B8</f>
        <v>12615356.439999999</v>
      </c>
      <c r="C11" s="54" t="str">
        <f>C8</f>
        <v>r1</v>
      </c>
      <c r="D11" s="117"/>
      <c r="E11" s="101"/>
    </row>
    <row r="12" spans="1:5" ht="14.4">
      <c r="B12" s="121">
        <f>[3]Lead!$G$43</f>
        <v>0.48546088037267432</v>
      </c>
      <c r="C12" s="56"/>
      <c r="E12" s="101"/>
    </row>
    <row r="13" spans="1:5" ht="14.4">
      <c r="A13" s="113" t="s">
        <v>164</v>
      </c>
      <c r="B13" s="116">
        <f>B11*B12</f>
        <v>6124262.0435774866</v>
      </c>
      <c r="C13" s="54" t="s">
        <v>19</v>
      </c>
      <c r="D13" s="117"/>
      <c r="E13" s="101"/>
    </row>
    <row r="14" spans="1:5" ht="14.4">
      <c r="B14" s="116"/>
      <c r="C14" s="54"/>
      <c r="E14" s="101"/>
    </row>
    <row r="15" spans="1:5" ht="14.4">
      <c r="B15" s="115"/>
      <c r="C15" s="52"/>
      <c r="E15" s="101"/>
    </row>
    <row r="16" spans="1:5" ht="14.4">
      <c r="A16" s="113" t="s">
        <v>20</v>
      </c>
      <c r="B16" s="116">
        <f>B13</f>
        <v>6124262.0435774866</v>
      </c>
      <c r="C16" s="54" t="s">
        <v>19</v>
      </c>
      <c r="E16" s="101"/>
    </row>
    <row r="17" spans="1:5" ht="14.4">
      <c r="B17" s="121">
        <f>[3]Lead!$E$40</f>
        <v>0.69820000000000004</v>
      </c>
      <c r="C17" s="56"/>
      <c r="E17" s="101"/>
    </row>
    <row r="18" spans="1:5" ht="14.4">
      <c r="B18" s="84">
        <f>B16*B17</f>
        <v>4275959.7588258013</v>
      </c>
      <c r="C18" s="57"/>
      <c r="E18" s="101"/>
    </row>
    <row r="19" spans="1:5" ht="14.4">
      <c r="B19" s="115"/>
      <c r="C19" s="52"/>
      <c r="E19" s="101"/>
    </row>
    <row r="20" spans="1:5" ht="14.4">
      <c r="B20" s="115"/>
      <c r="C20" s="52"/>
      <c r="E20" s="101"/>
    </row>
    <row r="21" spans="1:5" ht="14.4">
      <c r="A21" s="113" t="s">
        <v>21</v>
      </c>
      <c r="B21" s="116">
        <f>B13</f>
        <v>6124262.0435774866</v>
      </c>
      <c r="C21" s="54" t="s">
        <v>19</v>
      </c>
      <c r="E21" s="101"/>
    </row>
    <row r="22" spans="1:5" ht="14.4">
      <c r="B22" s="121">
        <f>[3]Lead!$F$40</f>
        <v>0.30180000000000001</v>
      </c>
      <c r="C22" s="56"/>
      <c r="E22" s="101"/>
    </row>
    <row r="23" spans="1:5" ht="14.4">
      <c r="B23" s="84">
        <f>B21*B22</f>
        <v>1848302.2847516856</v>
      </c>
      <c r="C23" s="58"/>
      <c r="E23" s="101"/>
    </row>
    <row r="24" spans="1:5" ht="14.4">
      <c r="B24" s="115"/>
      <c r="C24" s="52"/>
      <c r="E24" s="101"/>
    </row>
    <row r="25" spans="1:5" ht="14.4">
      <c r="B25" s="115"/>
      <c r="C25" s="52"/>
      <c r="E25" s="101"/>
    </row>
    <row r="26" spans="1:5" ht="14.4">
      <c r="A26" s="113" t="s">
        <v>22</v>
      </c>
      <c r="B26" s="84">
        <f>B18+B23</f>
        <v>6124262.0435774866</v>
      </c>
      <c r="C26" s="54" t="s">
        <v>19</v>
      </c>
      <c r="E26" s="101"/>
    </row>
    <row r="27" spans="1:5" ht="14.4">
      <c r="A27" s="118" t="s">
        <v>45</v>
      </c>
      <c r="B27" s="119">
        <f>+B13-B26</f>
        <v>0</v>
      </c>
      <c r="C27" s="52"/>
      <c r="E27" s="101"/>
    </row>
    <row r="28" spans="1:5" ht="14.4">
      <c r="E28" s="101"/>
    </row>
    <row r="29" spans="1:5" ht="14.4">
      <c r="E29" s="101"/>
    </row>
    <row r="30" spans="1:5" ht="14.4">
      <c r="E30" s="101"/>
    </row>
    <row r="31" spans="1:5">
      <c r="A31" s="244" t="s">
        <v>163</v>
      </c>
      <c r="B31" s="245">
        <v>43830</v>
      </c>
      <c r="C31" s="246"/>
      <c r="D31" s="247" t="s">
        <v>158</v>
      </c>
      <c r="E31" s="246"/>
    </row>
    <row r="32" spans="1:5">
      <c r="A32" s="246" t="s">
        <v>159</v>
      </c>
      <c r="B32" s="247"/>
      <c r="C32" s="246"/>
      <c r="D32" s="248">
        <v>140293776.69</v>
      </c>
      <c r="E32" s="249">
        <v>0.48546088037267432</v>
      </c>
    </row>
    <row r="33" spans="1:5">
      <c r="A33" s="246" t="s">
        <v>160</v>
      </c>
      <c r="B33" s="247"/>
      <c r="C33" s="246"/>
      <c r="D33" s="250">
        <v>1437598.6800000002</v>
      </c>
      <c r="E33" s="249">
        <v>4.9745465357134413E-3</v>
      </c>
    </row>
    <row r="34" spans="1:5">
      <c r="A34" s="246" t="s">
        <v>161</v>
      </c>
      <c r="B34" s="247"/>
      <c r="C34" s="246"/>
      <c r="D34" s="250">
        <v>147259524.53999999</v>
      </c>
      <c r="E34" s="249">
        <v>0.50956457309161229</v>
      </c>
    </row>
    <row r="35" spans="1:5" ht="13.8" thickBot="1">
      <c r="A35" s="246" t="s">
        <v>162</v>
      </c>
      <c r="B35" s="247"/>
      <c r="C35" s="246"/>
      <c r="D35" s="251">
        <v>288990899.90999997</v>
      </c>
      <c r="E35" s="252">
        <v>1</v>
      </c>
    </row>
    <row r="36" spans="1:5" ht="13.8" thickTop="1"/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zoomScale="90" zoomScaleNormal="90" workbookViewId="0"/>
  </sheetViews>
  <sheetFormatPr defaultRowHeight="14.4"/>
  <cols>
    <col min="1" max="1" width="42" style="102" customWidth="1"/>
    <col min="2" max="2" width="23.33203125" style="102" customWidth="1"/>
    <col min="3" max="3" width="15" style="102" customWidth="1"/>
    <col min="4" max="7" width="13.6640625" style="102" bestFit="1" customWidth="1"/>
    <col min="8" max="8" width="14.33203125" style="102" bestFit="1" customWidth="1"/>
    <col min="9" max="18" width="12.33203125" style="102" bestFit="1" customWidth="1"/>
    <col min="19" max="257" width="8.88671875" style="102"/>
    <col min="258" max="258" width="27.5546875" style="102" bestFit="1" customWidth="1"/>
    <col min="259" max="259" width="18.6640625" style="102" bestFit="1" customWidth="1"/>
    <col min="260" max="260" width="12.88671875" style="102" bestFit="1" customWidth="1"/>
    <col min="261" max="261" width="9.5546875" style="102" bestFit="1" customWidth="1"/>
    <col min="262" max="262" width="22" style="102" bestFit="1" customWidth="1"/>
    <col min="263" max="263" width="10.44140625" style="102" bestFit="1" customWidth="1"/>
    <col min="264" max="513" width="8.88671875" style="102"/>
    <col min="514" max="514" width="27.5546875" style="102" bestFit="1" customWidth="1"/>
    <col min="515" max="515" width="18.6640625" style="102" bestFit="1" customWidth="1"/>
    <col min="516" max="516" width="12.88671875" style="102" bestFit="1" customWidth="1"/>
    <col min="517" max="517" width="9.5546875" style="102" bestFit="1" customWidth="1"/>
    <col min="518" max="518" width="22" style="102" bestFit="1" customWidth="1"/>
    <col min="519" max="519" width="10.44140625" style="102" bestFit="1" customWidth="1"/>
    <col min="520" max="769" width="8.88671875" style="102"/>
    <col min="770" max="770" width="27.5546875" style="102" bestFit="1" customWidth="1"/>
    <col min="771" max="771" width="18.6640625" style="102" bestFit="1" customWidth="1"/>
    <col min="772" max="772" width="12.88671875" style="102" bestFit="1" customWidth="1"/>
    <col min="773" max="773" width="9.5546875" style="102" bestFit="1" customWidth="1"/>
    <col min="774" max="774" width="22" style="102" bestFit="1" customWidth="1"/>
    <col min="775" max="775" width="10.44140625" style="102" bestFit="1" customWidth="1"/>
    <col min="776" max="1025" width="8.88671875" style="102"/>
    <col min="1026" max="1026" width="27.5546875" style="102" bestFit="1" customWidth="1"/>
    <col min="1027" max="1027" width="18.6640625" style="102" bestFit="1" customWidth="1"/>
    <col min="1028" max="1028" width="12.88671875" style="102" bestFit="1" customWidth="1"/>
    <col min="1029" max="1029" width="9.5546875" style="102" bestFit="1" customWidth="1"/>
    <col min="1030" max="1030" width="22" style="102" bestFit="1" customWidth="1"/>
    <col min="1031" max="1031" width="10.44140625" style="102" bestFit="1" customWidth="1"/>
    <col min="1032" max="1281" width="8.88671875" style="102"/>
    <col min="1282" max="1282" width="27.5546875" style="102" bestFit="1" customWidth="1"/>
    <col min="1283" max="1283" width="18.6640625" style="102" bestFit="1" customWidth="1"/>
    <col min="1284" max="1284" width="12.88671875" style="102" bestFit="1" customWidth="1"/>
    <col min="1285" max="1285" width="9.5546875" style="102" bestFit="1" customWidth="1"/>
    <col min="1286" max="1286" width="22" style="102" bestFit="1" customWidth="1"/>
    <col min="1287" max="1287" width="10.44140625" style="102" bestFit="1" customWidth="1"/>
    <col min="1288" max="1537" width="8.88671875" style="102"/>
    <col min="1538" max="1538" width="27.5546875" style="102" bestFit="1" customWidth="1"/>
    <col min="1539" max="1539" width="18.6640625" style="102" bestFit="1" customWidth="1"/>
    <col min="1540" max="1540" width="12.88671875" style="102" bestFit="1" customWidth="1"/>
    <col min="1541" max="1541" width="9.5546875" style="102" bestFit="1" customWidth="1"/>
    <col min="1542" max="1542" width="22" style="102" bestFit="1" customWidth="1"/>
    <col min="1543" max="1543" width="10.44140625" style="102" bestFit="1" customWidth="1"/>
    <col min="1544" max="1793" width="8.88671875" style="102"/>
    <col min="1794" max="1794" width="27.5546875" style="102" bestFit="1" customWidth="1"/>
    <col min="1795" max="1795" width="18.6640625" style="102" bestFit="1" customWidth="1"/>
    <col min="1796" max="1796" width="12.88671875" style="102" bestFit="1" customWidth="1"/>
    <col min="1797" max="1797" width="9.5546875" style="102" bestFit="1" customWidth="1"/>
    <col min="1798" max="1798" width="22" style="102" bestFit="1" customWidth="1"/>
    <col min="1799" max="1799" width="10.44140625" style="102" bestFit="1" customWidth="1"/>
    <col min="1800" max="2049" width="8.88671875" style="102"/>
    <col min="2050" max="2050" width="27.5546875" style="102" bestFit="1" customWidth="1"/>
    <col min="2051" max="2051" width="18.6640625" style="102" bestFit="1" customWidth="1"/>
    <col min="2052" max="2052" width="12.88671875" style="102" bestFit="1" customWidth="1"/>
    <col min="2053" max="2053" width="9.5546875" style="102" bestFit="1" customWidth="1"/>
    <col min="2054" max="2054" width="22" style="102" bestFit="1" customWidth="1"/>
    <col min="2055" max="2055" width="10.44140625" style="102" bestFit="1" customWidth="1"/>
    <col min="2056" max="2305" width="8.88671875" style="102"/>
    <col min="2306" max="2306" width="27.5546875" style="102" bestFit="1" customWidth="1"/>
    <col min="2307" max="2307" width="18.6640625" style="102" bestFit="1" customWidth="1"/>
    <col min="2308" max="2308" width="12.88671875" style="102" bestFit="1" customWidth="1"/>
    <col min="2309" max="2309" width="9.5546875" style="102" bestFit="1" customWidth="1"/>
    <col min="2310" max="2310" width="22" style="102" bestFit="1" customWidth="1"/>
    <col min="2311" max="2311" width="10.44140625" style="102" bestFit="1" customWidth="1"/>
    <col min="2312" max="2561" width="8.88671875" style="102"/>
    <col min="2562" max="2562" width="27.5546875" style="102" bestFit="1" customWidth="1"/>
    <col min="2563" max="2563" width="18.6640625" style="102" bestFit="1" customWidth="1"/>
    <col min="2564" max="2564" width="12.88671875" style="102" bestFit="1" customWidth="1"/>
    <col min="2565" max="2565" width="9.5546875" style="102" bestFit="1" customWidth="1"/>
    <col min="2566" max="2566" width="22" style="102" bestFit="1" customWidth="1"/>
    <col min="2567" max="2567" width="10.44140625" style="102" bestFit="1" customWidth="1"/>
    <col min="2568" max="2817" width="8.88671875" style="102"/>
    <col min="2818" max="2818" width="27.5546875" style="102" bestFit="1" customWidth="1"/>
    <col min="2819" max="2819" width="18.6640625" style="102" bestFit="1" customWidth="1"/>
    <col min="2820" max="2820" width="12.88671875" style="102" bestFit="1" customWidth="1"/>
    <col min="2821" max="2821" width="9.5546875" style="102" bestFit="1" customWidth="1"/>
    <col min="2822" max="2822" width="22" style="102" bestFit="1" customWidth="1"/>
    <col min="2823" max="2823" width="10.44140625" style="102" bestFit="1" customWidth="1"/>
    <col min="2824" max="3073" width="8.88671875" style="102"/>
    <col min="3074" max="3074" width="27.5546875" style="102" bestFit="1" customWidth="1"/>
    <col min="3075" max="3075" width="18.6640625" style="102" bestFit="1" customWidth="1"/>
    <col min="3076" max="3076" width="12.88671875" style="102" bestFit="1" customWidth="1"/>
    <col min="3077" max="3077" width="9.5546875" style="102" bestFit="1" customWidth="1"/>
    <col min="3078" max="3078" width="22" style="102" bestFit="1" customWidth="1"/>
    <col min="3079" max="3079" width="10.44140625" style="102" bestFit="1" customWidth="1"/>
    <col min="3080" max="3329" width="8.88671875" style="102"/>
    <col min="3330" max="3330" width="27.5546875" style="102" bestFit="1" customWidth="1"/>
    <col min="3331" max="3331" width="18.6640625" style="102" bestFit="1" customWidth="1"/>
    <col min="3332" max="3332" width="12.88671875" style="102" bestFit="1" customWidth="1"/>
    <col min="3333" max="3333" width="9.5546875" style="102" bestFit="1" customWidth="1"/>
    <col min="3334" max="3334" width="22" style="102" bestFit="1" customWidth="1"/>
    <col min="3335" max="3335" width="10.44140625" style="102" bestFit="1" customWidth="1"/>
    <col min="3336" max="3585" width="8.88671875" style="102"/>
    <col min="3586" max="3586" width="27.5546875" style="102" bestFit="1" customWidth="1"/>
    <col min="3587" max="3587" width="18.6640625" style="102" bestFit="1" customWidth="1"/>
    <col min="3588" max="3588" width="12.88671875" style="102" bestFit="1" customWidth="1"/>
    <col min="3589" max="3589" width="9.5546875" style="102" bestFit="1" customWidth="1"/>
    <col min="3590" max="3590" width="22" style="102" bestFit="1" customWidth="1"/>
    <col min="3591" max="3591" width="10.44140625" style="102" bestFit="1" customWidth="1"/>
    <col min="3592" max="3841" width="8.88671875" style="102"/>
    <col min="3842" max="3842" width="27.5546875" style="102" bestFit="1" customWidth="1"/>
    <col min="3843" max="3843" width="18.6640625" style="102" bestFit="1" customWidth="1"/>
    <col min="3844" max="3844" width="12.88671875" style="102" bestFit="1" customWidth="1"/>
    <col min="3845" max="3845" width="9.5546875" style="102" bestFit="1" customWidth="1"/>
    <col min="3846" max="3846" width="22" style="102" bestFit="1" customWidth="1"/>
    <col min="3847" max="3847" width="10.44140625" style="102" bestFit="1" customWidth="1"/>
    <col min="3848" max="4097" width="8.88671875" style="102"/>
    <col min="4098" max="4098" width="27.5546875" style="102" bestFit="1" customWidth="1"/>
    <col min="4099" max="4099" width="18.6640625" style="102" bestFit="1" customWidth="1"/>
    <col min="4100" max="4100" width="12.88671875" style="102" bestFit="1" customWidth="1"/>
    <col min="4101" max="4101" width="9.5546875" style="102" bestFit="1" customWidth="1"/>
    <col min="4102" max="4102" width="22" style="102" bestFit="1" customWidth="1"/>
    <col min="4103" max="4103" width="10.44140625" style="102" bestFit="1" customWidth="1"/>
    <col min="4104" max="4353" width="8.88671875" style="102"/>
    <col min="4354" max="4354" width="27.5546875" style="102" bestFit="1" customWidth="1"/>
    <col min="4355" max="4355" width="18.6640625" style="102" bestFit="1" customWidth="1"/>
    <col min="4356" max="4356" width="12.88671875" style="102" bestFit="1" customWidth="1"/>
    <col min="4357" max="4357" width="9.5546875" style="102" bestFit="1" customWidth="1"/>
    <col min="4358" max="4358" width="22" style="102" bestFit="1" customWidth="1"/>
    <col min="4359" max="4359" width="10.44140625" style="102" bestFit="1" customWidth="1"/>
    <col min="4360" max="4609" width="8.88671875" style="102"/>
    <col min="4610" max="4610" width="27.5546875" style="102" bestFit="1" customWidth="1"/>
    <col min="4611" max="4611" width="18.6640625" style="102" bestFit="1" customWidth="1"/>
    <col min="4612" max="4612" width="12.88671875" style="102" bestFit="1" customWidth="1"/>
    <col min="4613" max="4613" width="9.5546875" style="102" bestFit="1" customWidth="1"/>
    <col min="4614" max="4614" width="22" style="102" bestFit="1" customWidth="1"/>
    <col min="4615" max="4615" width="10.44140625" style="102" bestFit="1" customWidth="1"/>
    <col min="4616" max="4865" width="8.88671875" style="102"/>
    <col min="4866" max="4866" width="27.5546875" style="102" bestFit="1" customWidth="1"/>
    <col min="4867" max="4867" width="18.6640625" style="102" bestFit="1" customWidth="1"/>
    <col min="4868" max="4868" width="12.88671875" style="102" bestFit="1" customWidth="1"/>
    <col min="4869" max="4869" width="9.5546875" style="102" bestFit="1" customWidth="1"/>
    <col min="4870" max="4870" width="22" style="102" bestFit="1" customWidth="1"/>
    <col min="4871" max="4871" width="10.44140625" style="102" bestFit="1" customWidth="1"/>
    <col min="4872" max="5121" width="8.88671875" style="102"/>
    <col min="5122" max="5122" width="27.5546875" style="102" bestFit="1" customWidth="1"/>
    <col min="5123" max="5123" width="18.6640625" style="102" bestFit="1" customWidth="1"/>
    <col min="5124" max="5124" width="12.88671875" style="102" bestFit="1" customWidth="1"/>
    <col min="5125" max="5125" width="9.5546875" style="102" bestFit="1" customWidth="1"/>
    <col min="5126" max="5126" width="22" style="102" bestFit="1" customWidth="1"/>
    <col min="5127" max="5127" width="10.44140625" style="102" bestFit="1" customWidth="1"/>
    <col min="5128" max="5377" width="8.88671875" style="102"/>
    <col min="5378" max="5378" width="27.5546875" style="102" bestFit="1" customWidth="1"/>
    <col min="5379" max="5379" width="18.6640625" style="102" bestFit="1" customWidth="1"/>
    <col min="5380" max="5380" width="12.88671875" style="102" bestFit="1" customWidth="1"/>
    <col min="5381" max="5381" width="9.5546875" style="102" bestFit="1" customWidth="1"/>
    <col min="5382" max="5382" width="22" style="102" bestFit="1" customWidth="1"/>
    <col min="5383" max="5383" width="10.44140625" style="102" bestFit="1" customWidth="1"/>
    <col min="5384" max="5633" width="8.88671875" style="102"/>
    <col min="5634" max="5634" width="27.5546875" style="102" bestFit="1" customWidth="1"/>
    <col min="5635" max="5635" width="18.6640625" style="102" bestFit="1" customWidth="1"/>
    <col min="5636" max="5636" width="12.88671875" style="102" bestFit="1" customWidth="1"/>
    <col min="5637" max="5637" width="9.5546875" style="102" bestFit="1" customWidth="1"/>
    <col min="5638" max="5638" width="22" style="102" bestFit="1" customWidth="1"/>
    <col min="5639" max="5639" width="10.44140625" style="102" bestFit="1" customWidth="1"/>
    <col min="5640" max="5889" width="8.88671875" style="102"/>
    <col min="5890" max="5890" width="27.5546875" style="102" bestFit="1" customWidth="1"/>
    <col min="5891" max="5891" width="18.6640625" style="102" bestFit="1" customWidth="1"/>
    <col min="5892" max="5892" width="12.88671875" style="102" bestFit="1" customWidth="1"/>
    <col min="5893" max="5893" width="9.5546875" style="102" bestFit="1" customWidth="1"/>
    <col min="5894" max="5894" width="22" style="102" bestFit="1" customWidth="1"/>
    <col min="5895" max="5895" width="10.44140625" style="102" bestFit="1" customWidth="1"/>
    <col min="5896" max="6145" width="8.88671875" style="102"/>
    <col min="6146" max="6146" width="27.5546875" style="102" bestFit="1" customWidth="1"/>
    <col min="6147" max="6147" width="18.6640625" style="102" bestFit="1" customWidth="1"/>
    <col min="6148" max="6148" width="12.88671875" style="102" bestFit="1" customWidth="1"/>
    <col min="6149" max="6149" width="9.5546875" style="102" bestFit="1" customWidth="1"/>
    <col min="6150" max="6150" width="22" style="102" bestFit="1" customWidth="1"/>
    <col min="6151" max="6151" width="10.44140625" style="102" bestFit="1" customWidth="1"/>
    <col min="6152" max="6401" width="8.88671875" style="102"/>
    <col min="6402" max="6402" width="27.5546875" style="102" bestFit="1" customWidth="1"/>
    <col min="6403" max="6403" width="18.6640625" style="102" bestFit="1" customWidth="1"/>
    <col min="6404" max="6404" width="12.88671875" style="102" bestFit="1" customWidth="1"/>
    <col min="6405" max="6405" width="9.5546875" style="102" bestFit="1" customWidth="1"/>
    <col min="6406" max="6406" width="22" style="102" bestFit="1" customWidth="1"/>
    <col min="6407" max="6407" width="10.44140625" style="102" bestFit="1" customWidth="1"/>
    <col min="6408" max="6657" width="8.88671875" style="102"/>
    <col min="6658" max="6658" width="27.5546875" style="102" bestFit="1" customWidth="1"/>
    <col min="6659" max="6659" width="18.6640625" style="102" bestFit="1" customWidth="1"/>
    <col min="6660" max="6660" width="12.88671875" style="102" bestFit="1" customWidth="1"/>
    <col min="6661" max="6661" width="9.5546875" style="102" bestFit="1" customWidth="1"/>
    <col min="6662" max="6662" width="22" style="102" bestFit="1" customWidth="1"/>
    <col min="6663" max="6663" width="10.44140625" style="102" bestFit="1" customWidth="1"/>
    <col min="6664" max="6913" width="8.88671875" style="102"/>
    <col min="6914" max="6914" width="27.5546875" style="102" bestFit="1" customWidth="1"/>
    <col min="6915" max="6915" width="18.6640625" style="102" bestFit="1" customWidth="1"/>
    <col min="6916" max="6916" width="12.88671875" style="102" bestFit="1" customWidth="1"/>
    <col min="6917" max="6917" width="9.5546875" style="102" bestFit="1" customWidth="1"/>
    <col min="6918" max="6918" width="22" style="102" bestFit="1" customWidth="1"/>
    <col min="6919" max="6919" width="10.44140625" style="102" bestFit="1" customWidth="1"/>
    <col min="6920" max="7169" width="8.88671875" style="102"/>
    <col min="7170" max="7170" width="27.5546875" style="102" bestFit="1" customWidth="1"/>
    <col min="7171" max="7171" width="18.6640625" style="102" bestFit="1" customWidth="1"/>
    <col min="7172" max="7172" width="12.88671875" style="102" bestFit="1" customWidth="1"/>
    <col min="7173" max="7173" width="9.5546875" style="102" bestFit="1" customWidth="1"/>
    <col min="7174" max="7174" width="22" style="102" bestFit="1" customWidth="1"/>
    <col min="7175" max="7175" width="10.44140625" style="102" bestFit="1" customWidth="1"/>
    <col min="7176" max="7425" width="8.88671875" style="102"/>
    <col min="7426" max="7426" width="27.5546875" style="102" bestFit="1" customWidth="1"/>
    <col min="7427" max="7427" width="18.6640625" style="102" bestFit="1" customWidth="1"/>
    <col min="7428" max="7428" width="12.88671875" style="102" bestFit="1" customWidth="1"/>
    <col min="7429" max="7429" width="9.5546875" style="102" bestFit="1" customWidth="1"/>
    <col min="7430" max="7430" width="22" style="102" bestFit="1" customWidth="1"/>
    <col min="7431" max="7431" width="10.44140625" style="102" bestFit="1" customWidth="1"/>
    <col min="7432" max="7681" width="8.88671875" style="102"/>
    <col min="7682" max="7682" width="27.5546875" style="102" bestFit="1" customWidth="1"/>
    <col min="7683" max="7683" width="18.6640625" style="102" bestFit="1" customWidth="1"/>
    <col min="7684" max="7684" width="12.88671875" style="102" bestFit="1" customWidth="1"/>
    <col min="7685" max="7685" width="9.5546875" style="102" bestFit="1" customWidth="1"/>
    <col min="7686" max="7686" width="22" style="102" bestFit="1" customWidth="1"/>
    <col min="7687" max="7687" width="10.44140625" style="102" bestFit="1" customWidth="1"/>
    <col min="7688" max="7937" width="8.88671875" style="102"/>
    <col min="7938" max="7938" width="27.5546875" style="102" bestFit="1" customWidth="1"/>
    <col min="7939" max="7939" width="18.6640625" style="102" bestFit="1" customWidth="1"/>
    <col min="7940" max="7940" width="12.88671875" style="102" bestFit="1" customWidth="1"/>
    <col min="7941" max="7941" width="9.5546875" style="102" bestFit="1" customWidth="1"/>
    <col min="7942" max="7942" width="22" style="102" bestFit="1" customWidth="1"/>
    <col min="7943" max="7943" width="10.44140625" style="102" bestFit="1" customWidth="1"/>
    <col min="7944" max="8193" width="8.88671875" style="102"/>
    <col min="8194" max="8194" width="27.5546875" style="102" bestFit="1" customWidth="1"/>
    <col min="8195" max="8195" width="18.6640625" style="102" bestFit="1" customWidth="1"/>
    <col min="8196" max="8196" width="12.88671875" style="102" bestFit="1" customWidth="1"/>
    <col min="8197" max="8197" width="9.5546875" style="102" bestFit="1" customWidth="1"/>
    <col min="8198" max="8198" width="22" style="102" bestFit="1" customWidth="1"/>
    <col min="8199" max="8199" width="10.44140625" style="102" bestFit="1" customWidth="1"/>
    <col min="8200" max="8449" width="8.88671875" style="102"/>
    <col min="8450" max="8450" width="27.5546875" style="102" bestFit="1" customWidth="1"/>
    <col min="8451" max="8451" width="18.6640625" style="102" bestFit="1" customWidth="1"/>
    <col min="8452" max="8452" width="12.88671875" style="102" bestFit="1" customWidth="1"/>
    <col min="8453" max="8453" width="9.5546875" style="102" bestFit="1" customWidth="1"/>
    <col min="8454" max="8454" width="22" style="102" bestFit="1" customWidth="1"/>
    <col min="8455" max="8455" width="10.44140625" style="102" bestFit="1" customWidth="1"/>
    <col min="8456" max="8705" width="8.88671875" style="102"/>
    <col min="8706" max="8706" width="27.5546875" style="102" bestFit="1" customWidth="1"/>
    <col min="8707" max="8707" width="18.6640625" style="102" bestFit="1" customWidth="1"/>
    <col min="8708" max="8708" width="12.88671875" style="102" bestFit="1" customWidth="1"/>
    <col min="8709" max="8709" width="9.5546875" style="102" bestFit="1" customWidth="1"/>
    <col min="8710" max="8710" width="22" style="102" bestFit="1" customWidth="1"/>
    <col min="8711" max="8711" width="10.44140625" style="102" bestFit="1" customWidth="1"/>
    <col min="8712" max="8961" width="8.88671875" style="102"/>
    <col min="8962" max="8962" width="27.5546875" style="102" bestFit="1" customWidth="1"/>
    <col min="8963" max="8963" width="18.6640625" style="102" bestFit="1" customWidth="1"/>
    <col min="8964" max="8964" width="12.88671875" style="102" bestFit="1" customWidth="1"/>
    <col min="8965" max="8965" width="9.5546875" style="102" bestFit="1" customWidth="1"/>
    <col min="8966" max="8966" width="22" style="102" bestFit="1" customWidth="1"/>
    <col min="8967" max="8967" width="10.44140625" style="102" bestFit="1" customWidth="1"/>
    <col min="8968" max="9217" width="8.88671875" style="102"/>
    <col min="9218" max="9218" width="27.5546875" style="102" bestFit="1" customWidth="1"/>
    <col min="9219" max="9219" width="18.6640625" style="102" bestFit="1" customWidth="1"/>
    <col min="9220" max="9220" width="12.88671875" style="102" bestFit="1" customWidth="1"/>
    <col min="9221" max="9221" width="9.5546875" style="102" bestFit="1" customWidth="1"/>
    <col min="9222" max="9222" width="22" style="102" bestFit="1" customWidth="1"/>
    <col min="9223" max="9223" width="10.44140625" style="102" bestFit="1" customWidth="1"/>
    <col min="9224" max="9473" width="8.88671875" style="102"/>
    <col min="9474" max="9474" width="27.5546875" style="102" bestFit="1" customWidth="1"/>
    <col min="9475" max="9475" width="18.6640625" style="102" bestFit="1" customWidth="1"/>
    <col min="9476" max="9476" width="12.88671875" style="102" bestFit="1" customWidth="1"/>
    <col min="9477" max="9477" width="9.5546875" style="102" bestFit="1" customWidth="1"/>
    <col min="9478" max="9478" width="22" style="102" bestFit="1" customWidth="1"/>
    <col min="9479" max="9479" width="10.44140625" style="102" bestFit="1" customWidth="1"/>
    <col min="9480" max="9729" width="8.88671875" style="102"/>
    <col min="9730" max="9730" width="27.5546875" style="102" bestFit="1" customWidth="1"/>
    <col min="9731" max="9731" width="18.6640625" style="102" bestFit="1" customWidth="1"/>
    <col min="9732" max="9732" width="12.88671875" style="102" bestFit="1" customWidth="1"/>
    <col min="9733" max="9733" width="9.5546875" style="102" bestFit="1" customWidth="1"/>
    <col min="9734" max="9734" width="22" style="102" bestFit="1" customWidth="1"/>
    <col min="9735" max="9735" width="10.44140625" style="102" bestFit="1" customWidth="1"/>
    <col min="9736" max="9985" width="8.88671875" style="102"/>
    <col min="9986" max="9986" width="27.5546875" style="102" bestFit="1" customWidth="1"/>
    <col min="9987" max="9987" width="18.6640625" style="102" bestFit="1" customWidth="1"/>
    <col min="9988" max="9988" width="12.88671875" style="102" bestFit="1" customWidth="1"/>
    <col min="9989" max="9989" width="9.5546875" style="102" bestFit="1" customWidth="1"/>
    <col min="9990" max="9990" width="22" style="102" bestFit="1" customWidth="1"/>
    <col min="9991" max="9991" width="10.44140625" style="102" bestFit="1" customWidth="1"/>
    <col min="9992" max="10241" width="8.88671875" style="102"/>
    <col min="10242" max="10242" width="27.5546875" style="102" bestFit="1" customWidth="1"/>
    <col min="10243" max="10243" width="18.6640625" style="102" bestFit="1" customWidth="1"/>
    <col min="10244" max="10244" width="12.88671875" style="102" bestFit="1" customWidth="1"/>
    <col min="10245" max="10245" width="9.5546875" style="102" bestFit="1" customWidth="1"/>
    <col min="10246" max="10246" width="22" style="102" bestFit="1" customWidth="1"/>
    <col min="10247" max="10247" width="10.44140625" style="102" bestFit="1" customWidth="1"/>
    <col min="10248" max="10497" width="8.88671875" style="102"/>
    <col min="10498" max="10498" width="27.5546875" style="102" bestFit="1" customWidth="1"/>
    <col min="10499" max="10499" width="18.6640625" style="102" bestFit="1" customWidth="1"/>
    <col min="10500" max="10500" width="12.88671875" style="102" bestFit="1" customWidth="1"/>
    <col min="10501" max="10501" width="9.5546875" style="102" bestFit="1" customWidth="1"/>
    <col min="10502" max="10502" width="22" style="102" bestFit="1" customWidth="1"/>
    <col min="10503" max="10503" width="10.44140625" style="102" bestFit="1" customWidth="1"/>
    <col min="10504" max="10753" width="8.88671875" style="102"/>
    <col min="10754" max="10754" width="27.5546875" style="102" bestFit="1" customWidth="1"/>
    <col min="10755" max="10755" width="18.6640625" style="102" bestFit="1" customWidth="1"/>
    <col min="10756" max="10756" width="12.88671875" style="102" bestFit="1" customWidth="1"/>
    <col min="10757" max="10757" width="9.5546875" style="102" bestFit="1" customWidth="1"/>
    <col min="10758" max="10758" width="22" style="102" bestFit="1" customWidth="1"/>
    <col min="10759" max="10759" width="10.44140625" style="102" bestFit="1" customWidth="1"/>
    <col min="10760" max="11009" width="8.88671875" style="102"/>
    <col min="11010" max="11010" width="27.5546875" style="102" bestFit="1" customWidth="1"/>
    <col min="11011" max="11011" width="18.6640625" style="102" bestFit="1" customWidth="1"/>
    <col min="11012" max="11012" width="12.88671875" style="102" bestFit="1" customWidth="1"/>
    <col min="11013" max="11013" width="9.5546875" style="102" bestFit="1" customWidth="1"/>
    <col min="11014" max="11014" width="22" style="102" bestFit="1" customWidth="1"/>
    <col min="11015" max="11015" width="10.44140625" style="102" bestFit="1" customWidth="1"/>
    <col min="11016" max="11265" width="8.88671875" style="102"/>
    <col min="11266" max="11266" width="27.5546875" style="102" bestFit="1" customWidth="1"/>
    <col min="11267" max="11267" width="18.6640625" style="102" bestFit="1" customWidth="1"/>
    <col min="11268" max="11268" width="12.88671875" style="102" bestFit="1" customWidth="1"/>
    <col min="11269" max="11269" width="9.5546875" style="102" bestFit="1" customWidth="1"/>
    <col min="11270" max="11270" width="22" style="102" bestFit="1" customWidth="1"/>
    <col min="11271" max="11271" width="10.44140625" style="102" bestFit="1" customWidth="1"/>
    <col min="11272" max="11521" width="8.88671875" style="102"/>
    <col min="11522" max="11522" width="27.5546875" style="102" bestFit="1" customWidth="1"/>
    <col min="11523" max="11523" width="18.6640625" style="102" bestFit="1" customWidth="1"/>
    <col min="11524" max="11524" width="12.88671875" style="102" bestFit="1" customWidth="1"/>
    <col min="11525" max="11525" width="9.5546875" style="102" bestFit="1" customWidth="1"/>
    <col min="11526" max="11526" width="22" style="102" bestFit="1" customWidth="1"/>
    <col min="11527" max="11527" width="10.44140625" style="102" bestFit="1" customWidth="1"/>
    <col min="11528" max="11777" width="8.88671875" style="102"/>
    <col min="11778" max="11778" width="27.5546875" style="102" bestFit="1" customWidth="1"/>
    <col min="11779" max="11779" width="18.6640625" style="102" bestFit="1" customWidth="1"/>
    <col min="11780" max="11780" width="12.88671875" style="102" bestFit="1" customWidth="1"/>
    <col min="11781" max="11781" width="9.5546875" style="102" bestFit="1" customWidth="1"/>
    <col min="11782" max="11782" width="22" style="102" bestFit="1" customWidth="1"/>
    <col min="11783" max="11783" width="10.44140625" style="102" bestFit="1" customWidth="1"/>
    <col min="11784" max="12033" width="8.88671875" style="102"/>
    <col min="12034" max="12034" width="27.5546875" style="102" bestFit="1" customWidth="1"/>
    <col min="12035" max="12035" width="18.6640625" style="102" bestFit="1" customWidth="1"/>
    <col min="12036" max="12036" width="12.88671875" style="102" bestFit="1" customWidth="1"/>
    <col min="12037" max="12037" width="9.5546875" style="102" bestFit="1" customWidth="1"/>
    <col min="12038" max="12038" width="22" style="102" bestFit="1" customWidth="1"/>
    <col min="12039" max="12039" width="10.44140625" style="102" bestFit="1" customWidth="1"/>
    <col min="12040" max="12289" width="8.88671875" style="102"/>
    <col min="12290" max="12290" width="27.5546875" style="102" bestFit="1" customWidth="1"/>
    <col min="12291" max="12291" width="18.6640625" style="102" bestFit="1" customWidth="1"/>
    <col min="12292" max="12292" width="12.88671875" style="102" bestFit="1" customWidth="1"/>
    <col min="12293" max="12293" width="9.5546875" style="102" bestFit="1" customWidth="1"/>
    <col min="12294" max="12294" width="22" style="102" bestFit="1" customWidth="1"/>
    <col min="12295" max="12295" width="10.44140625" style="102" bestFit="1" customWidth="1"/>
    <col min="12296" max="12545" width="8.88671875" style="102"/>
    <col min="12546" max="12546" width="27.5546875" style="102" bestFit="1" customWidth="1"/>
    <col min="12547" max="12547" width="18.6640625" style="102" bestFit="1" customWidth="1"/>
    <col min="12548" max="12548" width="12.88671875" style="102" bestFit="1" customWidth="1"/>
    <col min="12549" max="12549" width="9.5546875" style="102" bestFit="1" customWidth="1"/>
    <col min="12550" max="12550" width="22" style="102" bestFit="1" customWidth="1"/>
    <col min="12551" max="12551" width="10.44140625" style="102" bestFit="1" customWidth="1"/>
    <col min="12552" max="12801" width="8.88671875" style="102"/>
    <col min="12802" max="12802" width="27.5546875" style="102" bestFit="1" customWidth="1"/>
    <col min="12803" max="12803" width="18.6640625" style="102" bestFit="1" customWidth="1"/>
    <col min="12804" max="12804" width="12.88671875" style="102" bestFit="1" customWidth="1"/>
    <col min="12805" max="12805" width="9.5546875" style="102" bestFit="1" customWidth="1"/>
    <col min="12806" max="12806" width="22" style="102" bestFit="1" customWidth="1"/>
    <col min="12807" max="12807" width="10.44140625" style="102" bestFit="1" customWidth="1"/>
    <col min="12808" max="13057" width="8.88671875" style="102"/>
    <col min="13058" max="13058" width="27.5546875" style="102" bestFit="1" customWidth="1"/>
    <col min="13059" max="13059" width="18.6640625" style="102" bestFit="1" customWidth="1"/>
    <col min="13060" max="13060" width="12.88671875" style="102" bestFit="1" customWidth="1"/>
    <col min="13061" max="13061" width="9.5546875" style="102" bestFit="1" customWidth="1"/>
    <col min="13062" max="13062" width="22" style="102" bestFit="1" customWidth="1"/>
    <col min="13063" max="13063" width="10.44140625" style="102" bestFit="1" customWidth="1"/>
    <col min="13064" max="13313" width="8.88671875" style="102"/>
    <col min="13314" max="13314" width="27.5546875" style="102" bestFit="1" customWidth="1"/>
    <col min="13315" max="13315" width="18.6640625" style="102" bestFit="1" customWidth="1"/>
    <col min="13316" max="13316" width="12.88671875" style="102" bestFit="1" customWidth="1"/>
    <col min="13317" max="13317" width="9.5546875" style="102" bestFit="1" customWidth="1"/>
    <col min="13318" max="13318" width="22" style="102" bestFit="1" customWidth="1"/>
    <col min="13319" max="13319" width="10.44140625" style="102" bestFit="1" customWidth="1"/>
    <col min="13320" max="13569" width="8.88671875" style="102"/>
    <col min="13570" max="13570" width="27.5546875" style="102" bestFit="1" customWidth="1"/>
    <col min="13571" max="13571" width="18.6640625" style="102" bestFit="1" customWidth="1"/>
    <col min="13572" max="13572" width="12.88671875" style="102" bestFit="1" customWidth="1"/>
    <col min="13573" max="13573" width="9.5546875" style="102" bestFit="1" customWidth="1"/>
    <col min="13574" max="13574" width="22" style="102" bestFit="1" customWidth="1"/>
    <col min="13575" max="13575" width="10.44140625" style="102" bestFit="1" customWidth="1"/>
    <col min="13576" max="13825" width="8.88671875" style="102"/>
    <col min="13826" max="13826" width="27.5546875" style="102" bestFit="1" customWidth="1"/>
    <col min="13827" max="13827" width="18.6640625" style="102" bestFit="1" customWidth="1"/>
    <col min="13828" max="13828" width="12.88671875" style="102" bestFit="1" customWidth="1"/>
    <col min="13829" max="13829" width="9.5546875" style="102" bestFit="1" customWidth="1"/>
    <col min="13830" max="13830" width="22" style="102" bestFit="1" customWidth="1"/>
    <col min="13831" max="13831" width="10.44140625" style="102" bestFit="1" customWidth="1"/>
    <col min="13832" max="14081" width="8.88671875" style="102"/>
    <col min="14082" max="14082" width="27.5546875" style="102" bestFit="1" customWidth="1"/>
    <col min="14083" max="14083" width="18.6640625" style="102" bestFit="1" customWidth="1"/>
    <col min="14084" max="14084" width="12.88671875" style="102" bestFit="1" customWidth="1"/>
    <col min="14085" max="14085" width="9.5546875" style="102" bestFit="1" customWidth="1"/>
    <col min="14086" max="14086" width="22" style="102" bestFit="1" customWidth="1"/>
    <col min="14087" max="14087" width="10.44140625" style="102" bestFit="1" customWidth="1"/>
    <col min="14088" max="14337" width="8.88671875" style="102"/>
    <col min="14338" max="14338" width="27.5546875" style="102" bestFit="1" customWidth="1"/>
    <col min="14339" max="14339" width="18.6640625" style="102" bestFit="1" customWidth="1"/>
    <col min="14340" max="14340" width="12.88671875" style="102" bestFit="1" customWidth="1"/>
    <col min="14341" max="14341" width="9.5546875" style="102" bestFit="1" customWidth="1"/>
    <col min="14342" max="14342" width="22" style="102" bestFit="1" customWidth="1"/>
    <col min="14343" max="14343" width="10.44140625" style="102" bestFit="1" customWidth="1"/>
    <col min="14344" max="14593" width="8.88671875" style="102"/>
    <col min="14594" max="14594" width="27.5546875" style="102" bestFit="1" customWidth="1"/>
    <col min="14595" max="14595" width="18.6640625" style="102" bestFit="1" customWidth="1"/>
    <col min="14596" max="14596" width="12.88671875" style="102" bestFit="1" customWidth="1"/>
    <col min="14597" max="14597" width="9.5546875" style="102" bestFit="1" customWidth="1"/>
    <col min="14598" max="14598" width="22" style="102" bestFit="1" customWidth="1"/>
    <col min="14599" max="14599" width="10.44140625" style="102" bestFit="1" customWidth="1"/>
    <col min="14600" max="14849" width="8.88671875" style="102"/>
    <col min="14850" max="14850" width="27.5546875" style="102" bestFit="1" customWidth="1"/>
    <col min="14851" max="14851" width="18.6640625" style="102" bestFit="1" customWidth="1"/>
    <col min="14852" max="14852" width="12.88671875" style="102" bestFit="1" customWidth="1"/>
    <col min="14853" max="14853" width="9.5546875" style="102" bestFit="1" customWidth="1"/>
    <col min="14854" max="14854" width="22" style="102" bestFit="1" customWidth="1"/>
    <col min="14855" max="14855" width="10.44140625" style="102" bestFit="1" customWidth="1"/>
    <col min="14856" max="15105" width="8.88671875" style="102"/>
    <col min="15106" max="15106" width="27.5546875" style="102" bestFit="1" customWidth="1"/>
    <col min="15107" max="15107" width="18.6640625" style="102" bestFit="1" customWidth="1"/>
    <col min="15108" max="15108" width="12.88671875" style="102" bestFit="1" customWidth="1"/>
    <col min="15109" max="15109" width="9.5546875" style="102" bestFit="1" customWidth="1"/>
    <col min="15110" max="15110" width="22" style="102" bestFit="1" customWidth="1"/>
    <col min="15111" max="15111" width="10.44140625" style="102" bestFit="1" customWidth="1"/>
    <col min="15112" max="15361" width="8.88671875" style="102"/>
    <col min="15362" max="15362" width="27.5546875" style="102" bestFit="1" customWidth="1"/>
    <col min="15363" max="15363" width="18.6640625" style="102" bestFit="1" customWidth="1"/>
    <col min="15364" max="15364" width="12.88671875" style="102" bestFit="1" customWidth="1"/>
    <col min="15365" max="15365" width="9.5546875" style="102" bestFit="1" customWidth="1"/>
    <col min="15366" max="15366" width="22" style="102" bestFit="1" customWidth="1"/>
    <col min="15367" max="15367" width="10.44140625" style="102" bestFit="1" customWidth="1"/>
    <col min="15368" max="15617" width="8.88671875" style="102"/>
    <col min="15618" max="15618" width="27.5546875" style="102" bestFit="1" customWidth="1"/>
    <col min="15619" max="15619" width="18.6640625" style="102" bestFit="1" customWidth="1"/>
    <col min="15620" max="15620" width="12.88671875" style="102" bestFit="1" customWidth="1"/>
    <col min="15621" max="15621" width="9.5546875" style="102" bestFit="1" customWidth="1"/>
    <col min="15622" max="15622" width="22" style="102" bestFit="1" customWidth="1"/>
    <col min="15623" max="15623" width="10.44140625" style="102" bestFit="1" customWidth="1"/>
    <col min="15624" max="15873" width="8.88671875" style="102"/>
    <col min="15874" max="15874" width="27.5546875" style="102" bestFit="1" customWidth="1"/>
    <col min="15875" max="15875" width="18.6640625" style="102" bestFit="1" customWidth="1"/>
    <col min="15876" max="15876" width="12.88671875" style="102" bestFit="1" customWidth="1"/>
    <col min="15877" max="15877" width="9.5546875" style="102" bestFit="1" customWidth="1"/>
    <col min="15878" max="15878" width="22" style="102" bestFit="1" customWidth="1"/>
    <col min="15879" max="15879" width="10.44140625" style="102" bestFit="1" customWidth="1"/>
    <col min="15880" max="16129" width="8.88671875" style="102"/>
    <col min="16130" max="16130" width="27.5546875" style="102" bestFit="1" customWidth="1"/>
    <col min="16131" max="16131" width="18.6640625" style="102" bestFit="1" customWidth="1"/>
    <col min="16132" max="16132" width="12.88671875" style="102" bestFit="1" customWidth="1"/>
    <col min="16133" max="16133" width="9.5546875" style="102" bestFit="1" customWidth="1"/>
    <col min="16134" max="16134" width="22" style="102" bestFit="1" customWidth="1"/>
    <col min="16135" max="16135" width="10.44140625" style="102" bestFit="1" customWidth="1"/>
    <col min="16136" max="16384" width="8.88671875" style="102"/>
  </cols>
  <sheetData>
    <row r="1" spans="1:24">
      <c r="A1" s="45" t="s">
        <v>34</v>
      </c>
      <c r="B1" s="46"/>
      <c r="C1" s="46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4">
      <c r="A2" s="45" t="s">
        <v>195</v>
      </c>
      <c r="B2" s="46"/>
      <c r="C2" s="4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4">
      <c r="A3" s="45" t="s">
        <v>35</v>
      </c>
      <c r="B3" s="46"/>
      <c r="C3" s="4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4">
      <c r="A4" s="45" t="s">
        <v>50</v>
      </c>
      <c r="B4" s="46"/>
      <c r="C4" s="4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24">
      <c r="A5" s="45"/>
      <c r="B5" s="46"/>
      <c r="C5" s="46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>
      <c r="A7" s="127" t="s">
        <v>36</v>
      </c>
      <c r="B7" s="128" t="s">
        <v>37</v>
      </c>
      <c r="C7" s="128" t="s">
        <v>184</v>
      </c>
      <c r="D7" s="128" t="s">
        <v>185</v>
      </c>
      <c r="E7" s="128" t="s">
        <v>186</v>
      </c>
      <c r="F7" s="128" t="s">
        <v>187</v>
      </c>
      <c r="G7" s="128" t="s">
        <v>188</v>
      </c>
      <c r="H7" s="128" t="s">
        <v>189</v>
      </c>
      <c r="I7" s="128" t="s">
        <v>190</v>
      </c>
      <c r="J7" s="128" t="s">
        <v>191</v>
      </c>
      <c r="K7" s="128" t="s">
        <v>192</v>
      </c>
      <c r="L7" s="128" t="s">
        <v>193</v>
      </c>
      <c r="M7" s="128" t="s">
        <v>194</v>
      </c>
      <c r="N7" s="128" t="s">
        <v>183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>
      <c r="A8" s="125" t="s">
        <v>51</v>
      </c>
      <c r="B8" s="126">
        <f>'SAP Export'!H24</f>
        <v>12615356.439999999</v>
      </c>
      <c r="C8" s="126">
        <f>'SAP Export'!H22</f>
        <v>1050466.17</v>
      </c>
      <c r="D8" s="126">
        <f>'SAP Export'!H20</f>
        <v>1050466.17</v>
      </c>
      <c r="E8" s="126">
        <f>'SAP Export'!H19</f>
        <v>1050466.17</v>
      </c>
      <c r="F8" s="126">
        <f>'SAP Export'!H18</f>
        <v>2397528.89</v>
      </c>
      <c r="G8" s="126">
        <f>'SAP Export'!H14</f>
        <v>882083.33</v>
      </c>
      <c r="H8" s="126">
        <f>'SAP Export'!H13</f>
        <v>882083.33</v>
      </c>
      <c r="I8" s="126">
        <f>'SAP Export'!H12</f>
        <v>882083.33</v>
      </c>
      <c r="J8" s="126">
        <f>'SAP Export'!H11</f>
        <v>882083.33</v>
      </c>
      <c r="K8" s="126">
        <f>'SAP Export'!H10</f>
        <v>882083.33</v>
      </c>
      <c r="L8" s="126">
        <f>'SAP Export'!H9</f>
        <v>891845.73</v>
      </c>
      <c r="M8" s="126">
        <f>'SAP Export'!H5</f>
        <v>882083.33</v>
      </c>
      <c r="N8" s="126">
        <f>'SAP Export'!H3</f>
        <v>882083.33</v>
      </c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4">
      <c r="A9" s="103" t="s">
        <v>44</v>
      </c>
      <c r="B9" s="105"/>
      <c r="C9" s="105"/>
      <c r="D9" s="105"/>
      <c r="E9" s="105"/>
      <c r="F9" s="105"/>
      <c r="G9" s="104"/>
      <c r="H9" s="104"/>
      <c r="I9" s="104"/>
      <c r="J9" s="104"/>
      <c r="K9" s="104"/>
      <c r="L9" s="104"/>
      <c r="M9" s="104"/>
      <c r="N9" s="104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>
      <c r="A10" s="103" t="s">
        <v>48</v>
      </c>
      <c r="B10" s="105"/>
      <c r="C10" s="105"/>
      <c r="D10" s="105"/>
      <c r="E10" s="105"/>
      <c r="F10" s="105"/>
      <c r="G10" s="104"/>
      <c r="H10" s="104"/>
      <c r="I10" s="104"/>
      <c r="J10" s="104"/>
      <c r="K10" s="104"/>
      <c r="L10" s="104"/>
      <c r="M10" s="104"/>
      <c r="N10" s="104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4">
      <c r="A11" s="47" t="s">
        <v>38</v>
      </c>
      <c r="B11" s="85">
        <f>SUM(B8:B10)</f>
        <v>12615356.439999999</v>
      </c>
      <c r="C11" s="85">
        <f t="shared" ref="C11:N11" si="0">SUM(C8:C9)</f>
        <v>1050466.17</v>
      </c>
      <c r="D11" s="85">
        <f t="shared" si="0"/>
        <v>1050466.17</v>
      </c>
      <c r="E11" s="85">
        <f t="shared" si="0"/>
        <v>1050466.17</v>
      </c>
      <c r="F11" s="85">
        <f t="shared" si="0"/>
        <v>2397528.89</v>
      </c>
      <c r="G11" s="85">
        <f t="shared" si="0"/>
        <v>882083.33</v>
      </c>
      <c r="H11" s="85">
        <f t="shared" si="0"/>
        <v>882083.33</v>
      </c>
      <c r="I11" s="85">
        <f t="shared" si="0"/>
        <v>882083.33</v>
      </c>
      <c r="J11" s="85">
        <f t="shared" si="0"/>
        <v>882083.33</v>
      </c>
      <c r="K11" s="85">
        <f t="shared" si="0"/>
        <v>882083.33</v>
      </c>
      <c r="L11" s="85">
        <f t="shared" si="0"/>
        <v>891845.73</v>
      </c>
      <c r="M11" s="85">
        <f t="shared" si="0"/>
        <v>882083.33</v>
      </c>
      <c r="N11" s="85">
        <f t="shared" si="0"/>
        <v>882083.33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</row>
    <row r="12" spans="1:24">
      <c r="A12" s="242" t="s">
        <v>41</v>
      </c>
      <c r="B12" s="243">
        <f>'GA Qual Consolidated 12-2019'!C82</f>
        <v>12615356.439999999</v>
      </c>
      <c r="C12" s="243">
        <f>'GA Qual Consolidated 12-2019'!C73</f>
        <v>1050466.17</v>
      </c>
      <c r="D12" s="243">
        <f>'GA Qual Consolidated 12-2019'!C68</f>
        <v>1050466.17</v>
      </c>
      <c r="E12" s="243">
        <f>'GA Qual Consolidated 12-2019'!C62</f>
        <v>1050466.17</v>
      </c>
      <c r="F12" s="243">
        <f>'GA Qual Consolidated 12-2019'!C51+'GA Qual Consolidated 12-2019'!C57</f>
        <v>2397528.89</v>
      </c>
      <c r="G12" s="243">
        <f>'GA Qual Consolidated 12-2019'!C46</f>
        <v>882083.33</v>
      </c>
      <c r="H12" s="243">
        <f>'GA Qual Consolidated 12-2019'!C41</f>
        <v>882083.33</v>
      </c>
      <c r="I12" s="243">
        <f>'GA Qual Consolidated 12-2019'!C36</f>
        <v>882083.33</v>
      </c>
      <c r="J12" s="243">
        <f>'GA Qual Consolidated 12-2019'!C31</f>
        <v>882083.33</v>
      </c>
      <c r="K12" s="243">
        <f>'GA Qual Consolidated 12-2019'!C26</f>
        <v>882083.33</v>
      </c>
      <c r="L12" s="243">
        <f>'GA Qual Consolidated 12-2019'!C20+'GA Qual Consolidated 12-2019'!C25</f>
        <v>891845.73</v>
      </c>
      <c r="M12" s="243">
        <f>'GA Qual Consolidated 12-2019'!C15</f>
        <v>882083.33</v>
      </c>
      <c r="N12" s="243">
        <f>'GA Qual Consolidated 12-2019'!C10</f>
        <v>882083.33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>
      <c r="A13" s="240" t="s">
        <v>157</v>
      </c>
      <c r="B13" s="239">
        <f t="shared" ref="B13:M13" si="1">B11-B12</f>
        <v>0</v>
      </c>
      <c r="C13" s="239">
        <f t="shared" si="1"/>
        <v>0</v>
      </c>
      <c r="D13" s="239">
        <f t="shared" si="1"/>
        <v>0</v>
      </c>
      <c r="E13" s="239">
        <f t="shared" si="1"/>
        <v>0</v>
      </c>
      <c r="F13" s="239">
        <f t="shared" si="1"/>
        <v>0</v>
      </c>
      <c r="G13" s="239">
        <f t="shared" si="1"/>
        <v>0</v>
      </c>
      <c r="H13" s="239">
        <f t="shared" si="1"/>
        <v>0</v>
      </c>
      <c r="I13" s="239">
        <f t="shared" si="1"/>
        <v>0</v>
      </c>
      <c r="J13" s="239">
        <f t="shared" si="1"/>
        <v>0</v>
      </c>
      <c r="K13" s="239">
        <f t="shared" si="1"/>
        <v>0</v>
      </c>
      <c r="L13" s="239">
        <f t="shared" si="1"/>
        <v>0</v>
      </c>
      <c r="M13" s="239">
        <f t="shared" si="1"/>
        <v>0</v>
      </c>
      <c r="N13" s="239">
        <f>N11-N12</f>
        <v>0</v>
      </c>
      <c r="O13" s="241" t="s">
        <v>156</v>
      </c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>
      <c r="A14" s="240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4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6.6" customHeight="1">
      <c r="A15" s="101"/>
      <c r="B15" s="10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>
      <c r="A16" s="107"/>
      <c r="B16" s="108"/>
      <c r="D16" s="101"/>
      <c r="E16" s="101"/>
      <c r="F16" s="101"/>
      <c r="G16" s="101"/>
      <c r="H16" s="108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14" ht="21">
      <c r="A17" s="101"/>
      <c r="B17" s="10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25" spans="1:14">
      <c r="H25" s="101"/>
    </row>
    <row r="26" spans="1:14">
      <c r="H26" s="101"/>
    </row>
    <row r="30" spans="1:14">
      <c r="A30" s="110"/>
    </row>
    <row r="38" spans="4:8">
      <c r="D38" s="111"/>
    </row>
    <row r="39" spans="4:8">
      <c r="D39" s="111"/>
    </row>
    <row r="40" spans="4:8">
      <c r="D40" s="111"/>
    </row>
    <row r="41" spans="4:8">
      <c r="D41" s="111"/>
    </row>
    <row r="42" spans="4:8">
      <c r="D42" s="111"/>
      <c r="H42" s="111"/>
    </row>
    <row r="43" spans="4:8">
      <c r="D43" s="123"/>
      <c r="H43" s="111"/>
    </row>
    <row r="44" spans="4:8">
      <c r="H44" s="111"/>
    </row>
    <row r="45" spans="4:8">
      <c r="H45" s="111"/>
    </row>
    <row r="46" spans="4:8">
      <c r="H46" s="111"/>
    </row>
    <row r="47" spans="4:8">
      <c r="H47" s="111"/>
    </row>
    <row r="48" spans="4:8">
      <c r="H48" s="111"/>
    </row>
    <row r="49" spans="8:8">
      <c r="H49" s="111"/>
    </row>
    <row r="79" spans="2:3">
      <c r="B79"/>
      <c r="C79" s="122"/>
    </row>
    <row r="80" spans="2:3">
      <c r="B80"/>
      <c r="C80" s="283"/>
    </row>
    <row r="81" spans="3:5">
      <c r="C81" s="124">
        <f>C79-C80</f>
        <v>0</v>
      </c>
      <c r="D81" s="102" t="s">
        <v>49</v>
      </c>
      <c r="E81" s="102" t="s">
        <v>196</v>
      </c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F14" sqref="F14"/>
    </sheetView>
  </sheetViews>
  <sheetFormatPr defaultColWidth="9.109375" defaultRowHeight="13.2"/>
  <cols>
    <col min="1" max="1" width="26.44140625" style="2" bestFit="1" customWidth="1"/>
    <col min="2" max="2" width="31.6640625" style="2" bestFit="1" customWidth="1"/>
    <col min="3" max="3" width="2.88671875" style="34" bestFit="1" customWidth="1"/>
    <col min="4" max="4" width="15" style="2" bestFit="1" customWidth="1"/>
    <col min="5" max="5" width="15.109375" style="2" bestFit="1" customWidth="1"/>
    <col min="6" max="16384" width="9.109375" style="2"/>
  </cols>
  <sheetData>
    <row r="1" spans="1:5" ht="13.8">
      <c r="A1" s="21" t="s">
        <v>0</v>
      </c>
      <c r="B1" s="22"/>
      <c r="C1" s="97"/>
    </row>
    <row r="2" spans="1:5" ht="13.8">
      <c r="A2" s="23" t="s">
        <v>23</v>
      </c>
      <c r="B2" s="22"/>
      <c r="C2" s="98"/>
    </row>
    <row r="3" spans="1:5">
      <c r="A3" s="24" t="str">
        <f>'Qualified - Actual'!A3</f>
        <v>Test Year: Jan 2019  - Dec 2019</v>
      </c>
      <c r="B3" s="22"/>
      <c r="C3" s="98"/>
    </row>
    <row r="4" spans="1:5">
      <c r="A4" s="24"/>
      <c r="B4" s="22"/>
      <c r="C4" s="98"/>
    </row>
    <row r="5" spans="1:5" ht="13.8" thickBot="1">
      <c r="A5" s="25"/>
      <c r="B5" s="25"/>
      <c r="C5" s="52"/>
    </row>
    <row r="6" spans="1:5" ht="15" thickBot="1">
      <c r="A6" s="26" t="s">
        <v>14</v>
      </c>
      <c r="B6" s="27" t="s">
        <v>24</v>
      </c>
      <c r="C6" s="53"/>
      <c r="E6" s="46"/>
    </row>
    <row r="7" spans="1:5" ht="15" thickTop="1">
      <c r="A7" s="30" t="s">
        <v>25</v>
      </c>
      <c r="B7" s="80">
        <f>'Restated 4Y Average'!B11</f>
        <v>19500000</v>
      </c>
      <c r="C7" s="31"/>
      <c r="D7" s="55"/>
      <c r="E7" s="99"/>
    </row>
    <row r="8" spans="1:5" ht="14.4">
      <c r="A8" s="2" t="s">
        <v>16</v>
      </c>
      <c r="B8" s="81">
        <f>B7</f>
        <v>19500000</v>
      </c>
      <c r="C8" s="28" t="s">
        <v>17</v>
      </c>
      <c r="E8" s="46"/>
    </row>
    <row r="9" spans="1:5" ht="14.4">
      <c r="B9" s="81"/>
      <c r="C9" s="28"/>
      <c r="E9" s="46"/>
    </row>
    <row r="10" spans="1:5" ht="14.4">
      <c r="B10" s="82"/>
      <c r="C10" s="52"/>
      <c r="E10" s="46"/>
    </row>
    <row r="11" spans="1:5" ht="14.4">
      <c r="A11" s="2" t="s">
        <v>18</v>
      </c>
      <c r="B11" s="83">
        <f>B8</f>
        <v>19500000</v>
      </c>
      <c r="C11" s="54" t="str">
        <f>C8</f>
        <v>r1</v>
      </c>
      <c r="D11" s="55"/>
      <c r="E11" s="46"/>
    </row>
    <row r="12" spans="1:5" ht="14.4">
      <c r="B12" s="121">
        <f>[3]Lead!$G$43</f>
        <v>0.48546088037267432</v>
      </c>
      <c r="C12" s="56"/>
      <c r="D12" s="100"/>
      <c r="E12" s="46"/>
    </row>
    <row r="13" spans="1:5" ht="14.4">
      <c r="B13" s="83">
        <f>B11*B12</f>
        <v>9466487.1672671493</v>
      </c>
      <c r="C13" s="54" t="s">
        <v>19</v>
      </c>
      <c r="D13" s="55"/>
      <c r="E13" s="99"/>
    </row>
    <row r="14" spans="1:5" ht="14.4">
      <c r="B14" s="83"/>
      <c r="C14" s="54"/>
      <c r="E14" s="46"/>
    </row>
    <row r="15" spans="1:5" ht="14.4">
      <c r="B15" s="82"/>
      <c r="C15" s="52"/>
      <c r="E15" s="46"/>
    </row>
    <row r="16" spans="1:5" ht="14.4">
      <c r="A16" s="2" t="s">
        <v>20</v>
      </c>
      <c r="B16" s="83">
        <f>B13</f>
        <v>9466487.1672671493</v>
      </c>
      <c r="C16" s="54" t="s">
        <v>19</v>
      </c>
      <c r="E16" s="46"/>
    </row>
    <row r="17" spans="1:5" ht="14.4">
      <c r="B17" s="121">
        <f>[3]Lead!$E$40</f>
        <v>0.69820000000000004</v>
      </c>
      <c r="C17" s="56"/>
      <c r="D17" s="100"/>
      <c r="E17" s="46"/>
    </row>
    <row r="18" spans="1:5" ht="14.4">
      <c r="B18" s="84">
        <f>B16*B17</f>
        <v>6609501.3401859244</v>
      </c>
      <c r="C18" s="57"/>
      <c r="D18" s="55"/>
      <c r="E18" s="99"/>
    </row>
    <row r="19" spans="1:5" ht="14.4">
      <c r="B19" s="82"/>
      <c r="C19" s="52"/>
      <c r="E19" s="46"/>
    </row>
    <row r="20" spans="1:5" ht="14.4">
      <c r="B20" s="82"/>
      <c r="C20" s="52"/>
      <c r="E20" s="46"/>
    </row>
    <row r="21" spans="1:5" ht="14.4">
      <c r="A21" s="2" t="s">
        <v>21</v>
      </c>
      <c r="B21" s="83">
        <f>B13</f>
        <v>9466487.1672671493</v>
      </c>
      <c r="C21" s="54" t="s">
        <v>19</v>
      </c>
      <c r="E21" s="46"/>
    </row>
    <row r="22" spans="1:5" ht="14.4">
      <c r="B22" s="121">
        <f>[3]Lead!$F$40</f>
        <v>0.30180000000000001</v>
      </c>
      <c r="C22" s="56"/>
      <c r="D22" s="100"/>
      <c r="E22" s="46"/>
    </row>
    <row r="23" spans="1:5" ht="14.4">
      <c r="B23" s="84">
        <f>B21*B22</f>
        <v>2856985.8270812258</v>
      </c>
      <c r="C23" s="58"/>
      <c r="E23" s="46"/>
    </row>
    <row r="24" spans="1:5" ht="14.4">
      <c r="B24" s="82"/>
      <c r="C24" s="52"/>
      <c r="E24" s="46"/>
    </row>
    <row r="25" spans="1:5" ht="14.4">
      <c r="B25" s="82"/>
      <c r="C25" s="52"/>
      <c r="E25" s="46"/>
    </row>
    <row r="26" spans="1:5" ht="14.4">
      <c r="A26" s="2" t="s">
        <v>22</v>
      </c>
      <c r="B26" s="84">
        <f>B18+B23</f>
        <v>9466487.1672671512</v>
      </c>
      <c r="C26" s="54" t="s">
        <v>19</v>
      </c>
      <c r="E26" s="46"/>
    </row>
    <row r="27" spans="1:5" ht="14.4">
      <c r="C27" s="52"/>
      <c r="E27" s="46"/>
    </row>
    <row r="28" spans="1:5" ht="14.4">
      <c r="E28" s="46"/>
    </row>
    <row r="29" spans="1:5" ht="17.399999999999999">
      <c r="B29" s="40"/>
      <c r="E29" s="74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/>
  </sheetViews>
  <sheetFormatPr defaultColWidth="9.109375" defaultRowHeight="14.4"/>
  <cols>
    <col min="1" max="1" width="32.44140625" style="1" customWidth="1"/>
    <col min="2" max="2" width="42.6640625" style="2" customWidth="1"/>
    <col min="3" max="3" width="2.6640625" style="29" customWidth="1"/>
    <col min="4" max="4" width="13.88671875" style="1" bestFit="1" customWidth="1"/>
    <col min="5" max="8" width="9.109375" style="1"/>
    <col min="9" max="9" width="14" style="36" bestFit="1" customWidth="1"/>
    <col min="10" max="16384" width="9.109375" style="1"/>
  </cols>
  <sheetData>
    <row r="1" spans="1:4">
      <c r="A1" s="68" t="s">
        <v>0</v>
      </c>
    </row>
    <row r="2" spans="1:4">
      <c r="A2" s="69" t="s">
        <v>39</v>
      </c>
    </row>
    <row r="3" spans="1:4">
      <c r="A3" s="32"/>
      <c r="B3" s="30"/>
    </row>
    <row r="4" spans="1:4">
      <c r="A4" s="49" t="s">
        <v>14</v>
      </c>
      <c r="B4" s="33" t="s">
        <v>26</v>
      </c>
      <c r="C4" s="34"/>
      <c r="D4" s="2"/>
    </row>
    <row r="5" spans="1:4">
      <c r="A5" s="39" t="s">
        <v>42</v>
      </c>
      <c r="B5" s="62">
        <f>'Cash Contrib'!B10</f>
        <v>24000000</v>
      </c>
      <c r="C5" s="34"/>
      <c r="D5" s="2"/>
    </row>
    <row r="6" spans="1:4">
      <c r="A6" s="39" t="s">
        <v>43</v>
      </c>
      <c r="B6" s="62">
        <f>'Cash Contrib'!B14</f>
        <v>18000000</v>
      </c>
      <c r="C6" s="34"/>
      <c r="D6" s="2"/>
    </row>
    <row r="7" spans="1:4">
      <c r="A7" s="39" t="s">
        <v>47</v>
      </c>
      <c r="B7" s="62">
        <f>'Cash Contrib'!B20</f>
        <v>18000000</v>
      </c>
      <c r="C7" s="34"/>
      <c r="D7" s="2"/>
    </row>
    <row r="8" spans="1:4">
      <c r="A8" s="39" t="s">
        <v>180</v>
      </c>
      <c r="B8" s="63">
        <f>'Cash Contrib'!B23</f>
        <v>18000000</v>
      </c>
      <c r="C8" s="34"/>
      <c r="D8" s="2"/>
    </row>
    <row r="9" spans="1:4">
      <c r="A9" s="2" t="s">
        <v>16</v>
      </c>
      <c r="B9" s="64">
        <f>SUM(B5:B8)</f>
        <v>78000000</v>
      </c>
      <c r="C9" s="34"/>
      <c r="D9" s="2"/>
    </row>
    <row r="10" spans="1:4">
      <c r="A10" s="2"/>
      <c r="B10" s="60"/>
      <c r="C10" s="34"/>
      <c r="D10" s="2"/>
    </row>
    <row r="11" spans="1:4" ht="15" thickBot="1">
      <c r="A11" s="35" t="s">
        <v>27</v>
      </c>
      <c r="B11" s="65">
        <f>B9/4</f>
        <v>19500000</v>
      </c>
      <c r="C11" s="34"/>
      <c r="D11" s="2"/>
    </row>
    <row r="12" spans="1:4" ht="15" thickTop="1">
      <c r="A12" s="2"/>
      <c r="B12" s="61"/>
      <c r="C12" s="34"/>
      <c r="D12" s="2"/>
    </row>
    <row r="13" spans="1:4">
      <c r="A13" s="2"/>
      <c r="B13" s="61"/>
      <c r="C13" s="34"/>
      <c r="D13" s="2"/>
    </row>
    <row r="14" spans="1:4">
      <c r="A14" s="2"/>
      <c r="B14" s="61"/>
      <c r="C14" s="34"/>
      <c r="D14" s="2"/>
    </row>
    <row r="15" spans="1:4">
      <c r="A15" s="2"/>
      <c r="B15" s="61"/>
      <c r="C15" s="34"/>
      <c r="D15" s="2"/>
    </row>
    <row r="16" spans="1:4">
      <c r="A16" s="2"/>
      <c r="B16" s="61"/>
      <c r="C16" s="34"/>
      <c r="D16" s="2"/>
    </row>
    <row r="17" spans="1:8">
      <c r="A17" s="2"/>
      <c r="C17" s="34"/>
      <c r="D17" s="2"/>
    </row>
    <row r="18" spans="1:8">
      <c r="A18" s="2"/>
      <c r="C18" s="34"/>
      <c r="D18" s="2"/>
    </row>
    <row r="19" spans="1:8">
      <c r="A19" s="2"/>
      <c r="C19" s="34"/>
      <c r="D19" s="2"/>
    </row>
    <row r="20" spans="1:8">
      <c r="A20" s="2"/>
      <c r="C20" s="34"/>
      <c r="D20" s="2"/>
      <c r="H20" s="2"/>
    </row>
    <row r="21" spans="1:8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/>
  </sheetViews>
  <sheetFormatPr defaultRowHeight="14.4"/>
  <cols>
    <col min="1" max="1" width="11.109375" customWidth="1"/>
    <col min="2" max="2" width="11.44140625" bestFit="1" customWidth="1"/>
  </cols>
  <sheetData>
    <row r="1" spans="1:4">
      <c r="A1" s="44" t="s">
        <v>29</v>
      </c>
      <c r="B1" s="46"/>
    </row>
    <row r="2" spans="1:4">
      <c r="B2" s="46"/>
    </row>
    <row r="3" spans="1:4">
      <c r="A3" s="42" t="s">
        <v>30</v>
      </c>
      <c r="B3" s="77" t="s">
        <v>31</v>
      </c>
      <c r="C3" s="67" t="s">
        <v>32</v>
      </c>
      <c r="D3" s="43"/>
    </row>
    <row r="4" spans="1:4">
      <c r="A4" s="46"/>
      <c r="B4" s="46"/>
      <c r="C4" s="46"/>
      <c r="D4" s="46"/>
    </row>
    <row r="5" spans="1:4">
      <c r="A5" s="76">
        <v>42459</v>
      </c>
      <c r="B5" s="78">
        <v>4500000</v>
      </c>
      <c r="C5" s="50">
        <v>22830023</v>
      </c>
    </row>
    <row r="6" spans="1:4">
      <c r="A6" s="76">
        <v>42550</v>
      </c>
      <c r="B6" s="78">
        <v>4500000</v>
      </c>
      <c r="C6" s="50">
        <v>22830023</v>
      </c>
    </row>
    <row r="7" spans="1:4">
      <c r="A7" s="76">
        <v>42566</v>
      </c>
      <c r="B7" s="78">
        <v>5000000</v>
      </c>
      <c r="C7" s="41">
        <v>22830023</v>
      </c>
    </row>
    <row r="8" spans="1:4">
      <c r="A8" s="76">
        <v>42597</v>
      </c>
      <c r="B8" s="78">
        <v>5000000</v>
      </c>
      <c r="C8" s="41">
        <v>22830023</v>
      </c>
    </row>
    <row r="9" spans="1:4">
      <c r="A9" s="76">
        <v>42625</v>
      </c>
      <c r="B9" s="78">
        <v>5000000</v>
      </c>
      <c r="C9" s="41">
        <v>22830023</v>
      </c>
    </row>
    <row r="10" spans="1:4" ht="15" thickBot="1">
      <c r="A10" s="70"/>
      <c r="B10" s="79">
        <f>SUM(B5:B9)</f>
        <v>24000000</v>
      </c>
      <c r="C10" s="41"/>
    </row>
    <row r="11" spans="1:4" ht="15" thickTop="1">
      <c r="A11" s="70"/>
      <c r="B11" s="120"/>
      <c r="C11" s="41"/>
    </row>
    <row r="12" spans="1:4">
      <c r="A12" s="76">
        <v>42821</v>
      </c>
      <c r="B12" s="78">
        <v>9000000</v>
      </c>
      <c r="C12" s="41">
        <v>22830023</v>
      </c>
    </row>
    <row r="13" spans="1:4">
      <c r="A13" s="76">
        <v>42912</v>
      </c>
      <c r="B13" s="78">
        <v>9000000</v>
      </c>
      <c r="C13" s="41">
        <v>22830023</v>
      </c>
    </row>
    <row r="14" spans="1:4" ht="15" thickBot="1">
      <c r="A14" s="75"/>
      <c r="B14" s="79">
        <f>SUM(B12:B13)</f>
        <v>18000000</v>
      </c>
      <c r="C14" s="41"/>
    </row>
    <row r="15" spans="1:4" ht="15" thickTop="1">
      <c r="B15" s="51"/>
      <c r="C15" s="41"/>
    </row>
    <row r="16" spans="1:4">
      <c r="A16" s="76">
        <v>43188</v>
      </c>
      <c r="B16" s="78">
        <v>4500000</v>
      </c>
      <c r="C16" s="41">
        <v>22830023</v>
      </c>
    </row>
    <row r="17" spans="1:4">
      <c r="A17" s="76">
        <v>43279</v>
      </c>
      <c r="B17" s="78">
        <v>4500000</v>
      </c>
      <c r="C17" s="41">
        <v>22830023</v>
      </c>
    </row>
    <row r="18" spans="1:4">
      <c r="A18" s="76">
        <v>43369</v>
      </c>
      <c r="B18" s="78">
        <v>4500000</v>
      </c>
      <c r="C18" s="50">
        <v>22830023</v>
      </c>
    </row>
    <row r="19" spans="1:4">
      <c r="A19" s="76">
        <v>43460</v>
      </c>
      <c r="B19" s="78">
        <v>4500000</v>
      </c>
      <c r="C19" s="50">
        <v>22830023</v>
      </c>
    </row>
    <row r="20" spans="1:4" ht="15" thickBot="1">
      <c r="B20" s="79">
        <f>SUM(B16:B19)</f>
        <v>18000000</v>
      </c>
    </row>
    <row r="21" spans="1:4" ht="15" thickTop="1">
      <c r="B21" s="46"/>
    </row>
    <row r="22" spans="1:4">
      <c r="A22" s="284">
        <v>43720</v>
      </c>
      <c r="B22" s="78">
        <v>18000000</v>
      </c>
      <c r="C22" s="50">
        <v>22830023</v>
      </c>
    </row>
    <row r="23" spans="1:4" ht="15" thickBot="1">
      <c r="A23" s="71"/>
      <c r="B23" s="79">
        <f>SUM(B22:B22)</f>
        <v>18000000</v>
      </c>
      <c r="C23" s="50"/>
      <c r="D23" s="46"/>
    </row>
    <row r="24" spans="1:4" ht="15" thickTop="1">
      <c r="A24" s="46"/>
      <c r="B24" s="46"/>
      <c r="C24" s="46"/>
      <c r="D24" s="46"/>
    </row>
    <row r="25" spans="1:4" ht="15" thickBot="1">
      <c r="A25" s="72" t="s">
        <v>33</v>
      </c>
      <c r="B25" s="79">
        <f>+B10+B14+B20+B23</f>
        <v>78000000</v>
      </c>
      <c r="C25" s="46"/>
    </row>
    <row r="26" spans="1:4" ht="15" thickTop="1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4" sqref="F14"/>
    </sheetView>
  </sheetViews>
  <sheetFormatPr defaultColWidth="8.88671875" defaultRowHeight="13.2"/>
  <cols>
    <col min="1" max="1" width="6" style="75" bestFit="1" customWidth="1"/>
    <col min="2" max="2" width="5" style="75" bestFit="1" customWidth="1"/>
    <col min="3" max="3" width="18" style="75" bestFit="1" customWidth="1"/>
    <col min="4" max="4" width="10" style="75" bestFit="1" customWidth="1"/>
    <col min="5" max="5" width="9" style="75" bestFit="1" customWidth="1"/>
    <col min="6" max="6" width="14" style="75" bestFit="1" customWidth="1"/>
    <col min="7" max="7" width="22" style="75" bestFit="1" customWidth="1"/>
    <col min="8" max="8" width="13" style="75" bestFit="1" customWidth="1"/>
    <col min="9" max="16384" width="8.88671875" style="75"/>
  </cols>
  <sheetData>
    <row r="1" spans="1:8">
      <c r="A1" s="129" t="s">
        <v>52</v>
      </c>
      <c r="B1" s="129" t="s">
        <v>53</v>
      </c>
      <c r="C1" s="129" t="s">
        <v>54</v>
      </c>
      <c r="D1" s="129" t="s">
        <v>55</v>
      </c>
      <c r="E1" s="129" t="s">
        <v>56</v>
      </c>
      <c r="F1" s="129" t="s">
        <v>57</v>
      </c>
      <c r="G1" s="129" t="s">
        <v>58</v>
      </c>
      <c r="H1" s="129" t="s">
        <v>31</v>
      </c>
    </row>
    <row r="2" spans="1:8" ht="14.4">
      <c r="A2" s="254">
        <v>2019</v>
      </c>
      <c r="B2" s="75" t="s">
        <v>59</v>
      </c>
      <c r="C2" s="75" t="s">
        <v>60</v>
      </c>
      <c r="D2" s="75" t="s">
        <v>61</v>
      </c>
      <c r="E2" s="75" t="s">
        <v>62</v>
      </c>
      <c r="F2" s="75" t="s">
        <v>63</v>
      </c>
      <c r="G2" s="75" t="s">
        <v>64</v>
      </c>
      <c r="H2" s="253">
        <v>882083.33</v>
      </c>
    </row>
    <row r="3" spans="1:8">
      <c r="A3" s="130"/>
      <c r="B3" s="131"/>
      <c r="C3" s="131"/>
      <c r="D3" s="131"/>
      <c r="E3" s="131"/>
      <c r="F3" s="131"/>
      <c r="G3" s="131"/>
      <c r="H3" s="132">
        <f>SUM(H2:H2)</f>
        <v>882083.33</v>
      </c>
    </row>
    <row r="4" spans="1:8" ht="14.4">
      <c r="A4" s="254">
        <v>2019</v>
      </c>
      <c r="B4" s="75" t="s">
        <v>65</v>
      </c>
      <c r="C4" s="75" t="s">
        <v>60</v>
      </c>
      <c r="D4" s="75" t="s">
        <v>61</v>
      </c>
      <c r="E4" s="75" t="s">
        <v>62</v>
      </c>
      <c r="F4" s="75" t="s">
        <v>63</v>
      </c>
      <c r="G4" s="75" t="s">
        <v>64</v>
      </c>
      <c r="H4" s="253">
        <v>882083.33</v>
      </c>
    </row>
    <row r="5" spans="1:8">
      <c r="A5" s="130"/>
      <c r="B5" s="131"/>
      <c r="C5" s="131"/>
      <c r="D5" s="131"/>
      <c r="E5" s="131"/>
      <c r="F5" s="131"/>
      <c r="G5" s="131"/>
      <c r="H5" s="132">
        <f>SUM(H4:H4)</f>
        <v>882083.33</v>
      </c>
    </row>
    <row r="6" spans="1:8" ht="14.4">
      <c r="A6" s="254">
        <v>2019</v>
      </c>
      <c r="B6" s="75" t="s">
        <v>66</v>
      </c>
      <c r="C6" s="75" t="s">
        <v>60</v>
      </c>
      <c r="D6" s="75" t="s">
        <v>61</v>
      </c>
      <c r="E6" s="75" t="s">
        <v>67</v>
      </c>
      <c r="F6" s="75" t="s">
        <v>63</v>
      </c>
      <c r="G6" s="75" t="s">
        <v>64</v>
      </c>
      <c r="H6" s="253">
        <v>967.77</v>
      </c>
    </row>
    <row r="7" spans="1:8" ht="14.4">
      <c r="A7" s="254">
        <v>2019</v>
      </c>
      <c r="B7" s="75" t="s">
        <v>66</v>
      </c>
      <c r="C7" s="75" t="s">
        <v>60</v>
      </c>
      <c r="D7" s="75" t="s">
        <v>61</v>
      </c>
      <c r="E7" s="75" t="s">
        <v>67</v>
      </c>
      <c r="F7" s="75" t="s">
        <v>63</v>
      </c>
      <c r="G7" s="75" t="s">
        <v>64</v>
      </c>
      <c r="H7" s="253">
        <v>8794.6299999999992</v>
      </c>
    </row>
    <row r="8" spans="1:8" ht="14.4">
      <c r="A8" s="254">
        <v>2019</v>
      </c>
      <c r="B8" s="75" t="s">
        <v>66</v>
      </c>
      <c r="C8" s="75" t="s">
        <v>60</v>
      </c>
      <c r="D8" s="75" t="s">
        <v>61</v>
      </c>
      <c r="E8" s="75" t="s">
        <v>62</v>
      </c>
      <c r="F8" s="75" t="s">
        <v>63</v>
      </c>
      <c r="G8" s="75" t="s">
        <v>64</v>
      </c>
      <c r="H8" s="253">
        <v>882083.33</v>
      </c>
    </row>
    <row r="9" spans="1:8">
      <c r="A9" s="130"/>
      <c r="B9" s="131"/>
      <c r="C9" s="131"/>
      <c r="D9" s="131"/>
      <c r="E9" s="131"/>
      <c r="F9" s="131"/>
      <c r="G9" s="131"/>
      <c r="H9" s="132">
        <f>SUM(H6:H8)</f>
        <v>891845.73</v>
      </c>
    </row>
    <row r="10" spans="1:8">
      <c r="A10" s="254">
        <v>2019</v>
      </c>
      <c r="B10" s="75" t="s">
        <v>68</v>
      </c>
      <c r="C10" s="75" t="s">
        <v>60</v>
      </c>
      <c r="D10" s="75" t="s">
        <v>61</v>
      </c>
      <c r="E10" s="75" t="s">
        <v>62</v>
      </c>
      <c r="F10" s="75" t="s">
        <v>63</v>
      </c>
      <c r="G10" s="75" t="s">
        <v>64</v>
      </c>
      <c r="H10" s="136">
        <v>882083.33</v>
      </c>
    </row>
    <row r="11" spans="1:8">
      <c r="A11" s="254">
        <v>2019</v>
      </c>
      <c r="B11" s="75" t="s">
        <v>69</v>
      </c>
      <c r="C11" s="75" t="s">
        <v>60</v>
      </c>
      <c r="D11" s="75" t="s">
        <v>61</v>
      </c>
      <c r="E11" s="75" t="s">
        <v>62</v>
      </c>
      <c r="F11" s="75" t="s">
        <v>63</v>
      </c>
      <c r="G11" s="75" t="s">
        <v>64</v>
      </c>
      <c r="H11" s="136">
        <v>882083.33</v>
      </c>
    </row>
    <row r="12" spans="1:8">
      <c r="A12" s="254">
        <v>2019</v>
      </c>
      <c r="B12" s="75" t="s">
        <v>70</v>
      </c>
      <c r="C12" s="75" t="s">
        <v>60</v>
      </c>
      <c r="D12" s="75" t="s">
        <v>61</v>
      </c>
      <c r="E12" s="75" t="s">
        <v>62</v>
      </c>
      <c r="F12" s="75" t="s">
        <v>63</v>
      </c>
      <c r="G12" s="75" t="s">
        <v>64</v>
      </c>
      <c r="H12" s="136">
        <v>882083.33</v>
      </c>
    </row>
    <row r="13" spans="1:8">
      <c r="A13" s="254">
        <v>2019</v>
      </c>
      <c r="B13" s="75" t="s">
        <v>71</v>
      </c>
      <c r="C13" s="75" t="s">
        <v>60</v>
      </c>
      <c r="D13" s="75" t="s">
        <v>61</v>
      </c>
      <c r="E13" s="75" t="s">
        <v>62</v>
      </c>
      <c r="F13" s="75" t="s">
        <v>63</v>
      </c>
      <c r="G13" s="75" t="s">
        <v>64</v>
      </c>
      <c r="H13" s="136">
        <v>882083.33</v>
      </c>
    </row>
    <row r="14" spans="1:8">
      <c r="A14" s="254">
        <v>2019</v>
      </c>
      <c r="B14" s="75" t="s">
        <v>72</v>
      </c>
      <c r="C14" s="75" t="s">
        <v>60</v>
      </c>
      <c r="D14" s="75" t="s">
        <v>61</v>
      </c>
      <c r="E14" s="75" t="s">
        <v>62</v>
      </c>
      <c r="F14" s="75" t="s">
        <v>63</v>
      </c>
      <c r="G14" s="75" t="s">
        <v>64</v>
      </c>
      <c r="H14" s="136">
        <v>882083.33</v>
      </c>
    </row>
    <row r="15" spans="1:8">
      <c r="H15" s="133"/>
    </row>
    <row r="16" spans="1:8" ht="14.4">
      <c r="A16" s="254">
        <v>2019</v>
      </c>
      <c r="B16" s="75" t="s">
        <v>73</v>
      </c>
      <c r="C16" s="75" t="s">
        <v>60</v>
      </c>
      <c r="D16" s="75" t="s">
        <v>61</v>
      </c>
      <c r="E16" s="75" t="s">
        <v>62</v>
      </c>
      <c r="F16" s="75" t="s">
        <v>63</v>
      </c>
      <c r="G16" s="75" t="s">
        <v>64</v>
      </c>
      <c r="H16" s="253">
        <v>882083.33</v>
      </c>
    </row>
    <row r="17" spans="1:8" ht="14.4">
      <c r="A17" s="254">
        <v>2019</v>
      </c>
      <c r="B17" s="75" t="s">
        <v>73</v>
      </c>
      <c r="C17" s="75" t="s">
        <v>60</v>
      </c>
      <c r="D17" s="75" t="s">
        <v>61</v>
      </c>
      <c r="E17" s="75" t="s">
        <v>62</v>
      </c>
      <c r="F17" s="75" t="s">
        <v>63</v>
      </c>
      <c r="G17" s="75" t="s">
        <v>64</v>
      </c>
      <c r="H17" s="253">
        <v>1515445.56</v>
      </c>
    </row>
    <row r="18" spans="1:8">
      <c r="A18" s="130"/>
      <c r="B18" s="131"/>
      <c r="C18" s="131"/>
      <c r="D18" s="131"/>
      <c r="E18" s="131"/>
      <c r="F18" s="131"/>
      <c r="G18" s="131"/>
      <c r="H18" s="132">
        <f>SUM(H16:H17)</f>
        <v>2397528.89</v>
      </c>
    </row>
    <row r="19" spans="1:8">
      <c r="A19" s="254">
        <v>2019</v>
      </c>
      <c r="B19" s="75" t="s">
        <v>74</v>
      </c>
      <c r="C19" s="75" t="s">
        <v>60</v>
      </c>
      <c r="D19" s="75" t="s">
        <v>61</v>
      </c>
      <c r="E19" s="75" t="s">
        <v>62</v>
      </c>
      <c r="F19" s="75" t="s">
        <v>63</v>
      </c>
      <c r="G19" s="75" t="s">
        <v>64</v>
      </c>
      <c r="H19" s="136">
        <v>1050466.17</v>
      </c>
    </row>
    <row r="20" spans="1:8">
      <c r="A20" s="254">
        <v>2019</v>
      </c>
      <c r="B20" s="75" t="s">
        <v>75</v>
      </c>
      <c r="C20" s="75" t="s">
        <v>60</v>
      </c>
      <c r="D20" s="75" t="s">
        <v>61</v>
      </c>
      <c r="E20" s="75" t="s">
        <v>62</v>
      </c>
      <c r="F20" s="75" t="s">
        <v>63</v>
      </c>
      <c r="G20" s="75" t="s">
        <v>64</v>
      </c>
      <c r="H20" s="136">
        <v>1050466.17</v>
      </c>
    </row>
    <row r="21" spans="1:8">
      <c r="H21" s="133"/>
    </row>
    <row r="22" spans="1:8">
      <c r="A22" s="254">
        <v>2019</v>
      </c>
      <c r="B22" s="75" t="s">
        <v>76</v>
      </c>
      <c r="C22" s="75" t="s">
        <v>60</v>
      </c>
      <c r="D22" s="75" t="s">
        <v>61</v>
      </c>
      <c r="E22" s="75" t="s">
        <v>62</v>
      </c>
      <c r="F22" s="75" t="s">
        <v>63</v>
      </c>
      <c r="G22" s="75" t="s">
        <v>64</v>
      </c>
      <c r="H22" s="136">
        <v>1050466.17</v>
      </c>
    </row>
    <row r="23" spans="1:8">
      <c r="A23" s="130"/>
      <c r="B23" s="131"/>
      <c r="C23" s="131"/>
      <c r="D23" s="131"/>
      <c r="E23" s="131"/>
      <c r="F23" s="131"/>
      <c r="G23" s="131"/>
      <c r="H23" s="132"/>
    </row>
    <row r="24" spans="1:8">
      <c r="A24" s="134" t="s">
        <v>77</v>
      </c>
      <c r="B24" s="134" t="s">
        <v>77</v>
      </c>
      <c r="C24" s="134" t="s">
        <v>77</v>
      </c>
      <c r="D24" s="134" t="s">
        <v>77</v>
      </c>
      <c r="E24" s="134" t="s">
        <v>77</v>
      </c>
      <c r="F24" s="134" t="s">
        <v>77</v>
      </c>
      <c r="G24" s="134" t="s">
        <v>77</v>
      </c>
      <c r="H24" s="135">
        <f>H3+H5+H9+H10+H11+H12+H13+H14+H18+H19+H20+H22</f>
        <v>12615356.439999999</v>
      </c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1"/>
  <sheetViews>
    <sheetView zoomScaleNormal="100" zoomScaleSheetLayoutView="100" workbookViewId="0">
      <selection activeCell="F14" sqref="F14"/>
    </sheetView>
  </sheetViews>
  <sheetFormatPr defaultColWidth="15.109375" defaultRowHeight="13.2"/>
  <cols>
    <col min="1" max="1" width="3.33203125" style="148" customWidth="1"/>
    <col min="2" max="2" width="4.44140625" style="153" customWidth="1"/>
    <col min="3" max="3" width="12.88671875" style="144" bestFit="1" customWidth="1"/>
    <col min="4" max="4" width="0.44140625" style="144" customWidth="1"/>
    <col min="5" max="5" width="14.33203125" style="189" customWidth="1"/>
    <col min="6" max="6" width="0.44140625" style="144" customWidth="1"/>
    <col min="7" max="7" width="17.33203125" style="144" customWidth="1"/>
    <col min="8" max="8" width="0.6640625" style="144" customWidth="1"/>
    <col min="9" max="9" width="14.44140625" style="144" bestFit="1" customWidth="1"/>
    <col min="10" max="10" width="0.44140625" style="144" customWidth="1"/>
    <col min="11" max="11" width="13.33203125" style="144" bestFit="1" customWidth="1"/>
    <col min="12" max="12" width="0.44140625" style="144" customWidth="1"/>
    <col min="13" max="13" width="14.33203125" style="144" customWidth="1"/>
    <col min="14" max="14" width="0.44140625" style="144" customWidth="1"/>
    <col min="15" max="15" width="13.88671875" style="144" bestFit="1" customWidth="1"/>
    <col min="16" max="16" width="0.6640625" style="144" customWidth="1"/>
    <col min="17" max="17" width="15.109375" style="144" bestFit="1" customWidth="1"/>
    <col min="18" max="18" width="0.44140625" style="144" customWidth="1"/>
    <col min="19" max="19" width="13.5546875" style="144" customWidth="1"/>
    <col min="20" max="20" width="0.44140625" style="144" customWidth="1"/>
    <col min="21" max="21" width="13.88671875" style="144" bestFit="1" customWidth="1"/>
    <col min="22" max="25" width="15.109375" style="143"/>
    <col min="26" max="16384" width="15.109375" style="144"/>
  </cols>
  <sheetData>
    <row r="1" spans="1:25" ht="16.5" customHeight="1">
      <c r="A1" s="137"/>
      <c r="B1" s="138"/>
      <c r="C1" s="287" t="s">
        <v>0</v>
      </c>
      <c r="D1" s="287"/>
      <c r="E1" s="287"/>
      <c r="F1" s="287"/>
      <c r="G1" s="287"/>
      <c r="H1" s="139"/>
      <c r="I1" s="288" t="s">
        <v>78</v>
      </c>
      <c r="J1" s="288"/>
      <c r="K1" s="288"/>
      <c r="L1" s="288"/>
      <c r="M1" s="288"/>
      <c r="N1" s="288"/>
      <c r="O1" s="288"/>
      <c r="P1" s="140"/>
      <c r="Q1" s="141"/>
      <c r="R1" s="141"/>
      <c r="S1" s="142" t="s">
        <v>79</v>
      </c>
      <c r="T1" s="141"/>
      <c r="U1" s="141"/>
    </row>
    <row r="2" spans="1:25" s="148" customFormat="1" ht="10.199999999999999">
      <c r="A2" s="145"/>
      <c r="B2" s="146"/>
      <c r="C2" s="147" t="s">
        <v>80</v>
      </c>
      <c r="D2" s="146"/>
      <c r="E2" s="147" t="s">
        <v>81</v>
      </c>
      <c r="G2" s="147" t="s">
        <v>82</v>
      </c>
      <c r="H2" s="139"/>
      <c r="I2" s="147" t="s">
        <v>83</v>
      </c>
      <c r="K2" s="147" t="s">
        <v>84</v>
      </c>
      <c r="M2" s="147" t="s">
        <v>85</v>
      </c>
      <c r="N2" s="147"/>
      <c r="O2" s="147" t="s">
        <v>86</v>
      </c>
      <c r="P2" s="139"/>
      <c r="Q2" s="149" t="s">
        <v>87</v>
      </c>
      <c r="S2" s="149" t="s">
        <v>88</v>
      </c>
      <c r="U2" s="149" t="s">
        <v>89</v>
      </c>
      <c r="V2" s="150"/>
      <c r="W2" s="150"/>
      <c r="X2" s="150"/>
      <c r="Y2" s="150"/>
    </row>
    <row r="3" spans="1:25" s="153" customFormat="1" ht="9.9" customHeight="1">
      <c r="A3" s="149"/>
      <c r="B3" s="151"/>
      <c r="C3" s="152" t="s">
        <v>90</v>
      </c>
      <c r="E3" s="154" t="s">
        <v>90</v>
      </c>
      <c r="H3" s="155"/>
      <c r="I3" s="156"/>
      <c r="J3" s="157"/>
      <c r="K3" s="158" t="s">
        <v>90</v>
      </c>
      <c r="L3" s="158"/>
      <c r="M3" s="158" t="s">
        <v>90</v>
      </c>
      <c r="N3" s="158"/>
      <c r="O3" s="158"/>
      <c r="P3" s="159"/>
      <c r="Q3" s="160" t="s">
        <v>90</v>
      </c>
      <c r="R3" s="148"/>
      <c r="S3" s="154" t="s">
        <v>90</v>
      </c>
      <c r="V3" s="161"/>
      <c r="W3" s="161"/>
      <c r="X3" s="161"/>
      <c r="Y3" s="161"/>
    </row>
    <row r="4" spans="1:25" s="153" customFormat="1" ht="12.75" customHeight="1" thickBot="1">
      <c r="A4" s="149"/>
      <c r="B4" s="162"/>
      <c r="C4" s="163" t="s">
        <v>91</v>
      </c>
      <c r="D4" s="164"/>
      <c r="E4" s="163" t="s">
        <v>92</v>
      </c>
      <c r="F4" s="164"/>
      <c r="G4" s="163" t="s">
        <v>93</v>
      </c>
      <c r="H4" s="155"/>
      <c r="I4" s="163" t="s">
        <v>93</v>
      </c>
      <c r="J4" s="164"/>
      <c r="K4" s="163" t="s">
        <v>91</v>
      </c>
      <c r="L4" s="164"/>
      <c r="M4" s="163" t="s">
        <v>92</v>
      </c>
      <c r="N4" s="164"/>
      <c r="O4" s="163" t="s">
        <v>93</v>
      </c>
      <c r="P4" s="140"/>
      <c r="Q4" s="163" t="s">
        <v>91</v>
      </c>
      <c r="R4" s="164"/>
      <c r="S4" s="165" t="s">
        <v>94</v>
      </c>
      <c r="T4" s="164"/>
      <c r="U4" s="163" t="s">
        <v>93</v>
      </c>
      <c r="V4" s="161"/>
      <c r="W4" s="161"/>
      <c r="X4" s="161"/>
      <c r="Y4" s="161"/>
    </row>
    <row r="5" spans="1:25" s="153" customFormat="1" ht="10.8" thickTop="1">
      <c r="A5" s="149"/>
      <c r="B5" s="151"/>
      <c r="C5" s="166">
        <v>60260020</v>
      </c>
      <c r="E5" s="167" t="s">
        <v>95</v>
      </c>
      <c r="G5" s="168">
        <v>21900143</v>
      </c>
      <c r="H5" s="155"/>
      <c r="I5" s="168">
        <v>21900500</v>
      </c>
      <c r="K5" s="166">
        <v>60260020</v>
      </c>
      <c r="M5" s="166">
        <v>22830023</v>
      </c>
      <c r="O5" s="166">
        <v>21900630</v>
      </c>
      <c r="P5" s="140"/>
      <c r="Q5" s="169" t="s">
        <v>96</v>
      </c>
      <c r="S5" s="170" t="s">
        <v>96</v>
      </c>
      <c r="U5" s="171" t="s">
        <v>96</v>
      </c>
      <c r="V5" s="161"/>
      <c r="W5" s="161"/>
      <c r="X5" s="161"/>
      <c r="Y5" s="161"/>
    </row>
    <row r="6" spans="1:25" s="153" customFormat="1" ht="10.199999999999999">
      <c r="A6" s="149"/>
      <c r="B6" s="151"/>
      <c r="C6" s="169" t="s">
        <v>97</v>
      </c>
      <c r="E6" s="172" t="s">
        <v>98</v>
      </c>
      <c r="G6" s="158" t="s">
        <v>99</v>
      </c>
      <c r="H6" s="155"/>
      <c r="I6" s="158" t="s">
        <v>100</v>
      </c>
      <c r="K6" s="169" t="s">
        <v>101</v>
      </c>
      <c r="M6" s="172" t="s">
        <v>102</v>
      </c>
      <c r="O6" s="169" t="s">
        <v>99</v>
      </c>
      <c r="P6" s="140"/>
      <c r="Q6" s="169"/>
      <c r="S6" s="173" t="s">
        <v>103</v>
      </c>
      <c r="U6" s="158" t="s">
        <v>99</v>
      </c>
      <c r="V6" s="161"/>
      <c r="W6" s="161"/>
      <c r="X6" s="161"/>
      <c r="Y6" s="161"/>
    </row>
    <row r="7" spans="1:25" s="153" customFormat="1" ht="10.199999999999999">
      <c r="A7" s="149"/>
      <c r="B7" s="151"/>
      <c r="C7" s="169" t="s">
        <v>104</v>
      </c>
      <c r="E7" s="174" t="s">
        <v>105</v>
      </c>
      <c r="G7" s="175" t="s">
        <v>106</v>
      </c>
      <c r="H7" s="155"/>
      <c r="I7" s="175" t="s">
        <v>107</v>
      </c>
      <c r="K7" s="169" t="s">
        <v>108</v>
      </c>
      <c r="M7" s="174" t="s">
        <v>105</v>
      </c>
      <c r="O7" s="175" t="s">
        <v>106</v>
      </c>
      <c r="P7" s="140"/>
      <c r="Q7" s="176" t="s">
        <v>109</v>
      </c>
      <c r="S7" s="154" t="s">
        <v>110</v>
      </c>
      <c r="U7" s="175" t="s">
        <v>106</v>
      </c>
      <c r="V7" s="161"/>
      <c r="W7" s="161"/>
      <c r="X7" s="161"/>
      <c r="Y7" s="161"/>
    </row>
    <row r="8" spans="1:25" s="153" customFormat="1" ht="10.199999999999999">
      <c r="A8" s="177"/>
      <c r="B8" s="164"/>
      <c r="C8" s="178" t="s">
        <v>111</v>
      </c>
      <c r="D8" s="179"/>
      <c r="E8" s="180" t="s">
        <v>112</v>
      </c>
      <c r="F8" s="179"/>
      <c r="G8" s="181" t="s">
        <v>113</v>
      </c>
      <c r="H8" s="182"/>
      <c r="I8" s="181" t="s">
        <v>114</v>
      </c>
      <c r="J8" s="179"/>
      <c r="K8" s="178" t="s">
        <v>115</v>
      </c>
      <c r="L8" s="179"/>
      <c r="M8" s="180" t="s">
        <v>112</v>
      </c>
      <c r="N8" s="179"/>
      <c r="O8" s="181" t="s">
        <v>113</v>
      </c>
      <c r="P8" s="183"/>
      <c r="Q8" s="184" t="s">
        <v>116</v>
      </c>
      <c r="R8" s="179"/>
      <c r="S8" s="185" t="s">
        <v>92</v>
      </c>
      <c r="T8" s="179"/>
      <c r="U8" s="181" t="s">
        <v>113</v>
      </c>
      <c r="V8" s="161"/>
      <c r="W8" s="161"/>
      <c r="X8" s="161"/>
      <c r="Y8" s="161"/>
    </row>
    <row r="9" spans="1:25" s="153" customFormat="1" ht="10.199999999999999">
      <c r="A9" s="267"/>
      <c r="B9" s="268" t="s">
        <v>117</v>
      </c>
      <c r="C9" s="186">
        <v>0</v>
      </c>
      <c r="D9" s="265"/>
      <c r="E9" s="186">
        <v>-37400874</v>
      </c>
      <c r="F9" s="265"/>
      <c r="G9" s="186">
        <v>225160346</v>
      </c>
      <c r="H9" s="266"/>
      <c r="I9" s="186">
        <v>-225160346</v>
      </c>
      <c r="J9" s="265"/>
      <c r="K9" s="186">
        <v>0</v>
      </c>
      <c r="L9" s="265"/>
      <c r="M9" s="186">
        <v>0</v>
      </c>
      <c r="N9" s="265"/>
      <c r="O9" s="186">
        <v>89065512</v>
      </c>
      <c r="P9" s="140"/>
      <c r="Q9" s="186">
        <f>C9+K9</f>
        <v>0</v>
      </c>
      <c r="S9" s="187">
        <f>E9+M9</f>
        <v>-37400874</v>
      </c>
      <c r="U9" s="186">
        <f>G9+I9+O9</f>
        <v>89065512</v>
      </c>
      <c r="V9" s="161"/>
      <c r="W9" s="161"/>
      <c r="X9" s="161"/>
      <c r="Y9" s="161"/>
    </row>
    <row r="10" spans="1:25" ht="11.85" customHeight="1">
      <c r="A10" s="264" t="s">
        <v>118</v>
      </c>
      <c r="B10" s="259" t="s">
        <v>119</v>
      </c>
      <c r="C10" s="260">
        <v>882083.33</v>
      </c>
      <c r="D10" s="263"/>
      <c r="E10" s="261">
        <v>-882083.33</v>
      </c>
      <c r="F10" s="263"/>
      <c r="G10" s="262">
        <v>0</v>
      </c>
      <c r="H10" s="266"/>
      <c r="I10" s="262">
        <v>0</v>
      </c>
      <c r="J10" s="263"/>
      <c r="K10" s="260">
        <v>0</v>
      </c>
      <c r="L10" s="260"/>
      <c r="M10" s="260">
        <v>0</v>
      </c>
      <c r="N10" s="260">
        <v>0</v>
      </c>
      <c r="O10" s="260">
        <v>0</v>
      </c>
      <c r="P10" s="155"/>
      <c r="Q10" s="191">
        <f>C10+K10</f>
        <v>882083.33</v>
      </c>
      <c r="R10" s="192"/>
      <c r="S10" s="188">
        <f t="shared" ref="S10:S73" si="0">E10+M10</f>
        <v>-882083.33</v>
      </c>
      <c r="T10" s="188"/>
      <c r="U10" s="191">
        <f>G10+I10+O10</f>
        <v>0</v>
      </c>
    </row>
    <row r="11" spans="1:25" ht="11.85" customHeight="1">
      <c r="A11" s="264" t="s">
        <v>120</v>
      </c>
      <c r="B11" s="259" t="s">
        <v>119</v>
      </c>
      <c r="C11" s="260">
        <v>0</v>
      </c>
      <c r="D11" s="263"/>
      <c r="E11" s="261">
        <v>923833.33</v>
      </c>
      <c r="F11" s="263"/>
      <c r="G11" s="260">
        <v>-923833.33</v>
      </c>
      <c r="H11" s="266"/>
      <c r="I11" s="262">
        <v>0</v>
      </c>
      <c r="J11" s="263"/>
      <c r="K11" s="260">
        <v>0</v>
      </c>
      <c r="L11" s="260"/>
      <c r="M11" s="260">
        <v>0</v>
      </c>
      <c r="N11" s="260">
        <v>0</v>
      </c>
      <c r="O11" s="260">
        <v>0</v>
      </c>
      <c r="P11" s="155"/>
      <c r="Q11" s="191">
        <f t="shared" ref="Q11:Q74" si="1">C11+K11</f>
        <v>0</v>
      </c>
      <c r="R11" s="192"/>
      <c r="S11" s="188">
        <f t="shared" si="0"/>
        <v>923833.33</v>
      </c>
      <c r="T11" s="188"/>
      <c r="U11" s="191">
        <f>G11+I11+O11</f>
        <v>-923833.33</v>
      </c>
    </row>
    <row r="12" spans="1:25" s="153" customFormat="1" ht="11.85" customHeight="1">
      <c r="A12" s="264" t="s">
        <v>121</v>
      </c>
      <c r="B12" s="259" t="s">
        <v>119</v>
      </c>
      <c r="C12" s="260">
        <v>0</v>
      </c>
      <c r="D12" s="261"/>
      <c r="E12" s="260">
        <v>0</v>
      </c>
      <c r="F12" s="261"/>
      <c r="G12" s="262">
        <v>0</v>
      </c>
      <c r="H12" s="266"/>
      <c r="I12" s="260">
        <v>923833.33</v>
      </c>
      <c r="J12" s="261"/>
      <c r="K12" s="260">
        <v>0</v>
      </c>
      <c r="L12" s="261"/>
      <c r="M12" s="260">
        <v>-923833.33</v>
      </c>
      <c r="N12" s="261"/>
      <c r="O12" s="260">
        <v>0</v>
      </c>
      <c r="P12" s="155"/>
      <c r="Q12" s="191">
        <f t="shared" si="1"/>
        <v>0</v>
      </c>
      <c r="R12" s="189"/>
      <c r="S12" s="188">
        <f t="shared" si="0"/>
        <v>-923833.33</v>
      </c>
      <c r="T12" s="188"/>
      <c r="U12" s="191">
        <f t="shared" ref="U12:U75" si="2">G12+I12+O12</f>
        <v>923833.33</v>
      </c>
      <c r="V12" s="161"/>
      <c r="W12" s="161"/>
      <c r="X12" s="161"/>
      <c r="Y12" s="161"/>
    </row>
    <row r="13" spans="1:25" s="153" customFormat="1" ht="11.85" customHeight="1">
      <c r="A13" s="264" t="s">
        <v>122</v>
      </c>
      <c r="B13" s="259" t="s">
        <v>119</v>
      </c>
      <c r="C13" s="260">
        <v>0</v>
      </c>
      <c r="D13" s="261"/>
      <c r="E13" s="260">
        <v>0</v>
      </c>
      <c r="F13" s="261"/>
      <c r="G13" s="262">
        <v>0</v>
      </c>
      <c r="H13" s="266"/>
      <c r="I13" s="260">
        <v>0</v>
      </c>
      <c r="J13" s="261"/>
      <c r="K13" s="260">
        <v>-1003833.33</v>
      </c>
      <c r="L13" s="261"/>
      <c r="M13" s="260">
        <v>1003833.33</v>
      </c>
      <c r="N13" s="261"/>
      <c r="O13" s="260">
        <v>0</v>
      </c>
      <c r="P13" s="155"/>
      <c r="Q13" s="191">
        <f t="shared" si="1"/>
        <v>-1003833.33</v>
      </c>
      <c r="R13" s="189"/>
      <c r="S13" s="188">
        <f t="shared" si="0"/>
        <v>1003833.33</v>
      </c>
      <c r="T13" s="188"/>
      <c r="U13" s="191">
        <f t="shared" si="2"/>
        <v>0</v>
      </c>
      <c r="V13" s="161"/>
      <c r="W13" s="161"/>
      <c r="X13" s="161"/>
      <c r="Y13" s="161"/>
    </row>
    <row r="14" spans="1:25" s="153" customFormat="1" ht="11.85" customHeight="1">
      <c r="A14" s="264" t="s">
        <v>123</v>
      </c>
      <c r="B14" s="259" t="s">
        <v>119</v>
      </c>
      <c r="C14" s="260">
        <v>0</v>
      </c>
      <c r="D14" s="261"/>
      <c r="E14" s="260">
        <v>0</v>
      </c>
      <c r="F14" s="261"/>
      <c r="G14" s="262">
        <v>0</v>
      </c>
      <c r="H14" s="266"/>
      <c r="I14" s="262">
        <v>0</v>
      </c>
      <c r="J14" s="261"/>
      <c r="K14" s="260">
        <v>0</v>
      </c>
      <c r="L14" s="261"/>
      <c r="M14" s="260">
        <v>-81500</v>
      </c>
      <c r="N14" s="261"/>
      <c r="O14" s="260">
        <v>81500</v>
      </c>
      <c r="P14" s="155"/>
      <c r="Q14" s="191">
        <f t="shared" si="1"/>
        <v>0</v>
      </c>
      <c r="R14" s="189"/>
      <c r="S14" s="188">
        <f t="shared" si="0"/>
        <v>-81500</v>
      </c>
      <c r="T14" s="188"/>
      <c r="U14" s="191">
        <f t="shared" si="2"/>
        <v>81500</v>
      </c>
      <c r="V14" s="161"/>
      <c r="W14" s="161"/>
      <c r="X14" s="161"/>
      <c r="Y14" s="161"/>
    </row>
    <row r="15" spans="1:25" ht="11.85" customHeight="1">
      <c r="A15" s="264" t="s">
        <v>118</v>
      </c>
      <c r="B15" s="259" t="s">
        <v>124</v>
      </c>
      <c r="C15" s="260">
        <v>882083.33</v>
      </c>
      <c r="D15" s="263"/>
      <c r="E15" s="261">
        <v>-882083.33</v>
      </c>
      <c r="F15" s="263"/>
      <c r="G15" s="262">
        <v>0</v>
      </c>
      <c r="H15" s="266"/>
      <c r="I15" s="262">
        <v>0</v>
      </c>
      <c r="J15" s="263"/>
      <c r="K15" s="260">
        <v>0</v>
      </c>
      <c r="L15" s="260"/>
      <c r="M15" s="260">
        <v>0</v>
      </c>
      <c r="N15" s="260">
        <v>0</v>
      </c>
      <c r="O15" s="260">
        <v>0</v>
      </c>
      <c r="P15" s="155"/>
      <c r="Q15" s="191">
        <f t="shared" si="1"/>
        <v>882083.33</v>
      </c>
      <c r="R15" s="192"/>
      <c r="S15" s="188">
        <f t="shared" si="0"/>
        <v>-882083.33</v>
      </c>
      <c r="T15" s="188"/>
      <c r="U15" s="191">
        <f t="shared" si="2"/>
        <v>0</v>
      </c>
    </row>
    <row r="16" spans="1:25" ht="11.85" customHeight="1">
      <c r="A16" s="264" t="s">
        <v>120</v>
      </c>
      <c r="B16" s="259" t="s">
        <v>124</v>
      </c>
      <c r="C16" s="260">
        <v>0</v>
      </c>
      <c r="D16" s="263"/>
      <c r="E16" s="261">
        <v>923833.33</v>
      </c>
      <c r="F16" s="263"/>
      <c r="G16" s="260">
        <v>-923833.33</v>
      </c>
      <c r="H16" s="266"/>
      <c r="I16" s="262">
        <v>0</v>
      </c>
      <c r="J16" s="263"/>
      <c r="K16" s="260">
        <v>0</v>
      </c>
      <c r="L16" s="260"/>
      <c r="M16" s="260">
        <v>0</v>
      </c>
      <c r="N16" s="260">
        <v>0</v>
      </c>
      <c r="O16" s="260">
        <v>0</v>
      </c>
      <c r="P16" s="155"/>
      <c r="Q16" s="191">
        <f t="shared" si="1"/>
        <v>0</v>
      </c>
      <c r="R16" s="192"/>
      <c r="S16" s="188">
        <f t="shared" si="0"/>
        <v>923833.33</v>
      </c>
      <c r="T16" s="188"/>
      <c r="U16" s="191">
        <f t="shared" si="2"/>
        <v>-923833.33</v>
      </c>
    </row>
    <row r="17" spans="1:25" s="153" customFormat="1" ht="11.85" customHeight="1">
      <c r="A17" s="264" t="s">
        <v>121</v>
      </c>
      <c r="B17" s="259" t="s">
        <v>124</v>
      </c>
      <c r="C17" s="260">
        <v>0</v>
      </c>
      <c r="D17" s="261"/>
      <c r="E17" s="260">
        <v>0</v>
      </c>
      <c r="F17" s="261"/>
      <c r="G17" s="262">
        <v>0</v>
      </c>
      <c r="H17" s="266"/>
      <c r="I17" s="260">
        <v>923833.33</v>
      </c>
      <c r="J17" s="261"/>
      <c r="K17" s="260">
        <v>0</v>
      </c>
      <c r="L17" s="261"/>
      <c r="M17" s="260">
        <v>-923833.33</v>
      </c>
      <c r="N17" s="261"/>
      <c r="O17" s="260">
        <v>0</v>
      </c>
      <c r="P17" s="155"/>
      <c r="Q17" s="191">
        <f t="shared" si="1"/>
        <v>0</v>
      </c>
      <c r="R17" s="189"/>
      <c r="S17" s="188">
        <f t="shared" si="0"/>
        <v>-923833.33</v>
      </c>
      <c r="T17" s="188"/>
      <c r="U17" s="191">
        <f t="shared" si="2"/>
        <v>923833.33</v>
      </c>
      <c r="V17" s="161"/>
      <c r="W17" s="161"/>
      <c r="X17" s="161"/>
      <c r="Y17" s="161"/>
    </row>
    <row r="18" spans="1:25" s="153" customFormat="1" ht="11.85" customHeight="1">
      <c r="A18" s="264" t="s">
        <v>122</v>
      </c>
      <c r="B18" s="259" t="s">
        <v>124</v>
      </c>
      <c r="C18" s="260">
        <v>0</v>
      </c>
      <c r="D18" s="261"/>
      <c r="E18" s="260">
        <v>0</v>
      </c>
      <c r="F18" s="261"/>
      <c r="G18" s="262">
        <v>0</v>
      </c>
      <c r="H18" s="266"/>
      <c r="I18" s="260">
        <v>0</v>
      </c>
      <c r="J18" s="261"/>
      <c r="K18" s="260">
        <v>-1003833.33</v>
      </c>
      <c r="L18" s="261"/>
      <c r="M18" s="260">
        <v>1003833.33</v>
      </c>
      <c r="N18" s="261"/>
      <c r="O18" s="260">
        <v>0</v>
      </c>
      <c r="P18" s="155"/>
      <c r="Q18" s="191">
        <f t="shared" si="1"/>
        <v>-1003833.33</v>
      </c>
      <c r="R18" s="189"/>
      <c r="S18" s="188">
        <f t="shared" si="0"/>
        <v>1003833.33</v>
      </c>
      <c r="T18" s="188"/>
      <c r="U18" s="191">
        <f t="shared" si="2"/>
        <v>0</v>
      </c>
      <c r="V18" s="161"/>
      <c r="W18" s="161"/>
      <c r="X18" s="161"/>
      <c r="Y18" s="161"/>
    </row>
    <row r="19" spans="1:25" s="153" customFormat="1" ht="11.85" customHeight="1">
      <c r="A19" s="264" t="s">
        <v>123</v>
      </c>
      <c r="B19" s="259" t="s">
        <v>124</v>
      </c>
      <c r="C19" s="260">
        <v>0</v>
      </c>
      <c r="D19" s="261"/>
      <c r="E19" s="260">
        <v>0</v>
      </c>
      <c r="F19" s="261"/>
      <c r="G19" s="262">
        <v>0</v>
      </c>
      <c r="H19" s="266"/>
      <c r="I19" s="262">
        <v>0</v>
      </c>
      <c r="J19" s="261"/>
      <c r="K19" s="260">
        <v>0</v>
      </c>
      <c r="L19" s="261"/>
      <c r="M19" s="260">
        <v>-81500</v>
      </c>
      <c r="N19" s="261"/>
      <c r="O19" s="260">
        <v>81500</v>
      </c>
      <c r="P19" s="155"/>
      <c r="Q19" s="191">
        <f t="shared" si="1"/>
        <v>0</v>
      </c>
      <c r="R19" s="189"/>
      <c r="S19" s="188">
        <f t="shared" si="0"/>
        <v>-81500</v>
      </c>
      <c r="T19" s="188"/>
      <c r="U19" s="191">
        <f t="shared" si="2"/>
        <v>81500</v>
      </c>
      <c r="V19" s="161"/>
      <c r="W19" s="161"/>
      <c r="X19" s="161"/>
      <c r="Y19" s="161"/>
    </row>
    <row r="20" spans="1:25" ht="11.85" customHeight="1">
      <c r="A20" s="264" t="s">
        <v>118</v>
      </c>
      <c r="B20" s="259" t="s">
        <v>125</v>
      </c>
      <c r="C20" s="260">
        <v>882083.33</v>
      </c>
      <c r="D20" s="263"/>
      <c r="E20" s="261">
        <v>-882083.33</v>
      </c>
      <c r="F20" s="263"/>
      <c r="G20" s="262">
        <v>0</v>
      </c>
      <c r="H20" s="266"/>
      <c r="I20" s="262">
        <v>0</v>
      </c>
      <c r="J20" s="263"/>
      <c r="K20" s="260">
        <v>0</v>
      </c>
      <c r="L20" s="260"/>
      <c r="M20" s="260">
        <v>0</v>
      </c>
      <c r="N20" s="260">
        <v>0</v>
      </c>
      <c r="O20" s="260">
        <v>0</v>
      </c>
      <c r="P20" s="155"/>
      <c r="Q20" s="191">
        <f t="shared" si="1"/>
        <v>882083.33</v>
      </c>
      <c r="R20" s="192"/>
      <c r="S20" s="188">
        <f t="shared" si="0"/>
        <v>-882083.33</v>
      </c>
      <c r="T20" s="188"/>
      <c r="U20" s="191">
        <f t="shared" si="2"/>
        <v>0</v>
      </c>
    </row>
    <row r="21" spans="1:25" ht="11.85" customHeight="1">
      <c r="A21" s="264" t="s">
        <v>120</v>
      </c>
      <c r="B21" s="259" t="s">
        <v>125</v>
      </c>
      <c r="C21" s="260">
        <v>0</v>
      </c>
      <c r="D21" s="263"/>
      <c r="E21" s="261">
        <v>923833.33</v>
      </c>
      <c r="F21" s="263"/>
      <c r="G21" s="260">
        <v>-923833.33</v>
      </c>
      <c r="H21" s="266"/>
      <c r="I21" s="262">
        <v>0</v>
      </c>
      <c r="J21" s="263"/>
      <c r="K21" s="260">
        <v>0</v>
      </c>
      <c r="L21" s="260"/>
      <c r="M21" s="260">
        <v>0</v>
      </c>
      <c r="N21" s="260">
        <v>0</v>
      </c>
      <c r="O21" s="260">
        <v>0</v>
      </c>
      <c r="P21" s="155"/>
      <c r="Q21" s="191">
        <f t="shared" si="1"/>
        <v>0</v>
      </c>
      <c r="R21" s="192"/>
      <c r="S21" s="188">
        <f t="shared" si="0"/>
        <v>923833.33</v>
      </c>
      <c r="T21" s="188"/>
      <c r="U21" s="191">
        <f t="shared" si="2"/>
        <v>-923833.33</v>
      </c>
    </row>
    <row r="22" spans="1:25" s="153" customFormat="1" ht="11.85" customHeight="1">
      <c r="A22" s="264" t="s">
        <v>121</v>
      </c>
      <c r="B22" s="259" t="s">
        <v>125</v>
      </c>
      <c r="C22" s="260">
        <v>0</v>
      </c>
      <c r="D22" s="261"/>
      <c r="E22" s="260">
        <v>0</v>
      </c>
      <c r="F22" s="261"/>
      <c r="G22" s="262">
        <v>0</v>
      </c>
      <c r="H22" s="266"/>
      <c r="I22" s="260">
        <v>923833.33</v>
      </c>
      <c r="J22" s="261"/>
      <c r="K22" s="260">
        <v>0</v>
      </c>
      <c r="L22" s="261"/>
      <c r="M22" s="260">
        <v>-923833.33</v>
      </c>
      <c r="N22" s="261"/>
      <c r="O22" s="260">
        <v>0</v>
      </c>
      <c r="P22" s="155"/>
      <c r="Q22" s="191">
        <f t="shared" si="1"/>
        <v>0</v>
      </c>
      <c r="R22" s="189"/>
      <c r="S22" s="188">
        <f t="shared" si="0"/>
        <v>-923833.33</v>
      </c>
      <c r="T22" s="188"/>
      <c r="U22" s="191">
        <f t="shared" si="2"/>
        <v>923833.33</v>
      </c>
      <c r="V22" s="161"/>
      <c r="W22" s="161"/>
      <c r="X22" s="161"/>
      <c r="Y22" s="161"/>
    </row>
    <row r="23" spans="1:25" s="153" customFormat="1" ht="11.85" customHeight="1">
      <c r="A23" s="264" t="s">
        <v>122</v>
      </c>
      <c r="B23" s="259" t="s">
        <v>125</v>
      </c>
      <c r="C23" s="260">
        <v>0</v>
      </c>
      <c r="D23" s="261"/>
      <c r="E23" s="260">
        <v>0</v>
      </c>
      <c r="F23" s="261"/>
      <c r="G23" s="262">
        <v>0</v>
      </c>
      <c r="H23" s="266"/>
      <c r="I23" s="260">
        <v>0</v>
      </c>
      <c r="J23" s="261"/>
      <c r="K23" s="260">
        <v>-1003833.33</v>
      </c>
      <c r="L23" s="261"/>
      <c r="M23" s="260">
        <v>1003833.33</v>
      </c>
      <c r="N23" s="261"/>
      <c r="O23" s="260">
        <v>0</v>
      </c>
      <c r="P23" s="155"/>
      <c r="Q23" s="191">
        <f t="shared" si="1"/>
        <v>-1003833.33</v>
      </c>
      <c r="R23" s="189"/>
      <c r="S23" s="188">
        <f t="shared" si="0"/>
        <v>1003833.33</v>
      </c>
      <c r="T23" s="188"/>
      <c r="U23" s="191">
        <f t="shared" si="2"/>
        <v>0</v>
      </c>
      <c r="V23" s="161"/>
      <c r="W23" s="161"/>
      <c r="X23" s="161"/>
      <c r="Y23" s="161"/>
    </row>
    <row r="24" spans="1:25" s="153" customFormat="1" ht="11.85" customHeight="1">
      <c r="A24" s="264" t="s">
        <v>123</v>
      </c>
      <c r="B24" s="259" t="s">
        <v>125</v>
      </c>
      <c r="C24" s="260">
        <v>0</v>
      </c>
      <c r="D24" s="261"/>
      <c r="E24" s="260">
        <v>0</v>
      </c>
      <c r="F24" s="261"/>
      <c r="G24" s="262">
        <v>0</v>
      </c>
      <c r="H24" s="266"/>
      <c r="I24" s="262">
        <v>0</v>
      </c>
      <c r="J24" s="261"/>
      <c r="K24" s="260">
        <v>0</v>
      </c>
      <c r="L24" s="261"/>
      <c r="M24" s="260">
        <v>-81500</v>
      </c>
      <c r="N24" s="261"/>
      <c r="O24" s="260">
        <v>81500</v>
      </c>
      <c r="P24" s="155"/>
      <c r="Q24" s="191">
        <f t="shared" si="1"/>
        <v>0</v>
      </c>
      <c r="R24" s="189"/>
      <c r="S24" s="188">
        <f t="shared" si="0"/>
        <v>-81500</v>
      </c>
      <c r="T24" s="188"/>
      <c r="U24" s="191">
        <f t="shared" si="2"/>
        <v>81500</v>
      </c>
      <c r="V24" s="161"/>
      <c r="W24" s="161"/>
      <c r="X24" s="161"/>
      <c r="Y24" s="161"/>
    </row>
    <row r="25" spans="1:25" s="153" customFormat="1" ht="11.85" customHeight="1">
      <c r="A25" s="264" t="s">
        <v>126</v>
      </c>
      <c r="B25" s="259" t="s">
        <v>125</v>
      </c>
      <c r="C25" s="260">
        <v>9762.4</v>
      </c>
      <c r="D25" s="261"/>
      <c r="E25" s="260">
        <v>0</v>
      </c>
      <c r="F25" s="261"/>
      <c r="G25" s="262">
        <v>0</v>
      </c>
      <c r="H25" s="266"/>
      <c r="I25" s="262">
        <v>0</v>
      </c>
      <c r="J25" s="261"/>
      <c r="K25" s="260">
        <v>0</v>
      </c>
      <c r="L25" s="261"/>
      <c r="M25" s="260">
        <v>0</v>
      </c>
      <c r="N25" s="261"/>
      <c r="O25" s="260">
        <v>0</v>
      </c>
      <c r="P25" s="155"/>
      <c r="Q25" s="191">
        <f t="shared" si="1"/>
        <v>9762.4</v>
      </c>
      <c r="R25" s="189"/>
      <c r="S25" s="188">
        <f t="shared" si="0"/>
        <v>0</v>
      </c>
      <c r="T25" s="188"/>
      <c r="U25" s="191">
        <f t="shared" si="2"/>
        <v>0</v>
      </c>
      <c r="V25" s="161"/>
      <c r="W25" s="161"/>
      <c r="X25" s="161"/>
      <c r="Y25" s="161"/>
    </row>
    <row r="26" spans="1:25" s="153" customFormat="1" ht="11.85" customHeight="1">
      <c r="A26" s="264" t="s">
        <v>118</v>
      </c>
      <c r="B26" s="259" t="s">
        <v>129</v>
      </c>
      <c r="C26" s="260">
        <v>882083.33</v>
      </c>
      <c r="D26" s="261"/>
      <c r="E26" s="260">
        <v>-882083.33</v>
      </c>
      <c r="F26" s="261"/>
      <c r="G26" s="262">
        <v>0</v>
      </c>
      <c r="H26" s="266"/>
      <c r="I26" s="262">
        <v>0</v>
      </c>
      <c r="J26" s="261"/>
      <c r="K26" s="260">
        <v>0</v>
      </c>
      <c r="L26" s="261"/>
      <c r="M26" s="260">
        <v>0</v>
      </c>
      <c r="N26" s="261"/>
      <c r="O26" s="260">
        <v>0</v>
      </c>
      <c r="P26" s="155"/>
      <c r="Q26" s="191">
        <f t="shared" si="1"/>
        <v>882083.33</v>
      </c>
      <c r="R26" s="189"/>
      <c r="S26" s="188">
        <f t="shared" si="0"/>
        <v>-882083.33</v>
      </c>
      <c r="T26" s="188"/>
      <c r="U26" s="191">
        <f t="shared" si="2"/>
        <v>0</v>
      </c>
      <c r="V26" s="161"/>
      <c r="W26" s="161"/>
      <c r="X26" s="161"/>
      <c r="Y26" s="161"/>
    </row>
    <row r="27" spans="1:25" s="153" customFormat="1" ht="11.85" customHeight="1">
      <c r="A27" s="264" t="s">
        <v>120</v>
      </c>
      <c r="B27" s="259" t="s">
        <v>129</v>
      </c>
      <c r="C27" s="260">
        <v>0</v>
      </c>
      <c r="D27" s="261"/>
      <c r="E27" s="260">
        <v>923833.33</v>
      </c>
      <c r="F27" s="261"/>
      <c r="G27" s="262">
        <v>-923833.33</v>
      </c>
      <c r="H27" s="266"/>
      <c r="I27" s="262">
        <v>0</v>
      </c>
      <c r="J27" s="261"/>
      <c r="K27" s="260">
        <v>0</v>
      </c>
      <c r="L27" s="261"/>
      <c r="M27" s="260">
        <v>0</v>
      </c>
      <c r="N27" s="261"/>
      <c r="O27" s="260">
        <v>0</v>
      </c>
      <c r="P27" s="155"/>
      <c r="Q27" s="191">
        <f t="shared" si="1"/>
        <v>0</v>
      </c>
      <c r="R27" s="189"/>
      <c r="S27" s="188">
        <f t="shared" si="0"/>
        <v>923833.33</v>
      </c>
      <c r="T27" s="188"/>
      <c r="U27" s="191">
        <f t="shared" si="2"/>
        <v>-923833.33</v>
      </c>
      <c r="V27" s="161"/>
      <c r="W27" s="161"/>
      <c r="X27" s="161"/>
      <c r="Y27" s="161"/>
    </row>
    <row r="28" spans="1:25" s="153" customFormat="1" ht="11.85" customHeight="1">
      <c r="A28" s="264" t="s">
        <v>121</v>
      </c>
      <c r="B28" s="259" t="s">
        <v>129</v>
      </c>
      <c r="C28" s="260">
        <v>0</v>
      </c>
      <c r="D28" s="261"/>
      <c r="E28" s="260">
        <v>0</v>
      </c>
      <c r="F28" s="261"/>
      <c r="G28" s="262">
        <v>0</v>
      </c>
      <c r="H28" s="266"/>
      <c r="I28" s="262">
        <v>923833.33</v>
      </c>
      <c r="J28" s="261"/>
      <c r="K28" s="260">
        <v>0</v>
      </c>
      <c r="L28" s="261"/>
      <c r="M28" s="260">
        <v>-923833.33</v>
      </c>
      <c r="N28" s="261"/>
      <c r="O28" s="260">
        <v>0</v>
      </c>
      <c r="P28" s="155"/>
      <c r="Q28" s="191">
        <f t="shared" si="1"/>
        <v>0</v>
      </c>
      <c r="R28" s="189"/>
      <c r="S28" s="188">
        <f t="shared" si="0"/>
        <v>-923833.33</v>
      </c>
      <c r="T28" s="188"/>
      <c r="U28" s="191">
        <f t="shared" si="2"/>
        <v>923833.33</v>
      </c>
      <c r="V28" s="161"/>
      <c r="W28" s="161"/>
      <c r="X28" s="161"/>
      <c r="Y28" s="161"/>
    </row>
    <row r="29" spans="1:25" ht="11.85" customHeight="1">
      <c r="A29" s="264" t="s">
        <v>122</v>
      </c>
      <c r="B29" s="259" t="s">
        <v>129</v>
      </c>
      <c r="C29" s="260">
        <v>0</v>
      </c>
      <c r="D29" s="263"/>
      <c r="E29" s="261">
        <v>0</v>
      </c>
      <c r="F29" s="263"/>
      <c r="G29" s="262">
        <v>0</v>
      </c>
      <c r="H29" s="266"/>
      <c r="I29" s="262">
        <v>0</v>
      </c>
      <c r="J29" s="263"/>
      <c r="K29" s="260">
        <v>-1003833.33</v>
      </c>
      <c r="L29" s="260"/>
      <c r="M29" s="260">
        <v>1003833.33</v>
      </c>
      <c r="N29" s="260"/>
      <c r="O29" s="260">
        <v>0</v>
      </c>
      <c r="P29" s="155"/>
      <c r="Q29" s="191">
        <f t="shared" si="1"/>
        <v>-1003833.33</v>
      </c>
      <c r="R29" s="192"/>
      <c r="S29" s="188">
        <f t="shared" si="0"/>
        <v>1003833.33</v>
      </c>
      <c r="T29" s="188"/>
      <c r="U29" s="191">
        <f t="shared" si="2"/>
        <v>0</v>
      </c>
    </row>
    <row r="30" spans="1:25" ht="11.85" customHeight="1">
      <c r="A30" s="264" t="s">
        <v>123</v>
      </c>
      <c r="B30" s="259" t="s">
        <v>129</v>
      </c>
      <c r="C30" s="260">
        <v>0</v>
      </c>
      <c r="D30" s="263"/>
      <c r="E30" s="261">
        <v>0</v>
      </c>
      <c r="F30" s="263"/>
      <c r="G30" s="260">
        <v>0</v>
      </c>
      <c r="H30" s="266"/>
      <c r="I30" s="262">
        <v>0</v>
      </c>
      <c r="J30" s="263"/>
      <c r="K30" s="260">
        <v>0</v>
      </c>
      <c r="L30" s="260"/>
      <c r="M30" s="260">
        <v>-81500</v>
      </c>
      <c r="N30" s="260"/>
      <c r="O30" s="260">
        <v>81500</v>
      </c>
      <c r="P30" s="155"/>
      <c r="Q30" s="191">
        <f t="shared" si="1"/>
        <v>0</v>
      </c>
      <c r="R30" s="192"/>
      <c r="S30" s="188">
        <f t="shared" si="0"/>
        <v>-81500</v>
      </c>
      <c r="T30" s="188"/>
      <c r="U30" s="191">
        <f t="shared" si="2"/>
        <v>81500</v>
      </c>
    </row>
    <row r="31" spans="1:25" s="153" customFormat="1" ht="11.85" customHeight="1">
      <c r="A31" s="264" t="s">
        <v>118</v>
      </c>
      <c r="B31" s="259" t="s">
        <v>130</v>
      </c>
      <c r="C31" s="260">
        <v>882083.33</v>
      </c>
      <c r="D31" s="261"/>
      <c r="E31" s="260">
        <v>-882083.33</v>
      </c>
      <c r="F31" s="261"/>
      <c r="G31" s="262">
        <v>0</v>
      </c>
      <c r="H31" s="266"/>
      <c r="I31" s="260">
        <v>0</v>
      </c>
      <c r="J31" s="261"/>
      <c r="K31" s="260">
        <v>0</v>
      </c>
      <c r="L31" s="261"/>
      <c r="M31" s="260">
        <v>0</v>
      </c>
      <c r="N31" s="261"/>
      <c r="O31" s="260">
        <v>0</v>
      </c>
      <c r="P31" s="155"/>
      <c r="Q31" s="191">
        <f t="shared" si="1"/>
        <v>882083.33</v>
      </c>
      <c r="R31" s="189"/>
      <c r="S31" s="188">
        <f t="shared" si="0"/>
        <v>-882083.33</v>
      </c>
      <c r="T31" s="188"/>
      <c r="U31" s="191">
        <f t="shared" si="2"/>
        <v>0</v>
      </c>
      <c r="V31" s="161"/>
      <c r="W31" s="161"/>
      <c r="X31" s="161"/>
      <c r="Y31" s="161"/>
    </row>
    <row r="32" spans="1:25" s="153" customFormat="1" ht="11.85" customHeight="1">
      <c r="A32" s="264" t="s">
        <v>120</v>
      </c>
      <c r="B32" s="259" t="s">
        <v>130</v>
      </c>
      <c r="C32" s="260">
        <v>0</v>
      </c>
      <c r="D32" s="261"/>
      <c r="E32" s="260">
        <v>923833.33</v>
      </c>
      <c r="F32" s="261"/>
      <c r="G32" s="262">
        <v>-923833.33</v>
      </c>
      <c r="H32" s="266"/>
      <c r="I32" s="260">
        <v>0</v>
      </c>
      <c r="J32" s="261"/>
      <c r="K32" s="260">
        <v>0</v>
      </c>
      <c r="L32" s="261"/>
      <c r="M32" s="260">
        <v>0</v>
      </c>
      <c r="N32" s="261"/>
      <c r="O32" s="260">
        <v>0</v>
      </c>
      <c r="P32" s="155"/>
      <c r="Q32" s="191">
        <f t="shared" si="1"/>
        <v>0</v>
      </c>
      <c r="R32" s="189"/>
      <c r="S32" s="188">
        <f t="shared" si="0"/>
        <v>923833.33</v>
      </c>
      <c r="T32" s="188"/>
      <c r="U32" s="191">
        <f t="shared" si="2"/>
        <v>-923833.33</v>
      </c>
      <c r="V32" s="161"/>
      <c r="W32" s="161"/>
      <c r="X32" s="161"/>
      <c r="Y32" s="161"/>
    </row>
    <row r="33" spans="1:25" s="153" customFormat="1" ht="11.85" customHeight="1">
      <c r="A33" s="264" t="s">
        <v>121</v>
      </c>
      <c r="B33" s="259" t="s">
        <v>130</v>
      </c>
      <c r="C33" s="260">
        <v>0</v>
      </c>
      <c r="D33" s="261"/>
      <c r="E33" s="260">
        <v>0</v>
      </c>
      <c r="F33" s="261"/>
      <c r="G33" s="262">
        <v>0</v>
      </c>
      <c r="H33" s="266"/>
      <c r="I33" s="262">
        <v>923833.33</v>
      </c>
      <c r="J33" s="261"/>
      <c r="K33" s="260">
        <v>0</v>
      </c>
      <c r="L33" s="261"/>
      <c r="M33" s="260">
        <v>-923833.33</v>
      </c>
      <c r="N33" s="261"/>
      <c r="O33" s="260">
        <v>0</v>
      </c>
      <c r="P33" s="155"/>
      <c r="Q33" s="191">
        <f t="shared" si="1"/>
        <v>0</v>
      </c>
      <c r="R33" s="189"/>
      <c r="S33" s="188">
        <f t="shared" si="0"/>
        <v>-923833.33</v>
      </c>
      <c r="T33" s="188"/>
      <c r="U33" s="191">
        <f t="shared" si="2"/>
        <v>923833.33</v>
      </c>
      <c r="V33" s="161"/>
      <c r="W33" s="161"/>
      <c r="X33" s="161"/>
      <c r="Y33" s="161"/>
    </row>
    <row r="34" spans="1:25" ht="11.85" customHeight="1">
      <c r="A34" s="264" t="s">
        <v>122</v>
      </c>
      <c r="B34" s="259" t="s">
        <v>130</v>
      </c>
      <c r="C34" s="260">
        <v>0</v>
      </c>
      <c r="D34" s="263"/>
      <c r="E34" s="261">
        <v>0</v>
      </c>
      <c r="F34" s="263"/>
      <c r="G34" s="262">
        <v>0</v>
      </c>
      <c r="H34" s="266"/>
      <c r="I34" s="262">
        <v>0</v>
      </c>
      <c r="J34" s="263"/>
      <c r="K34" s="260">
        <v>-1003833.33</v>
      </c>
      <c r="L34" s="260"/>
      <c r="M34" s="260">
        <v>1003833.33</v>
      </c>
      <c r="N34" s="260"/>
      <c r="O34" s="260">
        <v>0</v>
      </c>
      <c r="P34" s="155"/>
      <c r="Q34" s="191">
        <f t="shared" si="1"/>
        <v>-1003833.33</v>
      </c>
      <c r="R34" s="192"/>
      <c r="S34" s="188">
        <f t="shared" si="0"/>
        <v>1003833.33</v>
      </c>
      <c r="T34" s="188"/>
      <c r="U34" s="191">
        <f t="shared" si="2"/>
        <v>0</v>
      </c>
    </row>
    <row r="35" spans="1:25" ht="11.85" customHeight="1">
      <c r="A35" s="264" t="s">
        <v>123</v>
      </c>
      <c r="B35" s="259" t="s">
        <v>130</v>
      </c>
      <c r="C35" s="260">
        <v>0</v>
      </c>
      <c r="D35" s="263"/>
      <c r="E35" s="261">
        <v>0</v>
      </c>
      <c r="F35" s="263"/>
      <c r="G35" s="260">
        <v>0</v>
      </c>
      <c r="H35" s="266"/>
      <c r="I35" s="262">
        <v>0</v>
      </c>
      <c r="J35" s="263"/>
      <c r="K35" s="260">
        <v>0</v>
      </c>
      <c r="L35" s="260"/>
      <c r="M35" s="260">
        <v>-81500</v>
      </c>
      <c r="N35" s="260"/>
      <c r="O35" s="260">
        <v>81500</v>
      </c>
      <c r="P35" s="155"/>
      <c r="Q35" s="191">
        <f t="shared" si="1"/>
        <v>0</v>
      </c>
      <c r="R35" s="192"/>
      <c r="S35" s="188">
        <f t="shared" si="0"/>
        <v>-81500</v>
      </c>
      <c r="T35" s="188"/>
      <c r="U35" s="191">
        <f t="shared" si="2"/>
        <v>81500</v>
      </c>
    </row>
    <row r="36" spans="1:25" s="153" customFormat="1" ht="11.85" customHeight="1">
      <c r="A36" s="264" t="s">
        <v>118</v>
      </c>
      <c r="B36" s="259" t="s">
        <v>131</v>
      </c>
      <c r="C36" s="260">
        <v>882083.33</v>
      </c>
      <c r="D36" s="261"/>
      <c r="E36" s="260">
        <v>-882083.33</v>
      </c>
      <c r="F36" s="261"/>
      <c r="G36" s="262">
        <v>0</v>
      </c>
      <c r="H36" s="266"/>
      <c r="I36" s="260">
        <v>0</v>
      </c>
      <c r="J36" s="261"/>
      <c r="K36" s="260">
        <v>0</v>
      </c>
      <c r="L36" s="261"/>
      <c r="M36" s="260">
        <v>0</v>
      </c>
      <c r="N36" s="261"/>
      <c r="O36" s="260">
        <v>0</v>
      </c>
      <c r="P36" s="155"/>
      <c r="Q36" s="191">
        <f t="shared" si="1"/>
        <v>882083.33</v>
      </c>
      <c r="R36" s="189"/>
      <c r="S36" s="188">
        <f t="shared" si="0"/>
        <v>-882083.33</v>
      </c>
      <c r="T36" s="188"/>
      <c r="U36" s="191">
        <f t="shared" si="2"/>
        <v>0</v>
      </c>
      <c r="V36" s="161"/>
      <c r="W36" s="161"/>
      <c r="X36" s="161"/>
      <c r="Y36" s="161"/>
    </row>
    <row r="37" spans="1:25" s="153" customFormat="1" ht="11.85" customHeight="1">
      <c r="A37" s="264" t="s">
        <v>120</v>
      </c>
      <c r="B37" s="259" t="s">
        <v>131</v>
      </c>
      <c r="C37" s="260">
        <v>0</v>
      </c>
      <c r="D37" s="261"/>
      <c r="E37" s="260">
        <v>923833.33</v>
      </c>
      <c r="F37" s="261"/>
      <c r="G37" s="262">
        <v>-923833.33</v>
      </c>
      <c r="H37" s="266"/>
      <c r="I37" s="260">
        <v>0</v>
      </c>
      <c r="J37" s="261"/>
      <c r="K37" s="260">
        <v>0</v>
      </c>
      <c r="L37" s="261"/>
      <c r="M37" s="260">
        <v>0</v>
      </c>
      <c r="N37" s="261"/>
      <c r="O37" s="260">
        <v>0</v>
      </c>
      <c r="P37" s="155"/>
      <c r="Q37" s="191">
        <f t="shared" si="1"/>
        <v>0</v>
      </c>
      <c r="R37" s="189"/>
      <c r="S37" s="188">
        <f t="shared" si="0"/>
        <v>923833.33</v>
      </c>
      <c r="T37" s="188"/>
      <c r="U37" s="191">
        <f t="shared" si="2"/>
        <v>-923833.33</v>
      </c>
      <c r="V37" s="161"/>
      <c r="W37" s="161"/>
      <c r="X37" s="161"/>
      <c r="Y37" s="161"/>
    </row>
    <row r="38" spans="1:25" s="153" customFormat="1" ht="11.85" customHeight="1">
      <c r="A38" s="264" t="s">
        <v>121</v>
      </c>
      <c r="B38" s="259" t="s">
        <v>131</v>
      </c>
      <c r="C38" s="260">
        <v>0</v>
      </c>
      <c r="D38" s="261"/>
      <c r="E38" s="260">
        <v>0</v>
      </c>
      <c r="F38" s="261"/>
      <c r="G38" s="262">
        <v>0</v>
      </c>
      <c r="H38" s="266"/>
      <c r="I38" s="262">
        <v>923833.33</v>
      </c>
      <c r="J38" s="261"/>
      <c r="K38" s="260">
        <v>0</v>
      </c>
      <c r="L38" s="261"/>
      <c r="M38" s="260">
        <v>-923833.33</v>
      </c>
      <c r="N38" s="261"/>
      <c r="O38" s="260">
        <v>0</v>
      </c>
      <c r="P38" s="155"/>
      <c r="Q38" s="191">
        <f t="shared" si="1"/>
        <v>0</v>
      </c>
      <c r="R38" s="189"/>
      <c r="S38" s="188">
        <f t="shared" si="0"/>
        <v>-923833.33</v>
      </c>
      <c r="T38" s="188"/>
      <c r="U38" s="191">
        <f t="shared" si="2"/>
        <v>923833.33</v>
      </c>
      <c r="V38" s="161"/>
      <c r="W38" s="161"/>
      <c r="X38" s="161"/>
      <c r="Y38" s="161"/>
    </row>
    <row r="39" spans="1:25" ht="11.85" customHeight="1">
      <c r="A39" s="264" t="s">
        <v>122</v>
      </c>
      <c r="B39" s="259" t="s">
        <v>131</v>
      </c>
      <c r="C39" s="260">
        <v>0</v>
      </c>
      <c r="D39" s="263"/>
      <c r="E39" s="261">
        <v>0</v>
      </c>
      <c r="F39" s="263"/>
      <c r="G39" s="262">
        <v>0</v>
      </c>
      <c r="H39" s="266"/>
      <c r="I39" s="262">
        <v>0</v>
      </c>
      <c r="J39" s="263"/>
      <c r="K39" s="260">
        <v>-1003833.33</v>
      </c>
      <c r="L39" s="260"/>
      <c r="M39" s="260">
        <v>1003833.33</v>
      </c>
      <c r="N39" s="260"/>
      <c r="O39" s="260">
        <v>0</v>
      </c>
      <c r="P39" s="155"/>
      <c r="Q39" s="191">
        <f t="shared" si="1"/>
        <v>-1003833.33</v>
      </c>
      <c r="R39" s="192"/>
      <c r="S39" s="188">
        <f t="shared" si="0"/>
        <v>1003833.33</v>
      </c>
      <c r="T39" s="188"/>
      <c r="U39" s="191">
        <f t="shared" si="2"/>
        <v>0</v>
      </c>
    </row>
    <row r="40" spans="1:25" ht="11.85" customHeight="1">
      <c r="A40" s="264" t="s">
        <v>123</v>
      </c>
      <c r="B40" s="259" t="s">
        <v>131</v>
      </c>
      <c r="C40" s="260">
        <v>0</v>
      </c>
      <c r="D40" s="263"/>
      <c r="E40" s="261">
        <v>0</v>
      </c>
      <c r="F40" s="263"/>
      <c r="G40" s="260">
        <v>0</v>
      </c>
      <c r="H40" s="266"/>
      <c r="I40" s="262">
        <v>0</v>
      </c>
      <c r="J40" s="263"/>
      <c r="K40" s="260">
        <v>0</v>
      </c>
      <c r="L40" s="260"/>
      <c r="M40" s="260">
        <v>-81500</v>
      </c>
      <c r="N40" s="260"/>
      <c r="O40" s="260">
        <v>81500</v>
      </c>
      <c r="P40" s="155"/>
      <c r="Q40" s="191">
        <f t="shared" si="1"/>
        <v>0</v>
      </c>
      <c r="R40" s="192"/>
      <c r="S40" s="188">
        <f t="shared" si="0"/>
        <v>-81500</v>
      </c>
      <c r="T40" s="188"/>
      <c r="U40" s="191">
        <f t="shared" si="2"/>
        <v>81500</v>
      </c>
      <c r="W40" s="161"/>
      <c r="X40" s="161"/>
      <c r="Y40" s="161"/>
    </row>
    <row r="41" spans="1:25" s="153" customFormat="1" ht="11.85" customHeight="1">
      <c r="A41" s="264" t="s">
        <v>118</v>
      </c>
      <c r="B41" s="259" t="s">
        <v>132</v>
      </c>
      <c r="C41" s="260">
        <v>882083.33</v>
      </c>
      <c r="D41" s="261"/>
      <c r="E41" s="260">
        <v>-882083.33</v>
      </c>
      <c r="F41" s="261"/>
      <c r="G41" s="262">
        <v>0</v>
      </c>
      <c r="H41" s="266"/>
      <c r="I41" s="260">
        <v>0</v>
      </c>
      <c r="J41" s="261"/>
      <c r="K41" s="260">
        <v>0</v>
      </c>
      <c r="L41" s="261"/>
      <c r="M41" s="260">
        <v>0</v>
      </c>
      <c r="N41" s="261"/>
      <c r="O41" s="260">
        <v>0</v>
      </c>
      <c r="P41" s="155"/>
      <c r="Q41" s="191">
        <f t="shared" si="1"/>
        <v>882083.33</v>
      </c>
      <c r="R41" s="189"/>
      <c r="S41" s="188">
        <f t="shared" si="0"/>
        <v>-882083.33</v>
      </c>
      <c r="T41" s="188"/>
      <c r="U41" s="191">
        <f t="shared" si="2"/>
        <v>0</v>
      </c>
      <c r="V41" s="161"/>
      <c r="W41" s="161"/>
      <c r="X41" s="161"/>
      <c r="Y41" s="161"/>
    </row>
    <row r="42" spans="1:25" s="153" customFormat="1" ht="11.85" customHeight="1">
      <c r="A42" s="264" t="s">
        <v>120</v>
      </c>
      <c r="B42" s="259" t="s">
        <v>132</v>
      </c>
      <c r="C42" s="260">
        <v>0</v>
      </c>
      <c r="D42" s="261"/>
      <c r="E42" s="260">
        <v>923833.33</v>
      </c>
      <c r="F42" s="261"/>
      <c r="G42" s="262">
        <v>-923833.33</v>
      </c>
      <c r="H42" s="266"/>
      <c r="I42" s="260">
        <v>0</v>
      </c>
      <c r="J42" s="261"/>
      <c r="K42" s="260">
        <v>0</v>
      </c>
      <c r="L42" s="261"/>
      <c r="M42" s="260">
        <v>0</v>
      </c>
      <c r="N42" s="261"/>
      <c r="O42" s="260">
        <v>0</v>
      </c>
      <c r="P42" s="155"/>
      <c r="Q42" s="191">
        <f t="shared" si="1"/>
        <v>0</v>
      </c>
      <c r="R42" s="189"/>
      <c r="S42" s="188">
        <f t="shared" si="0"/>
        <v>923833.33</v>
      </c>
      <c r="T42" s="188"/>
      <c r="U42" s="191">
        <f t="shared" si="2"/>
        <v>-923833.33</v>
      </c>
      <c r="V42" s="161"/>
      <c r="W42" s="161"/>
      <c r="X42" s="161"/>
      <c r="Y42" s="161"/>
    </row>
    <row r="43" spans="1:25" s="153" customFormat="1" ht="11.85" customHeight="1">
      <c r="A43" s="264" t="s">
        <v>121</v>
      </c>
      <c r="B43" s="259" t="s">
        <v>132</v>
      </c>
      <c r="C43" s="260">
        <v>0</v>
      </c>
      <c r="D43" s="261"/>
      <c r="E43" s="260">
        <v>0</v>
      </c>
      <c r="F43" s="261"/>
      <c r="G43" s="262">
        <v>0</v>
      </c>
      <c r="H43" s="266"/>
      <c r="I43" s="262">
        <v>923833.33</v>
      </c>
      <c r="J43" s="261"/>
      <c r="K43" s="260">
        <v>0</v>
      </c>
      <c r="L43" s="261"/>
      <c r="M43" s="260">
        <v>-923833.33</v>
      </c>
      <c r="N43" s="261"/>
      <c r="O43" s="260">
        <v>0</v>
      </c>
      <c r="P43" s="155"/>
      <c r="Q43" s="191">
        <f t="shared" si="1"/>
        <v>0</v>
      </c>
      <c r="R43" s="189"/>
      <c r="S43" s="188">
        <f t="shared" si="0"/>
        <v>-923833.33</v>
      </c>
      <c r="T43" s="188"/>
      <c r="U43" s="191">
        <f t="shared" si="2"/>
        <v>923833.33</v>
      </c>
      <c r="V43" s="161"/>
      <c r="W43" s="161"/>
      <c r="X43" s="193"/>
      <c r="Y43" s="161"/>
    </row>
    <row r="44" spans="1:25" s="153" customFormat="1" ht="11.85" customHeight="1">
      <c r="A44" s="264" t="s">
        <v>122</v>
      </c>
      <c r="B44" s="259" t="s">
        <v>132</v>
      </c>
      <c r="C44" s="260">
        <v>0</v>
      </c>
      <c r="D44" s="261"/>
      <c r="E44" s="260">
        <v>0</v>
      </c>
      <c r="F44" s="261"/>
      <c r="G44" s="262">
        <v>0</v>
      </c>
      <c r="H44" s="266"/>
      <c r="I44" s="262">
        <v>0</v>
      </c>
      <c r="J44" s="261"/>
      <c r="K44" s="260">
        <v>-1003833.33</v>
      </c>
      <c r="L44" s="261"/>
      <c r="M44" s="260">
        <v>1003833.33</v>
      </c>
      <c r="N44" s="261"/>
      <c r="O44" s="260">
        <v>0</v>
      </c>
      <c r="P44" s="155"/>
      <c r="Q44" s="191">
        <f t="shared" si="1"/>
        <v>-1003833.33</v>
      </c>
      <c r="R44" s="189"/>
      <c r="S44" s="188">
        <f t="shared" si="0"/>
        <v>1003833.33</v>
      </c>
      <c r="T44" s="188"/>
      <c r="U44" s="191">
        <f t="shared" si="2"/>
        <v>0</v>
      </c>
      <c r="V44" s="161"/>
      <c r="W44" s="161"/>
      <c r="X44" s="161"/>
      <c r="Y44" s="161"/>
    </row>
    <row r="45" spans="1:25" ht="11.85" customHeight="1">
      <c r="A45" s="264" t="s">
        <v>123</v>
      </c>
      <c r="B45" s="259" t="s">
        <v>132</v>
      </c>
      <c r="C45" s="260">
        <v>0</v>
      </c>
      <c r="D45" s="263"/>
      <c r="E45" s="261">
        <v>0</v>
      </c>
      <c r="F45" s="263"/>
      <c r="G45" s="262">
        <v>0</v>
      </c>
      <c r="H45" s="266"/>
      <c r="I45" s="262">
        <v>0</v>
      </c>
      <c r="J45" s="263"/>
      <c r="K45" s="260">
        <v>0</v>
      </c>
      <c r="L45" s="260"/>
      <c r="M45" s="260">
        <v>-81500</v>
      </c>
      <c r="N45" s="260"/>
      <c r="O45" s="260">
        <v>81500</v>
      </c>
      <c r="P45" s="155"/>
      <c r="Q45" s="191">
        <f t="shared" si="1"/>
        <v>0</v>
      </c>
      <c r="R45" s="192"/>
      <c r="S45" s="188">
        <f t="shared" si="0"/>
        <v>-81500</v>
      </c>
      <c r="T45" s="188"/>
      <c r="U45" s="191">
        <f t="shared" si="2"/>
        <v>81500</v>
      </c>
      <c r="W45" s="161"/>
      <c r="X45" s="161"/>
      <c r="Y45" s="161"/>
    </row>
    <row r="46" spans="1:25" ht="11.85" customHeight="1">
      <c r="A46" s="264" t="s">
        <v>118</v>
      </c>
      <c r="B46" s="259" t="s">
        <v>133</v>
      </c>
      <c r="C46" s="260">
        <v>882083.33</v>
      </c>
      <c r="D46" s="263"/>
      <c r="E46" s="261">
        <v>-882083.33</v>
      </c>
      <c r="F46" s="263"/>
      <c r="G46" s="260">
        <v>0</v>
      </c>
      <c r="H46" s="266"/>
      <c r="I46" s="262">
        <v>0</v>
      </c>
      <c r="J46" s="263"/>
      <c r="K46" s="260">
        <v>0</v>
      </c>
      <c r="L46" s="260"/>
      <c r="M46" s="260">
        <v>0</v>
      </c>
      <c r="N46" s="260"/>
      <c r="O46" s="260">
        <v>0</v>
      </c>
      <c r="P46" s="155"/>
      <c r="Q46" s="191">
        <f t="shared" si="1"/>
        <v>882083.33</v>
      </c>
      <c r="R46" s="192"/>
      <c r="S46" s="188">
        <f t="shared" si="0"/>
        <v>-882083.33</v>
      </c>
      <c r="T46" s="188"/>
      <c r="U46" s="191">
        <f t="shared" si="2"/>
        <v>0</v>
      </c>
      <c r="W46" s="161"/>
      <c r="X46" s="193"/>
      <c r="Y46" s="161"/>
    </row>
    <row r="47" spans="1:25" s="153" customFormat="1" ht="11.85" customHeight="1">
      <c r="A47" s="264" t="s">
        <v>120</v>
      </c>
      <c r="B47" s="259" t="s">
        <v>133</v>
      </c>
      <c r="C47" s="260">
        <v>0</v>
      </c>
      <c r="D47" s="261"/>
      <c r="E47" s="260">
        <v>923833.33</v>
      </c>
      <c r="F47" s="261"/>
      <c r="G47" s="262">
        <v>-923833.33</v>
      </c>
      <c r="H47" s="266"/>
      <c r="I47" s="260">
        <v>0</v>
      </c>
      <c r="J47" s="261"/>
      <c r="K47" s="260">
        <v>0</v>
      </c>
      <c r="L47" s="261"/>
      <c r="M47" s="260">
        <v>0</v>
      </c>
      <c r="N47" s="261"/>
      <c r="O47" s="260">
        <v>0</v>
      </c>
      <c r="P47" s="155"/>
      <c r="Q47" s="191">
        <f t="shared" si="1"/>
        <v>0</v>
      </c>
      <c r="R47" s="189"/>
      <c r="S47" s="188">
        <f t="shared" si="0"/>
        <v>923833.33</v>
      </c>
      <c r="T47" s="188"/>
      <c r="U47" s="191">
        <f t="shared" si="2"/>
        <v>-923833.33</v>
      </c>
      <c r="V47" s="161"/>
      <c r="W47" s="161"/>
      <c r="X47" s="161"/>
      <c r="Y47" s="161"/>
    </row>
    <row r="48" spans="1:25" s="153" customFormat="1" ht="11.85" customHeight="1">
      <c r="A48" s="264" t="s">
        <v>121</v>
      </c>
      <c r="B48" s="259" t="s">
        <v>133</v>
      </c>
      <c r="C48" s="260">
        <v>0</v>
      </c>
      <c r="D48" s="261"/>
      <c r="E48" s="260">
        <v>0</v>
      </c>
      <c r="F48" s="261"/>
      <c r="G48" s="262">
        <v>0</v>
      </c>
      <c r="H48" s="266"/>
      <c r="I48" s="260">
        <v>923833.33</v>
      </c>
      <c r="J48" s="261"/>
      <c r="K48" s="260">
        <v>0</v>
      </c>
      <c r="L48" s="261"/>
      <c r="M48" s="260">
        <v>-923833.33</v>
      </c>
      <c r="N48" s="261"/>
      <c r="O48" s="260">
        <v>0</v>
      </c>
      <c r="P48" s="155"/>
      <c r="Q48" s="191">
        <f t="shared" si="1"/>
        <v>0</v>
      </c>
      <c r="R48" s="189"/>
      <c r="S48" s="188">
        <f t="shared" si="0"/>
        <v>-923833.33</v>
      </c>
      <c r="T48" s="188"/>
      <c r="U48" s="191">
        <f t="shared" si="2"/>
        <v>923833.33</v>
      </c>
      <c r="V48" s="161"/>
      <c r="W48" s="161"/>
      <c r="X48" s="161"/>
      <c r="Y48" s="161"/>
    </row>
    <row r="49" spans="1:25" s="153" customFormat="1" ht="11.85" customHeight="1">
      <c r="A49" s="264" t="s">
        <v>122</v>
      </c>
      <c r="B49" s="259" t="s">
        <v>133</v>
      </c>
      <c r="C49" s="260">
        <v>0</v>
      </c>
      <c r="D49" s="261"/>
      <c r="E49" s="260">
        <v>0</v>
      </c>
      <c r="F49" s="261"/>
      <c r="G49" s="262">
        <v>0</v>
      </c>
      <c r="H49" s="266"/>
      <c r="I49" s="262">
        <v>0</v>
      </c>
      <c r="J49" s="261"/>
      <c r="K49" s="260">
        <v>-1003833.33</v>
      </c>
      <c r="L49" s="261"/>
      <c r="M49" s="260">
        <v>1003833.33</v>
      </c>
      <c r="N49" s="261"/>
      <c r="O49" s="260">
        <v>0</v>
      </c>
      <c r="P49" s="155"/>
      <c r="Q49" s="191">
        <f t="shared" si="1"/>
        <v>-1003833.33</v>
      </c>
      <c r="R49" s="189"/>
      <c r="S49" s="188">
        <f t="shared" si="0"/>
        <v>1003833.33</v>
      </c>
      <c r="T49" s="188"/>
      <c r="U49" s="191">
        <f t="shared" si="2"/>
        <v>0</v>
      </c>
      <c r="V49" s="161"/>
      <c r="W49" s="161"/>
      <c r="X49" s="161"/>
      <c r="Y49" s="161"/>
    </row>
    <row r="50" spans="1:25" ht="11.85" customHeight="1">
      <c r="A50" s="264" t="s">
        <v>123</v>
      </c>
      <c r="B50" s="259" t="s">
        <v>133</v>
      </c>
      <c r="C50" s="260">
        <v>0</v>
      </c>
      <c r="D50" s="263"/>
      <c r="E50" s="261">
        <v>0</v>
      </c>
      <c r="F50" s="263"/>
      <c r="G50" s="262">
        <v>0</v>
      </c>
      <c r="H50" s="266"/>
      <c r="I50" s="262">
        <v>0</v>
      </c>
      <c r="J50" s="263"/>
      <c r="K50" s="260">
        <v>0</v>
      </c>
      <c r="L50" s="260"/>
      <c r="M50" s="260">
        <v>-81500</v>
      </c>
      <c r="N50" s="260"/>
      <c r="O50" s="260">
        <v>81500</v>
      </c>
      <c r="P50" s="155"/>
      <c r="Q50" s="191">
        <f t="shared" si="1"/>
        <v>0</v>
      </c>
      <c r="R50" s="192"/>
      <c r="S50" s="188">
        <f t="shared" si="0"/>
        <v>-81500</v>
      </c>
      <c r="T50" s="188"/>
      <c r="U50" s="191">
        <f t="shared" si="2"/>
        <v>81500</v>
      </c>
      <c r="W50" s="161"/>
      <c r="X50" s="161"/>
      <c r="Y50" s="161"/>
    </row>
    <row r="51" spans="1:25" ht="11.85" customHeight="1">
      <c r="A51" s="264" t="s">
        <v>118</v>
      </c>
      <c r="B51" s="259" t="s">
        <v>134</v>
      </c>
      <c r="C51" s="260">
        <v>882083.33</v>
      </c>
      <c r="D51" s="263"/>
      <c r="E51" s="261">
        <v>-882083.33</v>
      </c>
      <c r="F51" s="263"/>
      <c r="G51" s="260">
        <v>0</v>
      </c>
      <c r="H51" s="266"/>
      <c r="I51" s="262">
        <v>0</v>
      </c>
      <c r="J51" s="263"/>
      <c r="K51" s="260">
        <v>0</v>
      </c>
      <c r="L51" s="260"/>
      <c r="M51" s="260">
        <v>0</v>
      </c>
      <c r="N51" s="260"/>
      <c r="O51" s="260">
        <v>0</v>
      </c>
      <c r="P51" s="155"/>
      <c r="Q51" s="191">
        <f t="shared" si="1"/>
        <v>882083.33</v>
      </c>
      <c r="R51" s="192"/>
      <c r="S51" s="188">
        <f t="shared" si="0"/>
        <v>-882083.33</v>
      </c>
      <c r="T51" s="188"/>
      <c r="U51" s="191">
        <f t="shared" si="2"/>
        <v>0</v>
      </c>
      <c r="W51" s="161"/>
      <c r="X51" s="161"/>
      <c r="Y51" s="161"/>
    </row>
    <row r="52" spans="1:25" s="153" customFormat="1" ht="11.85" customHeight="1">
      <c r="A52" s="264" t="s">
        <v>120</v>
      </c>
      <c r="B52" s="259" t="s">
        <v>134</v>
      </c>
      <c r="C52" s="260">
        <v>0</v>
      </c>
      <c r="D52" s="261"/>
      <c r="E52" s="260">
        <v>923833.33</v>
      </c>
      <c r="F52" s="261"/>
      <c r="G52" s="262">
        <v>-923833.33</v>
      </c>
      <c r="H52" s="266"/>
      <c r="I52" s="260">
        <v>0</v>
      </c>
      <c r="J52" s="261"/>
      <c r="K52" s="260">
        <v>0</v>
      </c>
      <c r="L52" s="261"/>
      <c r="M52" s="260">
        <v>0</v>
      </c>
      <c r="N52" s="261"/>
      <c r="O52" s="260">
        <v>0</v>
      </c>
      <c r="P52" s="155"/>
      <c r="Q52" s="191">
        <f t="shared" si="1"/>
        <v>0</v>
      </c>
      <c r="R52" s="189"/>
      <c r="S52" s="188">
        <f t="shared" si="0"/>
        <v>923833.33</v>
      </c>
      <c r="T52" s="188"/>
      <c r="U52" s="191">
        <f t="shared" si="2"/>
        <v>-923833.33</v>
      </c>
      <c r="V52" s="161"/>
      <c r="W52" s="161"/>
      <c r="X52" s="161"/>
      <c r="Y52" s="161"/>
    </row>
    <row r="53" spans="1:25" s="153" customFormat="1" ht="11.85" customHeight="1">
      <c r="A53" s="264" t="s">
        <v>121</v>
      </c>
      <c r="B53" s="259" t="s">
        <v>134</v>
      </c>
      <c r="C53" s="260">
        <v>0</v>
      </c>
      <c r="D53" s="261"/>
      <c r="E53" s="260">
        <v>0</v>
      </c>
      <c r="F53" s="261"/>
      <c r="G53" s="262">
        <v>0</v>
      </c>
      <c r="H53" s="266"/>
      <c r="I53" s="260">
        <v>923833.33</v>
      </c>
      <c r="J53" s="261"/>
      <c r="K53" s="260">
        <v>0</v>
      </c>
      <c r="L53" s="261"/>
      <c r="M53" s="260">
        <v>-923833.33</v>
      </c>
      <c r="N53" s="261"/>
      <c r="O53" s="260">
        <v>0</v>
      </c>
      <c r="P53" s="155"/>
      <c r="Q53" s="191">
        <f t="shared" si="1"/>
        <v>0</v>
      </c>
      <c r="R53" s="189"/>
      <c r="S53" s="188">
        <f t="shared" si="0"/>
        <v>-923833.33</v>
      </c>
      <c r="T53" s="188"/>
      <c r="U53" s="191">
        <f t="shared" si="2"/>
        <v>923833.33</v>
      </c>
      <c r="V53" s="161"/>
      <c r="W53" s="161"/>
      <c r="X53" s="161"/>
      <c r="Y53" s="161"/>
    </row>
    <row r="54" spans="1:25" s="153" customFormat="1" ht="11.85" customHeight="1">
      <c r="A54" s="264" t="s">
        <v>122</v>
      </c>
      <c r="B54" s="259" t="s">
        <v>134</v>
      </c>
      <c r="C54" s="260">
        <v>0</v>
      </c>
      <c r="D54" s="261"/>
      <c r="E54" s="260">
        <v>0</v>
      </c>
      <c r="F54" s="261"/>
      <c r="G54" s="262">
        <v>0</v>
      </c>
      <c r="H54" s="266"/>
      <c r="I54" s="262">
        <v>0</v>
      </c>
      <c r="J54" s="261"/>
      <c r="K54" s="260">
        <v>-1003833.33</v>
      </c>
      <c r="L54" s="261"/>
      <c r="M54" s="260">
        <v>1003833.33</v>
      </c>
      <c r="N54" s="261"/>
      <c r="O54" s="260">
        <v>0</v>
      </c>
      <c r="P54" s="155"/>
      <c r="Q54" s="191">
        <f t="shared" si="1"/>
        <v>-1003833.33</v>
      </c>
      <c r="R54" s="189"/>
      <c r="S54" s="188">
        <f t="shared" si="0"/>
        <v>1003833.33</v>
      </c>
      <c r="T54" s="188"/>
      <c r="U54" s="191">
        <f t="shared" si="2"/>
        <v>0</v>
      </c>
      <c r="V54" s="161"/>
      <c r="W54" s="161"/>
      <c r="X54" s="161"/>
      <c r="Y54" s="161"/>
    </row>
    <row r="55" spans="1:25" ht="11.85" customHeight="1">
      <c r="A55" s="264" t="s">
        <v>123</v>
      </c>
      <c r="B55" s="259" t="s">
        <v>134</v>
      </c>
      <c r="C55" s="260">
        <v>0</v>
      </c>
      <c r="D55" s="263"/>
      <c r="E55" s="261">
        <v>0</v>
      </c>
      <c r="F55" s="263"/>
      <c r="G55" s="262">
        <v>0</v>
      </c>
      <c r="H55" s="266"/>
      <c r="I55" s="262">
        <v>0</v>
      </c>
      <c r="J55" s="263"/>
      <c r="K55" s="260">
        <v>0</v>
      </c>
      <c r="L55" s="260"/>
      <c r="M55" s="260">
        <v>-81500</v>
      </c>
      <c r="N55" s="260"/>
      <c r="O55" s="260">
        <v>81500</v>
      </c>
      <c r="P55" s="155"/>
      <c r="Q55" s="191">
        <f t="shared" si="1"/>
        <v>0</v>
      </c>
      <c r="R55" s="191"/>
      <c r="S55" s="188">
        <f t="shared" si="0"/>
        <v>-81500</v>
      </c>
      <c r="T55" s="188"/>
      <c r="U55" s="191">
        <f t="shared" si="2"/>
        <v>81500</v>
      </c>
      <c r="W55" s="161"/>
      <c r="X55" s="161"/>
      <c r="Y55" s="161"/>
    </row>
    <row r="56" spans="1:25" ht="11.85" customHeight="1">
      <c r="A56" s="264" t="s">
        <v>127</v>
      </c>
      <c r="B56" s="259" t="s">
        <v>134</v>
      </c>
      <c r="C56" s="260">
        <v>0</v>
      </c>
      <c r="D56" s="263"/>
      <c r="E56" s="261">
        <v>18000000</v>
      </c>
      <c r="F56" s="263"/>
      <c r="G56" s="260">
        <v>0</v>
      </c>
      <c r="H56" s="266"/>
      <c r="I56" s="262">
        <v>0</v>
      </c>
      <c r="J56" s="263"/>
      <c r="K56" s="260">
        <v>0</v>
      </c>
      <c r="L56" s="260"/>
      <c r="M56" s="260">
        <v>0</v>
      </c>
      <c r="N56" s="260"/>
      <c r="O56" s="260">
        <v>0</v>
      </c>
      <c r="P56" s="155"/>
      <c r="Q56" s="191">
        <f t="shared" si="1"/>
        <v>0</v>
      </c>
      <c r="R56" s="191"/>
      <c r="S56" s="188">
        <f t="shared" si="0"/>
        <v>18000000</v>
      </c>
      <c r="T56" s="188"/>
      <c r="U56" s="191">
        <f t="shared" si="2"/>
        <v>0</v>
      </c>
    </row>
    <row r="57" spans="1:25" s="153" customFormat="1" ht="11.85" customHeight="1">
      <c r="A57" s="264" t="s">
        <v>135</v>
      </c>
      <c r="B57" s="259" t="s">
        <v>134</v>
      </c>
      <c r="C57" s="260">
        <v>1515445.56</v>
      </c>
      <c r="D57" s="261"/>
      <c r="E57" s="260">
        <v>-1515445.56</v>
      </c>
      <c r="F57" s="261"/>
      <c r="G57" s="262">
        <v>0</v>
      </c>
      <c r="H57" s="266"/>
      <c r="I57" s="260">
        <v>0</v>
      </c>
      <c r="J57" s="261"/>
      <c r="K57" s="260">
        <v>-50896.53</v>
      </c>
      <c r="L57" s="261"/>
      <c r="M57" s="260">
        <v>50896.53</v>
      </c>
      <c r="N57" s="261"/>
      <c r="O57" s="260">
        <v>0</v>
      </c>
      <c r="P57" s="155"/>
      <c r="Q57" s="191">
        <f t="shared" si="1"/>
        <v>1464549.03</v>
      </c>
      <c r="R57" s="191"/>
      <c r="S57" s="188">
        <f t="shared" si="0"/>
        <v>-1464549.03</v>
      </c>
      <c r="T57" s="188"/>
      <c r="U57" s="191">
        <f t="shared" si="2"/>
        <v>0</v>
      </c>
      <c r="V57" s="161"/>
      <c r="W57" s="161"/>
      <c r="X57" s="161"/>
      <c r="Y57" s="161"/>
    </row>
    <row r="58" spans="1:25" s="153" customFormat="1" ht="11.85" customHeight="1">
      <c r="A58" s="264" t="s">
        <v>136</v>
      </c>
      <c r="B58" s="259" t="s">
        <v>134</v>
      </c>
      <c r="C58" s="260">
        <v>0</v>
      </c>
      <c r="D58" s="261"/>
      <c r="E58" s="260">
        <v>163049.31</v>
      </c>
      <c r="F58" s="261"/>
      <c r="G58" s="262">
        <v>-163049.31</v>
      </c>
      <c r="H58" s="266"/>
      <c r="I58" s="262">
        <v>163149.31</v>
      </c>
      <c r="J58" s="261"/>
      <c r="K58" s="262">
        <v>0</v>
      </c>
      <c r="L58" s="261"/>
      <c r="M58" s="262">
        <v>-163149.31</v>
      </c>
      <c r="N58" s="261"/>
      <c r="O58" s="262">
        <v>0</v>
      </c>
      <c r="P58" s="155"/>
      <c r="Q58" s="191">
        <f t="shared" si="1"/>
        <v>0</v>
      </c>
      <c r="R58" s="191"/>
      <c r="S58" s="188">
        <f t="shared" si="0"/>
        <v>-100</v>
      </c>
      <c r="T58" s="188"/>
      <c r="U58" s="191">
        <f t="shared" si="2"/>
        <v>100</v>
      </c>
      <c r="V58" s="161"/>
      <c r="W58" s="161"/>
      <c r="X58" s="161"/>
      <c r="Y58" s="161"/>
    </row>
    <row r="59" spans="1:25" s="153" customFormat="1" ht="11.85" customHeight="1">
      <c r="A59" s="264" t="s">
        <v>136</v>
      </c>
      <c r="B59" s="259" t="s">
        <v>134</v>
      </c>
      <c r="C59" s="260">
        <v>0</v>
      </c>
      <c r="D59" s="261"/>
      <c r="E59" s="260">
        <v>0</v>
      </c>
      <c r="F59" s="261"/>
      <c r="G59" s="262">
        <v>0</v>
      </c>
      <c r="H59" s="266"/>
      <c r="I59" s="260">
        <v>0</v>
      </c>
      <c r="J59" s="261"/>
      <c r="K59" s="260">
        <v>0</v>
      </c>
      <c r="L59" s="261"/>
      <c r="M59" s="260">
        <v>112161.78</v>
      </c>
      <c r="N59" s="261"/>
      <c r="O59" s="260">
        <v>-112161.78</v>
      </c>
      <c r="P59" s="155"/>
      <c r="Q59" s="191">
        <f t="shared" si="1"/>
        <v>0</v>
      </c>
      <c r="R59" s="191"/>
      <c r="S59" s="188">
        <f t="shared" si="0"/>
        <v>112161.78</v>
      </c>
      <c r="T59" s="188"/>
      <c r="U59" s="191">
        <f t="shared" si="2"/>
        <v>-112161.78</v>
      </c>
      <c r="V59" s="161"/>
      <c r="W59" s="161"/>
      <c r="X59" s="161"/>
      <c r="Y59" s="161"/>
    </row>
    <row r="60" spans="1:25" s="153" customFormat="1" ht="11.85" customHeight="1">
      <c r="A60" s="264" t="s">
        <v>137</v>
      </c>
      <c r="B60" s="259" t="s">
        <v>134</v>
      </c>
      <c r="C60" s="260">
        <v>0</v>
      </c>
      <c r="D60" s="261"/>
      <c r="E60" s="260">
        <v>-1643630</v>
      </c>
      <c r="F60" s="261"/>
      <c r="G60" s="262">
        <v>1643630</v>
      </c>
      <c r="H60" s="266"/>
      <c r="I60" s="262">
        <v>-1643630</v>
      </c>
      <c r="J60" s="261"/>
      <c r="K60" s="260">
        <v>0</v>
      </c>
      <c r="L60" s="261"/>
      <c r="M60" s="260">
        <v>1643630</v>
      </c>
      <c r="N60" s="261"/>
      <c r="O60" s="260">
        <v>0</v>
      </c>
      <c r="P60" s="155"/>
      <c r="Q60" s="191">
        <f t="shared" si="1"/>
        <v>0</v>
      </c>
      <c r="R60" s="190"/>
      <c r="S60" s="188">
        <f t="shared" si="0"/>
        <v>0</v>
      </c>
      <c r="T60" s="190"/>
      <c r="U60" s="191">
        <f t="shared" si="2"/>
        <v>0</v>
      </c>
      <c r="V60" s="161"/>
      <c r="W60" s="161"/>
      <c r="X60" s="161"/>
      <c r="Y60" s="161"/>
    </row>
    <row r="61" spans="1:25" s="153" customFormat="1" ht="11.85" customHeight="1">
      <c r="A61" s="264" t="s">
        <v>137</v>
      </c>
      <c r="B61" s="259" t="s">
        <v>134</v>
      </c>
      <c r="C61" s="260">
        <v>0</v>
      </c>
      <c r="D61" s="260"/>
      <c r="E61" s="260">
        <v>0</v>
      </c>
      <c r="F61" s="260"/>
      <c r="G61" s="260">
        <v>0</v>
      </c>
      <c r="H61" s="266"/>
      <c r="I61" s="262">
        <v>0</v>
      </c>
      <c r="J61" s="262"/>
      <c r="K61" s="262">
        <v>0</v>
      </c>
      <c r="L61" s="262"/>
      <c r="M61" s="262">
        <v>-1643630</v>
      </c>
      <c r="N61" s="262"/>
      <c r="O61" s="262">
        <v>1643630</v>
      </c>
      <c r="P61" s="155"/>
      <c r="Q61" s="191">
        <f t="shared" si="1"/>
        <v>0</v>
      </c>
      <c r="R61" s="190"/>
      <c r="S61" s="188">
        <f t="shared" si="0"/>
        <v>-1643630</v>
      </c>
      <c r="T61" s="190"/>
      <c r="U61" s="191">
        <f t="shared" si="2"/>
        <v>1643630</v>
      </c>
      <c r="V61" s="161"/>
      <c r="W61" s="161"/>
      <c r="X61" s="161"/>
      <c r="Y61" s="161"/>
    </row>
    <row r="62" spans="1:25" s="153" customFormat="1" ht="11.85" customHeight="1">
      <c r="A62" s="264" t="s">
        <v>118</v>
      </c>
      <c r="B62" s="259" t="s">
        <v>138</v>
      </c>
      <c r="C62" s="260">
        <v>1050466.17</v>
      </c>
      <c r="D62" s="261"/>
      <c r="E62" s="260">
        <v>-1050466.17</v>
      </c>
      <c r="F62" s="261"/>
      <c r="G62" s="262">
        <v>0</v>
      </c>
      <c r="H62" s="266"/>
      <c r="I62" s="262">
        <v>0</v>
      </c>
      <c r="J62" s="261"/>
      <c r="K62" s="260">
        <v>0</v>
      </c>
      <c r="L62" s="261"/>
      <c r="M62" s="260">
        <v>0</v>
      </c>
      <c r="N62" s="261"/>
      <c r="O62" s="260">
        <v>0</v>
      </c>
      <c r="P62" s="155"/>
      <c r="Q62" s="191">
        <f t="shared" si="1"/>
        <v>1050466.17</v>
      </c>
      <c r="R62" s="191"/>
      <c r="S62" s="188">
        <f t="shared" si="0"/>
        <v>-1050466.17</v>
      </c>
      <c r="T62" s="188"/>
      <c r="U62" s="191">
        <f t="shared" si="2"/>
        <v>0</v>
      </c>
      <c r="V62" s="161"/>
      <c r="W62" s="161"/>
      <c r="X62" s="161"/>
      <c r="Y62" s="161"/>
    </row>
    <row r="63" spans="1:25" s="153" customFormat="1" ht="11.85" customHeight="1">
      <c r="A63" s="264" t="s">
        <v>120</v>
      </c>
      <c r="B63" s="259" t="s">
        <v>138</v>
      </c>
      <c r="C63" s="260">
        <v>0</v>
      </c>
      <c r="D63" s="261"/>
      <c r="E63" s="260">
        <v>941949.92</v>
      </c>
      <c r="F63" s="261"/>
      <c r="G63" s="262">
        <v>-941949.92</v>
      </c>
      <c r="H63" s="266"/>
      <c r="I63" s="262">
        <v>0</v>
      </c>
      <c r="J63" s="261"/>
      <c r="K63" s="260">
        <v>0</v>
      </c>
      <c r="L63" s="261"/>
      <c r="M63" s="260">
        <v>0</v>
      </c>
      <c r="N63" s="261"/>
      <c r="O63" s="260">
        <v>0</v>
      </c>
      <c r="P63" s="155"/>
      <c r="Q63" s="191">
        <f t="shared" si="1"/>
        <v>0</v>
      </c>
      <c r="R63" s="191"/>
      <c r="S63" s="188">
        <f t="shared" si="0"/>
        <v>941949.92</v>
      </c>
      <c r="T63" s="188"/>
      <c r="U63" s="191">
        <f t="shared" si="2"/>
        <v>-941949.92</v>
      </c>
      <c r="V63" s="161"/>
      <c r="W63" s="161"/>
      <c r="X63" s="161"/>
      <c r="Y63" s="161"/>
    </row>
    <row r="64" spans="1:25" s="153" customFormat="1" ht="11.85" customHeight="1">
      <c r="A64" s="264" t="s">
        <v>121</v>
      </c>
      <c r="B64" s="259" t="s">
        <v>138</v>
      </c>
      <c r="C64" s="260">
        <v>0</v>
      </c>
      <c r="D64" s="261"/>
      <c r="E64" s="260">
        <v>0</v>
      </c>
      <c r="F64" s="261"/>
      <c r="G64" s="262">
        <v>0</v>
      </c>
      <c r="H64" s="266"/>
      <c r="I64" s="262">
        <v>941949.92</v>
      </c>
      <c r="J64" s="265"/>
      <c r="K64" s="262">
        <v>0</v>
      </c>
      <c r="L64" s="265"/>
      <c r="M64" s="262">
        <v>-941949.92</v>
      </c>
      <c r="N64" s="261"/>
      <c r="O64" s="262">
        <v>0</v>
      </c>
      <c r="P64" s="155"/>
      <c r="Q64" s="191">
        <f t="shared" si="1"/>
        <v>0</v>
      </c>
      <c r="R64" s="191"/>
      <c r="S64" s="188">
        <f t="shared" si="0"/>
        <v>-941949.92</v>
      </c>
      <c r="T64" s="188"/>
      <c r="U64" s="191">
        <f t="shared" si="2"/>
        <v>941949.92</v>
      </c>
      <c r="V64" s="161"/>
      <c r="W64" s="161"/>
      <c r="X64" s="161"/>
      <c r="Y64" s="161"/>
    </row>
    <row r="65" spans="1:25" s="153" customFormat="1" ht="11.85" customHeight="1">
      <c r="A65" s="264" t="s">
        <v>122</v>
      </c>
      <c r="B65" s="259" t="s">
        <v>138</v>
      </c>
      <c r="C65" s="260">
        <v>0</v>
      </c>
      <c r="D65" s="261"/>
      <c r="E65" s="260">
        <v>0</v>
      </c>
      <c r="F65" s="261"/>
      <c r="G65" s="262">
        <v>0</v>
      </c>
      <c r="H65" s="266"/>
      <c r="I65" s="262">
        <v>0</v>
      </c>
      <c r="J65" s="261"/>
      <c r="K65" s="262">
        <v>-1009488.5</v>
      </c>
      <c r="L65" s="261"/>
      <c r="M65" s="262">
        <v>1009488.5</v>
      </c>
      <c r="N65" s="261"/>
      <c r="O65" s="262">
        <v>0</v>
      </c>
      <c r="P65" s="155"/>
      <c r="Q65" s="191">
        <f t="shared" si="1"/>
        <v>-1009488.5</v>
      </c>
      <c r="R65" s="191"/>
      <c r="S65" s="188">
        <f t="shared" si="0"/>
        <v>1009488.5</v>
      </c>
      <c r="T65" s="188"/>
      <c r="U65" s="191">
        <f t="shared" si="2"/>
        <v>0</v>
      </c>
      <c r="V65" s="161"/>
      <c r="W65" s="161"/>
      <c r="X65" s="161"/>
      <c r="Y65" s="161"/>
    </row>
    <row r="66" spans="1:25" s="153" customFormat="1" ht="11.85" customHeight="1">
      <c r="A66" s="264" t="s">
        <v>123</v>
      </c>
      <c r="B66" s="259" t="s">
        <v>138</v>
      </c>
      <c r="C66" s="260">
        <v>0</v>
      </c>
      <c r="D66" s="261"/>
      <c r="E66" s="260">
        <v>0</v>
      </c>
      <c r="F66" s="261"/>
      <c r="G66" s="262">
        <v>0</v>
      </c>
      <c r="H66" s="266"/>
      <c r="I66" s="262">
        <v>0</v>
      </c>
      <c r="J66" s="261"/>
      <c r="K66" s="262">
        <v>0</v>
      </c>
      <c r="L66" s="261"/>
      <c r="M66" s="262">
        <v>-69037.58</v>
      </c>
      <c r="N66" s="261"/>
      <c r="O66" s="262">
        <v>69037.58</v>
      </c>
      <c r="P66" s="155"/>
      <c r="Q66" s="191">
        <f t="shared" si="1"/>
        <v>0</v>
      </c>
      <c r="R66" s="191"/>
      <c r="S66" s="188">
        <f t="shared" si="0"/>
        <v>-69037.58</v>
      </c>
      <c r="T66" s="188"/>
      <c r="U66" s="191">
        <f t="shared" si="2"/>
        <v>69037.58</v>
      </c>
      <c r="V66" s="161"/>
      <c r="W66" s="161"/>
      <c r="X66" s="161"/>
      <c r="Y66" s="161"/>
    </row>
    <row r="67" spans="1:25" s="153" customFormat="1" ht="11.85" customHeight="1">
      <c r="A67" s="264" t="s">
        <v>136</v>
      </c>
      <c r="B67" s="259" t="s">
        <v>138</v>
      </c>
      <c r="C67" s="260">
        <v>0</v>
      </c>
      <c r="D67" s="261"/>
      <c r="E67" s="260">
        <v>0</v>
      </c>
      <c r="F67" s="261"/>
      <c r="G67" s="262">
        <v>0</v>
      </c>
      <c r="H67" s="266"/>
      <c r="I67" s="262">
        <v>-100</v>
      </c>
      <c r="J67" s="261"/>
      <c r="K67" s="262">
        <v>0</v>
      </c>
      <c r="L67" s="261"/>
      <c r="M67" s="262">
        <v>100</v>
      </c>
      <c r="N67" s="261"/>
      <c r="O67" s="262">
        <v>0</v>
      </c>
      <c r="P67" s="155"/>
      <c r="Q67" s="191">
        <f t="shared" si="1"/>
        <v>0</v>
      </c>
      <c r="R67" s="191"/>
      <c r="S67" s="188">
        <f t="shared" si="0"/>
        <v>100</v>
      </c>
      <c r="T67" s="188"/>
      <c r="U67" s="191">
        <f t="shared" si="2"/>
        <v>-100</v>
      </c>
      <c r="V67" s="161"/>
      <c r="W67" s="161"/>
      <c r="X67" s="161"/>
      <c r="Y67" s="161"/>
    </row>
    <row r="68" spans="1:25" s="153" customFormat="1" ht="11.85" customHeight="1">
      <c r="A68" s="264" t="s">
        <v>118</v>
      </c>
      <c r="B68" s="259" t="s">
        <v>139</v>
      </c>
      <c r="C68" s="260">
        <v>1050466.17</v>
      </c>
      <c r="D68" s="261"/>
      <c r="E68" s="260">
        <v>-1050466.17</v>
      </c>
      <c r="F68" s="261"/>
      <c r="G68" s="262">
        <v>0</v>
      </c>
      <c r="H68" s="266"/>
      <c r="I68" s="262">
        <v>0</v>
      </c>
      <c r="J68" s="261"/>
      <c r="K68" s="262">
        <v>0</v>
      </c>
      <c r="L68" s="261"/>
      <c r="M68" s="262">
        <v>0</v>
      </c>
      <c r="N68" s="261"/>
      <c r="O68" s="262">
        <v>0</v>
      </c>
      <c r="P68" s="155"/>
      <c r="Q68" s="191">
        <f t="shared" si="1"/>
        <v>1050466.17</v>
      </c>
      <c r="R68" s="191"/>
      <c r="S68" s="188">
        <f t="shared" si="0"/>
        <v>-1050466.17</v>
      </c>
      <c r="T68" s="188"/>
      <c r="U68" s="191">
        <f t="shared" si="2"/>
        <v>0</v>
      </c>
      <c r="V68" s="161"/>
      <c r="W68" s="161"/>
      <c r="X68" s="161"/>
      <c r="Y68" s="161"/>
    </row>
    <row r="69" spans="1:25" ht="11.85" customHeight="1">
      <c r="A69" s="264" t="s">
        <v>120</v>
      </c>
      <c r="B69" s="259" t="s">
        <v>139</v>
      </c>
      <c r="C69" s="260">
        <v>0</v>
      </c>
      <c r="D69" s="263"/>
      <c r="E69" s="261">
        <v>941949.92</v>
      </c>
      <c r="F69" s="263"/>
      <c r="G69" s="262">
        <v>-941949.92</v>
      </c>
      <c r="H69" s="266"/>
      <c r="I69" s="262">
        <v>0</v>
      </c>
      <c r="J69" s="263"/>
      <c r="K69" s="260">
        <v>0</v>
      </c>
      <c r="L69" s="260"/>
      <c r="M69" s="260">
        <v>0</v>
      </c>
      <c r="N69" s="260"/>
      <c r="O69" s="260">
        <v>0</v>
      </c>
      <c r="P69" s="155"/>
      <c r="Q69" s="191">
        <f t="shared" si="1"/>
        <v>0</v>
      </c>
      <c r="R69" s="191"/>
      <c r="S69" s="188">
        <f t="shared" si="0"/>
        <v>941949.92</v>
      </c>
      <c r="T69" s="188"/>
      <c r="U69" s="191">
        <f t="shared" si="2"/>
        <v>-941949.92</v>
      </c>
      <c r="W69" s="161"/>
      <c r="X69" s="161"/>
      <c r="Y69" s="161"/>
    </row>
    <row r="70" spans="1:25" ht="11.85" customHeight="1">
      <c r="A70" s="264" t="s">
        <v>121</v>
      </c>
      <c r="B70" s="259" t="s">
        <v>139</v>
      </c>
      <c r="C70" s="260">
        <v>0</v>
      </c>
      <c r="D70" s="263"/>
      <c r="E70" s="261">
        <v>0</v>
      </c>
      <c r="F70" s="263"/>
      <c r="G70" s="260">
        <v>0</v>
      </c>
      <c r="H70" s="266"/>
      <c r="I70" s="262">
        <v>941949.92</v>
      </c>
      <c r="J70" s="263"/>
      <c r="K70" s="260">
        <v>0</v>
      </c>
      <c r="L70" s="260"/>
      <c r="M70" s="260">
        <v>-941949.92</v>
      </c>
      <c r="N70" s="260"/>
      <c r="O70" s="260">
        <v>0</v>
      </c>
      <c r="P70" s="155"/>
      <c r="Q70" s="191">
        <f t="shared" si="1"/>
        <v>0</v>
      </c>
      <c r="R70" s="191"/>
      <c r="S70" s="188">
        <f t="shared" si="0"/>
        <v>-941949.92</v>
      </c>
      <c r="T70" s="188"/>
      <c r="U70" s="191">
        <f t="shared" si="2"/>
        <v>941949.92</v>
      </c>
    </row>
    <row r="71" spans="1:25" s="153" customFormat="1" ht="11.85" customHeight="1">
      <c r="A71" s="264" t="s">
        <v>122</v>
      </c>
      <c r="B71" s="259" t="s">
        <v>139</v>
      </c>
      <c r="C71" s="260">
        <v>0</v>
      </c>
      <c r="D71" s="261"/>
      <c r="E71" s="260">
        <v>0</v>
      </c>
      <c r="F71" s="261"/>
      <c r="G71" s="262">
        <v>0</v>
      </c>
      <c r="H71" s="266"/>
      <c r="I71" s="260">
        <v>0</v>
      </c>
      <c r="J71" s="261"/>
      <c r="K71" s="260">
        <v>-1009488.5</v>
      </c>
      <c r="L71" s="261"/>
      <c r="M71" s="260">
        <v>1009488.5</v>
      </c>
      <c r="N71" s="261"/>
      <c r="O71" s="260">
        <v>0</v>
      </c>
      <c r="P71" s="155"/>
      <c r="Q71" s="191">
        <f t="shared" si="1"/>
        <v>-1009488.5</v>
      </c>
      <c r="R71" s="191"/>
      <c r="S71" s="188">
        <f t="shared" si="0"/>
        <v>1009488.5</v>
      </c>
      <c r="T71" s="188"/>
      <c r="U71" s="191">
        <f t="shared" si="2"/>
        <v>0</v>
      </c>
      <c r="V71" s="161"/>
      <c r="W71" s="161"/>
      <c r="X71" s="161"/>
      <c r="Y71" s="161"/>
    </row>
    <row r="72" spans="1:25" s="153" customFormat="1" ht="11.85" customHeight="1">
      <c r="A72" s="264" t="s">
        <v>123</v>
      </c>
      <c r="B72" s="259" t="s">
        <v>139</v>
      </c>
      <c r="C72" s="260">
        <v>0</v>
      </c>
      <c r="D72" s="261"/>
      <c r="E72" s="260">
        <v>0</v>
      </c>
      <c r="F72" s="261"/>
      <c r="G72" s="262">
        <v>0</v>
      </c>
      <c r="H72" s="266"/>
      <c r="I72" s="262">
        <v>0</v>
      </c>
      <c r="J72" s="261"/>
      <c r="K72" s="262">
        <v>0</v>
      </c>
      <c r="L72" s="261"/>
      <c r="M72" s="262">
        <v>-69037.58</v>
      </c>
      <c r="N72" s="261"/>
      <c r="O72" s="262">
        <v>69037.58</v>
      </c>
      <c r="P72" s="155"/>
      <c r="Q72" s="191">
        <f t="shared" si="1"/>
        <v>0</v>
      </c>
      <c r="R72" s="191"/>
      <c r="S72" s="188">
        <f t="shared" si="0"/>
        <v>-69037.58</v>
      </c>
      <c r="T72" s="188"/>
      <c r="U72" s="191">
        <f t="shared" si="2"/>
        <v>69037.58</v>
      </c>
      <c r="V72" s="161"/>
      <c r="W72" s="161"/>
      <c r="X72" s="161"/>
      <c r="Y72" s="161"/>
    </row>
    <row r="73" spans="1:25" s="153" customFormat="1" ht="11.85" customHeight="1">
      <c r="A73" s="264" t="s">
        <v>118</v>
      </c>
      <c r="B73" s="259" t="s">
        <v>140</v>
      </c>
      <c r="C73" s="260">
        <v>1050466.17</v>
      </c>
      <c r="D73" s="261"/>
      <c r="E73" s="260">
        <v>-1050466.17</v>
      </c>
      <c r="F73" s="261"/>
      <c r="G73" s="262">
        <v>0</v>
      </c>
      <c r="H73" s="266"/>
      <c r="I73" s="260">
        <v>0</v>
      </c>
      <c r="J73" s="261"/>
      <c r="K73" s="260">
        <v>0</v>
      </c>
      <c r="L73" s="261"/>
      <c r="M73" s="260">
        <v>0</v>
      </c>
      <c r="N73" s="261"/>
      <c r="O73" s="260">
        <v>0</v>
      </c>
      <c r="P73" s="155"/>
      <c r="Q73" s="191">
        <f t="shared" si="1"/>
        <v>1050466.17</v>
      </c>
      <c r="R73" s="191"/>
      <c r="S73" s="188">
        <f t="shared" si="0"/>
        <v>-1050466.17</v>
      </c>
      <c r="T73" s="188"/>
      <c r="U73" s="191">
        <f t="shared" si="2"/>
        <v>0</v>
      </c>
      <c r="V73" s="161"/>
      <c r="W73" s="161"/>
      <c r="X73" s="194"/>
      <c r="Y73" s="194"/>
    </row>
    <row r="74" spans="1:25" s="153" customFormat="1" ht="11.85" customHeight="1">
      <c r="A74" s="264" t="s">
        <v>120</v>
      </c>
      <c r="B74" s="259" t="s">
        <v>140</v>
      </c>
      <c r="C74" s="260">
        <v>0</v>
      </c>
      <c r="D74" s="261"/>
      <c r="E74" s="260">
        <v>941949.92</v>
      </c>
      <c r="F74" s="261"/>
      <c r="G74" s="262">
        <v>-941949.92</v>
      </c>
      <c r="H74" s="266"/>
      <c r="I74" s="262">
        <v>0</v>
      </c>
      <c r="J74" s="261"/>
      <c r="K74" s="260">
        <v>0</v>
      </c>
      <c r="L74" s="261"/>
      <c r="M74" s="260">
        <v>0</v>
      </c>
      <c r="N74" s="261"/>
      <c r="O74" s="260">
        <v>0</v>
      </c>
      <c r="P74" s="155"/>
      <c r="Q74" s="191">
        <f t="shared" si="1"/>
        <v>0</v>
      </c>
      <c r="R74" s="190"/>
      <c r="S74" s="188">
        <f t="shared" ref="S74:S81" si="3">E74+M74</f>
        <v>941949.92</v>
      </c>
      <c r="T74" s="190"/>
      <c r="U74" s="191">
        <f t="shared" si="2"/>
        <v>-941949.92</v>
      </c>
      <c r="V74" s="161"/>
      <c r="W74" s="161"/>
      <c r="X74" s="194"/>
      <c r="Y74" s="194"/>
    </row>
    <row r="75" spans="1:25" ht="11.85" customHeight="1">
      <c r="A75" s="264" t="s">
        <v>121</v>
      </c>
      <c r="B75" s="259" t="s">
        <v>140</v>
      </c>
      <c r="C75" s="260">
        <v>0</v>
      </c>
      <c r="D75" s="263"/>
      <c r="E75" s="261">
        <v>0</v>
      </c>
      <c r="F75" s="263"/>
      <c r="G75" s="262">
        <v>0</v>
      </c>
      <c r="H75" s="266"/>
      <c r="I75" s="262">
        <v>941949.92</v>
      </c>
      <c r="J75" s="263"/>
      <c r="K75" s="260">
        <v>0</v>
      </c>
      <c r="L75" s="260"/>
      <c r="M75" s="260">
        <v>-941949.92</v>
      </c>
      <c r="N75" s="260"/>
      <c r="O75" s="260">
        <v>0</v>
      </c>
      <c r="P75" s="155"/>
      <c r="Q75" s="191">
        <f t="shared" ref="Q75:Q81" si="4">C75+K75</f>
        <v>0</v>
      </c>
      <c r="R75" s="191"/>
      <c r="S75" s="188">
        <f t="shared" si="3"/>
        <v>-941949.92</v>
      </c>
      <c r="T75" s="188"/>
      <c r="U75" s="191">
        <f t="shared" si="2"/>
        <v>941949.92</v>
      </c>
      <c r="W75" s="161"/>
      <c r="X75" s="161"/>
      <c r="Y75" s="161"/>
    </row>
    <row r="76" spans="1:25" ht="11.85" customHeight="1">
      <c r="A76" s="264" t="s">
        <v>122</v>
      </c>
      <c r="B76" s="259" t="s">
        <v>140</v>
      </c>
      <c r="C76" s="260">
        <v>0</v>
      </c>
      <c r="D76" s="263"/>
      <c r="E76" s="261">
        <v>0</v>
      </c>
      <c r="F76" s="263"/>
      <c r="G76" s="260">
        <v>0</v>
      </c>
      <c r="H76" s="266"/>
      <c r="I76" s="262">
        <v>0</v>
      </c>
      <c r="J76" s="263"/>
      <c r="K76" s="260">
        <v>-1009488.5</v>
      </c>
      <c r="L76" s="260"/>
      <c r="M76" s="260">
        <v>1009488.5</v>
      </c>
      <c r="N76" s="260"/>
      <c r="O76" s="260">
        <v>0</v>
      </c>
      <c r="P76" s="155"/>
      <c r="Q76" s="191">
        <f t="shared" si="4"/>
        <v>-1009488.5</v>
      </c>
      <c r="R76" s="191"/>
      <c r="S76" s="188">
        <f t="shared" si="3"/>
        <v>1009488.5</v>
      </c>
      <c r="T76" s="188"/>
      <c r="U76" s="191">
        <f t="shared" ref="U76:U81" si="5">G76+I76+O76</f>
        <v>0</v>
      </c>
    </row>
    <row r="77" spans="1:25" s="153" customFormat="1" ht="11.85" customHeight="1">
      <c r="A77" s="264" t="s">
        <v>123</v>
      </c>
      <c r="B77" s="259" t="s">
        <v>140</v>
      </c>
      <c r="C77" s="260">
        <v>0</v>
      </c>
      <c r="D77" s="261"/>
      <c r="E77" s="260">
        <v>0</v>
      </c>
      <c r="F77" s="261"/>
      <c r="G77" s="262">
        <v>0</v>
      </c>
      <c r="H77" s="266"/>
      <c r="I77" s="260">
        <v>0</v>
      </c>
      <c r="J77" s="261"/>
      <c r="K77" s="260">
        <v>0</v>
      </c>
      <c r="L77" s="261"/>
      <c r="M77" s="260">
        <v>-69037.58</v>
      </c>
      <c r="N77" s="261"/>
      <c r="O77" s="260">
        <v>69037.58</v>
      </c>
      <c r="P77" s="155"/>
      <c r="Q77" s="191">
        <f t="shared" si="4"/>
        <v>0</v>
      </c>
      <c r="R77" s="191"/>
      <c r="S77" s="188">
        <f t="shared" si="3"/>
        <v>-69037.58</v>
      </c>
      <c r="T77" s="188"/>
      <c r="U77" s="191">
        <f t="shared" si="5"/>
        <v>69037.58</v>
      </c>
      <c r="V77" s="161"/>
      <c r="W77" s="161"/>
      <c r="X77" s="161"/>
      <c r="Y77" s="161"/>
    </row>
    <row r="78" spans="1:25" s="153" customFormat="1" ht="11.85" customHeight="1">
      <c r="A78" s="148"/>
      <c r="B78" s="151"/>
      <c r="C78" s="255">
        <f>SUM(C9:C77)</f>
        <v>12615356.439999999</v>
      </c>
      <c r="D78" s="269"/>
      <c r="E78" s="270">
        <f t="shared" ref="E78:N78" si="6">SUM(E9:E77)</f>
        <v>-22346699</v>
      </c>
      <c r="F78" s="269">
        <f t="shared" si="6"/>
        <v>0</v>
      </c>
      <c r="G78" s="271">
        <f t="shared" si="6"/>
        <v>215500576.95999992</v>
      </c>
      <c r="H78" s="272">
        <f t="shared" si="6"/>
        <v>0</v>
      </c>
      <c r="I78" s="271">
        <f>SUM(I9:I77)</f>
        <v>-215500576.95999992</v>
      </c>
      <c r="J78" s="269">
        <f t="shared" si="6"/>
        <v>0</v>
      </c>
      <c r="K78" s="270">
        <f>SUM(K9:K77)</f>
        <v>-12113861.999999998</v>
      </c>
      <c r="L78" s="269">
        <f t="shared" si="6"/>
        <v>0</v>
      </c>
      <c r="M78" s="270">
        <f>SUM(M9:M77)</f>
        <v>-17988.000000000044</v>
      </c>
      <c r="N78" s="269">
        <f t="shared" si="6"/>
        <v>0</v>
      </c>
      <c r="O78" s="270">
        <f>SUM(O9:O77)</f>
        <v>91537592.959999993</v>
      </c>
      <c r="P78" s="155"/>
      <c r="Q78" s="191">
        <f t="shared" si="4"/>
        <v>501494.44000000134</v>
      </c>
      <c r="R78" s="191"/>
      <c r="S78" s="188">
        <f t="shared" si="3"/>
        <v>-22364687</v>
      </c>
      <c r="T78" s="188"/>
      <c r="U78" s="191">
        <f t="shared" si="5"/>
        <v>91537592.959999993</v>
      </c>
      <c r="V78" s="161"/>
      <c r="W78" s="161"/>
      <c r="X78" s="161"/>
      <c r="Y78" s="161"/>
    </row>
    <row r="79" spans="1:25" s="153" customFormat="1" ht="11.85" customHeight="1">
      <c r="A79" s="264" t="s">
        <v>121</v>
      </c>
      <c r="B79" s="259" t="s">
        <v>140</v>
      </c>
      <c r="C79" s="257"/>
      <c r="D79" s="273"/>
      <c r="E79" s="274"/>
      <c r="F79" s="273"/>
      <c r="G79" s="275"/>
      <c r="H79" s="276"/>
      <c r="I79" s="277">
        <v>1084191.96</v>
      </c>
      <c r="J79" s="278"/>
      <c r="K79" s="260"/>
      <c r="L79" s="278"/>
      <c r="M79" s="260">
        <v>-1084191.96</v>
      </c>
      <c r="N79" s="273"/>
      <c r="O79" s="274"/>
      <c r="P79" s="155"/>
      <c r="Q79" s="191">
        <f t="shared" si="4"/>
        <v>0</v>
      </c>
      <c r="R79" s="191"/>
      <c r="S79" s="188">
        <f t="shared" si="3"/>
        <v>-1084191.96</v>
      </c>
      <c r="T79" s="188"/>
      <c r="U79" s="191">
        <f t="shared" si="5"/>
        <v>1084191.96</v>
      </c>
      <c r="V79" s="161"/>
      <c r="W79" s="161"/>
      <c r="X79" s="194"/>
      <c r="Y79" s="194"/>
    </row>
    <row r="80" spans="1:25" s="153" customFormat="1" ht="11.85" customHeight="1">
      <c r="A80" s="264" t="s">
        <v>154</v>
      </c>
      <c r="B80" s="259" t="s">
        <v>140</v>
      </c>
      <c r="C80" s="256"/>
      <c r="D80" s="261"/>
      <c r="E80" s="260">
        <v>1084191.96</v>
      </c>
      <c r="F80" s="261"/>
      <c r="G80" s="262">
        <v>-1084191.96</v>
      </c>
      <c r="H80" s="266"/>
      <c r="I80" s="262"/>
      <c r="J80" s="261"/>
      <c r="K80" s="260"/>
      <c r="L80" s="261"/>
      <c r="M80" s="260">
        <v>1102179.96</v>
      </c>
      <c r="N80" s="261"/>
      <c r="O80" s="260">
        <v>-1102179.96</v>
      </c>
      <c r="P80" s="155"/>
      <c r="Q80" s="191">
        <f t="shared" si="4"/>
        <v>0</v>
      </c>
      <c r="R80" s="190"/>
      <c r="S80" s="188">
        <f t="shared" si="3"/>
        <v>2186371.92</v>
      </c>
      <c r="T80" s="190"/>
      <c r="U80" s="191">
        <f t="shared" si="5"/>
        <v>-2186371.92</v>
      </c>
      <c r="V80" s="161"/>
      <c r="W80" s="161"/>
      <c r="X80" s="194"/>
      <c r="Y80" s="194"/>
    </row>
    <row r="81" spans="1:31" s="153" customFormat="1" ht="11.85" customHeight="1">
      <c r="A81" s="148"/>
      <c r="B81" s="151"/>
      <c r="C81" s="188"/>
      <c r="D81" s="188"/>
      <c r="E81" s="188"/>
      <c r="F81" s="188"/>
      <c r="G81" s="188"/>
      <c r="H81" s="155"/>
      <c r="I81" s="190"/>
      <c r="J81" s="190"/>
      <c r="K81" s="190"/>
      <c r="L81" s="190"/>
      <c r="M81" s="190"/>
      <c r="N81" s="190"/>
      <c r="O81" s="190"/>
      <c r="P81" s="155"/>
      <c r="Q81" s="191">
        <f t="shared" si="4"/>
        <v>0</v>
      </c>
      <c r="R81" s="190"/>
      <c r="S81" s="188">
        <f t="shared" si="3"/>
        <v>0</v>
      </c>
      <c r="T81" s="190"/>
      <c r="U81" s="191">
        <f t="shared" si="5"/>
        <v>0</v>
      </c>
      <c r="V81" s="161"/>
      <c r="W81" s="161"/>
      <c r="X81" s="161"/>
      <c r="Y81" s="161"/>
    </row>
    <row r="82" spans="1:31" s="153" customFormat="1" ht="11.85" customHeight="1" thickBot="1">
      <c r="A82" s="148"/>
      <c r="B82" s="195"/>
      <c r="C82" s="196">
        <f>SUM(C78:C81)</f>
        <v>12615356.439999999</v>
      </c>
      <c r="D82" s="279">
        <f t="shared" ref="D82:U82" si="7">SUM(D78:D81)</f>
        <v>0</v>
      </c>
      <c r="E82" s="279">
        <f t="shared" si="7"/>
        <v>-21262507.039999999</v>
      </c>
      <c r="F82" s="279">
        <f t="shared" si="7"/>
        <v>0</v>
      </c>
      <c r="G82" s="279">
        <f t="shared" si="7"/>
        <v>214416384.99999991</v>
      </c>
      <c r="H82" s="279">
        <f t="shared" si="7"/>
        <v>0</v>
      </c>
      <c r="I82" s="279">
        <f t="shared" si="7"/>
        <v>-214416384.99999991</v>
      </c>
      <c r="J82" s="279">
        <f t="shared" si="7"/>
        <v>0</v>
      </c>
      <c r="K82" s="279">
        <f t="shared" si="7"/>
        <v>-12113861.999999998</v>
      </c>
      <c r="L82" s="279">
        <f t="shared" si="7"/>
        <v>0</v>
      </c>
      <c r="M82" s="279">
        <f t="shared" si="7"/>
        <v>0</v>
      </c>
      <c r="N82" s="279">
        <f t="shared" si="7"/>
        <v>0</v>
      </c>
      <c r="O82" s="279">
        <f t="shared" si="7"/>
        <v>90435413</v>
      </c>
      <c r="P82" s="279">
        <f t="shared" si="7"/>
        <v>0</v>
      </c>
      <c r="Q82" s="279">
        <f t="shared" si="7"/>
        <v>501494.44000000134</v>
      </c>
      <c r="R82" s="279">
        <f t="shared" si="7"/>
        <v>0</v>
      </c>
      <c r="S82" s="279">
        <f t="shared" si="7"/>
        <v>-21262507.039999999</v>
      </c>
      <c r="T82" s="279">
        <f t="shared" si="7"/>
        <v>0</v>
      </c>
      <c r="U82" s="279">
        <f t="shared" si="7"/>
        <v>90435412.999999985</v>
      </c>
      <c r="V82" s="161"/>
      <c r="W82" s="161"/>
      <c r="X82" s="194"/>
      <c r="Y82" s="194"/>
    </row>
    <row r="83" spans="1:31" s="153" customFormat="1" ht="10.8" thickTop="1">
      <c r="A83" s="148"/>
      <c r="C83" s="197"/>
      <c r="E83" s="197"/>
      <c r="I83" s="198">
        <f>+I82+G82</f>
        <v>0</v>
      </c>
      <c r="O83" s="161"/>
      <c r="P83" s="199"/>
      <c r="Q83" s="200"/>
      <c r="S83" s="200"/>
      <c r="U83" s="200"/>
      <c r="V83" s="161"/>
      <c r="W83" s="161"/>
      <c r="X83" s="194"/>
      <c r="Y83" s="194"/>
    </row>
    <row r="84" spans="1:31" s="153" customFormat="1" ht="10.199999999999999">
      <c r="A84" s="148"/>
      <c r="C84" s="201"/>
      <c r="E84" s="197"/>
      <c r="G84" s="201"/>
      <c r="I84" s="201"/>
      <c r="K84" s="201"/>
      <c r="M84" s="200"/>
      <c r="N84" s="200"/>
      <c r="O84" s="200"/>
      <c r="P84" s="199"/>
      <c r="Q84" s="200"/>
      <c r="S84" s="200"/>
      <c r="U84" s="200"/>
      <c r="V84" s="161"/>
      <c r="W84" s="194"/>
      <c r="X84" s="194"/>
      <c r="Y84" s="194"/>
    </row>
    <row r="85" spans="1:31" s="153" customFormat="1" ht="10.199999999999999">
      <c r="A85" s="148"/>
      <c r="C85" s="201"/>
      <c r="E85" s="197"/>
      <c r="G85" s="200"/>
      <c r="K85" s="189"/>
      <c r="P85" s="199"/>
      <c r="Q85" s="200"/>
      <c r="S85" s="200"/>
      <c r="U85" s="200"/>
      <c r="V85" s="161"/>
      <c r="W85" s="194"/>
      <c r="X85" s="194"/>
      <c r="Y85" s="194"/>
    </row>
    <row r="86" spans="1:31" s="205" customFormat="1" ht="10.199999999999999">
      <c r="A86" s="202"/>
      <c r="B86" s="203" t="s">
        <v>141</v>
      </c>
      <c r="C86" s="204"/>
      <c r="E86" s="206"/>
      <c r="K86" s="207"/>
      <c r="M86" s="200"/>
      <c r="N86" s="153"/>
      <c r="O86" s="153"/>
      <c r="P86" s="153"/>
      <c r="Q86" s="153"/>
      <c r="R86" s="153"/>
      <c r="S86" s="153"/>
      <c r="T86" s="153"/>
      <c r="U86" s="153"/>
      <c r="V86" s="193"/>
      <c r="W86" s="208"/>
      <c r="X86" s="208"/>
      <c r="Y86" s="208"/>
    </row>
    <row r="87" spans="1:31" ht="14.4">
      <c r="A87" s="148" t="s">
        <v>118</v>
      </c>
      <c r="B87" s="209" t="s">
        <v>166</v>
      </c>
      <c r="C87" s="210"/>
      <c r="D87" s="210"/>
      <c r="E87" s="211"/>
      <c r="F87" s="210"/>
      <c r="G87" s="212"/>
      <c r="H87" s="213"/>
      <c r="I87" s="153"/>
      <c r="J87" s="213"/>
      <c r="K87" s="213"/>
      <c r="L87" s="213"/>
      <c r="M87" s="205"/>
      <c r="N87" s="205"/>
      <c r="O87" s="205"/>
      <c r="P87" s="205"/>
      <c r="Q87" s="214" t="s">
        <v>142</v>
      </c>
      <c r="R87" s="214"/>
      <c r="S87" s="214" t="s">
        <v>142</v>
      </c>
      <c r="T87" s="215"/>
      <c r="U87" s="214" t="s">
        <v>142</v>
      </c>
      <c r="V87" s="216"/>
      <c r="W87" s="217"/>
      <c r="X87" s="218"/>
      <c r="Y87" s="219"/>
      <c r="Z87" s="213"/>
      <c r="AA87" s="213"/>
      <c r="AB87" s="213"/>
      <c r="AC87" s="213"/>
      <c r="AD87" s="213"/>
      <c r="AE87" s="213"/>
    </row>
    <row r="88" spans="1:31" ht="14.4">
      <c r="B88" s="209" t="s">
        <v>167</v>
      </c>
      <c r="C88" s="210"/>
      <c r="D88" s="210"/>
      <c r="E88" s="211"/>
      <c r="F88" s="210"/>
      <c r="G88" s="212"/>
      <c r="H88" s="213"/>
      <c r="I88" s="153"/>
      <c r="J88" s="213"/>
      <c r="K88" s="213"/>
      <c r="L88" s="213"/>
      <c r="M88" s="205"/>
      <c r="N88" s="205"/>
      <c r="O88" s="205"/>
      <c r="P88" s="205"/>
      <c r="Q88" s="214"/>
      <c r="R88" s="214"/>
      <c r="S88" s="214"/>
      <c r="T88" s="215"/>
      <c r="U88" s="214"/>
      <c r="V88" s="216"/>
      <c r="W88" s="220"/>
      <c r="X88" s="218"/>
      <c r="Y88" s="219"/>
      <c r="Z88" s="213"/>
      <c r="AA88" s="213"/>
      <c r="AB88" s="213"/>
      <c r="AC88" s="213"/>
      <c r="AD88" s="213"/>
      <c r="AE88" s="213"/>
    </row>
    <row r="89" spans="1:31" ht="14.4">
      <c r="A89" s="148" t="s">
        <v>120</v>
      </c>
      <c r="B89" s="209" t="s">
        <v>168</v>
      </c>
      <c r="C89" s="210"/>
      <c r="D89" s="210"/>
      <c r="E89" s="211"/>
      <c r="F89" s="210"/>
      <c r="G89" s="212"/>
      <c r="H89" s="213"/>
      <c r="I89" s="153"/>
      <c r="J89" s="213"/>
      <c r="K89" s="213"/>
      <c r="L89" s="213"/>
      <c r="M89" s="213"/>
      <c r="N89" s="213"/>
      <c r="O89" s="221"/>
      <c r="P89" s="195" t="s">
        <v>143</v>
      </c>
      <c r="Q89" s="189">
        <f>Q82</f>
        <v>501494.44000000134</v>
      </c>
      <c r="R89" s="153"/>
      <c r="S89" s="189">
        <f>S82</f>
        <v>-21262507.039999999</v>
      </c>
      <c r="T89" s="200"/>
      <c r="U89" s="189">
        <f>U82</f>
        <v>90435412.999999985</v>
      </c>
      <c r="V89" s="216"/>
      <c r="W89" s="220"/>
      <c r="X89" s="218"/>
      <c r="Y89" s="219"/>
      <c r="Z89" s="213"/>
      <c r="AA89" s="213"/>
      <c r="AB89" s="213"/>
      <c r="AC89" s="213"/>
      <c r="AD89" s="213"/>
      <c r="AE89" s="213"/>
    </row>
    <row r="90" spans="1:31" ht="14.4">
      <c r="B90" s="209" t="s">
        <v>169</v>
      </c>
      <c r="C90" s="210"/>
      <c r="D90" s="210"/>
      <c r="E90" s="211"/>
      <c r="F90" s="210"/>
      <c r="G90" s="212"/>
      <c r="H90" s="213"/>
      <c r="I90" s="153"/>
      <c r="J90" s="213"/>
      <c r="K90" s="213"/>
      <c r="L90" s="213"/>
      <c r="M90" s="213"/>
      <c r="N90" s="213"/>
      <c r="O90" s="221"/>
      <c r="P90" s="195" t="s">
        <v>144</v>
      </c>
      <c r="Q90" s="197">
        <f>-Q25</f>
        <v>-9762.4</v>
      </c>
      <c r="R90" s="153"/>
      <c r="S90" s="197">
        <v>0</v>
      </c>
      <c r="T90" s="200"/>
      <c r="U90" s="197">
        <v>0</v>
      </c>
      <c r="V90" s="216"/>
      <c r="W90" s="220"/>
      <c r="X90" s="218"/>
      <c r="Y90" s="219"/>
      <c r="Z90" s="213"/>
      <c r="AA90" s="213"/>
      <c r="AB90" s="213"/>
      <c r="AC90" s="213"/>
      <c r="AD90" s="213"/>
      <c r="AE90" s="213"/>
    </row>
    <row r="91" spans="1:31" ht="14.4">
      <c r="A91" s="148" t="s">
        <v>121</v>
      </c>
      <c r="B91" s="210" t="s">
        <v>170</v>
      </c>
      <c r="C91" s="213"/>
      <c r="D91" s="213"/>
      <c r="E91" s="213"/>
      <c r="F91" s="213"/>
      <c r="G91" s="213"/>
      <c r="H91" s="213"/>
      <c r="I91" s="153"/>
      <c r="J91" s="213"/>
      <c r="K91" s="213"/>
      <c r="L91" s="213"/>
      <c r="M91" s="213"/>
      <c r="N91" s="213"/>
      <c r="O91" s="221"/>
      <c r="P91" s="195" t="s">
        <v>145</v>
      </c>
      <c r="Q91" s="197">
        <v>0</v>
      </c>
      <c r="R91" s="164"/>
      <c r="S91" s="197">
        <v>0</v>
      </c>
      <c r="T91" s="201"/>
      <c r="U91" s="197">
        <v>0</v>
      </c>
      <c r="V91" s="216"/>
      <c r="W91" s="220"/>
      <c r="X91" s="218"/>
      <c r="Y91" s="219"/>
      <c r="Z91" s="213"/>
      <c r="AA91" s="213"/>
      <c r="AB91" s="213"/>
      <c r="AC91" s="213"/>
      <c r="AD91" s="213"/>
      <c r="AE91" s="213"/>
    </row>
    <row r="92" spans="1:31" ht="14.4">
      <c r="A92" s="148" t="s">
        <v>122</v>
      </c>
      <c r="B92" s="210" t="s">
        <v>171</v>
      </c>
      <c r="C92" s="222"/>
      <c r="D92" s="213"/>
      <c r="E92" s="213"/>
      <c r="F92" s="213"/>
      <c r="G92" s="213"/>
      <c r="H92" s="213"/>
      <c r="I92" s="153"/>
      <c r="J92" s="213"/>
      <c r="K92" s="213"/>
      <c r="L92" s="213"/>
      <c r="M92" s="213"/>
      <c r="N92" s="213"/>
      <c r="O92" s="223" t="s">
        <v>146</v>
      </c>
      <c r="P92" s="223"/>
      <c r="Q92" s="280">
        <v>-0.04</v>
      </c>
      <c r="R92" s="281">
        <v>0</v>
      </c>
      <c r="S92" s="280">
        <v>0.04</v>
      </c>
      <c r="T92" s="225"/>
      <c r="U92" s="224">
        <v>0</v>
      </c>
      <c r="V92" s="216"/>
      <c r="W92" s="217"/>
      <c r="X92" s="218"/>
      <c r="Y92" s="219"/>
      <c r="Z92" s="213"/>
      <c r="AA92" s="213"/>
      <c r="AB92" s="213"/>
      <c r="AC92" s="213"/>
      <c r="AD92" s="213"/>
      <c r="AE92" s="213"/>
    </row>
    <row r="93" spans="1:31" ht="12" customHeight="1">
      <c r="B93" s="210" t="s">
        <v>172</v>
      </c>
      <c r="C93" s="222"/>
      <c r="D93" s="213"/>
      <c r="E93" s="213"/>
      <c r="F93" s="213"/>
      <c r="G93" s="213"/>
      <c r="H93" s="213"/>
      <c r="I93" s="153"/>
      <c r="J93" s="213"/>
      <c r="K93" s="213"/>
      <c r="L93" s="213"/>
      <c r="M93" s="213"/>
      <c r="N93" s="213"/>
      <c r="O93" s="195"/>
      <c r="P93" s="195" t="s">
        <v>147</v>
      </c>
      <c r="Q93" s="226">
        <f>SUM(Q89:Q92)</f>
        <v>491732.00000000134</v>
      </c>
      <c r="R93" s="226"/>
      <c r="S93" s="226">
        <f>SUM(S89:S92)</f>
        <v>-21262507</v>
      </c>
      <c r="T93" s="226"/>
      <c r="U93" s="226">
        <f>SUM(U89:U92)</f>
        <v>90435412.999999985</v>
      </c>
      <c r="V93" s="216"/>
      <c r="W93" s="220"/>
      <c r="X93" s="227"/>
      <c r="Y93" s="218"/>
      <c r="Z93" s="195"/>
      <c r="AA93" s="197"/>
      <c r="AB93" s="153"/>
      <c r="AC93" s="197"/>
      <c r="AD93" s="200"/>
      <c r="AE93" s="197">
        <v>0</v>
      </c>
    </row>
    <row r="94" spans="1:31" ht="14.4">
      <c r="A94" s="148" t="s">
        <v>123</v>
      </c>
      <c r="B94" s="210" t="s">
        <v>173</v>
      </c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O94" s="213"/>
      <c r="P94" s="195" t="s">
        <v>165</v>
      </c>
      <c r="Q94" s="194">
        <v>491732</v>
      </c>
      <c r="R94" s="228"/>
      <c r="S94" s="229">
        <v>-21262507</v>
      </c>
      <c r="T94" s="228"/>
      <c r="U94" s="229">
        <v>90435413</v>
      </c>
      <c r="V94" s="216"/>
      <c r="W94" s="220"/>
      <c r="X94" s="219"/>
      <c r="Y94" s="219"/>
      <c r="Z94" s="213"/>
      <c r="AA94" s="213"/>
      <c r="AB94" s="213"/>
      <c r="AC94" s="213"/>
      <c r="AD94" s="213"/>
      <c r="AE94" s="213"/>
    </row>
    <row r="95" spans="1:31" ht="15" thickBot="1">
      <c r="A95" s="148" t="s">
        <v>126</v>
      </c>
      <c r="B95" s="153" t="s">
        <v>151</v>
      </c>
      <c r="F95" s="213"/>
      <c r="G95" s="213"/>
      <c r="H95" s="213"/>
      <c r="I95" s="213"/>
      <c r="L95" s="213"/>
      <c r="M95" s="213"/>
      <c r="N95" s="213"/>
      <c r="O95" s="153"/>
      <c r="P95" s="195" t="s">
        <v>148</v>
      </c>
      <c r="Q95" s="282">
        <f>Q93-Q94</f>
        <v>1.3387762010097504E-9</v>
      </c>
      <c r="R95" s="258"/>
      <c r="S95" s="282">
        <f>S93-S94</f>
        <v>0</v>
      </c>
      <c r="T95" s="258"/>
      <c r="U95" s="282">
        <f>U93-U94</f>
        <v>0</v>
      </c>
      <c r="V95" s="216"/>
      <c r="X95" s="216"/>
      <c r="Y95" s="216"/>
      <c r="Z95" s="213"/>
      <c r="AA95" s="213"/>
      <c r="AB95" s="213"/>
      <c r="AC95" s="213"/>
      <c r="AD95" s="213"/>
      <c r="AE95" s="213"/>
    </row>
    <row r="96" spans="1:31" ht="15" hidden="1" thickTop="1">
      <c r="A96" s="148" t="s">
        <v>149</v>
      </c>
      <c r="B96" s="210" t="s">
        <v>150</v>
      </c>
      <c r="C96" s="213"/>
      <c r="D96" s="213"/>
      <c r="E96" s="144"/>
      <c r="F96" s="213"/>
      <c r="G96" s="213"/>
      <c r="H96" s="213"/>
      <c r="I96" s="213"/>
      <c r="L96" s="213"/>
      <c r="M96" s="213"/>
      <c r="N96" s="213"/>
      <c r="O96" s="153"/>
      <c r="P96" s="195"/>
      <c r="Q96" s="230"/>
      <c r="R96" s="200"/>
      <c r="S96" s="197"/>
      <c r="T96" s="200"/>
      <c r="U96" s="197"/>
      <c r="V96" s="216"/>
      <c r="X96" s="216"/>
      <c r="Y96" s="216"/>
      <c r="Z96" s="213"/>
      <c r="AA96" s="213"/>
      <c r="AB96" s="213"/>
      <c r="AC96" s="213"/>
      <c r="AD96" s="213"/>
      <c r="AE96" s="213"/>
    </row>
    <row r="97" spans="1:25" ht="15" thickTop="1"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6"/>
      <c r="W97" s="216"/>
    </row>
    <row r="98" spans="1:25" ht="14.4">
      <c r="A98" s="148" t="s">
        <v>127</v>
      </c>
      <c r="B98" s="153" t="s">
        <v>152</v>
      </c>
      <c r="C98" s="222"/>
      <c r="D98" s="213"/>
      <c r="E98" s="144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6"/>
      <c r="W98" s="216"/>
    </row>
    <row r="99" spans="1:25" s="235" customFormat="1">
      <c r="A99" s="148" t="s">
        <v>135</v>
      </c>
      <c r="B99" s="231" t="s">
        <v>174</v>
      </c>
      <c r="C99" s="222"/>
      <c r="D99" s="213"/>
      <c r="E99" s="144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3"/>
      <c r="W99" s="233"/>
      <c r="X99" s="234"/>
      <c r="Y99" s="234"/>
    </row>
    <row r="100" spans="1:25" s="235" customFormat="1">
      <c r="A100" s="148" t="s">
        <v>136</v>
      </c>
      <c r="B100" s="236" t="s">
        <v>175</v>
      </c>
      <c r="C100" s="232"/>
      <c r="D100" s="232"/>
      <c r="M100" s="232"/>
      <c r="N100" s="232"/>
      <c r="V100" s="234"/>
      <c r="W100" s="234"/>
      <c r="X100" s="234"/>
      <c r="Y100" s="234"/>
    </row>
    <row r="101" spans="1:25" ht="12" customHeight="1">
      <c r="A101" s="148" t="s">
        <v>136</v>
      </c>
      <c r="B101" s="237" t="s">
        <v>176</v>
      </c>
      <c r="C101" s="232"/>
      <c r="D101" s="232"/>
      <c r="E101" s="235"/>
      <c r="O101" s="153"/>
      <c r="W101" s="238"/>
    </row>
    <row r="102" spans="1:25">
      <c r="C102" s="153"/>
      <c r="O102" s="153"/>
      <c r="W102" s="238"/>
    </row>
    <row r="103" spans="1:25" ht="14.4" hidden="1">
      <c r="A103" s="144" t="s">
        <v>137</v>
      </c>
      <c r="B103" s="144" t="s">
        <v>177</v>
      </c>
      <c r="E103" s="144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6"/>
      <c r="W103" s="216"/>
    </row>
    <row r="104" spans="1:25" hidden="1">
      <c r="A104" s="148" t="s">
        <v>128</v>
      </c>
      <c r="B104" s="236" t="s">
        <v>153</v>
      </c>
      <c r="C104" s="213"/>
      <c r="D104" s="213"/>
      <c r="E104" s="144"/>
    </row>
    <row r="105" spans="1:25" hidden="1">
      <c r="A105" s="148" t="s">
        <v>154</v>
      </c>
      <c r="B105" s="231" t="s">
        <v>178</v>
      </c>
      <c r="C105" s="213"/>
      <c r="D105" s="213"/>
      <c r="E105" s="213"/>
    </row>
    <row r="106" spans="1:25">
      <c r="A106" s="148" t="s">
        <v>155</v>
      </c>
      <c r="B106" s="236" t="s">
        <v>179</v>
      </c>
      <c r="C106" s="213"/>
      <c r="D106" s="213"/>
      <c r="E106" s="213"/>
    </row>
    <row r="107" spans="1:25">
      <c r="B107" s="231"/>
      <c r="E107" s="144"/>
    </row>
    <row r="111" spans="1:25">
      <c r="G111" s="143"/>
    </row>
  </sheetData>
  <mergeCells count="2">
    <mergeCell ref="C1:G1"/>
    <mergeCell ref="I1:O1"/>
  </mergeCells>
  <pageMargins left="0.2" right="0" top="0.7" bottom="0.4" header="0.4" footer="0"/>
  <pageSetup scale="64" fitToHeight="0" orientation="portrait" r:id="rId1"/>
  <headerFooter alignWithMargins="0">
    <oddHeader xml:space="preserve">&amp;C&amp;14 &amp;12 2018
CONSOLIDATED QUALIFIED PENSION ACCOUNTING SUMMARY
</oddHeader>
    <oddFooter>&amp;L&amp;8&amp;Z&amp;F&amp;RPage &amp;P of &amp;N</oddFooter>
  </headerFooter>
  <customProperties>
    <customPr name="_pios_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0C6F82-7C1C-4E3A-8046-01A52A0A8ED8}"/>
</file>

<file path=customXml/itemProps2.xml><?xml version="1.0" encoding="utf-8"?>
<ds:datastoreItem xmlns:ds="http://schemas.openxmlformats.org/officeDocument/2006/customXml" ds:itemID="{BB113DAF-8405-44CA-8511-78F608A30869}"/>
</file>

<file path=customXml/itemProps3.xml><?xml version="1.0" encoding="utf-8"?>
<ds:datastoreItem xmlns:ds="http://schemas.openxmlformats.org/officeDocument/2006/customXml" ds:itemID="{E81EF81B-0BA5-47B1-95E4-07C1874D0976}"/>
</file>

<file path=customXml/itemProps4.xml><?xml version="1.0" encoding="utf-8"?>
<ds:datastoreItem xmlns:ds="http://schemas.openxmlformats.org/officeDocument/2006/customXml" ds:itemID="{9BD274D7-D47B-4145-A3CA-082D458F5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SAP Export</vt:lpstr>
      <vt:lpstr>GA Qual Consolidated 12-2019</vt:lpstr>
      <vt:lpstr>'GA Qual Consolidated 12-2019'!Print_Area</vt:lpstr>
      <vt:lpstr>'GA Qual Consolidated 12-2019'!Print_Titles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2016-10-20T18:39:29Z</cp:lastPrinted>
  <dcterms:created xsi:type="dcterms:W3CDTF">2010-08-27T16:27:22Z</dcterms:created>
  <dcterms:modified xsi:type="dcterms:W3CDTF">2020-03-23T22:52:10Z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