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68" windowWidth="17496" windowHeight="8928"/>
  </bookViews>
  <sheets>
    <sheet name="FCR Read Me" sheetId="1" r:id="rId1"/>
    <sheet name="Sch 62 FCR Table" sheetId="5" r:id="rId2"/>
    <sheet name="FCR Rates Feeder" sheetId="7" r:id="rId3"/>
    <sheet name="FCR Rates Sub" sheetId="2" r:id="rId4"/>
    <sheet name="Lvl FCR Sub Equip" sheetId="3" r:id="rId5"/>
    <sheet name="Lvl FCR Feeder" sheetId="6" r:id="rId6"/>
    <sheet name="LvlFCR Land" sheetId="4" r:id="rId7"/>
  </sheets>
  <externalReferences>
    <externalReference r:id="rId8"/>
  </externalReferences>
  <definedNames>
    <definedName name="_Regression_Int" localSheetId="5">1</definedName>
    <definedName name="_Regression_Int" localSheetId="4">1</definedName>
    <definedName name="_xlnm.Print_Area" localSheetId="2">'FCR Rates Feeder'!$A$1:$D$41</definedName>
    <definedName name="_xlnm.Print_Area" localSheetId="3">'FCR Rates Sub'!$A$1:$H$55</definedName>
    <definedName name="_xlnm.Print_Area" localSheetId="0">'FCR Read Me'!$A$1:$C$23</definedName>
    <definedName name="_xlnm.Print_Area" localSheetId="5">'Lvl FCR Feeder'!$A$1:$M$56</definedName>
    <definedName name="_xlnm.Print_Area" localSheetId="4">'Lvl FCR Sub Equip'!$A$1:$M$70</definedName>
    <definedName name="_xlnm.Print_Area" localSheetId="6">'LvlFCR Land'!$A$1:$R$68</definedName>
    <definedName name="_xlnm.Print_Area" localSheetId="1">'Sch 62 FCR Table'!$A$1:$E$57</definedName>
  </definedNames>
  <calcPr calcId="145621" iterate="1" calcOnSave="0"/>
</workbook>
</file>

<file path=xl/calcChain.xml><?xml version="1.0" encoding="utf-8"?>
<calcChain xmlns="http://schemas.openxmlformats.org/spreadsheetml/2006/main">
  <c r="B20" i="1" l="1"/>
  <c r="H12" i="6" l="1"/>
  <c r="H14" i="3"/>
  <c r="H13" i="3"/>
  <c r="H12" i="3"/>
  <c r="H11" i="3"/>
  <c r="K6" i="4"/>
  <c r="J6" i="4"/>
  <c r="K2" i="4"/>
  <c r="J2" i="4"/>
  <c r="I10" i="4" l="1"/>
  <c r="E54" i="6" l="1"/>
  <c r="C54" i="6"/>
  <c r="I52" i="6" l="1"/>
  <c r="L6" i="4" l="1"/>
  <c r="L5" i="4"/>
  <c r="L3" i="4"/>
  <c r="L2" i="4"/>
  <c r="L4" i="4" l="1"/>
  <c r="L8" i="4" s="1"/>
  <c r="I51" i="6" l="1"/>
  <c r="I66" i="4" l="1"/>
  <c r="H14" i="6" l="1"/>
  <c r="I12" i="4" l="1"/>
  <c r="H11" i="6"/>
  <c r="H13" i="6"/>
  <c r="I11" i="4" s="1"/>
  <c r="I49" i="6" l="1"/>
  <c r="I47" i="6"/>
  <c r="I45" i="6"/>
  <c r="I43" i="6"/>
  <c r="I41" i="6"/>
  <c r="I39" i="6"/>
  <c r="I37" i="6"/>
  <c r="I35" i="6"/>
  <c r="I33" i="6"/>
  <c r="I31" i="6"/>
  <c r="I29" i="6"/>
  <c r="I27" i="6"/>
  <c r="I25" i="6"/>
  <c r="I23" i="6"/>
  <c r="I21" i="6"/>
  <c r="I19" i="6"/>
  <c r="I17" i="6"/>
  <c r="I50" i="6"/>
  <c r="I48" i="6"/>
  <c r="I46" i="6"/>
  <c r="I44" i="6"/>
  <c r="I42" i="6"/>
  <c r="I40" i="6"/>
  <c r="I38" i="6"/>
  <c r="I36" i="6"/>
  <c r="I34" i="6"/>
  <c r="I32" i="6"/>
  <c r="I30" i="6"/>
  <c r="I28" i="6"/>
  <c r="I26" i="6"/>
  <c r="I24" i="6"/>
  <c r="I22" i="6"/>
  <c r="I20" i="6"/>
  <c r="I18" i="6"/>
  <c r="I54" i="6" l="1"/>
  <c r="I17" i="3"/>
  <c r="A7" i="7"/>
  <c r="A8" i="7" s="1"/>
  <c r="A18" i="6"/>
  <c r="A19" i="6" s="1"/>
  <c r="D17" i="6"/>
  <c r="B17" i="6"/>
  <c r="J17" i="6" s="1"/>
  <c r="D13" i="6"/>
  <c r="D14" i="6"/>
  <c r="E51" i="6" l="1"/>
  <c r="F51" i="6" s="1"/>
  <c r="E52" i="6"/>
  <c r="F52" i="6" s="1"/>
  <c r="A9" i="7"/>
  <c r="A20" i="6"/>
  <c r="E50" i="6"/>
  <c r="F50" i="6" s="1"/>
  <c r="E49" i="6"/>
  <c r="F49" i="6" s="1"/>
  <c r="E48" i="6"/>
  <c r="F48" i="6" s="1"/>
  <c r="E47" i="6"/>
  <c r="F47" i="6" s="1"/>
  <c r="E46" i="6"/>
  <c r="F46" i="6" s="1"/>
  <c r="E45" i="6"/>
  <c r="F45" i="6" s="1"/>
  <c r="E44" i="6"/>
  <c r="F44" i="6" s="1"/>
  <c r="E43" i="6"/>
  <c r="F43" i="6" s="1"/>
  <c r="E42" i="6"/>
  <c r="F42" i="6" s="1"/>
  <c r="E41" i="6"/>
  <c r="F41" i="6" s="1"/>
  <c r="E40" i="6"/>
  <c r="F40" i="6" s="1"/>
  <c r="E39" i="6"/>
  <c r="F39" i="6" s="1"/>
  <c r="E17" i="6"/>
  <c r="F17" i="6" s="1"/>
  <c r="B18" i="6"/>
  <c r="J18" i="6" s="1"/>
  <c r="E18" i="6"/>
  <c r="F18" i="6" s="1"/>
  <c r="E19" i="6"/>
  <c r="F19" i="6" s="1"/>
  <c r="E20" i="6"/>
  <c r="F20" i="6" s="1"/>
  <c r="E21" i="6"/>
  <c r="F21" i="6" s="1"/>
  <c r="E22" i="6"/>
  <c r="F22" i="6" s="1"/>
  <c r="E23" i="6"/>
  <c r="F23" i="6" s="1"/>
  <c r="E24" i="6"/>
  <c r="F24" i="6" s="1"/>
  <c r="E25" i="6"/>
  <c r="F25" i="6" s="1"/>
  <c r="E26" i="6"/>
  <c r="F26" i="6" s="1"/>
  <c r="E27" i="6"/>
  <c r="F27" i="6" s="1"/>
  <c r="E28" i="6"/>
  <c r="F28" i="6" s="1"/>
  <c r="E29" i="6"/>
  <c r="F29" i="6" s="1"/>
  <c r="E30" i="6"/>
  <c r="F30" i="6" s="1"/>
  <c r="E31" i="6"/>
  <c r="F31" i="6" s="1"/>
  <c r="E32" i="6"/>
  <c r="F32" i="6" s="1"/>
  <c r="E33" i="6"/>
  <c r="F33" i="6" s="1"/>
  <c r="E34" i="6"/>
  <c r="F34" i="6" s="1"/>
  <c r="E35" i="6"/>
  <c r="F35" i="6" s="1"/>
  <c r="E36" i="6"/>
  <c r="F36" i="6" s="1"/>
  <c r="E37" i="6"/>
  <c r="F37" i="6" s="1"/>
  <c r="E38" i="6"/>
  <c r="F38" i="6" s="1"/>
  <c r="F54" i="6" l="1"/>
  <c r="A10" i="7"/>
  <c r="B19" i="6"/>
  <c r="J19" i="6" s="1"/>
  <c r="A21" i="6"/>
  <c r="A11" i="7" l="1"/>
  <c r="D18" i="6"/>
  <c r="A22" i="6"/>
  <c r="B20" i="6"/>
  <c r="J20" i="6" s="1"/>
  <c r="A12" i="7" l="1"/>
  <c r="A23" i="6"/>
  <c r="D19" i="6"/>
  <c r="B21" i="6"/>
  <c r="J21" i="6" s="1"/>
  <c r="A13" i="7" l="1"/>
  <c r="D20" i="6"/>
  <c r="A24" i="6"/>
  <c r="B22" i="6"/>
  <c r="J22" i="6" s="1"/>
  <c r="A14" i="7" l="1"/>
  <c r="D21" i="6"/>
  <c r="B23" i="6"/>
  <c r="J23" i="6" s="1"/>
  <c r="A25" i="6"/>
  <c r="A15" i="7" l="1"/>
  <c r="A26" i="6"/>
  <c r="B24" i="6"/>
  <c r="J24" i="6" s="1"/>
  <c r="D22" i="6"/>
  <c r="A16" i="7" l="1"/>
  <c r="B25" i="6"/>
  <c r="J25" i="6" s="1"/>
  <c r="A27" i="6"/>
  <c r="D23" i="6"/>
  <c r="A17" i="7" l="1"/>
  <c r="D24" i="6"/>
  <c r="A28" i="6"/>
  <c r="B26" i="6"/>
  <c r="J26" i="6" s="1"/>
  <c r="A18" i="7" l="1"/>
  <c r="B27" i="6"/>
  <c r="J27" i="6" s="1"/>
  <c r="A29" i="6"/>
  <c r="D25" i="6"/>
  <c r="A19" i="7" l="1"/>
  <c r="D26" i="6"/>
  <c r="A30" i="6"/>
  <c r="B28" i="6"/>
  <c r="J28" i="6" s="1"/>
  <c r="A20" i="7" l="1"/>
  <c r="B29" i="6"/>
  <c r="J29" i="6" s="1"/>
  <c r="A31" i="6"/>
  <c r="D27" i="6"/>
  <c r="A21" i="7" l="1"/>
  <c r="D28" i="6"/>
  <c r="A32" i="6"/>
  <c r="B30" i="6"/>
  <c r="J30" i="6" s="1"/>
  <c r="A22" i="7" l="1"/>
  <c r="D29" i="6"/>
  <c r="B31" i="6"/>
  <c r="J31" i="6" s="1"/>
  <c r="A33" i="6"/>
  <c r="A23" i="7" l="1"/>
  <c r="A34" i="6"/>
  <c r="D30" i="6"/>
  <c r="B32" i="6"/>
  <c r="J32" i="6" s="1"/>
  <c r="A24" i="7" l="1"/>
  <c r="A35" i="6"/>
  <c r="B33" i="6"/>
  <c r="J33" i="6" s="1"/>
  <c r="D31" i="6"/>
  <c r="A25" i="7" l="1"/>
  <c r="B34" i="6"/>
  <c r="J34" i="6" s="1"/>
  <c r="A36" i="6"/>
  <c r="D32" i="6"/>
  <c r="A9" i="5"/>
  <c r="A10" i="5" s="1"/>
  <c r="A26" i="7" l="1"/>
  <c r="D33" i="6"/>
  <c r="A37" i="6"/>
  <c r="B35" i="6"/>
  <c r="J35" i="6" s="1"/>
  <c r="A11" i="5"/>
  <c r="J7" i="6"/>
  <c r="K7" i="6"/>
  <c r="K6" i="6"/>
  <c r="J6" i="6"/>
  <c r="J4" i="6"/>
  <c r="K4" i="6"/>
  <c r="K3" i="6"/>
  <c r="J3" i="6" l="1"/>
  <c r="J5" i="6" s="1"/>
  <c r="J4" i="4"/>
  <c r="A27" i="7"/>
  <c r="D34" i="6"/>
  <c r="B36" i="6"/>
  <c r="J36" i="6" s="1"/>
  <c r="A38" i="6"/>
  <c r="A12" i="5"/>
  <c r="K4" i="3"/>
  <c r="K3" i="3"/>
  <c r="J4" i="3"/>
  <c r="J3" i="3"/>
  <c r="A28" i="7" l="1"/>
  <c r="A39" i="6"/>
  <c r="D35" i="6"/>
  <c r="B37" i="6"/>
  <c r="J37" i="6" s="1"/>
  <c r="A13" i="5"/>
  <c r="J5" i="3"/>
  <c r="L6" i="6"/>
  <c r="E12" i="4"/>
  <c r="E11" i="4"/>
  <c r="B15" i="4"/>
  <c r="B16" i="4" s="1"/>
  <c r="B17" i="4" s="1"/>
  <c r="B18" i="4" s="1"/>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E30" i="4"/>
  <c r="F30" i="4" s="1"/>
  <c r="E32" i="4"/>
  <c r="F32" i="4" s="1"/>
  <c r="E34" i="4"/>
  <c r="F34" i="4" s="1"/>
  <c r="E36" i="4"/>
  <c r="F36" i="4" s="1"/>
  <c r="E38" i="4"/>
  <c r="F38" i="4" s="1"/>
  <c r="E40" i="4"/>
  <c r="F40" i="4" s="1"/>
  <c r="E42" i="4"/>
  <c r="F42" i="4" s="1"/>
  <c r="E44" i="4"/>
  <c r="F44" i="4" s="1"/>
  <c r="E46" i="4"/>
  <c r="F46" i="4" s="1"/>
  <c r="E48" i="4"/>
  <c r="F48" i="4" s="1"/>
  <c r="E50" i="4"/>
  <c r="F50" i="4" s="1"/>
  <c r="E52" i="4"/>
  <c r="F52" i="4" s="1"/>
  <c r="C66" i="4"/>
  <c r="J6" i="3"/>
  <c r="K6" i="3"/>
  <c r="J7" i="3"/>
  <c r="K7" i="3"/>
  <c r="D14" i="3"/>
  <c r="D13" i="3"/>
  <c r="B17" i="3"/>
  <c r="D17" i="3"/>
  <c r="A18" i="3"/>
  <c r="E23" i="3"/>
  <c r="E27" i="3"/>
  <c r="C68" i="3"/>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E31" i="3" l="1"/>
  <c r="E5" i="2"/>
  <c r="J17" i="3"/>
  <c r="E24" i="3"/>
  <c r="E64" i="3"/>
  <c r="E63" i="3"/>
  <c r="E66" i="3"/>
  <c r="E62" i="3"/>
  <c r="E65" i="3"/>
  <c r="E35" i="3"/>
  <c r="E60" i="4"/>
  <c r="F60" i="4" s="1"/>
  <c r="E61" i="4"/>
  <c r="F61" i="4" s="1"/>
  <c r="E62" i="4"/>
  <c r="F62" i="4" s="1"/>
  <c r="E64" i="4"/>
  <c r="F64" i="4" s="1"/>
  <c r="E59" i="4"/>
  <c r="F59" i="4" s="1"/>
  <c r="E63" i="4"/>
  <c r="F63" i="4" s="1"/>
  <c r="E33" i="3"/>
  <c r="E29" i="3"/>
  <c r="E25" i="3"/>
  <c r="E29" i="4"/>
  <c r="F29" i="4" s="1"/>
  <c r="E15" i="4"/>
  <c r="F15" i="4" s="1"/>
  <c r="E53" i="4"/>
  <c r="F53" i="4" s="1"/>
  <c r="E51" i="4"/>
  <c r="F51" i="4" s="1"/>
  <c r="E49" i="4"/>
  <c r="F49" i="4" s="1"/>
  <c r="E47" i="4"/>
  <c r="F47" i="4" s="1"/>
  <c r="E45" i="4"/>
  <c r="F45" i="4" s="1"/>
  <c r="E43" i="4"/>
  <c r="F43" i="4" s="1"/>
  <c r="E41" i="4"/>
  <c r="F41" i="4" s="1"/>
  <c r="E39" i="4"/>
  <c r="F39" i="4" s="1"/>
  <c r="E37" i="4"/>
  <c r="F37" i="4" s="1"/>
  <c r="E35" i="4"/>
  <c r="F35" i="4" s="1"/>
  <c r="E33" i="4"/>
  <c r="F33" i="4" s="1"/>
  <c r="E31" i="4"/>
  <c r="F31" i="4" s="1"/>
  <c r="E36" i="3"/>
  <c r="E34" i="3"/>
  <c r="E32" i="3"/>
  <c r="E30" i="3"/>
  <c r="E28" i="3"/>
  <c r="E26" i="3"/>
  <c r="A19" i="3"/>
  <c r="I19" i="3" s="1"/>
  <c r="I18" i="3"/>
  <c r="E61" i="3"/>
  <c r="E38" i="3"/>
  <c r="E40" i="3"/>
  <c r="E42" i="3"/>
  <c r="E44" i="3"/>
  <c r="E46" i="3"/>
  <c r="E48" i="3"/>
  <c r="E50" i="3"/>
  <c r="E52" i="3"/>
  <c r="E54" i="3"/>
  <c r="E56" i="3"/>
  <c r="E58" i="3"/>
  <c r="E60" i="3"/>
  <c r="E37" i="3"/>
  <c r="E39" i="3"/>
  <c r="E41" i="3"/>
  <c r="E43" i="3"/>
  <c r="E45" i="3"/>
  <c r="E47" i="3"/>
  <c r="E49" i="3"/>
  <c r="E51" i="3"/>
  <c r="E53" i="3"/>
  <c r="E55" i="3"/>
  <c r="E57" i="3"/>
  <c r="E59" i="3"/>
  <c r="E57" i="4"/>
  <c r="F57" i="4" s="1"/>
  <c r="E55" i="4"/>
  <c r="F55" i="4" s="1"/>
  <c r="E58" i="4"/>
  <c r="F58" i="4" s="1"/>
  <c r="E56" i="4"/>
  <c r="F56" i="4" s="1"/>
  <c r="E54" i="4"/>
  <c r="F54" i="4" s="1"/>
  <c r="L7" i="3"/>
  <c r="L7" i="6"/>
  <c r="H18" i="6" s="1"/>
  <c r="A29" i="7"/>
  <c r="D36" i="6"/>
  <c r="A40" i="6"/>
  <c r="B38" i="6"/>
  <c r="J38" i="6" s="1"/>
  <c r="A14" i="5"/>
  <c r="H15" i="4"/>
  <c r="L6" i="3"/>
  <c r="A42" i="2"/>
  <c r="B19" i="4"/>
  <c r="B20" i="4" s="1"/>
  <c r="B21" i="4" s="1"/>
  <c r="B22" i="4" s="1"/>
  <c r="E17" i="3"/>
  <c r="F17" i="3" s="1"/>
  <c r="E22" i="3"/>
  <c r="E21" i="3"/>
  <c r="E20" i="3"/>
  <c r="E19" i="3"/>
  <c r="E18" i="3"/>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K18" i="6" l="1"/>
  <c r="F19" i="3"/>
  <c r="A20" i="3"/>
  <c r="I20" i="3" s="1"/>
  <c r="F20" i="3" s="1"/>
  <c r="F18" i="3"/>
  <c r="H35" i="6"/>
  <c r="K35" i="6" s="1"/>
  <c r="D16" i="4"/>
  <c r="H17" i="3"/>
  <c r="K17" i="3" s="1"/>
  <c r="H34" i="6"/>
  <c r="K34" i="6" s="1"/>
  <c r="H32" i="6"/>
  <c r="K32" i="6" s="1"/>
  <c r="H30" i="6"/>
  <c r="K30" i="6" s="1"/>
  <c r="H28" i="6"/>
  <c r="K28" i="6" s="1"/>
  <c r="H26" i="6"/>
  <c r="K26" i="6" s="1"/>
  <c r="H24" i="6"/>
  <c r="K24" i="6" s="1"/>
  <c r="H22" i="6"/>
  <c r="K22" i="6" s="1"/>
  <c r="H20" i="6"/>
  <c r="K20" i="6" s="1"/>
  <c r="H33" i="6"/>
  <c r="K33" i="6" s="1"/>
  <c r="H31" i="6"/>
  <c r="K31" i="6" s="1"/>
  <c r="H29" i="6"/>
  <c r="K29" i="6" s="1"/>
  <c r="H27" i="6"/>
  <c r="K27" i="6" s="1"/>
  <c r="H25" i="6"/>
  <c r="K25" i="6" s="1"/>
  <c r="H23" i="6"/>
  <c r="K23" i="6" s="1"/>
  <c r="H21" i="6"/>
  <c r="K21" i="6" s="1"/>
  <c r="H19" i="6"/>
  <c r="K19" i="6" s="1"/>
  <c r="H17" i="6"/>
  <c r="K17" i="6" s="1"/>
  <c r="A30" i="7"/>
  <c r="B39" i="6"/>
  <c r="J39" i="6" s="1"/>
  <c r="A41" i="6"/>
  <c r="D37" i="6"/>
  <c r="H36" i="6"/>
  <c r="K36" i="6" s="1"/>
  <c r="A15" i="5"/>
  <c r="A43" i="2"/>
  <c r="A44" i="2" s="1"/>
  <c r="A45" i="2" s="1"/>
  <c r="A46" i="2" s="1"/>
  <c r="A47" i="2" s="1"/>
  <c r="A48" i="2" s="1"/>
  <c r="A49" i="2" s="1"/>
  <c r="A50" i="2" s="1"/>
  <c r="A51" i="2" s="1"/>
  <c r="A52" i="2" s="1"/>
  <c r="A53" i="2" s="1"/>
  <c r="A54" i="2" s="1"/>
  <c r="B23" i="4"/>
  <c r="B18" i="3"/>
  <c r="E6" i="2" s="1"/>
  <c r="E66" i="4"/>
  <c r="E68" i="3"/>
  <c r="A21" i="3" l="1"/>
  <c r="I21" i="3" s="1"/>
  <c r="F21" i="3" s="1"/>
  <c r="J18" i="3"/>
  <c r="J15" i="4"/>
  <c r="A31" i="7"/>
  <c r="A42" i="6"/>
  <c r="B40" i="6"/>
  <c r="J40" i="6" s="1"/>
  <c r="D38" i="6"/>
  <c r="H37" i="6"/>
  <c r="K37" i="6" s="1"/>
  <c r="A16" i="5"/>
  <c r="F66" i="4"/>
  <c r="B24" i="4"/>
  <c r="B19" i="3"/>
  <c r="E7" i="2" s="1"/>
  <c r="H16" i="4"/>
  <c r="D17" i="4"/>
  <c r="D18" i="3"/>
  <c r="A22" i="3" l="1"/>
  <c r="I22" i="3" s="1"/>
  <c r="F22" i="3" s="1"/>
  <c r="J19" i="3"/>
  <c r="A32" i="7"/>
  <c r="B41" i="6"/>
  <c r="J41" i="6" s="1"/>
  <c r="D39" i="6"/>
  <c r="H38" i="6"/>
  <c r="K38" i="6" s="1"/>
  <c r="A43" i="6"/>
  <c r="A17" i="5"/>
  <c r="A23" i="3"/>
  <c r="I23" i="3" s="1"/>
  <c r="F23" i="3" s="1"/>
  <c r="B25" i="4"/>
  <c r="J16" i="4"/>
  <c r="B20" i="3"/>
  <c r="E8" i="2" s="1"/>
  <c r="H18" i="3"/>
  <c r="K18" i="3" s="1"/>
  <c r="D19" i="3"/>
  <c r="H17" i="4"/>
  <c r="J17" i="4" s="1"/>
  <c r="D18" i="4"/>
  <c r="J20" i="3" l="1"/>
  <c r="A33" i="7"/>
  <c r="A44" i="6"/>
  <c r="D40" i="6"/>
  <c r="H39" i="6"/>
  <c r="B42" i="6"/>
  <c r="J42" i="6" s="1"/>
  <c r="A18" i="5"/>
  <c r="B26" i="4"/>
  <c r="A24" i="3"/>
  <c r="I24" i="3" s="1"/>
  <c r="F24" i="3" s="1"/>
  <c r="H18" i="4"/>
  <c r="J18" i="4" s="1"/>
  <c r="D19" i="4"/>
  <c r="B21" i="3"/>
  <c r="E9" i="2" s="1"/>
  <c r="H19" i="3"/>
  <c r="K19" i="3" s="1"/>
  <c r="D20" i="3"/>
  <c r="K39" i="6" l="1"/>
  <c r="J21" i="3"/>
  <c r="A34" i="7"/>
  <c r="D41" i="6"/>
  <c r="H40" i="6"/>
  <c r="K40" i="6" s="1"/>
  <c r="A45" i="6"/>
  <c r="B43" i="6"/>
  <c r="J43" i="6" s="1"/>
  <c r="A19" i="5"/>
  <c r="A25" i="3"/>
  <c r="I25" i="3" s="1"/>
  <c r="F25" i="3" s="1"/>
  <c r="B27" i="4"/>
  <c r="H20" i="3"/>
  <c r="K20" i="3" s="1"/>
  <c r="D21" i="3"/>
  <c r="H19" i="4"/>
  <c r="D20" i="4"/>
  <c r="B22" i="3"/>
  <c r="E10" i="2" s="1"/>
  <c r="J22" i="3" l="1"/>
  <c r="A35" i="7"/>
  <c r="A46" i="6"/>
  <c r="D42" i="6"/>
  <c r="H41" i="6"/>
  <c r="K41" i="6" s="1"/>
  <c r="B44" i="6"/>
  <c r="J44" i="6" s="1"/>
  <c r="A20" i="5"/>
  <c r="B28" i="4"/>
  <c r="A26" i="3"/>
  <c r="I26" i="3" s="1"/>
  <c r="F26" i="3" s="1"/>
  <c r="J19" i="4"/>
  <c r="H21" i="3"/>
  <c r="K21" i="3" s="1"/>
  <c r="D22" i="3"/>
  <c r="B23" i="3"/>
  <c r="E11" i="2" s="1"/>
  <c r="H20" i="4"/>
  <c r="D21" i="4"/>
  <c r="J23" i="3" l="1"/>
  <c r="A36" i="7"/>
  <c r="D43" i="6"/>
  <c r="H42" i="6"/>
  <c r="K42" i="6" s="1"/>
  <c r="B45" i="6"/>
  <c r="J45" i="6" s="1"/>
  <c r="A47" i="6"/>
  <c r="A21" i="5"/>
  <c r="A27" i="3"/>
  <c r="I27" i="3" s="1"/>
  <c r="F27" i="3" s="1"/>
  <c r="B29" i="4"/>
  <c r="J20" i="4"/>
  <c r="B24" i="3"/>
  <c r="E12" i="2" s="1"/>
  <c r="H21" i="4"/>
  <c r="J21" i="4" s="1"/>
  <c r="D22" i="4"/>
  <c r="H22" i="3"/>
  <c r="K22" i="3" s="1"/>
  <c r="D23" i="3"/>
  <c r="J24" i="3" l="1"/>
  <c r="A37" i="7"/>
  <c r="A38" i="7" s="1"/>
  <c r="A48" i="6"/>
  <c r="B46" i="6"/>
  <c r="J46" i="6" s="1"/>
  <c r="D44" i="6"/>
  <c r="H43" i="6"/>
  <c r="K43" i="6" s="1"/>
  <c r="A22" i="5"/>
  <c r="B30" i="4"/>
  <c r="A28" i="3"/>
  <c r="I28" i="3" s="1"/>
  <c r="F28" i="3" s="1"/>
  <c r="H23" i="3"/>
  <c r="K23" i="3" s="1"/>
  <c r="D24" i="3"/>
  <c r="B25" i="3"/>
  <c r="E13" i="2" s="1"/>
  <c r="H22" i="4"/>
  <c r="D23" i="4"/>
  <c r="A39" i="7" l="1"/>
  <c r="J25" i="3"/>
  <c r="D45" i="6"/>
  <c r="H44" i="6"/>
  <c r="K44" i="6" s="1"/>
  <c r="B47" i="6"/>
  <c r="J47" i="6" s="1"/>
  <c r="A49" i="6"/>
  <c r="A23" i="5"/>
  <c r="A29" i="3"/>
  <c r="I29" i="3" s="1"/>
  <c r="F29" i="3" s="1"/>
  <c r="B31" i="4"/>
  <c r="H23" i="4"/>
  <c r="D24" i="4"/>
  <c r="H24" i="3"/>
  <c r="K24" i="3" s="1"/>
  <c r="D25" i="3"/>
  <c r="J22" i="4"/>
  <c r="B26" i="3"/>
  <c r="E14" i="2" s="1"/>
  <c r="A40" i="7" l="1"/>
  <c r="J26" i="3"/>
  <c r="A50" i="6"/>
  <c r="A51" i="6" s="1"/>
  <c r="A52" i="6" s="1"/>
  <c r="D46" i="6"/>
  <c r="H45" i="6"/>
  <c r="K45" i="6" s="1"/>
  <c r="B48" i="6"/>
  <c r="J48" i="6" s="1"/>
  <c r="A24" i="5"/>
  <c r="B32" i="4"/>
  <c r="A30" i="3"/>
  <c r="I30" i="3" s="1"/>
  <c r="F30" i="3" s="1"/>
  <c r="B27" i="3"/>
  <c r="E15" i="2" s="1"/>
  <c r="H24" i="4"/>
  <c r="J24" i="4" s="1"/>
  <c r="D25" i="4"/>
  <c r="H25" i="3"/>
  <c r="K25" i="3" s="1"/>
  <c r="D26" i="3"/>
  <c r="J23" i="4"/>
  <c r="J27" i="3" l="1"/>
  <c r="D47" i="6"/>
  <c r="H46" i="6"/>
  <c r="K46" i="6" s="1"/>
  <c r="B49" i="6"/>
  <c r="J49" i="6" s="1"/>
  <c r="A25" i="5"/>
  <c r="A31" i="3"/>
  <c r="I31" i="3" s="1"/>
  <c r="F31" i="3" s="1"/>
  <c r="B33" i="4"/>
  <c r="H25" i="4"/>
  <c r="J25" i="4" s="1"/>
  <c r="D26" i="4"/>
  <c r="H26" i="3"/>
  <c r="K26" i="3" s="1"/>
  <c r="D27" i="3"/>
  <c r="B28" i="3"/>
  <c r="E16" i="2" s="1"/>
  <c r="J28" i="3" l="1"/>
  <c r="D48" i="6"/>
  <c r="H47" i="6"/>
  <c r="K47" i="6" s="1"/>
  <c r="B50" i="6"/>
  <c r="A26" i="5"/>
  <c r="B34" i="4"/>
  <c r="A32" i="3"/>
  <c r="I32" i="3" s="1"/>
  <c r="F32" i="3" s="1"/>
  <c r="H26" i="4"/>
  <c r="J26" i="4" s="1"/>
  <c r="D27" i="4"/>
  <c r="H27" i="3"/>
  <c r="K27" i="3" s="1"/>
  <c r="D28" i="3"/>
  <c r="B29" i="3"/>
  <c r="E17" i="2" s="1"/>
  <c r="J50" i="6" l="1"/>
  <c r="B51" i="6"/>
  <c r="B52" i="6" s="1"/>
  <c r="J52" i="6" s="1"/>
  <c r="J29" i="3"/>
  <c r="D49" i="6"/>
  <c r="H48" i="6"/>
  <c r="K48" i="6" s="1"/>
  <c r="A27" i="5"/>
  <c r="A33" i="3"/>
  <c r="I33" i="3" s="1"/>
  <c r="F33" i="3" s="1"/>
  <c r="B35" i="4"/>
  <c r="H27" i="4"/>
  <c r="J27" i="4" s="1"/>
  <c r="D28" i="4"/>
  <c r="H28" i="3"/>
  <c r="K28" i="3" s="1"/>
  <c r="D29" i="3"/>
  <c r="B30" i="3"/>
  <c r="E18" i="2" s="1"/>
  <c r="J51" i="6" l="1"/>
  <c r="J54" i="6" s="1"/>
  <c r="J30" i="3"/>
  <c r="D50" i="6"/>
  <c r="D51" i="6" s="1"/>
  <c r="D52" i="6" s="1"/>
  <c r="H52" i="6" s="1"/>
  <c r="K52" i="6" s="1"/>
  <c r="H49" i="6"/>
  <c r="K49" i="6" s="1"/>
  <c r="A28" i="5"/>
  <c r="B36" i="4"/>
  <c r="A34" i="3"/>
  <c r="I34" i="3" s="1"/>
  <c r="F34" i="3" s="1"/>
  <c r="H29" i="3"/>
  <c r="K29" i="3" s="1"/>
  <c r="D30" i="3"/>
  <c r="B31" i="3"/>
  <c r="E19" i="2" s="1"/>
  <c r="H28" i="4"/>
  <c r="J28" i="4" s="1"/>
  <c r="D29" i="4"/>
  <c r="H51" i="6" l="1"/>
  <c r="J31" i="3"/>
  <c r="H50" i="6"/>
  <c r="K50" i="6" s="1"/>
  <c r="A29" i="5"/>
  <c r="A35" i="3"/>
  <c r="I35" i="3" s="1"/>
  <c r="F35" i="3" s="1"/>
  <c r="B37" i="4"/>
  <c r="H30" i="3"/>
  <c r="K30" i="3" s="1"/>
  <c r="D31" i="3"/>
  <c r="B32" i="3"/>
  <c r="E20" i="2" s="1"/>
  <c r="H29" i="4"/>
  <c r="J29" i="4" s="1"/>
  <c r="D30" i="4"/>
  <c r="K51" i="6" l="1"/>
  <c r="K54" i="6" s="1"/>
  <c r="H54" i="6"/>
  <c r="J32" i="3"/>
  <c r="A30" i="5"/>
  <c r="B38" i="4"/>
  <c r="A36" i="3"/>
  <c r="I36" i="3" s="1"/>
  <c r="F36" i="3" s="1"/>
  <c r="H31" i="3"/>
  <c r="K31" i="3" s="1"/>
  <c r="D32" i="3"/>
  <c r="H30" i="4"/>
  <c r="J30" i="4" s="1"/>
  <c r="D31" i="4"/>
  <c r="B33" i="3"/>
  <c r="E21" i="2" s="1"/>
  <c r="J33" i="3" l="1"/>
  <c r="A31" i="5"/>
  <c r="A37" i="3"/>
  <c r="I37" i="3" s="1"/>
  <c r="F37" i="3" s="1"/>
  <c r="B39" i="4"/>
  <c r="B34" i="3"/>
  <c r="E22" i="2" s="1"/>
  <c r="H32" i="3"/>
  <c r="K32" i="3" s="1"/>
  <c r="D33" i="3"/>
  <c r="H31" i="4"/>
  <c r="J31" i="4" s="1"/>
  <c r="D32" i="4"/>
  <c r="J34" i="3" l="1"/>
  <c r="A32" i="5"/>
  <c r="B40" i="4"/>
  <c r="A38" i="3"/>
  <c r="I38" i="3" s="1"/>
  <c r="F38" i="3" s="1"/>
  <c r="H32" i="4"/>
  <c r="J32" i="4" s="1"/>
  <c r="D33" i="4"/>
  <c r="B35" i="3"/>
  <c r="E23" i="2" s="1"/>
  <c r="H33" i="3"/>
  <c r="K33" i="3" s="1"/>
  <c r="D34" i="3"/>
  <c r="J35" i="3" l="1"/>
  <c r="A33" i="5"/>
  <c r="B41" i="4"/>
  <c r="A39" i="3"/>
  <c r="I39" i="3" s="1"/>
  <c r="F39" i="3" s="1"/>
  <c r="H33" i="4"/>
  <c r="J33" i="4" s="1"/>
  <c r="D34" i="4"/>
  <c r="H34" i="3"/>
  <c r="K34" i="3" s="1"/>
  <c r="D35" i="3"/>
  <c r="B36" i="3"/>
  <c r="E24" i="2" s="1"/>
  <c r="J36" i="3" l="1"/>
  <c r="B37" i="3"/>
  <c r="E25" i="2" s="1"/>
  <c r="A34" i="5"/>
  <c r="B42" i="4"/>
  <c r="A40" i="3"/>
  <c r="I40" i="3" s="1"/>
  <c r="F40" i="3" s="1"/>
  <c r="H34" i="4"/>
  <c r="J34" i="4" s="1"/>
  <c r="D35" i="4"/>
  <c r="H35" i="3"/>
  <c r="K35" i="3" s="1"/>
  <c r="D36" i="3"/>
  <c r="J37" i="3" l="1"/>
  <c r="D37" i="3"/>
  <c r="H37" i="3" s="1"/>
  <c r="B38" i="3"/>
  <c r="E26" i="2" s="1"/>
  <c r="A35" i="5"/>
  <c r="A41" i="3"/>
  <c r="I41" i="3" s="1"/>
  <c r="F41" i="3" s="1"/>
  <c r="B43" i="4"/>
  <c r="H35" i="4"/>
  <c r="J35" i="4" s="1"/>
  <c r="D36" i="4"/>
  <c r="H36" i="3"/>
  <c r="K36" i="3" s="1"/>
  <c r="K37" i="3" l="1"/>
  <c r="B39" i="3"/>
  <c r="E27" i="2" s="1"/>
  <c r="J38" i="3"/>
  <c r="D38" i="3"/>
  <c r="A36" i="5"/>
  <c r="B40" i="3"/>
  <c r="E28" i="2" s="1"/>
  <c r="B44" i="4"/>
  <c r="A42" i="3"/>
  <c r="I42" i="3" s="1"/>
  <c r="F42" i="3" s="1"/>
  <c r="H36" i="4"/>
  <c r="J36" i="4" s="1"/>
  <c r="D37" i="4"/>
  <c r="J40" i="3" l="1"/>
  <c r="J39" i="3"/>
  <c r="H38" i="3"/>
  <c r="K38" i="3" s="1"/>
  <c r="D39" i="3"/>
  <c r="D40" i="3" s="1"/>
  <c r="A37" i="5"/>
  <c r="B41" i="3"/>
  <c r="E29" i="2" s="1"/>
  <c r="A43" i="3"/>
  <c r="I43" i="3" s="1"/>
  <c r="F43" i="3" s="1"/>
  <c r="B45" i="4"/>
  <c r="H37" i="4"/>
  <c r="J37" i="4" s="1"/>
  <c r="D38" i="4"/>
  <c r="J41" i="3" l="1"/>
  <c r="H39" i="3"/>
  <c r="K39" i="3" s="1"/>
  <c r="A38" i="5"/>
  <c r="B42" i="3"/>
  <c r="E30" i="2" s="1"/>
  <c r="D41" i="3"/>
  <c r="H40" i="3"/>
  <c r="K40" i="3" s="1"/>
  <c r="B46" i="4"/>
  <c r="A44" i="3"/>
  <c r="I44" i="3" s="1"/>
  <c r="F44" i="3" s="1"/>
  <c r="H38" i="4"/>
  <c r="J38" i="4" s="1"/>
  <c r="D39" i="4"/>
  <c r="J42" i="3" l="1"/>
  <c r="A39" i="5"/>
  <c r="D42" i="3"/>
  <c r="H41" i="3"/>
  <c r="K41" i="3" s="1"/>
  <c r="B43" i="3"/>
  <c r="E31" i="2" s="1"/>
  <c r="A45" i="3"/>
  <c r="I45" i="3" s="1"/>
  <c r="F45" i="3" s="1"/>
  <c r="B47" i="4"/>
  <c r="H39" i="4"/>
  <c r="J39" i="4" s="1"/>
  <c r="D40" i="4"/>
  <c r="J43" i="3" l="1"/>
  <c r="A40" i="5"/>
  <c r="B44" i="3"/>
  <c r="E32" i="2" s="1"/>
  <c r="D43" i="3"/>
  <c r="H42" i="3"/>
  <c r="K42" i="3" s="1"/>
  <c r="B48" i="4"/>
  <c r="A46" i="3"/>
  <c r="I46" i="3" s="1"/>
  <c r="F46" i="3" s="1"/>
  <c r="H40" i="4"/>
  <c r="J40" i="4" s="1"/>
  <c r="D41" i="4"/>
  <c r="J44" i="3" l="1"/>
  <c r="A41" i="5"/>
  <c r="D44" i="3"/>
  <c r="H43" i="3"/>
  <c r="K43" i="3" s="1"/>
  <c r="B45" i="3"/>
  <c r="E33" i="2" s="1"/>
  <c r="A47" i="3"/>
  <c r="I47" i="3" s="1"/>
  <c r="F47" i="3" s="1"/>
  <c r="B49" i="4"/>
  <c r="H41" i="4"/>
  <c r="J41" i="4" s="1"/>
  <c r="D42" i="4"/>
  <c r="J45" i="3" l="1"/>
  <c r="A42" i="5"/>
  <c r="D45" i="3"/>
  <c r="H44" i="3"/>
  <c r="K44" i="3" s="1"/>
  <c r="B46" i="3"/>
  <c r="E34" i="2" s="1"/>
  <c r="B50" i="4"/>
  <c r="A48" i="3"/>
  <c r="I48" i="3" s="1"/>
  <c r="F48" i="3" s="1"/>
  <c r="H42" i="4"/>
  <c r="J42" i="4" s="1"/>
  <c r="D43" i="4"/>
  <c r="J46" i="3" l="1"/>
  <c r="A43" i="5"/>
  <c r="D46" i="3"/>
  <c r="H45" i="3"/>
  <c r="K45" i="3" s="1"/>
  <c r="B47" i="3"/>
  <c r="E35" i="2" s="1"/>
  <c r="A49" i="3"/>
  <c r="I49" i="3" s="1"/>
  <c r="F49" i="3" s="1"/>
  <c r="B51" i="4"/>
  <c r="H43" i="4"/>
  <c r="J43" i="4" s="1"/>
  <c r="D44" i="4"/>
  <c r="J47" i="3" l="1"/>
  <c r="A44" i="5"/>
  <c r="D47" i="3"/>
  <c r="H46" i="3"/>
  <c r="K46" i="3" s="1"/>
  <c r="B48" i="3"/>
  <c r="E36" i="2" s="1"/>
  <c r="B52" i="4"/>
  <c r="A50" i="3"/>
  <c r="I50" i="3" s="1"/>
  <c r="F50" i="3" s="1"/>
  <c r="H44" i="4"/>
  <c r="J44" i="4" s="1"/>
  <c r="D45" i="4"/>
  <c r="J48" i="3" l="1"/>
  <c r="A45" i="5"/>
  <c r="A46" i="5" s="1"/>
  <c r="A47" i="5" s="1"/>
  <c r="A48" i="5" s="1"/>
  <c r="A49" i="5" s="1"/>
  <c r="A50" i="5" s="1"/>
  <c r="A51" i="5" s="1"/>
  <c r="A52" i="5" s="1"/>
  <c r="A53" i="5" s="1"/>
  <c r="A54" i="5" s="1"/>
  <c r="A55" i="5" s="1"/>
  <c r="B49" i="3"/>
  <c r="E37" i="2" s="1"/>
  <c r="D48" i="3"/>
  <c r="H47" i="3"/>
  <c r="K47" i="3" s="1"/>
  <c r="A51" i="3"/>
  <c r="I51" i="3" s="1"/>
  <c r="F51" i="3" s="1"/>
  <c r="B53" i="4"/>
  <c r="B54" i="4" s="1"/>
  <c r="H45" i="4"/>
  <c r="J45" i="4" s="1"/>
  <c r="D46" i="4"/>
  <c r="J49" i="3" l="1"/>
  <c r="B55" i="4"/>
  <c r="D49" i="3"/>
  <c r="H48" i="3"/>
  <c r="K48" i="3" s="1"/>
  <c r="B50" i="3"/>
  <c r="E38" i="2" s="1"/>
  <c r="A52" i="3"/>
  <c r="I52" i="3" s="1"/>
  <c r="F52" i="3" s="1"/>
  <c r="H46" i="4"/>
  <c r="J46" i="4" s="1"/>
  <c r="D47" i="4"/>
  <c r="J50" i="3" l="1"/>
  <c r="B56" i="4"/>
  <c r="B51" i="3"/>
  <c r="E39" i="2" s="1"/>
  <c r="H49" i="3"/>
  <c r="K49" i="3" s="1"/>
  <c r="D50" i="3"/>
  <c r="A53" i="3"/>
  <c r="I53" i="3" s="1"/>
  <c r="F53" i="3" s="1"/>
  <c r="H47" i="4"/>
  <c r="J47" i="4" s="1"/>
  <c r="D48" i="4"/>
  <c r="J51" i="3" l="1"/>
  <c r="B57" i="4"/>
  <c r="H50" i="3"/>
  <c r="K50" i="3" s="1"/>
  <c r="D51" i="3"/>
  <c r="B52" i="3"/>
  <c r="E40" i="2" s="1"/>
  <c r="A54" i="3"/>
  <c r="I54" i="3" s="1"/>
  <c r="F54" i="3" s="1"/>
  <c r="H48" i="4"/>
  <c r="J48" i="4" s="1"/>
  <c r="D49" i="4"/>
  <c r="J52" i="3" l="1"/>
  <c r="B58" i="4"/>
  <c r="B59" i="4" s="1"/>
  <c r="B60" i="4" s="1"/>
  <c r="B61" i="4" s="1"/>
  <c r="B62" i="4" s="1"/>
  <c r="B63" i="4" s="1"/>
  <c r="B64" i="4" s="1"/>
  <c r="B53" i="3"/>
  <c r="E41" i="2" s="1"/>
  <c r="H51" i="3"/>
  <c r="K51" i="3" s="1"/>
  <c r="D52" i="3"/>
  <c r="A55" i="3"/>
  <c r="I55" i="3" s="1"/>
  <c r="F55" i="3" s="1"/>
  <c r="H49" i="4"/>
  <c r="J49" i="4" s="1"/>
  <c r="D50" i="4"/>
  <c r="J53" i="3" l="1"/>
  <c r="D53" i="3"/>
  <c r="H52" i="3"/>
  <c r="K52" i="3" s="1"/>
  <c r="B54" i="3"/>
  <c r="E42" i="2" s="1"/>
  <c r="A56" i="3"/>
  <c r="I56" i="3" s="1"/>
  <c r="F56" i="3" s="1"/>
  <c r="H50" i="4"/>
  <c r="J50" i="4" s="1"/>
  <c r="D51" i="4"/>
  <c r="J54" i="3" l="1"/>
  <c r="B55" i="3"/>
  <c r="E43" i="2" s="1"/>
  <c r="H53" i="3"/>
  <c r="K53" i="3" s="1"/>
  <c r="D54" i="3"/>
  <c r="A57" i="3"/>
  <c r="I57" i="3" s="1"/>
  <c r="F57" i="3" s="1"/>
  <c r="H51" i="4"/>
  <c r="J51" i="4" s="1"/>
  <c r="D52" i="4"/>
  <c r="J55" i="3" l="1"/>
  <c r="H54" i="3"/>
  <c r="K54" i="3" s="1"/>
  <c r="D55" i="3"/>
  <c r="A58" i="3"/>
  <c r="I58" i="3" s="1"/>
  <c r="F58" i="3" s="1"/>
  <c r="B56" i="3"/>
  <c r="E44" i="2" s="1"/>
  <c r="H52" i="4"/>
  <c r="J52" i="4" s="1"/>
  <c r="D53" i="4"/>
  <c r="D54" i="4" s="1"/>
  <c r="J56" i="3" l="1"/>
  <c r="H54" i="4"/>
  <c r="J54" i="4" s="1"/>
  <c r="D55" i="4"/>
  <c r="B57" i="3"/>
  <c r="E45" i="2" s="1"/>
  <c r="A59" i="3"/>
  <c r="I59" i="3" s="1"/>
  <c r="F59" i="3" s="1"/>
  <c r="H55" i="3"/>
  <c r="K55" i="3" s="1"/>
  <c r="D56" i="3"/>
  <c r="H53" i="4"/>
  <c r="J53" i="4" s="1"/>
  <c r="J57" i="3" l="1"/>
  <c r="H55" i="4"/>
  <c r="J55" i="4" s="1"/>
  <c r="D56" i="4"/>
  <c r="H56" i="3"/>
  <c r="K56" i="3" s="1"/>
  <c r="D57" i="3"/>
  <c r="A60" i="3"/>
  <c r="B58" i="3"/>
  <c r="E46" i="2" s="1"/>
  <c r="J58" i="3" l="1"/>
  <c r="A61" i="3"/>
  <c r="A62" i="3" s="1"/>
  <c r="I60" i="3"/>
  <c r="F60" i="3" s="1"/>
  <c r="D58" i="3"/>
  <c r="H57" i="3"/>
  <c r="K57" i="3" s="1"/>
  <c r="D57" i="4"/>
  <c r="H56" i="4"/>
  <c r="J56" i="4" s="1"/>
  <c r="B59" i="3"/>
  <c r="E47" i="2" s="1"/>
  <c r="A63" i="3" l="1"/>
  <c r="I62" i="3"/>
  <c r="F62" i="3" s="1"/>
  <c r="J59" i="3"/>
  <c r="I61" i="3"/>
  <c r="B60" i="3"/>
  <c r="E48" i="2" s="1"/>
  <c r="H57" i="4"/>
  <c r="D58" i="4"/>
  <c r="D59" i="4" s="1"/>
  <c r="D59" i="3"/>
  <c r="H58" i="3"/>
  <c r="K58" i="3" s="1"/>
  <c r="I63" i="3" l="1"/>
  <c r="F63" i="3" s="1"/>
  <c r="A64" i="3"/>
  <c r="F61" i="3"/>
  <c r="D60" i="4"/>
  <c r="H59" i="4"/>
  <c r="J59" i="4" s="1"/>
  <c r="J60" i="3"/>
  <c r="B61" i="3"/>
  <c r="E49" i="2" s="1"/>
  <c r="J57" i="4"/>
  <c r="H59" i="3"/>
  <c r="K59" i="3" s="1"/>
  <c r="D60" i="3"/>
  <c r="H58" i="4"/>
  <c r="J58" i="4" s="1"/>
  <c r="B62" i="3" l="1"/>
  <c r="E50" i="2" s="1"/>
  <c r="A65" i="3"/>
  <c r="I64" i="3"/>
  <c r="F64" i="3" s="1"/>
  <c r="H60" i="4"/>
  <c r="J60" i="4" s="1"/>
  <c r="D61" i="4"/>
  <c r="J61" i="3"/>
  <c r="D61" i="3"/>
  <c r="D62" i="3" s="1"/>
  <c r="L3" i="6"/>
  <c r="L4" i="3"/>
  <c r="L4" i="6"/>
  <c r="H60" i="3"/>
  <c r="K60" i="3" s="1"/>
  <c r="L3" i="3"/>
  <c r="B63" i="3" l="1"/>
  <c r="E51" i="2" s="1"/>
  <c r="J62" i="3"/>
  <c r="D63" i="3"/>
  <c r="H63" i="3" s="1"/>
  <c r="H62" i="3"/>
  <c r="A66" i="3"/>
  <c r="I65" i="3"/>
  <c r="G15" i="4"/>
  <c r="K15" i="4" s="1"/>
  <c r="G59" i="4"/>
  <c r="K59" i="4" s="1"/>
  <c r="G60" i="4"/>
  <c r="K60" i="4" s="1"/>
  <c r="G61" i="4"/>
  <c r="H61" i="4"/>
  <c r="J61" i="4" s="1"/>
  <c r="D62" i="4"/>
  <c r="H61" i="3"/>
  <c r="K61" i="3" s="1"/>
  <c r="I68" i="4"/>
  <c r="G57" i="4"/>
  <c r="K57" i="4" s="1"/>
  <c r="G55" i="4"/>
  <c r="K55" i="4" s="1"/>
  <c r="G53" i="4"/>
  <c r="K53" i="4" s="1"/>
  <c r="G51" i="4"/>
  <c r="K51" i="4" s="1"/>
  <c r="G49" i="4"/>
  <c r="K49" i="4" s="1"/>
  <c r="G47" i="4"/>
  <c r="K47" i="4" s="1"/>
  <c r="G45" i="4"/>
  <c r="K45" i="4" s="1"/>
  <c r="G43" i="4"/>
  <c r="K43" i="4" s="1"/>
  <c r="G41" i="4"/>
  <c r="K41" i="4" s="1"/>
  <c r="G39" i="4"/>
  <c r="K39" i="4" s="1"/>
  <c r="G37" i="4"/>
  <c r="K37" i="4" s="1"/>
  <c r="G35" i="4"/>
  <c r="K35" i="4" s="1"/>
  <c r="G33" i="4"/>
  <c r="K33" i="4" s="1"/>
  <c r="G31" i="4"/>
  <c r="K31" i="4" s="1"/>
  <c r="G29" i="4"/>
  <c r="K29" i="4" s="1"/>
  <c r="G27" i="4"/>
  <c r="K27" i="4" s="1"/>
  <c r="G25" i="4"/>
  <c r="K25" i="4" s="1"/>
  <c r="G23" i="4"/>
  <c r="K23" i="4" s="1"/>
  <c r="G21" i="4"/>
  <c r="K21" i="4" s="1"/>
  <c r="G19" i="4"/>
  <c r="K19" i="4" s="1"/>
  <c r="G17" i="4"/>
  <c r="K17" i="4" s="1"/>
  <c r="G58" i="4"/>
  <c r="K58" i="4" s="1"/>
  <c r="G56" i="4"/>
  <c r="K56" i="4" s="1"/>
  <c r="G54" i="4"/>
  <c r="K54" i="4" s="1"/>
  <c r="G52" i="4"/>
  <c r="K52" i="4" s="1"/>
  <c r="G50" i="4"/>
  <c r="K50" i="4" s="1"/>
  <c r="G48" i="4"/>
  <c r="K48" i="4" s="1"/>
  <c r="G46" i="4"/>
  <c r="K46" i="4" s="1"/>
  <c r="G44" i="4"/>
  <c r="K44" i="4" s="1"/>
  <c r="G42" i="4"/>
  <c r="K42" i="4" s="1"/>
  <c r="G40" i="4"/>
  <c r="K40" i="4" s="1"/>
  <c r="G38" i="4"/>
  <c r="K38" i="4" s="1"/>
  <c r="G36" i="4"/>
  <c r="K36" i="4" s="1"/>
  <c r="G34" i="4"/>
  <c r="K34" i="4" s="1"/>
  <c r="G32" i="4"/>
  <c r="K32" i="4" s="1"/>
  <c r="G30" i="4"/>
  <c r="K30" i="4" s="1"/>
  <c r="G28" i="4"/>
  <c r="K28" i="4" s="1"/>
  <c r="G26" i="4"/>
  <c r="K26" i="4" s="1"/>
  <c r="G24" i="4"/>
  <c r="K24" i="4" s="1"/>
  <c r="G22" i="4"/>
  <c r="K22" i="4" s="1"/>
  <c r="G20" i="4"/>
  <c r="K20" i="4" s="1"/>
  <c r="G18" i="4"/>
  <c r="K18" i="4" s="1"/>
  <c r="G16" i="4"/>
  <c r="K16" i="4" s="1"/>
  <c r="L5" i="3"/>
  <c r="L5" i="6"/>
  <c r="G52" i="6" s="1"/>
  <c r="L52" i="6" s="1"/>
  <c r="J63" i="3" l="1"/>
  <c r="K63" i="3" s="1"/>
  <c r="B64" i="3"/>
  <c r="E52" i="2" s="1"/>
  <c r="D64" i="3"/>
  <c r="H64" i="3" s="1"/>
  <c r="K62" i="3"/>
  <c r="G17" i="6"/>
  <c r="L17" i="6" s="1"/>
  <c r="G51" i="6"/>
  <c r="L51" i="6" s="1"/>
  <c r="I66" i="3"/>
  <c r="G63" i="3"/>
  <c r="G61" i="3"/>
  <c r="L61" i="3" s="1"/>
  <c r="G62" i="3"/>
  <c r="F65" i="3"/>
  <c r="D65" i="3"/>
  <c r="G37" i="3"/>
  <c r="L37" i="3" s="1"/>
  <c r="K61" i="4"/>
  <c r="D63" i="4"/>
  <c r="D64" i="4" s="1"/>
  <c r="G62" i="4"/>
  <c r="H62" i="4"/>
  <c r="G50" i="6"/>
  <c r="L50" i="6" s="1"/>
  <c r="G42" i="6"/>
  <c r="L42" i="6" s="1"/>
  <c r="G27" i="6"/>
  <c r="L27" i="6" s="1"/>
  <c r="G35" i="6"/>
  <c r="L35" i="6" s="1"/>
  <c r="L9" i="3"/>
  <c r="G29" i="3"/>
  <c r="G24" i="3"/>
  <c r="G53" i="3"/>
  <c r="G28" i="3"/>
  <c r="G18" i="3"/>
  <c r="G60" i="3"/>
  <c r="G45" i="3"/>
  <c r="G46" i="6"/>
  <c r="G38" i="6"/>
  <c r="G31" i="6"/>
  <c r="G23" i="6"/>
  <c r="G32" i="3"/>
  <c r="G23" i="3"/>
  <c r="G21" i="3"/>
  <c r="G34" i="3"/>
  <c r="G25" i="3"/>
  <c r="G57" i="3"/>
  <c r="G49" i="3"/>
  <c r="G41" i="3"/>
  <c r="F68" i="4"/>
  <c r="E68" i="4"/>
  <c r="G35" i="3"/>
  <c r="G30" i="3"/>
  <c r="G26" i="3"/>
  <c r="G33" i="3"/>
  <c r="G22" i="3"/>
  <c r="G20" i="3"/>
  <c r="G36" i="3"/>
  <c r="G31" i="3"/>
  <c r="G27" i="3"/>
  <c r="G19" i="3"/>
  <c r="G59" i="3"/>
  <c r="G55" i="3"/>
  <c r="G51" i="3"/>
  <c r="G47" i="3"/>
  <c r="G43" i="3"/>
  <c r="G39" i="3"/>
  <c r="G48" i="6"/>
  <c r="G44" i="6"/>
  <c r="G40" i="6"/>
  <c r="G36" i="6"/>
  <c r="G33" i="6"/>
  <c r="G29" i="6"/>
  <c r="G25" i="6"/>
  <c r="G21" i="6"/>
  <c r="G19" i="6"/>
  <c r="G49" i="6"/>
  <c r="G47" i="6"/>
  <c r="G45" i="6"/>
  <c r="G43" i="6"/>
  <c r="G41" i="6"/>
  <c r="G39" i="6"/>
  <c r="G37" i="6"/>
  <c r="L9" i="6"/>
  <c r="M52" i="6" s="1"/>
  <c r="G34" i="6"/>
  <c r="G32" i="6"/>
  <c r="G30" i="6"/>
  <c r="G28" i="6"/>
  <c r="G26" i="6"/>
  <c r="G24" i="6"/>
  <c r="G22" i="6"/>
  <c r="G20" i="6"/>
  <c r="G18" i="6"/>
  <c r="G58" i="3"/>
  <c r="G56" i="3"/>
  <c r="G54" i="3"/>
  <c r="G52" i="3"/>
  <c r="G50" i="3"/>
  <c r="G48" i="3"/>
  <c r="G46" i="3"/>
  <c r="G44" i="3"/>
  <c r="G42" i="3"/>
  <c r="G40" i="3"/>
  <c r="G38" i="3"/>
  <c r="G17" i="3"/>
  <c r="L17" i="3" s="1"/>
  <c r="A2" i="2" l="1"/>
  <c r="A2" i="7"/>
  <c r="A2" i="5"/>
  <c r="G54" i="6"/>
  <c r="G64" i="3"/>
  <c r="B65" i="3"/>
  <c r="E53" i="2" s="1"/>
  <c r="F56" i="6"/>
  <c r="J56" i="6"/>
  <c r="G56" i="6"/>
  <c r="K56" i="6"/>
  <c r="H56" i="6"/>
  <c r="E56" i="6"/>
  <c r="I56" i="6"/>
  <c r="M51" i="6"/>
  <c r="M50" i="6"/>
  <c r="L63" i="3"/>
  <c r="L62" i="3"/>
  <c r="M62" i="3" s="1"/>
  <c r="J64" i="3"/>
  <c r="K64" i="3" s="1"/>
  <c r="B38" i="7"/>
  <c r="C38" i="7" s="1"/>
  <c r="D38" i="7" s="1"/>
  <c r="D40" i="5" s="1"/>
  <c r="B39" i="7"/>
  <c r="C39" i="7" s="1"/>
  <c r="D39" i="7" s="1"/>
  <c r="D41" i="5" s="1"/>
  <c r="F66" i="3"/>
  <c r="I68" i="3"/>
  <c r="G65" i="3"/>
  <c r="D66" i="3"/>
  <c r="H65" i="3"/>
  <c r="H64" i="4"/>
  <c r="J64" i="4" s="1"/>
  <c r="G64" i="4"/>
  <c r="J62" i="4"/>
  <c r="K62" i="4" s="1"/>
  <c r="G63" i="4"/>
  <c r="H63" i="4"/>
  <c r="I70" i="3"/>
  <c r="E70" i="3"/>
  <c r="L18" i="6"/>
  <c r="L22" i="6"/>
  <c r="L26" i="6"/>
  <c r="L30" i="6"/>
  <c r="L34" i="6"/>
  <c r="L37" i="6"/>
  <c r="L41" i="6"/>
  <c r="L45" i="6"/>
  <c r="L49" i="6"/>
  <c r="M49" i="6" s="1"/>
  <c r="L19" i="6"/>
  <c r="L25" i="6"/>
  <c r="L33" i="6"/>
  <c r="L40" i="6"/>
  <c r="L48" i="6"/>
  <c r="L31" i="6"/>
  <c r="L46" i="6"/>
  <c r="L20" i="6"/>
  <c r="L24" i="6"/>
  <c r="L28" i="6"/>
  <c r="L32" i="6"/>
  <c r="L39" i="6"/>
  <c r="L43" i="6"/>
  <c r="L47" i="6"/>
  <c r="L21" i="6"/>
  <c r="L29" i="6"/>
  <c r="L36" i="6"/>
  <c r="L44" i="6"/>
  <c r="L23" i="6"/>
  <c r="L38" i="6"/>
  <c r="M61" i="3"/>
  <c r="L38" i="3"/>
  <c r="L42" i="3"/>
  <c r="L46" i="3"/>
  <c r="L50" i="3"/>
  <c r="L54" i="3"/>
  <c r="L58" i="3"/>
  <c r="L39" i="3"/>
  <c r="L47" i="3"/>
  <c r="L55" i="3"/>
  <c r="L19" i="3"/>
  <c r="L31" i="3"/>
  <c r="L20" i="3"/>
  <c r="L33" i="3"/>
  <c r="L30" i="3"/>
  <c r="L41" i="3"/>
  <c r="L57" i="3"/>
  <c r="L34" i="3"/>
  <c r="L23" i="3"/>
  <c r="L45" i="3"/>
  <c r="L18" i="3"/>
  <c r="L24" i="3"/>
  <c r="L40" i="3"/>
  <c r="L44" i="3"/>
  <c r="L48" i="3"/>
  <c r="L52" i="3"/>
  <c r="L56" i="3"/>
  <c r="L43" i="3"/>
  <c r="L51" i="3"/>
  <c r="L59" i="3"/>
  <c r="L27" i="3"/>
  <c r="L36" i="3"/>
  <c r="L22" i="3"/>
  <c r="L26" i="3"/>
  <c r="L35" i="3"/>
  <c r="L49" i="3"/>
  <c r="L25" i="3"/>
  <c r="L21" i="3"/>
  <c r="L32" i="3"/>
  <c r="L60" i="3"/>
  <c r="L28" i="3"/>
  <c r="L53" i="3"/>
  <c r="L29" i="3"/>
  <c r="L56" i="6" l="1"/>
  <c r="L54" i="6"/>
  <c r="L64" i="3"/>
  <c r="F43" i="2" s="1"/>
  <c r="G43" i="2" s="1"/>
  <c r="H43" i="2" s="1"/>
  <c r="E45" i="5" s="1"/>
  <c r="J65" i="3"/>
  <c r="K65" i="3" s="1"/>
  <c r="L65" i="3" s="1"/>
  <c r="B66" i="3"/>
  <c r="J66" i="3" s="1"/>
  <c r="M48" i="6"/>
  <c r="F37" i="2"/>
  <c r="G37" i="2" s="1"/>
  <c r="H37" i="2" s="1"/>
  <c r="E39" i="5" s="1"/>
  <c r="F24" i="2"/>
  <c r="G24" i="2" s="1"/>
  <c r="H24" i="2" s="1"/>
  <c r="E26" i="5" s="1"/>
  <c r="M43" i="6"/>
  <c r="M17" i="6"/>
  <c r="F31" i="2"/>
  <c r="G31" i="2" s="1"/>
  <c r="H31" i="2" s="1"/>
  <c r="E33" i="5" s="1"/>
  <c r="F32" i="2"/>
  <c r="G32" i="2" s="1"/>
  <c r="H32" i="2" s="1"/>
  <c r="E34" i="5" s="1"/>
  <c r="F33" i="2"/>
  <c r="G33" i="2" s="1"/>
  <c r="H33" i="2" s="1"/>
  <c r="E35" i="5" s="1"/>
  <c r="F29" i="2"/>
  <c r="G29" i="2" s="1"/>
  <c r="H29" i="2" s="1"/>
  <c r="E31" i="5" s="1"/>
  <c r="F19" i="2"/>
  <c r="G19" i="2" s="1"/>
  <c r="H19" i="2" s="1"/>
  <c r="E21" i="5" s="1"/>
  <c r="F27" i="2"/>
  <c r="G27" i="2" s="1"/>
  <c r="H27" i="2" s="1"/>
  <c r="E29" i="5" s="1"/>
  <c r="F34" i="2"/>
  <c r="G34" i="2" s="1"/>
  <c r="H34" i="2" s="1"/>
  <c r="E36" i="5" s="1"/>
  <c r="F17" i="2"/>
  <c r="G17" i="2" s="1"/>
  <c r="H17" i="2" s="1"/>
  <c r="E19" i="5" s="1"/>
  <c r="F20" i="2"/>
  <c r="G20" i="2" s="1"/>
  <c r="H20" i="2" s="1"/>
  <c r="E22" i="5" s="1"/>
  <c r="F23" i="2"/>
  <c r="G23" i="2" s="1"/>
  <c r="H23" i="2" s="1"/>
  <c r="E25" i="5" s="1"/>
  <c r="F15" i="2"/>
  <c r="G15" i="2" s="1"/>
  <c r="H15" i="2" s="1"/>
  <c r="E17" i="5" s="1"/>
  <c r="F28" i="2"/>
  <c r="G28" i="2" s="1"/>
  <c r="H28" i="2" s="1"/>
  <c r="E30" i="5" s="1"/>
  <c r="F11" i="2"/>
  <c r="G11" i="2" s="1"/>
  <c r="H11" i="2" s="1"/>
  <c r="E13" i="5" s="1"/>
  <c r="F18" i="2"/>
  <c r="G18" i="2" s="1"/>
  <c r="H18" i="2" s="1"/>
  <c r="E20" i="5" s="1"/>
  <c r="F7" i="2"/>
  <c r="G7" i="2" s="1"/>
  <c r="H7" i="2" s="1"/>
  <c r="E9" i="5" s="1"/>
  <c r="F30" i="2"/>
  <c r="G30" i="2" s="1"/>
  <c r="H30" i="2" s="1"/>
  <c r="E32" i="5" s="1"/>
  <c r="F41" i="2"/>
  <c r="G41" i="2" s="1"/>
  <c r="H41" i="2" s="1"/>
  <c r="E43" i="5" s="1"/>
  <c r="F9" i="2"/>
  <c r="G9" i="2" s="1"/>
  <c r="H9" i="2" s="1"/>
  <c r="E11" i="5" s="1"/>
  <c r="F14" i="2"/>
  <c r="G14" i="2" s="1"/>
  <c r="H14" i="2" s="1"/>
  <c r="E16" i="5" s="1"/>
  <c r="F40" i="2"/>
  <c r="G40" i="2" s="1"/>
  <c r="H40" i="2" s="1"/>
  <c r="E42" i="5" s="1"/>
  <c r="F12" i="2"/>
  <c r="G12" i="2" s="1"/>
  <c r="H12" i="2" s="1"/>
  <c r="E14" i="5" s="1"/>
  <c r="F22" i="2"/>
  <c r="G22" i="2" s="1"/>
  <c r="H22" i="2" s="1"/>
  <c r="E24" i="5" s="1"/>
  <c r="F21" i="2"/>
  <c r="G21" i="2" s="1"/>
  <c r="H21" i="2" s="1"/>
  <c r="E23" i="5" s="1"/>
  <c r="F42" i="2"/>
  <c r="G42" i="2" s="1"/>
  <c r="H42" i="2" s="1"/>
  <c r="E44" i="5" s="1"/>
  <c r="F26" i="2"/>
  <c r="G26" i="2" s="1"/>
  <c r="H26" i="2" s="1"/>
  <c r="E28" i="5" s="1"/>
  <c r="F16" i="2"/>
  <c r="G16" i="2" s="1"/>
  <c r="H16" i="2" s="1"/>
  <c r="E18" i="5" s="1"/>
  <c r="F13" i="2"/>
  <c r="G13" i="2" s="1"/>
  <c r="H13" i="2" s="1"/>
  <c r="E15" i="5" s="1"/>
  <c r="F10" i="2"/>
  <c r="G10" i="2" s="1"/>
  <c r="H10" i="2" s="1"/>
  <c r="E12" i="5" s="1"/>
  <c r="F39" i="2"/>
  <c r="G39" i="2" s="1"/>
  <c r="H39" i="2" s="1"/>
  <c r="E41" i="5" s="1"/>
  <c r="F36" i="2"/>
  <c r="G36" i="2" s="1"/>
  <c r="H36" i="2" s="1"/>
  <c r="E38" i="5" s="1"/>
  <c r="F6" i="2"/>
  <c r="G6" i="2" s="1"/>
  <c r="H6" i="2" s="1"/>
  <c r="E8" i="5" s="1"/>
  <c r="F8" i="2"/>
  <c r="G8" i="2" s="1"/>
  <c r="H8" i="2" s="1"/>
  <c r="E10" i="5" s="1"/>
  <c r="F35" i="2"/>
  <c r="G35" i="2" s="1"/>
  <c r="H35" i="2" s="1"/>
  <c r="E37" i="5" s="1"/>
  <c r="F38" i="2"/>
  <c r="G38" i="2" s="1"/>
  <c r="H38" i="2" s="1"/>
  <c r="E40" i="5" s="1"/>
  <c r="M63" i="3"/>
  <c r="F25" i="2"/>
  <c r="G25" i="2" s="1"/>
  <c r="H25" i="2" s="1"/>
  <c r="E27" i="5" s="1"/>
  <c r="M46" i="6"/>
  <c r="M45" i="6"/>
  <c r="M44" i="6"/>
  <c r="M47" i="6"/>
  <c r="M41" i="6"/>
  <c r="M42" i="6"/>
  <c r="F70" i="3"/>
  <c r="F68" i="3"/>
  <c r="K64" i="4"/>
  <c r="G66" i="3"/>
  <c r="H66" i="3"/>
  <c r="H68" i="3" s="1"/>
  <c r="G68" i="4"/>
  <c r="J63" i="4"/>
  <c r="B36" i="7"/>
  <c r="C36" i="7" s="1"/>
  <c r="D36" i="7" s="1"/>
  <c r="D38" i="5" s="1"/>
  <c r="M33" i="6"/>
  <c r="B21" i="7"/>
  <c r="C21" i="7" s="1"/>
  <c r="D21" i="7" s="1"/>
  <c r="D23" i="5" s="1"/>
  <c r="B7" i="7"/>
  <c r="C7" i="7" s="1"/>
  <c r="D7" i="7" s="1"/>
  <c r="D9" i="5" s="1"/>
  <c r="M19" i="6"/>
  <c r="B33" i="7"/>
  <c r="C33" i="7" s="1"/>
  <c r="D33" i="7" s="1"/>
  <c r="D35" i="5" s="1"/>
  <c r="B25" i="7"/>
  <c r="C25" i="7" s="1"/>
  <c r="D25" i="7" s="1"/>
  <c r="D27" i="5" s="1"/>
  <c r="M37" i="6"/>
  <c r="M30" i="6"/>
  <c r="B18" i="7"/>
  <c r="C18" i="7" s="1"/>
  <c r="D18" i="7" s="1"/>
  <c r="D20" i="5" s="1"/>
  <c r="M22" i="6"/>
  <c r="B10" i="7"/>
  <c r="C10" i="7" s="1"/>
  <c r="D10" i="7" s="1"/>
  <c r="D12" i="5" s="1"/>
  <c r="B11" i="7"/>
  <c r="C11" i="7" s="1"/>
  <c r="D11" i="7" s="1"/>
  <c r="D13" i="5" s="1"/>
  <c r="M23" i="6"/>
  <c r="M29" i="6"/>
  <c r="B17" i="7"/>
  <c r="C17" i="7" s="1"/>
  <c r="D17" i="7" s="1"/>
  <c r="D19" i="5" s="1"/>
  <c r="M24" i="6"/>
  <c r="B12" i="7"/>
  <c r="C12" i="7" s="1"/>
  <c r="D12" i="7" s="1"/>
  <c r="D14" i="5" s="1"/>
  <c r="B24" i="7"/>
  <c r="C24" i="7" s="1"/>
  <c r="D24" i="7" s="1"/>
  <c r="D26" i="5" s="1"/>
  <c r="B23" i="7"/>
  <c r="C23" i="7" s="1"/>
  <c r="D23" i="7" s="1"/>
  <c r="D25" i="5" s="1"/>
  <c r="M36" i="6"/>
  <c r="M35" i="6"/>
  <c r="B30" i="7"/>
  <c r="C30" i="7" s="1"/>
  <c r="D30" i="7" s="1"/>
  <c r="D32" i="5" s="1"/>
  <c r="B31" i="7"/>
  <c r="C31" i="7" s="1"/>
  <c r="D31" i="7" s="1"/>
  <c r="D33" i="5" s="1"/>
  <c r="B20" i="7"/>
  <c r="C20" i="7" s="1"/>
  <c r="D20" i="7" s="1"/>
  <c r="D22" i="5" s="1"/>
  <c r="M32" i="6"/>
  <c r="B8" i="7"/>
  <c r="C8" i="7" s="1"/>
  <c r="D8" i="7" s="1"/>
  <c r="D10" i="5" s="1"/>
  <c r="M20" i="6"/>
  <c r="B19" i="7"/>
  <c r="C19" i="7" s="1"/>
  <c r="D19" i="7" s="1"/>
  <c r="D21" i="5" s="1"/>
  <c r="M31" i="6"/>
  <c r="B28" i="7"/>
  <c r="C28" i="7" s="1"/>
  <c r="D28" i="7" s="1"/>
  <c r="D30" i="5" s="1"/>
  <c r="M40" i="6"/>
  <c r="M25" i="6"/>
  <c r="B13" i="7"/>
  <c r="C13" i="7" s="1"/>
  <c r="D13" i="7" s="1"/>
  <c r="D15" i="5" s="1"/>
  <c r="B37" i="7"/>
  <c r="C37" i="7" s="1"/>
  <c r="D37" i="7" s="1"/>
  <c r="D39" i="5" s="1"/>
  <c r="B29" i="7"/>
  <c r="C29" i="7" s="1"/>
  <c r="D29" i="7" s="1"/>
  <c r="D31" i="5" s="1"/>
  <c r="M34" i="6"/>
  <c r="B22" i="7"/>
  <c r="C22" i="7" s="1"/>
  <c r="D22" i="7" s="1"/>
  <c r="D24" i="5" s="1"/>
  <c r="M26" i="6"/>
  <c r="B14" i="7"/>
  <c r="C14" i="7" s="1"/>
  <c r="D14" i="7" s="1"/>
  <c r="D16" i="5" s="1"/>
  <c r="B32" i="7"/>
  <c r="C32" i="7" s="1"/>
  <c r="D32" i="7" s="1"/>
  <c r="D34" i="5" s="1"/>
  <c r="M21" i="6"/>
  <c r="B9" i="7"/>
  <c r="C9" i="7" s="1"/>
  <c r="D9" i="7" s="1"/>
  <c r="D11" i="5" s="1"/>
  <c r="B26" i="7"/>
  <c r="C26" i="7" s="1"/>
  <c r="D26" i="7" s="1"/>
  <c r="D28" i="5" s="1"/>
  <c r="M38" i="6"/>
  <c r="B35" i="7"/>
  <c r="C35" i="7" s="1"/>
  <c r="D35" i="7" s="1"/>
  <c r="D37" i="5" s="1"/>
  <c r="M39" i="6"/>
  <c r="B27" i="7"/>
  <c r="C27" i="7" s="1"/>
  <c r="D27" i="7" s="1"/>
  <c r="D29" i="5" s="1"/>
  <c r="M28" i="6"/>
  <c r="B16" i="7"/>
  <c r="C16" i="7" s="1"/>
  <c r="D16" i="7" s="1"/>
  <c r="D18" i="5" s="1"/>
  <c r="B15" i="7"/>
  <c r="C15" i="7" s="1"/>
  <c r="D15" i="7" s="1"/>
  <c r="D17" i="5" s="1"/>
  <c r="M27" i="6"/>
  <c r="B34" i="7"/>
  <c r="C34" i="7" s="1"/>
  <c r="D34" i="7" s="1"/>
  <c r="D36" i="5" s="1"/>
  <c r="M53" i="3"/>
  <c r="M60" i="3"/>
  <c r="M20" i="3"/>
  <c r="M18" i="3"/>
  <c r="M21" i="3"/>
  <c r="M17" i="3"/>
  <c r="F5" i="2"/>
  <c r="G5" i="2" s="1"/>
  <c r="H5" i="2" s="1"/>
  <c r="M49" i="3"/>
  <c r="M46" i="3"/>
  <c r="M45" i="3"/>
  <c r="M47" i="3"/>
  <c r="M48" i="3"/>
  <c r="M44" i="3"/>
  <c r="M26" i="3"/>
  <c r="M36" i="3"/>
  <c r="M59" i="3"/>
  <c r="M58" i="3"/>
  <c r="M57" i="3"/>
  <c r="M38" i="3"/>
  <c r="M43" i="3"/>
  <c r="M42" i="3"/>
  <c r="M40" i="3"/>
  <c r="M41" i="3"/>
  <c r="M37" i="3"/>
  <c r="M39" i="3"/>
  <c r="M52" i="3"/>
  <c r="M29" i="3"/>
  <c r="M28" i="3"/>
  <c r="M32" i="3"/>
  <c r="M31" i="3"/>
  <c r="M24" i="3"/>
  <c r="M23" i="3"/>
  <c r="M25" i="3"/>
  <c r="M34" i="3"/>
  <c r="M33" i="3"/>
  <c r="M35" i="3"/>
  <c r="M22" i="3"/>
  <c r="M27" i="3"/>
  <c r="M50" i="3"/>
  <c r="M51" i="3"/>
  <c r="M55" i="3"/>
  <c r="M56" i="3"/>
  <c r="M54" i="3"/>
  <c r="M30" i="3"/>
  <c r="M19" i="3"/>
  <c r="M64" i="3" l="1"/>
  <c r="F44" i="2"/>
  <c r="G44" i="2" s="1"/>
  <c r="H44" i="2" s="1"/>
  <c r="E46" i="5" s="1"/>
  <c r="J68" i="3"/>
  <c r="J70" i="3"/>
  <c r="M65" i="3"/>
  <c r="G70" i="3"/>
  <c r="G68" i="3"/>
  <c r="K66" i="3"/>
  <c r="K70" i="3" s="1"/>
  <c r="H70" i="3"/>
  <c r="H68" i="4"/>
  <c r="H66" i="4"/>
  <c r="J66" i="4"/>
  <c r="J68" i="4"/>
  <c r="G66" i="4"/>
  <c r="K63" i="4"/>
  <c r="B5" i="7"/>
  <c r="C5" i="7" s="1"/>
  <c r="D5" i="7" s="1"/>
  <c r="D7" i="5" s="1"/>
  <c r="M18" i="6"/>
  <c r="E7" i="6"/>
  <c r="B6" i="7"/>
  <c r="C6" i="7" s="1"/>
  <c r="D6" i="7" s="1"/>
  <c r="D8" i="5" s="1"/>
  <c r="E7" i="5"/>
  <c r="L66" i="3" l="1"/>
  <c r="K68" i="3"/>
  <c r="K68" i="4"/>
  <c r="E5" i="4" s="1"/>
  <c r="E6" i="4" s="1"/>
  <c r="E7" i="4" s="1"/>
  <c r="G7" i="4" s="1"/>
  <c r="B7" i="5" s="1"/>
  <c r="K66" i="4"/>
  <c r="E8" i="6"/>
  <c r="E9" i="6" s="1"/>
  <c r="F45" i="2" l="1"/>
  <c r="G45" i="2" s="1"/>
  <c r="H45" i="2" s="1"/>
  <c r="E47" i="5" s="1"/>
  <c r="B5" i="2"/>
  <c r="C5" i="2" s="1"/>
  <c r="D5" i="2" s="1"/>
  <c r="C7" i="5" s="1"/>
  <c r="L68" i="3"/>
  <c r="M66" i="3"/>
  <c r="L70" i="3"/>
  <c r="E7" i="3" s="1"/>
  <c r="E8" i="3" s="1"/>
  <c r="E9" i="3" s="1"/>
  <c r="F51" i="2" l="1"/>
  <c r="G51" i="2" s="1"/>
  <c r="H51" i="2" s="1"/>
  <c r="E53" i="5" s="1"/>
  <c r="F48" i="2"/>
  <c r="G48" i="2" s="1"/>
  <c r="H48" i="2" s="1"/>
  <c r="E50" i="5" s="1"/>
  <c r="F53" i="2"/>
  <c r="G53" i="2" s="1"/>
  <c r="H53" i="2" s="1"/>
  <c r="E55" i="5" s="1"/>
  <c r="F49" i="2"/>
  <c r="G49" i="2" s="1"/>
  <c r="H49" i="2" s="1"/>
  <c r="E51" i="5" s="1"/>
  <c r="F46" i="2"/>
  <c r="G46" i="2" s="1"/>
  <c r="H46" i="2" s="1"/>
  <c r="E48" i="5" s="1"/>
  <c r="F50" i="2"/>
  <c r="G50" i="2" s="1"/>
  <c r="H50" i="2" s="1"/>
  <c r="E52" i="5" s="1"/>
  <c r="F47" i="2"/>
  <c r="G47" i="2" s="1"/>
  <c r="H47" i="2" s="1"/>
  <c r="E49" i="5" s="1"/>
  <c r="F52" i="2"/>
  <c r="G52" i="2" s="1"/>
  <c r="H52" i="2" s="1"/>
  <c r="E54" i="5" s="1"/>
</calcChain>
</file>

<file path=xl/sharedStrings.xml><?xml version="1.0" encoding="utf-8"?>
<sst xmlns="http://schemas.openxmlformats.org/spreadsheetml/2006/main" count="206" uniqueCount="72">
  <si>
    <t>Notes:</t>
  </si>
  <si>
    <t>Once the cost of capital and capital structure for the rate case has been determined, those numbers should be entered in the top of the tab LvlFCR.</t>
  </si>
  <si>
    <t>Inputs</t>
  </si>
  <si>
    <t>Background</t>
  </si>
  <si>
    <t>Annual</t>
  </si>
  <si>
    <t>FCR ON 10 Year  Terms</t>
  </si>
  <si>
    <t>NBV</t>
  </si>
  <si>
    <t>FCR on Gross Plant Value</t>
  </si>
  <si>
    <t>Annualized</t>
  </si>
  <si>
    <t>NPV Rev Requirements</t>
  </si>
  <si>
    <t>PRESENT WORTH</t>
  </si>
  <si>
    <t xml:space="preserve"> </t>
  </si>
  <si>
    <t>TOTAL</t>
  </si>
  <si>
    <t>-----------</t>
  </si>
  <si>
    <t xml:space="preserve"> ‚</t>
  </si>
  <si>
    <t>TAX BASIS</t>
  </si>
  <si>
    <t>BOOK VALUE</t>
  </si>
  <si>
    <t>DEPREC BASE</t>
  </si>
  <si>
    <t>1st YR MOS.</t>
  </si>
  <si>
    <t>COST OF CAPITAL</t>
  </si>
  <si>
    <t>FCR</t>
  </si>
  <si>
    <t>Annual Equivalent</t>
  </si>
  <si>
    <t>COMMON</t>
  </si>
  <si>
    <t>NPV Revenue Req.</t>
  </si>
  <si>
    <t>PREFERRED</t>
  </si>
  <si>
    <t>Book Life</t>
  </si>
  <si>
    <t>S.T. Debt</t>
  </si>
  <si>
    <t>L.T. Debt</t>
  </si>
  <si>
    <t>CAPITAL STRUCTURE:</t>
  </si>
  <si>
    <t>For Substations and Feeder Lines at Primary Service Voltage</t>
  </si>
  <si>
    <t>DEBT (LT)</t>
  </si>
  <si>
    <t>DEBT (ST)</t>
  </si>
  <si>
    <t>ALL DEBT</t>
  </si>
  <si>
    <t>FCR on Net Plant Value of Feeders</t>
  </si>
  <si>
    <t>FCR on Net Plant Value of Substations</t>
  </si>
  <si>
    <t>Real Property O&amp;M, A&amp;G and Capital Charge</t>
  </si>
  <si>
    <t>Substation Book Life</t>
  </si>
  <si>
    <t>Substation NBV Based on 10 Year</t>
  </si>
  <si>
    <t xml:space="preserve"> FCR on net Plant Value</t>
  </si>
  <si>
    <t>Feeder Book Life</t>
  </si>
  <si>
    <t>Income Tax Rate</t>
  </si>
  <si>
    <t>With FIT &amp; Revenue sensitive together</t>
  </si>
  <si>
    <t>Income Tax Rate + Revenue Sensitive Items</t>
  </si>
  <si>
    <t>Schedule 40</t>
  </si>
  <si>
    <t>In order to caculate customer-specific rates, it is necessary to convert the distribution plant used by the customer into a levelized fixed charge rate (FCR).  This spreadsheet shows what annual rate is necessary to recover the remaining value of the distribution facilities used to serve the customer</t>
  </si>
  <si>
    <t>CAPITAL STRUCTURE</t>
  </si>
  <si>
    <t>Year</t>
  </si>
  <si>
    <t>Net Book Value</t>
  </si>
  <si>
    <t>Net Investment</t>
  </si>
  <si>
    <t>Debt Return</t>
  </si>
  <si>
    <t>Equity Return</t>
  </si>
  <si>
    <t>Property Insurance</t>
  </si>
  <si>
    <t>Income Taxes</t>
  </si>
  <si>
    <t>Revenue Requirement</t>
  </si>
  <si>
    <t>NPV10 Years</t>
  </si>
  <si>
    <t>Deferred
Taxes</t>
  </si>
  <si>
    <t>20 Year
MACRS</t>
  </si>
  <si>
    <t>Book Depreciation</t>
  </si>
  <si>
    <t>Tax Depreciation</t>
  </si>
  <si>
    <t>Book
Life</t>
  </si>
  <si>
    <t>Income Tax Rate + Revenue Sensitive Items = 1-Conv Factor</t>
  </si>
  <si>
    <t>Replacement Coverage FCR</t>
  </si>
  <si>
    <t>Based upon depreciation study, gross plant, and plant in service assume all facilities under the Schedule 40 distribution rate have an original life of 49 years for substation equipment and 35 years for OH/UG Feeders</t>
  </si>
  <si>
    <t>COMPLIANCE - TAX REFORM</t>
  </si>
  <si>
    <t>Effective MAY 2018</t>
  </si>
  <si>
    <t>SCHEDULE 62 UPDATE MAY 2018</t>
  </si>
  <si>
    <t>Attachment "B"</t>
  </si>
  <si>
    <t>Schedule 62 Fixed Charge Rates For Land and Depreciable Plant</t>
  </si>
  <si>
    <t>Schedule 62 Fixed Charge Rates For Depreciable Plant</t>
  </si>
  <si>
    <t>Schedule 62 Analysis</t>
  </si>
  <si>
    <t>UE-180282 Electric Rate Design Work Paper</t>
  </si>
  <si>
    <t>Property Insurance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</si>
</sst>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8" formatCode="&quot;$&quot;#,##0.00_);[Red]\(&quot;$&quot;#,##0.00\)"/>
    <numFmt numFmtId="164" formatCode="_(* #,##0_);_(* \(#,##0\);_(* &quot;-&quot;??_);_(@_)"/>
    <numFmt numFmtId="165" formatCode="_(&quot;$&quot;* #,##0_);_(&quot;$&quot;* \(#,##0\);_(&quot;$&quot;* &quot;-&quot;??_);_(@_)"/>
    <numFmt numFmtId="166" formatCode="0.0000%"/>
    <numFmt numFmtId="167" formatCode="0.0%"/>
    <numFmt numFmtId="168" formatCode="0.000%"/>
    <numFmt numFmtId="169" formatCode="_(* #,##0.000000_);_(* \(#,##0.000000\);_(* &quot;-&quot;??_);_(@_)"/>
    <numFmt numFmtId="170" formatCode="0.0000_)"/>
    <numFmt numFmtId="171" formatCode="&quot;$&quot;#,##0"/>
    <numFmt numFmtId="172" formatCode="_(* #,##0.000_);_(* \(#,##0.000\);_(* &quot;-&quot;??_);_(@_)"/>
    <numFmt numFmtId="173" formatCode="&quot;$&quot;#,##0.00"/>
  </numFmts>
  <fonts count="8" x14ac:knownFonts="1">
    <font>
      <sz val="11"/>
      <color theme="1"/>
      <name val="Calibri"/>
      <family val="2"/>
      <scheme val="minor"/>
    </font>
    <font>
      <sz val="10"/>
      <name val="Arial"/>
      <family val="2"/>
    </font>
    <font>
      <b/>
      <sz val="15"/>
      <name val="Arial"/>
      <family val="2"/>
    </font>
    <font>
      <b/>
      <sz val="10"/>
      <name val="Arial"/>
      <family val="2"/>
    </font>
    <font>
      <b/>
      <u/>
      <sz val="12"/>
      <name val="Arial"/>
      <family val="2"/>
    </font>
    <font>
      <sz val="10"/>
      <color indexed="10"/>
      <name val="Arial"/>
      <family val="2"/>
    </font>
    <font>
      <b/>
      <sz val="22"/>
      <name val="Arial"/>
      <family val="2"/>
    </font>
    <font>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6" tint="0.79998168889431442"/>
        <bgColor indexed="64"/>
      </patternFill>
    </fill>
  </fills>
  <borders count="2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7" fillId="0" borderId="0" applyFont="0" applyFill="0" applyBorder="0" applyAlignment="0" applyProtection="0"/>
  </cellStyleXfs>
  <cellXfs count="143">
    <xf numFmtId="0" fontId="0" fillId="0" borderId="0" xfId="0"/>
    <xf numFmtId="0" fontId="1" fillId="2" borderId="0" xfId="0" applyFont="1" applyFill="1" applyBorder="1"/>
    <xf numFmtId="0" fontId="1" fillId="0" borderId="0" xfId="0" applyFont="1"/>
    <xf numFmtId="0" fontId="1" fillId="2" borderId="0" xfId="0" quotePrefix="1" applyFont="1" applyFill="1" applyBorder="1" applyAlignment="1">
      <alignment horizontal="left"/>
    </xf>
    <xf numFmtId="0" fontId="1" fillId="2" borderId="0" xfId="0" applyFont="1" applyFill="1" applyBorder="1" applyAlignment="1">
      <alignment wrapText="1"/>
    </xf>
    <xf numFmtId="0" fontId="1" fillId="2" borderId="0" xfId="0" applyFont="1" applyFill="1" applyBorder="1" applyAlignment="1">
      <alignment horizontal="center"/>
    </xf>
    <xf numFmtId="164" fontId="1" fillId="0" borderId="0" xfId="0" applyNumberFormat="1" applyFont="1"/>
    <xf numFmtId="165" fontId="1" fillId="0" borderId="0" xfId="0" applyNumberFormat="1" applyFont="1"/>
    <xf numFmtId="166" fontId="1" fillId="0" borderId="1" xfId="0" applyNumberFormat="1" applyFont="1" applyBorder="1"/>
    <xf numFmtId="164" fontId="1" fillId="0" borderId="0" xfId="0" applyNumberFormat="1" applyFont="1"/>
    <xf numFmtId="5" fontId="1" fillId="0" borderId="0" xfId="0" applyNumberFormat="1" applyFont="1"/>
    <xf numFmtId="166" fontId="1" fillId="0" borderId="3" xfId="0" applyNumberFormat="1" applyFont="1" applyBorder="1"/>
    <xf numFmtId="166" fontId="1" fillId="0" borderId="4" xfId="0" applyNumberFormat="1" applyFont="1" applyBorder="1"/>
    <xf numFmtId="0" fontId="1" fillId="0" borderId="6" xfId="0" applyFont="1" applyBorder="1" applyAlignment="1">
      <alignment horizontal="center"/>
    </xf>
    <xf numFmtId="0" fontId="1" fillId="0" borderId="6" xfId="0" applyFont="1" applyBorder="1" applyAlignment="1">
      <alignment horizontal="center" wrapText="1"/>
    </xf>
    <xf numFmtId="0" fontId="1" fillId="0" borderId="9" xfId="0" applyFont="1" applyBorder="1" applyAlignment="1">
      <alignment horizontal="center" wrapText="1"/>
    </xf>
    <xf numFmtId="0" fontId="1" fillId="0" borderId="0" xfId="0" applyFont="1" applyAlignment="1">
      <alignment horizontal="right"/>
    </xf>
    <xf numFmtId="0" fontId="1" fillId="0" borderId="0" xfId="0" applyFont="1" applyAlignment="1" applyProtection="1">
      <alignment horizontal="right"/>
    </xf>
    <xf numFmtId="10" fontId="1" fillId="0" borderId="0" xfId="0" applyNumberFormat="1" applyFont="1" applyAlignment="1" applyProtection="1">
      <alignment horizontal="right"/>
    </xf>
    <xf numFmtId="5" fontId="1" fillId="0" borderId="0" xfId="0" applyNumberFormat="1" applyFont="1" applyAlignment="1" applyProtection="1">
      <alignment horizontal="right"/>
    </xf>
    <xf numFmtId="8" fontId="1" fillId="0" borderId="0" xfId="0" applyNumberFormat="1" applyFont="1"/>
    <xf numFmtId="5" fontId="1" fillId="0" borderId="0" xfId="0" applyNumberFormat="1" applyFont="1" applyProtection="1"/>
    <xf numFmtId="0" fontId="1" fillId="0" borderId="0" xfId="0" applyFont="1" applyAlignment="1">
      <alignment horizontal="center"/>
    </xf>
    <xf numFmtId="10" fontId="1" fillId="0" borderId="0" xfId="0" applyNumberFormat="1" applyFont="1" applyAlignment="1">
      <alignment horizontal="center"/>
    </xf>
    <xf numFmtId="0" fontId="1" fillId="0" borderId="0" xfId="0" applyFont="1" applyAlignment="1" applyProtection="1">
      <alignment horizontal="left"/>
    </xf>
    <xf numFmtId="167" fontId="1" fillId="0" borderId="0" xfId="0" applyNumberFormat="1" applyFont="1"/>
    <xf numFmtId="5" fontId="1" fillId="0" borderId="0" xfId="0" applyNumberFormat="1" applyFont="1" applyAlignment="1" applyProtection="1">
      <alignment horizontal="left"/>
    </xf>
    <xf numFmtId="0" fontId="1" fillId="0" borderId="0" xfId="0" applyFont="1" applyProtection="1"/>
    <xf numFmtId="168" fontId="1" fillId="0" borderId="0" xfId="0" applyNumberFormat="1" applyFont="1" applyAlignment="1" applyProtection="1">
      <alignment horizontal="center"/>
    </xf>
    <xf numFmtId="0" fontId="5" fillId="0" borderId="0" xfId="0" applyFont="1"/>
    <xf numFmtId="0" fontId="3" fillId="0" borderId="0" xfId="0" applyFont="1"/>
    <xf numFmtId="169" fontId="1" fillId="0" borderId="0" xfId="0" applyNumberFormat="1" applyFont="1"/>
    <xf numFmtId="170" fontId="1" fillId="0" borderId="9" xfId="0" applyNumberFormat="1" applyFont="1" applyBorder="1" applyProtection="1"/>
    <xf numFmtId="0" fontId="1" fillId="2" borderId="0" xfId="0" quotePrefix="1" applyFont="1" applyFill="1" applyBorder="1" applyAlignment="1">
      <alignment horizontal="left" wrapText="1"/>
    </xf>
    <xf numFmtId="0" fontId="1" fillId="0" borderId="8" xfId="0" quotePrefix="1" applyFont="1" applyBorder="1" applyAlignment="1">
      <alignment horizontal="center" wrapText="1"/>
    </xf>
    <xf numFmtId="0" fontId="1" fillId="0" borderId="7" xfId="0" quotePrefix="1" applyFont="1" applyBorder="1" applyAlignment="1">
      <alignment horizontal="center" wrapText="1"/>
    </xf>
    <xf numFmtId="166" fontId="1" fillId="0" borderId="14" xfId="0" applyNumberFormat="1" applyFont="1" applyBorder="1"/>
    <xf numFmtId="0" fontId="1" fillId="0" borderId="3" xfId="0" applyFont="1" applyBorder="1"/>
    <xf numFmtId="0" fontId="1" fillId="0" borderId="1" xfId="0" applyFont="1" applyBorder="1"/>
    <xf numFmtId="0" fontId="1" fillId="0" borderId="5" xfId="0" quotePrefix="1" applyFont="1" applyBorder="1" applyAlignment="1">
      <alignment horizontal="center" wrapText="1"/>
    </xf>
    <xf numFmtId="0" fontId="3" fillId="0" borderId="8" xfId="0" applyFont="1" applyBorder="1" applyAlignment="1">
      <alignment horizontal="center" wrapText="1"/>
    </xf>
    <xf numFmtId="166" fontId="3" fillId="0" borderId="1" xfId="0" applyNumberFormat="1" applyFont="1" applyBorder="1"/>
    <xf numFmtId="0" fontId="3" fillId="0" borderId="5" xfId="0" quotePrefix="1" applyFont="1" applyBorder="1" applyAlignment="1">
      <alignment horizontal="center" wrapText="1"/>
    </xf>
    <xf numFmtId="166" fontId="3" fillId="0" borderId="3" xfId="0" applyNumberFormat="1" applyFont="1" applyBorder="1"/>
    <xf numFmtId="171" fontId="1" fillId="0" borderId="0" xfId="0" applyNumberFormat="1" applyFont="1" applyAlignment="1" applyProtection="1">
      <alignment horizontal="right"/>
    </xf>
    <xf numFmtId="171" fontId="1" fillId="0" borderId="0" xfId="0" applyNumberFormat="1" applyFont="1"/>
    <xf numFmtId="171" fontId="1" fillId="0" borderId="0" xfId="0" applyNumberFormat="1" applyFont="1"/>
    <xf numFmtId="171" fontId="1" fillId="0" borderId="0" xfId="0" applyNumberFormat="1" applyFont="1" applyAlignment="1">
      <alignment horizontal="right"/>
    </xf>
    <xf numFmtId="171" fontId="1" fillId="0" borderId="0" xfId="0" applyNumberFormat="1" applyFont="1" applyAlignment="1" applyProtection="1">
      <alignment horizontal="right"/>
    </xf>
    <xf numFmtId="171" fontId="1" fillId="0" borderId="0" xfId="0" applyNumberFormat="1" applyFont="1" applyProtection="1"/>
    <xf numFmtId="172" fontId="1" fillId="0" borderId="0" xfId="0" applyNumberFormat="1" applyFont="1" applyAlignment="1" applyProtection="1">
      <alignment horizontal="right"/>
    </xf>
    <xf numFmtId="0" fontId="3" fillId="0" borderId="0" xfId="0" applyFont="1" applyAlignment="1">
      <alignment horizontal="center"/>
    </xf>
    <xf numFmtId="0" fontId="3" fillId="0" borderId="0" xfId="0" applyFont="1" applyFill="1" applyAlignment="1">
      <alignment horizontal="center"/>
    </xf>
    <xf numFmtId="0" fontId="1" fillId="0" borderId="0" xfId="0" applyFont="1" applyFill="1"/>
    <xf numFmtId="0" fontId="3" fillId="0" borderId="0" xfId="0" quotePrefix="1" applyFont="1" applyAlignment="1"/>
    <xf numFmtId="166" fontId="1" fillId="0" borderId="0" xfId="0" applyNumberFormat="1" applyFont="1" applyFill="1" applyBorder="1" applyProtection="1">
      <protection locked="0"/>
    </xf>
    <xf numFmtId="9" fontId="1" fillId="0" borderId="0" xfId="0" applyNumberFormat="1" applyFont="1" applyFill="1" applyBorder="1" applyProtection="1">
      <protection locked="0"/>
    </xf>
    <xf numFmtId="0" fontId="1" fillId="0" borderId="9" xfId="0" applyFont="1" applyBorder="1" applyAlignment="1" applyProtection="1">
      <alignment horizontal="right" wrapText="1"/>
    </xf>
    <xf numFmtId="0" fontId="1" fillId="0" borderId="9" xfId="0" quotePrefix="1" applyFont="1" applyBorder="1" applyAlignment="1">
      <alignment horizontal="center" wrapText="1"/>
    </xf>
    <xf numFmtId="0" fontId="1" fillId="0" borderId="0" xfId="0" applyFont="1" applyAlignment="1" applyProtection="1">
      <alignment horizontal="right"/>
    </xf>
    <xf numFmtId="166" fontId="1" fillId="0" borderId="2" xfId="0" applyNumberFormat="1" applyFont="1" applyBorder="1"/>
    <xf numFmtId="0" fontId="3" fillId="0" borderId="0" xfId="0" applyFont="1" applyFill="1" applyAlignment="1">
      <alignment horizontal="center"/>
    </xf>
    <xf numFmtId="0" fontId="1" fillId="0" borderId="11" xfId="0" applyFont="1" applyFill="1" applyBorder="1" applyAlignment="1" applyProtection="1">
      <alignment horizontal="left" indent="1"/>
    </xf>
    <xf numFmtId="168" fontId="1" fillId="0" borderId="4" xfId="0" applyNumberFormat="1" applyFont="1" applyFill="1" applyBorder="1" applyAlignment="1" applyProtection="1">
      <alignment horizontal="center"/>
    </xf>
    <xf numFmtId="0" fontId="1" fillId="0" borderId="11" xfId="0" applyFont="1" applyFill="1" applyBorder="1" applyAlignment="1" applyProtection="1">
      <alignment horizontal="left"/>
    </xf>
    <xf numFmtId="0" fontId="1" fillId="0" borderId="11" xfId="0" applyFont="1" applyFill="1" applyBorder="1"/>
    <xf numFmtId="168" fontId="1" fillId="0" borderId="0" xfId="0" applyNumberFormat="1" applyFont="1" applyFill="1" applyBorder="1" applyProtection="1"/>
    <xf numFmtId="0" fontId="3" fillId="0" borderId="0" xfId="0" applyFont="1" applyFill="1"/>
    <xf numFmtId="0" fontId="5" fillId="0" borderId="0" xfId="0" applyFont="1" applyFill="1"/>
    <xf numFmtId="5" fontId="1" fillId="0" borderId="0" xfId="0" applyNumberFormat="1" applyFont="1" applyFill="1" applyProtection="1"/>
    <xf numFmtId="170" fontId="1" fillId="0" borderId="9" xfId="0" applyNumberFormat="1" applyFont="1" applyFill="1" applyBorder="1" applyProtection="1"/>
    <xf numFmtId="0" fontId="1" fillId="0" borderId="0" xfId="0" applyFont="1" applyFill="1" applyAlignment="1" applyProtection="1">
      <alignment horizontal="left"/>
    </xf>
    <xf numFmtId="0" fontId="1" fillId="0" borderId="0" xfId="0" applyFont="1" applyFill="1" applyProtection="1"/>
    <xf numFmtId="5" fontId="1" fillId="0" borderId="0" xfId="0" applyNumberFormat="1" applyFont="1" applyFill="1" applyAlignment="1" applyProtection="1">
      <alignment horizontal="left"/>
    </xf>
    <xf numFmtId="167" fontId="1" fillId="0" borderId="0" xfId="0" applyNumberFormat="1" applyFont="1" applyFill="1"/>
    <xf numFmtId="0" fontId="1" fillId="0" borderId="0" xfId="0" applyFont="1" applyFill="1" applyAlignment="1">
      <alignment horizontal="left"/>
    </xf>
    <xf numFmtId="0" fontId="1" fillId="0" borderId="9" xfId="0" applyFont="1" applyFill="1" applyBorder="1" applyAlignment="1" applyProtection="1">
      <alignment horizontal="right" wrapText="1"/>
    </xf>
    <xf numFmtId="0" fontId="1" fillId="0" borderId="0" xfId="0" applyFont="1" applyFill="1" applyAlignment="1" applyProtection="1">
      <alignment horizontal="right"/>
    </xf>
    <xf numFmtId="5" fontId="1" fillId="0" borderId="0" xfId="0" applyNumberFormat="1" applyFont="1" applyFill="1" applyAlignment="1" applyProtection="1">
      <alignment horizontal="right"/>
    </xf>
    <xf numFmtId="172" fontId="1" fillId="0" borderId="0" xfId="0" applyNumberFormat="1" applyFont="1" applyFill="1" applyAlignment="1" applyProtection="1">
      <alignment horizontal="right"/>
    </xf>
    <xf numFmtId="171" fontId="1" fillId="0" borderId="0" xfId="0" applyNumberFormat="1" applyFont="1" applyFill="1" applyAlignment="1" applyProtection="1">
      <alignment horizontal="right"/>
    </xf>
    <xf numFmtId="173" fontId="1" fillId="0" borderId="0" xfId="0" applyNumberFormat="1" applyFont="1" applyFill="1" applyAlignment="1" applyProtection="1">
      <alignment horizontal="right"/>
    </xf>
    <xf numFmtId="171" fontId="1" fillId="0" borderId="0" xfId="0" applyNumberFormat="1" applyFont="1" applyFill="1"/>
    <xf numFmtId="171" fontId="1" fillId="0" borderId="0" xfId="0" applyNumberFormat="1" applyFont="1" applyFill="1" applyAlignment="1" applyProtection="1">
      <alignment horizontal="right"/>
    </xf>
    <xf numFmtId="171" fontId="1" fillId="0" borderId="0" xfId="0" applyNumberFormat="1" applyFont="1" applyFill="1"/>
    <xf numFmtId="10" fontId="1" fillId="0" borderId="0" xfId="0" applyNumberFormat="1" applyFont="1" applyFill="1" applyAlignment="1" applyProtection="1">
      <alignment horizontal="right"/>
    </xf>
    <xf numFmtId="171" fontId="1" fillId="0" borderId="0" xfId="0" applyNumberFormat="1" applyFont="1" applyFill="1" applyAlignment="1">
      <alignment horizontal="right"/>
    </xf>
    <xf numFmtId="167" fontId="1" fillId="0" borderId="0" xfId="0" applyNumberFormat="1" applyFont="1" applyFill="1" applyBorder="1" applyProtection="1"/>
    <xf numFmtId="167" fontId="1" fillId="0" borderId="13" xfId="0" applyNumberFormat="1" applyFont="1" applyFill="1" applyBorder="1" applyProtection="1"/>
    <xf numFmtId="10" fontId="1" fillId="0" borderId="0" xfId="0" applyNumberFormat="1" applyFont="1" applyFill="1" applyBorder="1" applyProtection="1"/>
    <xf numFmtId="10" fontId="1" fillId="0" borderId="4" xfId="0" applyNumberFormat="1" applyFont="1" applyFill="1" applyBorder="1" applyAlignment="1" applyProtection="1">
      <alignment horizontal="center"/>
    </xf>
    <xf numFmtId="10" fontId="1" fillId="0" borderId="12" xfId="0" applyNumberFormat="1" applyFont="1" applyFill="1" applyBorder="1" applyAlignment="1" applyProtection="1">
      <alignment horizontal="center"/>
    </xf>
    <xf numFmtId="10" fontId="1" fillId="0" borderId="2" xfId="0" applyNumberFormat="1" applyFont="1" applyFill="1" applyBorder="1" applyAlignment="1" applyProtection="1">
      <alignment horizontal="center"/>
    </xf>
    <xf numFmtId="0" fontId="3" fillId="0" borderId="0" xfId="0" applyFont="1" applyFill="1" applyAlignment="1">
      <alignment horizontal="center"/>
    </xf>
    <xf numFmtId="0" fontId="1" fillId="0" borderId="4" xfId="0" applyFont="1" applyBorder="1"/>
    <xf numFmtId="0" fontId="1" fillId="0" borderId="2" xfId="0" applyFont="1" applyBorder="1"/>
    <xf numFmtId="0" fontId="1" fillId="2" borderId="0" xfId="0" quotePrefix="1" applyFont="1" applyFill="1" applyBorder="1" applyAlignment="1">
      <alignment horizontal="left" wrapText="1"/>
    </xf>
    <xf numFmtId="0" fontId="1" fillId="0" borderId="0" xfId="0" applyFont="1" applyAlignment="1" applyProtection="1">
      <alignment horizontal="right"/>
    </xf>
    <xf numFmtId="0" fontId="1" fillId="0" borderId="11" xfId="0" quotePrefix="1" applyFont="1" applyFill="1" applyBorder="1" applyAlignment="1" applyProtection="1">
      <alignment horizontal="left"/>
    </xf>
    <xf numFmtId="167" fontId="1" fillId="3" borderId="0" xfId="0" applyNumberFormat="1" applyFont="1" applyFill="1" applyBorder="1" applyProtection="1"/>
    <xf numFmtId="10" fontId="1" fillId="3" borderId="0" xfId="0" applyNumberFormat="1" applyFont="1" applyFill="1" applyBorder="1" applyProtection="1"/>
    <xf numFmtId="10" fontId="1" fillId="0" borderId="0" xfId="0" applyNumberFormat="1" applyFont="1" applyFill="1" applyBorder="1" applyAlignment="1" applyProtection="1">
      <alignment horizontal="right"/>
      <protection locked="0"/>
    </xf>
    <xf numFmtId="0" fontId="1" fillId="0" borderId="0" xfId="0" applyFont="1" applyFill="1" applyBorder="1" applyAlignment="1" applyProtection="1">
      <alignment horizontal="right"/>
      <protection locked="0"/>
    </xf>
    <xf numFmtId="166" fontId="1" fillId="0" borderId="0" xfId="0" applyNumberFormat="1" applyFont="1" applyFill="1" applyBorder="1" applyAlignment="1" applyProtection="1">
      <alignment horizontal="right"/>
      <protection locked="0"/>
    </xf>
    <xf numFmtId="9" fontId="1" fillId="0" borderId="0" xfId="1" applyFont="1" applyFill="1" applyBorder="1" applyAlignment="1" applyProtection="1">
      <alignment horizontal="right"/>
      <protection locked="0"/>
    </xf>
    <xf numFmtId="166" fontId="1" fillId="0" borderId="0" xfId="0" applyNumberFormat="1" applyFont="1" applyAlignment="1" applyProtection="1">
      <alignment horizontal="right"/>
    </xf>
    <xf numFmtId="9" fontId="1" fillId="0" borderId="0" xfId="0" applyNumberFormat="1" applyFont="1" applyAlignment="1" applyProtection="1">
      <alignment horizontal="right"/>
    </xf>
    <xf numFmtId="9" fontId="1" fillId="0" borderId="0" xfId="0" applyNumberFormat="1" applyFont="1" applyFill="1" applyBorder="1" applyAlignment="1" applyProtection="1">
      <alignment horizontal="right"/>
      <protection locked="0"/>
    </xf>
    <xf numFmtId="0" fontId="4" fillId="0" borderId="0" xfId="0" quotePrefix="1" applyFont="1" applyFill="1" applyAlignment="1">
      <alignment horizontal="center"/>
    </xf>
    <xf numFmtId="0" fontId="4"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xf>
    <xf numFmtId="0" fontId="1" fillId="0" borderId="9" xfId="0" quotePrefix="1" applyFont="1" applyFill="1" applyBorder="1" applyAlignment="1">
      <alignment horizontal="center"/>
    </xf>
    <xf numFmtId="0" fontId="4" fillId="0" borderId="0" xfId="0" quotePrefix="1" applyFont="1" applyAlignment="1">
      <alignment horizontal="center"/>
    </xf>
    <xf numFmtId="0" fontId="4" fillId="0" borderId="0" xfId="0" applyFont="1" applyAlignment="1">
      <alignment horizontal="center"/>
    </xf>
    <xf numFmtId="0" fontId="1" fillId="0" borderId="0" xfId="0" applyFont="1" applyAlignment="1" applyProtection="1">
      <alignment horizontal="right"/>
    </xf>
    <xf numFmtId="0" fontId="3" fillId="0" borderId="0" xfId="0" applyFont="1" applyAlignment="1">
      <alignment horizontal="center"/>
    </xf>
    <xf numFmtId="0" fontId="3" fillId="0" borderId="0" xfId="0" quotePrefix="1" applyFont="1" applyAlignment="1">
      <alignment horizontal="left"/>
    </xf>
    <xf numFmtId="0" fontId="1" fillId="0" borderId="10" xfId="0" applyFont="1" applyFill="1" applyBorder="1" applyAlignment="1">
      <alignment horizontal="right"/>
    </xf>
    <xf numFmtId="0" fontId="1" fillId="0" borderId="9" xfId="0" applyFont="1" applyFill="1" applyBorder="1" applyAlignment="1">
      <alignment horizontal="right"/>
    </xf>
    <xf numFmtId="0" fontId="1" fillId="0" borderId="0" xfId="0" quotePrefix="1" applyFont="1" applyFill="1" applyAlignment="1">
      <alignment horizontal="left"/>
    </xf>
    <xf numFmtId="0" fontId="1" fillId="0" borderId="0" xfId="0" applyFont="1" applyFill="1" applyAlignment="1">
      <alignment horizontal="left"/>
    </xf>
    <xf numFmtId="0" fontId="1" fillId="0" borderId="0" xfId="0" applyFont="1" applyAlignment="1">
      <alignment horizontal="left"/>
    </xf>
    <xf numFmtId="0" fontId="1" fillId="0" borderId="0" xfId="0" quotePrefix="1" applyFont="1" applyAlignment="1">
      <alignment horizontal="left"/>
    </xf>
    <xf numFmtId="0" fontId="1" fillId="0" borderId="0" xfId="0" applyFont="1" applyAlignment="1" applyProtection="1">
      <alignment horizontal="left"/>
    </xf>
    <xf numFmtId="0" fontId="1" fillId="0" borderId="17"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19" xfId="0" applyFont="1" applyFill="1" applyBorder="1" applyAlignment="1" applyProtection="1">
      <alignment horizontal="center"/>
    </xf>
    <xf numFmtId="0" fontId="3" fillId="0" borderId="0" xfId="0" quotePrefix="1" applyFont="1" applyFill="1" applyAlignment="1">
      <alignment horizontal="left"/>
    </xf>
    <xf numFmtId="0" fontId="1" fillId="0" borderId="17" xfId="0" quotePrefix="1" applyFont="1" applyFill="1" applyBorder="1" applyAlignment="1" applyProtection="1">
      <alignment horizontal="center"/>
    </xf>
    <xf numFmtId="0" fontId="1" fillId="0" borderId="18" xfId="0" quotePrefix="1" applyFont="1" applyFill="1" applyBorder="1" applyAlignment="1" applyProtection="1">
      <alignment horizontal="center"/>
    </xf>
    <xf numFmtId="0" fontId="1" fillId="0" borderId="19" xfId="0" quotePrefix="1" applyFont="1" applyFill="1" applyBorder="1" applyAlignment="1" applyProtection="1">
      <alignment horizontal="center"/>
    </xf>
    <xf numFmtId="0" fontId="1" fillId="0" borderId="0" xfId="0" applyFont="1" applyFill="1" applyAlignment="1" applyProtection="1">
      <alignment horizontal="right"/>
    </xf>
    <xf numFmtId="0" fontId="1" fillId="0" borderId="0" xfId="0" applyFont="1" applyFill="1" applyAlignment="1" applyProtection="1">
      <alignment horizontal="left"/>
    </xf>
    <xf numFmtId="0" fontId="1" fillId="0" borderId="15" xfId="0" quotePrefix="1" applyFont="1" applyFill="1" applyBorder="1" applyAlignment="1" applyProtection="1">
      <alignment horizontal="center"/>
    </xf>
    <xf numFmtId="0" fontId="1" fillId="0" borderId="16" xfId="0" quotePrefix="1" applyFont="1" applyFill="1" applyBorder="1" applyAlignment="1" applyProtection="1">
      <alignment horizontal="center"/>
    </xf>
    <xf numFmtId="0" fontId="1" fillId="0" borderId="7" xfId="0" quotePrefix="1" applyFont="1" applyFill="1" applyBorder="1" applyAlignment="1" applyProtection="1">
      <alignment horizontal="center"/>
    </xf>
    <xf numFmtId="0" fontId="1" fillId="0" borderId="0" xfId="0" quotePrefix="1" applyFont="1" applyAlignment="1">
      <alignment horizontal="left" wrapText="1"/>
    </xf>
    <xf numFmtId="0" fontId="1" fillId="3" borderId="0" xfId="0" applyFont="1" applyFill="1" applyBorder="1"/>
    <xf numFmtId="0" fontId="6" fillId="3" borderId="0" xfId="0" quotePrefix="1" applyFont="1" applyFill="1" applyBorder="1" applyAlignment="1">
      <alignment horizontal="center"/>
    </xf>
    <xf numFmtId="0" fontId="3" fillId="3" borderId="0" xfId="0" applyFont="1" applyFill="1" applyBorder="1"/>
    <xf numFmtId="0" fontId="2" fillId="3" borderId="0" xfId="0" quotePrefix="1" applyFont="1" applyFill="1" applyBorder="1" applyAlignment="1">
      <alignment horizontal="center"/>
    </xf>
    <xf numFmtId="14" fontId="2" fillId="3" borderId="0" xfId="0" quotePrefix="1" applyNumberFormat="1"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AlternateStartup" Target="%23%20%20Sch%2062%20Leases/Sch%2062%20Lease%20Agreements/2018%20Tariff%20Update/Workpapers/Proposed%20Workpapers%20Eff%20June%202018/Proposed%202018%20Sch%2062%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bstation O&amp;M"/>
      <sheetName val="O&amp;M &amp; Expense Data"/>
      <sheetName val="Depreciation Study (UE-180282)"/>
      <sheetName val="Cost of Capital (UE-180282)"/>
      <sheetName val="Sch 40 Feeder OH (UE-180282)"/>
      <sheetName val="Property Insurance (UE-180282)"/>
      <sheetName val="ECOS Ratebase (UE-180282)"/>
      <sheetName val="ECOS Expense (UE-180282)"/>
    </sheetNames>
    <sheetDataSet>
      <sheetData sheetId="0">
        <row r="7">
          <cell r="E7">
            <v>0.51500000000000001</v>
          </cell>
          <cell r="F7">
            <v>5.8058252427184473E-2</v>
          </cell>
        </row>
        <row r="10">
          <cell r="E10">
            <v>0.48499999999999999</v>
          </cell>
          <cell r="F10">
            <v>9.5000000000000001E-2</v>
          </cell>
        </row>
        <row r="13">
          <cell r="G13">
            <v>5.0000000000000001E-4</v>
          </cell>
        </row>
        <row r="15">
          <cell r="G15">
            <v>49</v>
          </cell>
        </row>
        <row r="16">
          <cell r="G16">
            <v>35</v>
          </cell>
        </row>
        <row r="18">
          <cell r="G18">
            <v>0.24761500000000003</v>
          </cell>
        </row>
        <row r="19">
          <cell r="G19">
            <v>0.21</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tabSelected="1" zoomScaleNormal="100" workbookViewId="0">
      <selection activeCell="G16" sqref="G16"/>
    </sheetView>
  </sheetViews>
  <sheetFormatPr defaultColWidth="9.109375" defaultRowHeight="13.2" x14ac:dyDescent="0.25"/>
  <cols>
    <col min="1" max="1" width="19" style="1" customWidth="1"/>
    <col min="2" max="2" width="88.109375" style="1" customWidth="1"/>
    <col min="3" max="3" width="9.109375" style="1"/>
    <col min="4" max="4" width="9.109375" style="2"/>
    <col min="5" max="5" width="16.109375" style="2" customWidth="1"/>
    <col min="6" max="9" width="9.109375" style="2"/>
    <col min="10" max="16384" width="9.109375" style="1"/>
  </cols>
  <sheetData>
    <row r="1" spans="1:11" x14ac:dyDescent="0.25">
      <c r="A1" s="138"/>
      <c r="B1" s="138"/>
      <c r="C1" s="138"/>
    </row>
    <row r="2" spans="1:11" x14ac:dyDescent="0.25">
      <c r="A2" s="138"/>
      <c r="B2" s="138"/>
      <c r="C2" s="138"/>
    </row>
    <row r="3" spans="1:11" ht="28.2" x14ac:dyDescent="0.5">
      <c r="A3" s="138"/>
      <c r="B3" s="139" t="s">
        <v>65</v>
      </c>
      <c r="C3" s="138"/>
    </row>
    <row r="4" spans="1:11" x14ac:dyDescent="0.25">
      <c r="A4" s="138"/>
      <c r="B4" s="140"/>
      <c r="C4" s="140"/>
    </row>
    <row r="5" spans="1:11" x14ac:dyDescent="0.25">
      <c r="A5" s="138"/>
      <c r="B5" s="140"/>
      <c r="C5" s="140"/>
      <c r="J5" s="5"/>
      <c r="K5" s="5"/>
    </row>
    <row r="6" spans="1:11" ht="19.2" x14ac:dyDescent="0.35">
      <c r="A6" s="138"/>
      <c r="B6" s="141" t="s">
        <v>43</v>
      </c>
      <c r="C6" s="140"/>
      <c r="J6" s="5"/>
      <c r="K6" s="5"/>
    </row>
    <row r="7" spans="1:11" ht="19.2" x14ac:dyDescent="0.35">
      <c r="A7" s="138"/>
      <c r="B7" s="141" t="s">
        <v>70</v>
      </c>
      <c r="C7" s="140"/>
      <c r="J7" s="5"/>
      <c r="K7" s="5"/>
    </row>
    <row r="8" spans="1:11" ht="19.2" x14ac:dyDescent="0.35">
      <c r="A8" s="138"/>
      <c r="B8" s="142" t="s">
        <v>63</v>
      </c>
      <c r="C8" s="140"/>
      <c r="J8" s="5"/>
      <c r="K8" s="5"/>
    </row>
    <row r="9" spans="1:11" ht="19.2" x14ac:dyDescent="0.35">
      <c r="A9" s="138"/>
      <c r="B9" s="142" t="s">
        <v>64</v>
      </c>
      <c r="C9" s="138"/>
    </row>
    <row r="10" spans="1:11" x14ac:dyDescent="0.25">
      <c r="A10" s="138"/>
      <c r="B10" s="138"/>
      <c r="C10" s="138"/>
    </row>
    <row r="11" spans="1:11" x14ac:dyDescent="0.25">
      <c r="A11" s="138"/>
      <c r="B11" s="138"/>
      <c r="C11" s="138"/>
    </row>
    <row r="14" spans="1:11" ht="39.6" x14ac:dyDescent="0.25">
      <c r="A14" s="1" t="s">
        <v>3</v>
      </c>
      <c r="B14" s="33" t="s">
        <v>44</v>
      </c>
    </row>
    <row r="16" spans="1:11" ht="26.4" x14ac:dyDescent="0.25">
      <c r="A16" s="1" t="s">
        <v>2</v>
      </c>
      <c r="B16" s="4" t="s">
        <v>1</v>
      </c>
    </row>
    <row r="18" spans="1:5" s="1" customFormat="1" ht="39.6" x14ac:dyDescent="0.25">
      <c r="A18" s="1" t="s">
        <v>0</v>
      </c>
      <c r="B18" s="96" t="s">
        <v>62</v>
      </c>
      <c r="D18" s="2"/>
      <c r="E18" s="2"/>
    </row>
    <row r="20" spans="1:5" s="1" customFormat="1" x14ac:dyDescent="0.25">
      <c r="B20" s="3" t="str">
        <f>CONCATENATE("Cost of Capital updated for Docket No. UE-180282 @ ",('Lvl FCR Sub Equip'!L9*100),"0%")</f>
        <v>Cost of Capital updated for Docket No. UE-180282 @ 7.60%</v>
      </c>
      <c r="D20" s="2"/>
      <c r="E20" s="2"/>
    </row>
    <row r="21" spans="1:5" x14ac:dyDescent="0.25">
      <c r="C21" s="3"/>
    </row>
  </sheetData>
  <printOptions horizontalCentered="1"/>
  <pageMargins left="0.25" right="0.25" top="0.75" bottom="0.75" header="0.3" footer="0.3"/>
  <pageSetup orientation="landscape" r:id="rId1"/>
  <headerFooter alignWithMargins="0">
    <oddFooter>&amp;L&amp;"Arial,Regular"&amp;8&amp;F&amp;C&amp;A&amp;R&amp;"Arial,Regular"Advice No. 18-xxxx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pane xSplit="1" ySplit="6" topLeftCell="B7" activePane="bottomRight" state="frozen"/>
      <selection activeCell="B7" sqref="B7"/>
      <selection pane="topRight" activeCell="B7" sqref="B7"/>
      <selection pane="bottomLeft" activeCell="B7" sqref="B7"/>
      <selection pane="bottomRight" activeCell="B7" sqref="B7"/>
    </sheetView>
  </sheetViews>
  <sheetFormatPr defaultColWidth="9.109375" defaultRowHeight="13.2" x14ac:dyDescent="0.25"/>
  <cols>
    <col min="1" max="1" width="14.5546875" style="2" customWidth="1"/>
    <col min="2" max="2" width="17.44140625" style="2" bestFit="1" customWidth="1"/>
    <col min="3" max="3" width="12.44140625" style="2" customWidth="1"/>
    <col min="4" max="4" width="12.21875" style="2" bestFit="1" customWidth="1"/>
    <col min="5" max="5" width="15.109375" style="2" bestFit="1" customWidth="1"/>
    <col min="6" max="16384" width="9.109375" style="2"/>
  </cols>
  <sheetData>
    <row r="1" spans="1:6" ht="15.6" x14ac:dyDescent="0.3">
      <c r="A1" s="108" t="s">
        <v>67</v>
      </c>
      <c r="B1" s="108"/>
      <c r="C1" s="108"/>
      <c r="D1" s="109"/>
      <c r="E1" s="109"/>
    </row>
    <row r="2" spans="1:6" ht="25.2" customHeight="1" x14ac:dyDescent="0.25">
      <c r="A2" s="110" t="str">
        <f>CONCATENATE("Docket No. UE-180282 + Weighted Cost of Capital = ",('Lvl FCR Sub Equip'!L9*100),"0% + 49 Year Substation Plant Life + 35 Year Feeder Plant Life")</f>
        <v>Docket No. UE-180282 + Weighted Cost of Capital = 7.60% + 49 Year Substation Plant Life + 35 Year Feeder Plant Life</v>
      </c>
      <c r="B2" s="110"/>
      <c r="C2" s="110"/>
      <c r="D2" s="110"/>
      <c r="E2" s="110"/>
    </row>
    <row r="3" spans="1:6" x14ac:dyDescent="0.25">
      <c r="A3" s="111" t="s">
        <v>66</v>
      </c>
      <c r="B3" s="111"/>
      <c r="C3" s="111"/>
      <c r="D3" s="111"/>
      <c r="E3" s="111"/>
    </row>
    <row r="4" spans="1:6" x14ac:dyDescent="0.25">
      <c r="A4" s="52"/>
      <c r="B4" s="52"/>
      <c r="C4" s="93"/>
      <c r="D4" s="52"/>
      <c r="E4" s="52"/>
    </row>
    <row r="5" spans="1:6" ht="15" customHeight="1" thickBot="1" x14ac:dyDescent="0.3">
      <c r="A5" s="53"/>
      <c r="B5" s="112" t="s">
        <v>41</v>
      </c>
      <c r="C5" s="112"/>
      <c r="D5" s="112"/>
      <c r="E5" s="112"/>
    </row>
    <row r="6" spans="1:6" ht="40.200000000000003" thickBot="1" x14ac:dyDescent="0.3">
      <c r="A6" s="15" t="s">
        <v>25</v>
      </c>
      <c r="B6" s="34" t="s">
        <v>35</v>
      </c>
      <c r="C6" s="34" t="s">
        <v>61</v>
      </c>
      <c r="D6" s="35" t="s">
        <v>33</v>
      </c>
      <c r="E6" s="35" t="s">
        <v>34</v>
      </c>
    </row>
    <row r="7" spans="1:6" x14ac:dyDescent="0.25">
      <c r="A7" s="22">
        <v>0</v>
      </c>
      <c r="B7" s="36">
        <f>+'LvlFCR Land'!G7</f>
        <v>9.1354726579609066E-2</v>
      </c>
      <c r="C7" s="12">
        <f ca="1">+'FCR Rates Sub'!D5</f>
        <v>8.4036896762894317E-2</v>
      </c>
      <c r="D7" s="12">
        <f ca="1">+'FCR Rates Feeder'!D5</f>
        <v>8.9372582615905138E-2</v>
      </c>
      <c r="E7" s="11">
        <f>+'FCR Rates Sub'!H5</f>
        <v>0.10055297513164314</v>
      </c>
      <c r="F7" s="6"/>
    </row>
    <row r="8" spans="1:6" x14ac:dyDescent="0.25">
      <c r="A8" s="22">
        <v>1</v>
      </c>
      <c r="B8" s="37"/>
      <c r="C8" s="94"/>
      <c r="D8" s="12">
        <f ca="1">+'FCR Rates Feeder'!D6</f>
        <v>8.93939629923301E-2</v>
      </c>
      <c r="E8" s="11">
        <f>+'FCR Rates Sub'!H6</f>
        <v>9.9985576167679099E-2</v>
      </c>
      <c r="F8" s="6"/>
    </row>
    <row r="9" spans="1:6" x14ac:dyDescent="0.25">
      <c r="A9" s="22">
        <f t="shared" ref="A9:A55" si="0">A8+1</f>
        <v>2</v>
      </c>
      <c r="B9" s="37"/>
      <c r="C9" s="94"/>
      <c r="D9" s="12">
        <f ca="1">+'FCR Rates Feeder'!D7</f>
        <v>8.9572536277129175E-2</v>
      </c>
      <c r="E9" s="11">
        <f>+'FCR Rates Sub'!H7</f>
        <v>9.9612111045201887E-2</v>
      </c>
      <c r="F9" s="6"/>
    </row>
    <row r="10" spans="1:6" x14ac:dyDescent="0.25">
      <c r="A10" s="22">
        <f t="shared" si="0"/>
        <v>3</v>
      </c>
      <c r="B10" s="37"/>
      <c r="C10" s="94"/>
      <c r="D10" s="12">
        <f ca="1">+'FCR Rates Feeder'!D8</f>
        <v>8.9818076622133231E-2</v>
      </c>
      <c r="E10" s="11">
        <f>+'FCR Rates Sub'!H8</f>
        <v>9.9259681469330549E-2</v>
      </c>
      <c r="F10" s="6"/>
    </row>
    <row r="11" spans="1:6" x14ac:dyDescent="0.25">
      <c r="A11" s="22">
        <f t="shared" si="0"/>
        <v>4</v>
      </c>
      <c r="B11" s="37"/>
      <c r="C11" s="94"/>
      <c r="D11" s="12">
        <f ca="1">+'FCR Rates Feeder'!D9</f>
        <v>9.0132176752108287E-2</v>
      </c>
      <c r="E11" s="11">
        <f>+'FCR Rates Sub'!H9</f>
        <v>9.8917329835737006E-2</v>
      </c>
      <c r="F11" s="6"/>
    </row>
    <row r="12" spans="1:6" x14ac:dyDescent="0.25">
      <c r="A12" s="22">
        <f t="shared" si="0"/>
        <v>5</v>
      </c>
      <c r="B12" s="37"/>
      <c r="C12" s="94"/>
      <c r="D12" s="12">
        <f ca="1">+'FCR Rates Feeder'!D10</f>
        <v>9.0516064949685726E-2</v>
      </c>
      <c r="E12" s="11">
        <f>+'FCR Rates Sub'!H10</f>
        <v>9.8572141687167159E-2</v>
      </c>
      <c r="F12" s="6"/>
    </row>
    <row r="13" spans="1:6" x14ac:dyDescent="0.25">
      <c r="A13" s="22">
        <f t="shared" si="0"/>
        <v>6</v>
      </c>
      <c r="B13" s="37"/>
      <c r="C13" s="94"/>
      <c r="D13" s="12">
        <f ca="1">+'FCR Rates Feeder'!D11</f>
        <v>9.0975656829447943E-2</v>
      </c>
      <c r="E13" s="11">
        <f>+'FCR Rates Sub'!H11</f>
        <v>9.8217281170201107E-2</v>
      </c>
      <c r="F13" s="6"/>
    </row>
    <row r="14" spans="1:6" x14ac:dyDescent="0.25">
      <c r="A14" s="22">
        <f t="shared" si="0"/>
        <v>7</v>
      </c>
      <c r="B14" s="37"/>
      <c r="C14" s="94"/>
      <c r="D14" s="12">
        <f ca="1">+'FCR Rates Feeder'!D12</f>
        <v>9.1514156859175882E-2</v>
      </c>
      <c r="E14" s="11">
        <f>+'FCR Rates Sub'!H12</f>
        <v>9.7839477750319009E-2</v>
      </c>
      <c r="F14" s="6"/>
    </row>
    <row r="15" spans="1:6" x14ac:dyDescent="0.25">
      <c r="A15" s="22">
        <f t="shared" si="0"/>
        <v>8</v>
      </c>
      <c r="B15" s="37"/>
      <c r="C15" s="94"/>
      <c r="D15" s="12">
        <f ca="1">+'FCR Rates Feeder'!D13</f>
        <v>9.2134584573126857E-2</v>
      </c>
      <c r="E15" s="11">
        <f>+'FCR Rates Sub'!H13</f>
        <v>9.7423186834848061E-2</v>
      </c>
      <c r="F15" s="6"/>
    </row>
    <row r="16" spans="1:6" x14ac:dyDescent="0.25">
      <c r="A16" s="22">
        <f t="shared" si="0"/>
        <v>9</v>
      </c>
      <c r="B16" s="37"/>
      <c r="C16" s="94"/>
      <c r="D16" s="12">
        <f ca="1">+'FCR Rates Feeder'!D14</f>
        <v>9.2863655117495059E-2</v>
      </c>
      <c r="E16" s="11">
        <f>+'FCR Rates Sub'!H14</f>
        <v>9.6986081373603553E-2</v>
      </c>
      <c r="F16" s="6"/>
    </row>
    <row r="17" spans="1:6" x14ac:dyDescent="0.25">
      <c r="A17" s="22">
        <f t="shared" si="0"/>
        <v>10</v>
      </c>
      <c r="B17" s="37"/>
      <c r="C17" s="94"/>
      <c r="D17" s="12">
        <f ca="1">+'FCR Rates Feeder'!D15</f>
        <v>9.371900028296011E-2</v>
      </c>
      <c r="E17" s="11">
        <f>+'FCR Rates Sub'!H15</f>
        <v>9.6526560247679818E-2</v>
      </c>
      <c r="F17" s="6"/>
    </row>
    <row r="18" spans="1:6" x14ac:dyDescent="0.25">
      <c r="A18" s="22">
        <f t="shared" si="0"/>
        <v>11</v>
      </c>
      <c r="B18" s="37"/>
      <c r="C18" s="94"/>
      <c r="D18" s="12">
        <f ca="1">+'FCR Rates Feeder'!D16</f>
        <v>9.4721818336803973E-2</v>
      </c>
      <c r="E18" s="11">
        <f>+'FCR Rates Sub'!H16</f>
        <v>9.6169843043430431E-2</v>
      </c>
      <c r="F18" s="6"/>
    </row>
    <row r="19" spans="1:6" x14ac:dyDescent="0.25">
      <c r="A19" s="22">
        <f t="shared" si="0"/>
        <v>12</v>
      </c>
      <c r="B19" s="37"/>
      <c r="C19" s="94"/>
      <c r="D19" s="12">
        <f ca="1">+'FCR Rates Feeder'!D17</f>
        <v>9.5897790349641604E-2</v>
      </c>
      <c r="E19" s="11">
        <f>+'FCR Rates Sub'!H17</f>
        <v>9.5932887081696686E-2</v>
      </c>
      <c r="F19" s="6"/>
    </row>
    <row r="20" spans="1:6" x14ac:dyDescent="0.25">
      <c r="A20" s="22">
        <f t="shared" si="0"/>
        <v>13</v>
      </c>
      <c r="B20" s="37"/>
      <c r="C20" s="94"/>
      <c r="D20" s="12">
        <f ca="1">+'FCR Rates Feeder'!D18</f>
        <v>9.7278287260613203E-2</v>
      </c>
      <c r="E20" s="11">
        <f>+'FCR Rates Sub'!H18</f>
        <v>9.5786316518425424E-2</v>
      </c>
      <c r="F20" s="6"/>
    </row>
    <row r="21" spans="1:6" x14ac:dyDescent="0.25">
      <c r="A21" s="22">
        <f t="shared" si="0"/>
        <v>14</v>
      </c>
      <c r="B21" s="37"/>
      <c r="C21" s="94"/>
      <c r="D21" s="12">
        <f ca="1">+'FCR Rates Feeder'!D19</f>
        <v>9.8901978890415465E-2</v>
      </c>
      <c r="E21" s="11">
        <f>+'FCR Rates Sub'!H19</f>
        <v>9.5745973295095682E-2</v>
      </c>
      <c r="F21" s="6"/>
    </row>
    <row r="22" spans="1:6" x14ac:dyDescent="0.25">
      <c r="A22" s="22">
        <f t="shared" si="0"/>
        <v>15</v>
      </c>
      <c r="B22" s="37"/>
      <c r="C22" s="94"/>
      <c r="D22" s="12">
        <f ca="1">+'FCR Rates Feeder'!D20</f>
        <v>0.10081700659633357</v>
      </c>
      <c r="E22" s="11">
        <f>+'FCR Rates Sub'!H20</f>
        <v>9.5830196396109957E-2</v>
      </c>
      <c r="F22" s="6"/>
    </row>
    <row r="23" spans="1:6" x14ac:dyDescent="0.25">
      <c r="A23" s="22">
        <f t="shared" si="0"/>
        <v>16</v>
      </c>
      <c r="B23" s="37"/>
      <c r="C23" s="94"/>
      <c r="D23" s="12">
        <f ca="1">+'FCR Rates Feeder'!D21</f>
        <v>0.10308395865366585</v>
      </c>
      <c r="E23" s="11">
        <f>+'FCR Rates Sub'!H21</f>
        <v>9.6060249776773785E-2</v>
      </c>
      <c r="F23" s="6"/>
    </row>
    <row r="24" spans="1:6" x14ac:dyDescent="0.25">
      <c r="A24" s="22">
        <f t="shared" si="0"/>
        <v>17</v>
      </c>
      <c r="B24" s="37"/>
      <c r="C24" s="94"/>
      <c r="D24" s="12">
        <f ca="1">+'FCR Rates Feeder'!D22</f>
        <v>0.10578000844541775</v>
      </c>
      <c r="E24" s="11">
        <f>+'FCR Rates Sub'!H22</f>
        <v>9.6460834414242094E-2</v>
      </c>
      <c r="F24" s="6"/>
    </row>
    <row r="25" spans="1:6" x14ac:dyDescent="0.25">
      <c r="A25" s="22">
        <f t="shared" si="0"/>
        <v>18</v>
      </c>
      <c r="B25" s="37"/>
      <c r="C25" s="94"/>
      <c r="D25" s="12">
        <f ca="1">+'FCR Rates Feeder'!D23</f>
        <v>0.10900476885770152</v>
      </c>
      <c r="E25" s="11">
        <f>+'FCR Rates Sub'!H23</f>
        <v>9.7060703781840674E-2</v>
      </c>
      <c r="F25" s="6"/>
    </row>
    <row r="26" spans="1:6" x14ac:dyDescent="0.25">
      <c r="A26" s="22">
        <f t="shared" si="0"/>
        <v>19</v>
      </c>
      <c r="B26" s="37"/>
      <c r="C26" s="94"/>
      <c r="D26" s="12">
        <f ca="1">+'FCR Rates Feeder'!D24</f>
        <v>0.11288873259631342</v>
      </c>
      <c r="E26" s="11">
        <f>+'FCR Rates Sub'!H24</f>
        <v>9.7893407217892386E-2</v>
      </c>
      <c r="F26" s="6"/>
    </row>
    <row r="27" spans="1:6" x14ac:dyDescent="0.25">
      <c r="A27" s="22">
        <f t="shared" si="0"/>
        <v>20</v>
      </c>
      <c r="B27" s="37"/>
      <c r="C27" s="94"/>
      <c r="D27" s="12">
        <f ca="1">+'FCR Rates Feeder'!D25</f>
        <v>0.11760569960438103</v>
      </c>
      <c r="E27" s="11">
        <f>+'FCR Rates Sub'!H25</f>
        <v>9.8998192437485213E-2</v>
      </c>
      <c r="F27" s="6"/>
    </row>
    <row r="28" spans="1:6" x14ac:dyDescent="0.25">
      <c r="A28" s="22">
        <f t="shared" si="0"/>
        <v>21</v>
      </c>
      <c r="B28" s="37"/>
      <c r="C28" s="94"/>
      <c r="D28" s="12">
        <f ca="1">+'FCR Rates Feeder'!D26</f>
        <v>0.12297683193566911</v>
      </c>
      <c r="E28" s="11">
        <f>+'FCR Rates Sub'!H26</f>
        <v>0.10006258588367062</v>
      </c>
      <c r="F28" s="6"/>
    </row>
    <row r="29" spans="1:6" x14ac:dyDescent="0.25">
      <c r="A29" s="22">
        <f t="shared" si="0"/>
        <v>22</v>
      </c>
      <c r="B29" s="37"/>
      <c r="C29" s="94"/>
      <c r="D29" s="12">
        <f ca="1">+'FCR Rates Feeder'!D27</f>
        <v>0.12914303943838007</v>
      </c>
      <c r="E29" s="11">
        <f>+'FCR Rates Sub'!H27</f>
        <v>0.10107637450967134</v>
      </c>
      <c r="F29" s="6"/>
    </row>
    <row r="30" spans="1:6" x14ac:dyDescent="0.25">
      <c r="A30" s="22">
        <f t="shared" si="0"/>
        <v>23</v>
      </c>
      <c r="B30" s="37"/>
      <c r="C30" s="94"/>
      <c r="D30" s="12">
        <f ca="1">+'FCR Rates Feeder'!D28</f>
        <v>0.13648155587681532</v>
      </c>
      <c r="E30" s="11">
        <f>+'FCR Rates Sub'!H28</f>
        <v>0.10216814687613364</v>
      </c>
      <c r="F30" s="6"/>
    </row>
    <row r="31" spans="1:6" x14ac:dyDescent="0.25">
      <c r="A31" s="22">
        <f t="shared" si="0"/>
        <v>24</v>
      </c>
      <c r="B31" s="37"/>
      <c r="C31" s="94"/>
      <c r="D31" s="12">
        <f ca="1">+'FCR Rates Feeder'!D29</f>
        <v>0.14533608713281182</v>
      </c>
      <c r="E31" s="11">
        <f>+'FCR Rates Sub'!H29</f>
        <v>0.10334726103191294</v>
      </c>
      <c r="F31" s="6"/>
    </row>
    <row r="32" spans="1:6" x14ac:dyDescent="0.25">
      <c r="A32" s="22">
        <f t="shared" si="0"/>
        <v>25</v>
      </c>
      <c r="B32" s="37"/>
      <c r="C32" s="94"/>
      <c r="D32" s="12">
        <f ca="1">+'FCR Rates Feeder'!D30</f>
        <v>0.15619786542009914</v>
      </c>
      <c r="E32" s="11">
        <f>+'FCR Rates Sub'!H30</f>
        <v>0.10462463470067378</v>
      </c>
      <c r="F32" s="6"/>
    </row>
    <row r="33" spans="1:6" x14ac:dyDescent="0.25">
      <c r="A33" s="22">
        <f t="shared" si="0"/>
        <v>26</v>
      </c>
      <c r="B33" s="37"/>
      <c r="C33" s="94"/>
      <c r="D33" s="12">
        <f ca="1">+'FCR Rates Feeder'!D31</f>
        <v>0.16979384787703997</v>
      </c>
      <c r="E33" s="11">
        <f>+'FCR Rates Sub'!H31</f>
        <v>0.10601308434063127</v>
      </c>
      <c r="F33" s="6"/>
    </row>
    <row r="34" spans="1:6" x14ac:dyDescent="0.25">
      <c r="A34" s="22">
        <f t="shared" si="0"/>
        <v>27</v>
      </c>
      <c r="B34" s="37"/>
      <c r="C34" s="94"/>
      <c r="D34" s="12">
        <f ca="1">+'FCR Rates Feeder'!D32</f>
        <v>0.18724633233402441</v>
      </c>
      <c r="E34" s="11">
        <f>+'FCR Rates Sub'!H32</f>
        <v>0.10752775667513036</v>
      </c>
      <c r="F34" s="6"/>
    </row>
    <row r="35" spans="1:6" x14ac:dyDescent="0.25">
      <c r="A35" s="22">
        <f t="shared" si="0"/>
        <v>28</v>
      </c>
      <c r="B35" s="37"/>
      <c r="C35" s="94"/>
      <c r="D35" s="12">
        <f ca="1">+'FCR Rates Feeder'!D33</f>
        <v>0.21038142799078391</v>
      </c>
      <c r="E35" s="11">
        <f>+'FCR Rates Sub'!H33</f>
        <v>0.10918668351767695</v>
      </c>
      <c r="F35" s="6"/>
    </row>
    <row r="36" spans="1:6" x14ac:dyDescent="0.25">
      <c r="A36" s="22">
        <f t="shared" si="0"/>
        <v>29</v>
      </c>
      <c r="B36" s="37"/>
      <c r="C36" s="94"/>
      <c r="D36" s="12">
        <f ca="1">+'FCR Rates Feeder'!D34</f>
        <v>0.24237643431574435</v>
      </c>
      <c r="E36" s="11">
        <f>+'FCR Rates Sub'!H34</f>
        <v>0.11101150304447822</v>
      </c>
      <c r="F36" s="6"/>
    </row>
    <row r="37" spans="1:6" x14ac:dyDescent="0.25">
      <c r="A37" s="22">
        <f t="shared" si="0"/>
        <v>30</v>
      </c>
      <c r="B37" s="37"/>
      <c r="C37" s="94"/>
      <c r="D37" s="12">
        <f ca="1">+'FCR Rates Feeder'!D35</f>
        <v>0.28927173406727447</v>
      </c>
      <c r="E37" s="11">
        <f>+'FCR Rates Sub'!H35</f>
        <v>0.11302840883725855</v>
      </c>
      <c r="F37" s="6"/>
    </row>
    <row r="38" spans="1:6" x14ac:dyDescent="0.25">
      <c r="A38" s="22">
        <f t="shared" si="0"/>
        <v>31</v>
      </c>
      <c r="B38" s="37"/>
      <c r="C38" s="94"/>
      <c r="D38" s="12">
        <f ca="1">+'FCR Rates Feeder'!D36</f>
        <v>0.364051854003211</v>
      </c>
      <c r="E38" s="11">
        <f>+'FCR Rates Sub'!H36</f>
        <v>0.11526941527368116</v>
      </c>
      <c r="F38" s="6"/>
    </row>
    <row r="39" spans="1:6" x14ac:dyDescent="0.25">
      <c r="A39" s="22">
        <f t="shared" si="0"/>
        <v>32</v>
      </c>
      <c r="B39" s="37"/>
      <c r="C39" s="94"/>
      <c r="D39" s="12">
        <f ca="1">+'FCR Rates Feeder'!D37</f>
        <v>0.5002278809951437</v>
      </c>
      <c r="E39" s="11">
        <f>+'FCR Rates Sub'!H37</f>
        <v>0.11777406952615349</v>
      </c>
      <c r="F39" s="6"/>
    </row>
    <row r="40" spans="1:6" x14ac:dyDescent="0.25">
      <c r="A40" s="22">
        <f t="shared" si="0"/>
        <v>33</v>
      </c>
      <c r="B40" s="37"/>
      <c r="C40" s="94"/>
      <c r="D40" s="12">
        <f ca="1">+'FCR Rates Feeder'!D38</f>
        <v>0.81520695045066449</v>
      </c>
      <c r="E40" s="11">
        <f>+'FCR Rates Sub'!H38</f>
        <v>0.12059180556018483</v>
      </c>
      <c r="F40" s="6"/>
    </row>
    <row r="41" spans="1:6" x14ac:dyDescent="0.25">
      <c r="A41" s="22">
        <f t="shared" si="0"/>
        <v>34</v>
      </c>
      <c r="B41" s="37"/>
      <c r="C41" s="94"/>
      <c r="D41" s="12">
        <f ca="1">+'FCR Rates Feeder'!D39</f>
        <v>2.0985158257799204</v>
      </c>
      <c r="E41" s="11">
        <f>+'FCR Rates Sub'!H39</f>
        <v>0.12378523973208705</v>
      </c>
      <c r="F41" s="6"/>
    </row>
    <row r="42" spans="1:6" x14ac:dyDescent="0.25">
      <c r="A42" s="22">
        <f t="shared" si="0"/>
        <v>35</v>
      </c>
      <c r="B42" s="37"/>
      <c r="C42" s="94"/>
      <c r="D42" s="12"/>
      <c r="E42" s="11">
        <f>+'FCR Rates Sub'!H40</f>
        <v>0.12743487878568954</v>
      </c>
      <c r="F42" s="6"/>
    </row>
    <row r="43" spans="1:6" x14ac:dyDescent="0.25">
      <c r="A43" s="22">
        <f t="shared" si="0"/>
        <v>36</v>
      </c>
      <c r="B43" s="37"/>
      <c r="C43" s="94"/>
      <c r="D43" s="12"/>
      <c r="E43" s="11">
        <f>+'FCR Rates Sub'!H41</f>
        <v>0.13164600077061556</v>
      </c>
      <c r="F43" s="6"/>
    </row>
    <row r="44" spans="1:6" x14ac:dyDescent="0.25">
      <c r="A44" s="22">
        <f t="shared" si="0"/>
        <v>37</v>
      </c>
      <c r="B44" s="37"/>
      <c r="C44" s="94"/>
      <c r="D44" s="12"/>
      <c r="E44" s="11">
        <f>+'FCR Rates Sub'!H42</f>
        <v>0.13655897641969589</v>
      </c>
      <c r="F44" s="6"/>
    </row>
    <row r="45" spans="1:6" x14ac:dyDescent="0.25">
      <c r="A45" s="22">
        <f t="shared" si="0"/>
        <v>38</v>
      </c>
      <c r="B45" s="37"/>
      <c r="C45" s="94"/>
      <c r="D45" s="12"/>
      <c r="E45" s="11">
        <f>+'FCR Rates Sub'!H43</f>
        <v>0.14236522036860894</v>
      </c>
      <c r="F45" s="6"/>
    </row>
    <row r="46" spans="1:6" x14ac:dyDescent="0.25">
      <c r="A46" s="22">
        <f t="shared" si="0"/>
        <v>39</v>
      </c>
      <c r="B46" s="37"/>
      <c r="C46" s="94"/>
      <c r="D46" s="12"/>
      <c r="E46" s="11">
        <f>+'FCR Rates Sub'!H44</f>
        <v>0.14933271310730467</v>
      </c>
      <c r="F46" s="6"/>
    </row>
    <row r="47" spans="1:6" x14ac:dyDescent="0.25">
      <c r="A47" s="22">
        <f t="shared" si="0"/>
        <v>40</v>
      </c>
      <c r="B47" s="37"/>
      <c r="C47" s="94"/>
      <c r="D47" s="12"/>
      <c r="E47" s="11">
        <f>+'FCR Rates Sub'!H45</f>
        <v>0.14964086657841424</v>
      </c>
      <c r="F47" s="6"/>
    </row>
    <row r="48" spans="1:6" x14ac:dyDescent="0.25">
      <c r="A48" s="22">
        <f t="shared" si="0"/>
        <v>41</v>
      </c>
      <c r="B48" s="37"/>
      <c r="C48" s="94"/>
      <c r="D48" s="12"/>
      <c r="E48" s="11">
        <f>+'FCR Rates Sub'!H46</f>
        <v>0.14996353956762024</v>
      </c>
      <c r="F48" s="6"/>
    </row>
    <row r="49" spans="1:6" x14ac:dyDescent="0.25">
      <c r="A49" s="22">
        <f t="shared" si="0"/>
        <v>42</v>
      </c>
      <c r="B49" s="37"/>
      <c r="C49" s="94"/>
      <c r="D49" s="12"/>
      <c r="E49" s="11">
        <f>+'FCR Rates Sub'!H47</f>
        <v>0.1503015245168775</v>
      </c>
      <c r="F49" s="6"/>
    </row>
    <row r="50" spans="1:6" x14ac:dyDescent="0.25">
      <c r="A50" s="22">
        <f t="shared" si="0"/>
        <v>43</v>
      </c>
      <c r="B50" s="37"/>
      <c r="C50" s="94"/>
      <c r="D50" s="12"/>
      <c r="E50" s="11">
        <f>+'FCR Rates Sub'!H48</f>
        <v>0.15065566068427635</v>
      </c>
      <c r="F50" s="6"/>
    </row>
    <row r="51" spans="1:6" x14ac:dyDescent="0.25">
      <c r="A51" s="22">
        <f t="shared" si="0"/>
        <v>44</v>
      </c>
      <c r="B51" s="37"/>
      <c r="C51" s="94"/>
      <c r="D51" s="12"/>
      <c r="E51" s="11">
        <f>+'FCR Rates Sub'!H49</f>
        <v>0.15102683704933878</v>
      </c>
      <c r="F51" s="6"/>
    </row>
    <row r="52" spans="1:6" x14ac:dyDescent="0.25">
      <c r="A52" s="22">
        <f t="shared" si="0"/>
        <v>45</v>
      </c>
      <c r="B52" s="37"/>
      <c r="C52" s="94"/>
      <c r="D52" s="12"/>
      <c r="E52" s="11">
        <f>+'FCR Rates Sub'!H50</f>
        <v>0.1514159954047293</v>
      </c>
      <c r="F52" s="6"/>
    </row>
    <row r="53" spans="1:6" x14ac:dyDescent="0.25">
      <c r="A53" s="22">
        <f t="shared" si="0"/>
        <v>46</v>
      </c>
      <c r="B53" s="37"/>
      <c r="C53" s="94"/>
      <c r="D53" s="12"/>
      <c r="E53" s="11">
        <f>+'FCR Rates Sub'!H51</f>
        <v>0.15182413364663305</v>
      </c>
      <c r="F53" s="6"/>
    </row>
    <row r="54" spans="1:6" x14ac:dyDescent="0.25">
      <c r="A54" s="22">
        <f t="shared" si="0"/>
        <v>47</v>
      </c>
      <c r="B54" s="37"/>
      <c r="C54" s="94"/>
      <c r="D54" s="12"/>
      <c r="E54" s="11">
        <f>+'FCR Rates Sub'!H52</f>
        <v>0.15225230927687222</v>
      </c>
      <c r="F54" s="6"/>
    </row>
    <row r="55" spans="1:6" x14ac:dyDescent="0.25">
      <c r="A55" s="22">
        <f t="shared" si="0"/>
        <v>48</v>
      </c>
      <c r="B55" s="37"/>
      <c r="C55" s="94"/>
      <c r="D55" s="12"/>
      <c r="E55" s="11">
        <f>+'FCR Rates Sub'!H53</f>
        <v>0.15270164313071122</v>
      </c>
      <c r="F55" s="6"/>
    </row>
    <row r="56" spans="1:6" x14ac:dyDescent="0.25">
      <c r="A56" s="22"/>
      <c r="B56" s="37"/>
      <c r="C56" s="94"/>
      <c r="D56" s="12"/>
      <c r="E56" s="11"/>
      <c r="F56" s="6"/>
    </row>
    <row r="57" spans="1:6" ht="13.8" thickBot="1" x14ac:dyDescent="0.3">
      <c r="A57" s="22"/>
      <c r="B57" s="38"/>
      <c r="C57" s="95"/>
      <c r="D57" s="60"/>
      <c r="E57" s="8"/>
      <c r="F57" s="6"/>
    </row>
  </sheetData>
  <mergeCells count="4">
    <mergeCell ref="A1:E1"/>
    <mergeCell ref="A2:E2"/>
    <mergeCell ref="A3:E3"/>
    <mergeCell ref="B5:E5"/>
  </mergeCells>
  <printOptions horizontalCentered="1"/>
  <pageMargins left="0.25" right="0.25" top="0.75" bottom="0.75" header="0.3" footer="0.3"/>
  <pageSetup scale="60" orientation="landscape" r:id="rId1"/>
  <headerFooter alignWithMargins="0">
    <oddFooter>&amp;L&amp;"Arial,Regular"&amp;8&amp;F&amp;C&amp;A&amp;R&amp;"Arial,Regular"Advice No. 18-xxxx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workbookViewId="0">
      <pane xSplit="1" ySplit="4" topLeftCell="B5" activePane="bottomRight" state="frozen"/>
      <selection activeCell="B7" sqref="B7"/>
      <selection pane="topRight" activeCell="B7" sqref="B7"/>
      <selection pane="bottomLeft" activeCell="B7" sqref="B7"/>
      <selection pane="bottomRight" activeCell="B5" sqref="B5"/>
    </sheetView>
  </sheetViews>
  <sheetFormatPr defaultColWidth="9.109375" defaultRowHeight="13.2" x14ac:dyDescent="0.25"/>
  <cols>
    <col min="1" max="2" width="17.33203125" style="2" customWidth="1"/>
    <col min="3" max="3" width="14" style="2" customWidth="1"/>
    <col min="4" max="4" width="17.33203125" style="2" customWidth="1"/>
    <col min="5" max="16384" width="9.109375" style="2"/>
  </cols>
  <sheetData>
    <row r="1" spans="1:5" ht="15.6" x14ac:dyDescent="0.3">
      <c r="A1" s="113" t="s">
        <v>68</v>
      </c>
      <c r="B1" s="114"/>
      <c r="C1" s="114"/>
      <c r="D1" s="114"/>
    </row>
    <row r="2" spans="1:5" ht="26.4" customHeight="1" x14ac:dyDescent="0.25">
      <c r="A2" s="110" t="str">
        <f>CONCATENATE("Docket No. UE-180282 + Weighted Cost of Capital = ",('Lvl FCR Sub Equip'!L9*100),"0% + 35 Year Feeder Plant Life")</f>
        <v>Docket No. UE-180282 + Weighted Cost of Capital = 7.60% + 35 Year Feeder Plant Life</v>
      </c>
      <c r="B2" s="110"/>
      <c r="C2" s="110"/>
      <c r="D2" s="110"/>
    </row>
    <row r="3" spans="1:5" ht="13.8" thickBot="1" x14ac:dyDescent="0.3"/>
    <row r="4" spans="1:5" ht="27" thickBot="1" x14ac:dyDescent="0.3">
      <c r="A4" s="58" t="s">
        <v>59</v>
      </c>
      <c r="B4" s="15" t="s">
        <v>9</v>
      </c>
      <c r="C4" s="15" t="s">
        <v>8</v>
      </c>
      <c r="D4" s="39" t="s">
        <v>38</v>
      </c>
    </row>
    <row r="5" spans="1:5" x14ac:dyDescent="0.25">
      <c r="A5" s="22">
        <v>0</v>
      </c>
      <c r="B5" s="7">
        <f ca="1">NPV('Lvl FCR Feeder'!$L$9,OFFSET('Lvl FCR Feeder'!$L$17,A5,0,1,1):'Lvl FCR Feeder'!L$52)</f>
        <v>108538.98618154878</v>
      </c>
      <c r="C5" s="7">
        <f ca="1">-PMT('Lvl FCR Feeder'!$L$9,'Lvl FCR Feeder'!$H$12-A5,B5)</f>
        <v>8937.2582615905139</v>
      </c>
      <c r="D5" s="11">
        <f ca="1">C5/('Lvl FCR Feeder'!$D$12*('Lvl FCR Feeder'!$H$12-A5)/'Lvl FCR Feeder'!$H$12)</f>
        <v>8.9372582615905138E-2</v>
      </c>
      <c r="E5" s="6"/>
    </row>
    <row r="6" spans="1:5" x14ac:dyDescent="0.25">
      <c r="A6" s="22">
        <v>1</v>
      </c>
      <c r="B6" s="7">
        <f ca="1">NPV('Lvl FCR Feeder'!$L$9,OFFSET('Lvl FCR Feeder'!$L$17,A6,0,1,1):'Lvl FCR Feeder'!L$52)</f>
        <v>104794.30623955197</v>
      </c>
      <c r="C6" s="7">
        <f ca="1">-PMT('Lvl FCR Feeder'!$L$9,'Lvl FCR Feeder'!$H$12-A6,B6)</f>
        <v>8683.9849763977818</v>
      </c>
      <c r="D6" s="11">
        <f ca="1">C6/('Lvl FCR Feeder'!$D$12*('Lvl FCR Feeder'!$H$12-A6)/'Lvl FCR Feeder'!$H$12)</f>
        <v>8.93939629923301E-2</v>
      </c>
      <c r="E6" s="6"/>
    </row>
    <row r="7" spans="1:5" x14ac:dyDescent="0.25">
      <c r="A7" s="22">
        <f t="shared" ref="A7:A40" si="0">A6+1</f>
        <v>2</v>
      </c>
      <c r="B7" s="7">
        <f ca="1">NPV('Lvl FCR Feeder'!$L$9,OFFSET('Lvl FCR Feeder'!$L$17,A7,0,1,1):'Lvl FCR Feeder'!L$52)</f>
        <v>101215.45308191951</v>
      </c>
      <c r="C7" s="7">
        <f ca="1">-PMT('Lvl FCR Feeder'!$L$9,'Lvl FCR Feeder'!$H$12-A7,B7)</f>
        <v>8445.4105632721803</v>
      </c>
      <c r="D7" s="11">
        <f ca="1">C7/('Lvl FCR Feeder'!$D$12*('Lvl FCR Feeder'!$H$12-A7)/'Lvl FCR Feeder'!$H$12)</f>
        <v>8.9572536277129175E-2</v>
      </c>
      <c r="E7" s="6"/>
    </row>
    <row r="8" spans="1:5" x14ac:dyDescent="0.25">
      <c r="A8" s="22">
        <f t="shared" si="0"/>
        <v>3</v>
      </c>
      <c r="B8" s="7">
        <f ca="1">NPV('Lvl FCR Feeder'!$L$9,OFFSET('Lvl FCR Feeder'!$L$17,A8,0,1,1):'Lvl FCR Feeder'!L$52)</f>
        <v>97685.148255310065</v>
      </c>
      <c r="C8" s="7">
        <f ca="1">-PMT('Lvl FCR Feeder'!$L$9,'Lvl FCR Feeder'!$H$12-A8,B8)</f>
        <v>8211.9384340236102</v>
      </c>
      <c r="D8" s="11">
        <f ca="1">C8/('Lvl FCR Feeder'!$D$12*('Lvl FCR Feeder'!$H$12-A8)/'Lvl FCR Feeder'!$H$12)</f>
        <v>8.9818076622133231E-2</v>
      </c>
      <c r="E8" s="6"/>
    </row>
    <row r="9" spans="1:5" x14ac:dyDescent="0.25">
      <c r="A9" s="22">
        <f t="shared" si="0"/>
        <v>4</v>
      </c>
      <c r="B9" s="7">
        <f ca="1">NPV('Lvl FCR Feeder'!$L$9,OFFSET('Lvl FCR Feeder'!$L$17,A9,0,1,1):'Lvl FCR Feeder'!L$52)</f>
        <v>94197.50839154287</v>
      </c>
      <c r="C9" s="7">
        <f ca="1">-PMT('Lvl FCR Feeder'!$L$9,'Lvl FCR Feeder'!$H$12-A9,B9)</f>
        <v>7983.1356551867329</v>
      </c>
      <c r="D9" s="11">
        <f ca="1">C9/('Lvl FCR Feeder'!$D$12*('Lvl FCR Feeder'!$H$12-A9)/'Lvl FCR Feeder'!$H$12)</f>
        <v>9.0132176752108287E-2</v>
      </c>
      <c r="E9" s="6"/>
    </row>
    <row r="10" spans="1:5" x14ac:dyDescent="0.25">
      <c r="A10" s="22">
        <f t="shared" si="0"/>
        <v>5</v>
      </c>
      <c r="B10" s="7">
        <f ca="1">NPV('Lvl FCR Feeder'!$L$9,OFFSET('Lvl FCR Feeder'!$L$17,A10,0,1,1):'Lvl FCR Feeder'!L$52)</f>
        <v>90746.202986455362</v>
      </c>
      <c r="C10" s="7">
        <f ca="1">-PMT('Lvl FCR Feeder'!$L$9,'Lvl FCR Feeder'!$H$12-A10,B10)</f>
        <v>7758.5198528302053</v>
      </c>
      <c r="D10" s="11">
        <f ca="1">C10/('Lvl FCR Feeder'!$D$12*('Lvl FCR Feeder'!$H$12-A10)/'Lvl FCR Feeder'!$H$12)</f>
        <v>9.0516064949685726E-2</v>
      </c>
      <c r="E10" s="6"/>
    </row>
    <row r="11" spans="1:5" x14ac:dyDescent="0.25">
      <c r="A11" s="22">
        <f t="shared" si="0"/>
        <v>6</v>
      </c>
      <c r="B11" s="7">
        <f ca="1">NPV('Lvl FCR Feeder'!$L$9,OFFSET('Lvl FCR Feeder'!$L$17,A11,0,1,1):'Lvl FCR Feeder'!L$52)</f>
        <v>87329.419852698236</v>
      </c>
      <c r="C11" s="7">
        <f ca="1">-PMT('Lvl FCR Feeder'!$L$9,'Lvl FCR Feeder'!$H$12-A11,B11)</f>
        <v>7537.9829944399717</v>
      </c>
      <c r="D11" s="11">
        <f ca="1">C11/('Lvl FCR Feeder'!$D$12*('Lvl FCR Feeder'!$H$12-A11)/'Lvl FCR Feeder'!$H$12)</f>
        <v>9.0975656829447943E-2</v>
      </c>
      <c r="E11" s="6"/>
    </row>
    <row r="12" spans="1:5" x14ac:dyDescent="0.25">
      <c r="A12" s="22">
        <f t="shared" si="0"/>
        <v>7</v>
      </c>
      <c r="B12" s="7">
        <f ca="1">NPV('Lvl FCR Feeder'!$L$9,OFFSET('Lvl FCR Feeder'!$L$17,A12,0,1,1):'Lvl FCR Feeder'!L$52)</f>
        <v>83942.124249821762</v>
      </c>
      <c r="C12" s="7">
        <f ca="1">-PMT('Lvl FCR Feeder'!$L$9,'Lvl FCR Feeder'!$H$12-A12,B12)</f>
        <v>7321.132548734071</v>
      </c>
      <c r="D12" s="11">
        <f ca="1">C12/('Lvl FCR Feeder'!$D$12*('Lvl FCR Feeder'!$H$12-A12)/'Lvl FCR Feeder'!$H$12)</f>
        <v>9.1514156859175882E-2</v>
      </c>
      <c r="E12" s="6"/>
    </row>
    <row r="13" spans="1:5" x14ac:dyDescent="0.25">
      <c r="A13" s="22">
        <f t="shared" si="0"/>
        <v>8</v>
      </c>
      <c r="B13" s="7">
        <f ca="1">NPV('Lvl FCR Feeder'!$L$9,OFFSET('Lvl FCR Feeder'!$L$17,A13,0,1,1):'Lvl FCR Feeder'!L$52)</f>
        <v>80578.898797102127</v>
      </c>
      <c r="C13" s="7">
        <f ca="1">-PMT('Lvl FCR Feeder'!$L$9,'Lvl FCR Feeder'!$H$12-A13,B13)</f>
        <v>7107.5250956412146</v>
      </c>
      <c r="D13" s="11">
        <f ca="1">C13/('Lvl FCR Feeder'!$D$12*('Lvl FCR Feeder'!$H$12-A13)/'Lvl FCR Feeder'!$H$12)</f>
        <v>9.2134584573126857E-2</v>
      </c>
      <c r="E13" s="6"/>
    </row>
    <row r="14" spans="1:5" x14ac:dyDescent="0.25">
      <c r="A14" s="22">
        <f t="shared" si="0"/>
        <v>9</v>
      </c>
      <c r="B14" s="7">
        <f ca="1">NPV('Lvl FCR Feeder'!$L$9,OFFSET('Lvl FCR Feeder'!$L$17,A14,0,1,1):'Lvl FCR Feeder'!L$52)</f>
        <v>77253.912133398742</v>
      </c>
      <c r="C14" s="7">
        <f ca="1">-PMT('Lvl FCR Feeder'!$L$9,'Lvl FCR Feeder'!$H$12-A14,B14)</f>
        <v>6898.4429515853481</v>
      </c>
      <c r="D14" s="11">
        <f ca="1">C14/('Lvl FCR Feeder'!$D$12*('Lvl FCR Feeder'!$H$12-A14)/'Lvl FCR Feeder'!$H$12)</f>
        <v>9.2863655117495059E-2</v>
      </c>
      <c r="E14" s="6"/>
    </row>
    <row r="15" spans="1:5" x14ac:dyDescent="0.25">
      <c r="A15" s="22">
        <f t="shared" si="0"/>
        <v>10</v>
      </c>
      <c r="B15" s="7">
        <f ca="1">NPV('Lvl FCR Feeder'!$L$9,OFFSET('Lvl FCR Feeder'!$L$17,A15,0,1,1):'Lvl FCR Feeder'!L$52)</f>
        <v>73970.070406677041</v>
      </c>
      <c r="C15" s="7">
        <f ca="1">-PMT('Lvl FCR Feeder'!$L$9,'Lvl FCR Feeder'!$H$12-A15,B15)</f>
        <v>6694.2143059257232</v>
      </c>
      <c r="D15" s="11">
        <f ca="1">C15/('Lvl FCR Feeder'!$D$12*('Lvl FCR Feeder'!$H$12-A15)/'Lvl FCR Feeder'!$H$12)</f>
        <v>9.371900028296011E-2</v>
      </c>
      <c r="E15" s="6"/>
    </row>
    <row r="16" spans="1:5" x14ac:dyDescent="0.25">
      <c r="A16" s="22">
        <f t="shared" si="0"/>
        <v>11</v>
      </c>
      <c r="B16" s="7">
        <f ca="1">NPV('Lvl FCR Feeder'!$L$9,OFFSET('Lvl FCR Feeder'!$L$17,A16,0,1,1):'Lvl FCR Feeder'!L$52)</f>
        <v>70730.50063214745</v>
      </c>
      <c r="C16" s="7">
        <f ca="1">-PMT('Lvl FCR Feeder'!$L$9,'Lvl FCR Feeder'!$H$12-A16,B16)</f>
        <v>6495.2104002379865</v>
      </c>
      <c r="D16" s="11">
        <f ca="1">C16/('Lvl FCR Feeder'!$D$12*('Lvl FCR Feeder'!$H$12-A16)/'Lvl FCR Feeder'!$H$12)</f>
        <v>9.4721818336803973E-2</v>
      </c>
      <c r="E16" s="6"/>
    </row>
    <row r="17" spans="1:5" x14ac:dyDescent="0.25">
      <c r="A17" s="22">
        <f t="shared" si="0"/>
        <v>12</v>
      </c>
      <c r="B17" s="7">
        <f ca="1">NPV('Lvl FCR Feeder'!$L$9,OFFSET('Lvl FCR Feeder'!$L$17,A17,0,1,1):'Lvl FCR Feeder'!L$52)</f>
        <v>67538.567478176701</v>
      </c>
      <c r="C17" s="7">
        <f ca="1">-PMT('Lvl FCR Feeder'!$L$9,'Lvl FCR Feeder'!$H$12-A17,B17)</f>
        <v>6301.8547944050197</v>
      </c>
      <c r="D17" s="11">
        <f ca="1">C17/('Lvl FCR Feeder'!$D$12*('Lvl FCR Feeder'!$H$12-A17)/'Lvl FCR Feeder'!$H$12)</f>
        <v>9.5897790349641604E-2</v>
      </c>
      <c r="E17" s="6"/>
    </row>
    <row r="18" spans="1:5" x14ac:dyDescent="0.25">
      <c r="A18" s="22">
        <f t="shared" si="0"/>
        <v>13</v>
      </c>
      <c r="B18" s="7">
        <f ca="1">NPV('Lvl FCR Feeder'!$L$9,OFFSET('Lvl FCR Feeder'!$L$17,A18,0,1,1):'Lvl FCR Feeder'!L$52)</f>
        <v>64397.891327927202</v>
      </c>
      <c r="C18" s="7">
        <f ca="1">-PMT('Lvl FCR Feeder'!$L$9,'Lvl FCR Feeder'!$H$12-A18,B18)</f>
        <v>6114.6351992385444</v>
      </c>
      <c r="D18" s="11">
        <f ca="1">C18/('Lvl FCR Feeder'!$D$12*('Lvl FCR Feeder'!$H$12-A18)/'Lvl FCR Feeder'!$H$12)</f>
        <v>9.7278287260613203E-2</v>
      </c>
      <c r="E18" s="6"/>
    </row>
    <row r="19" spans="1:5" x14ac:dyDescent="0.25">
      <c r="A19" s="22">
        <f t="shared" si="0"/>
        <v>14</v>
      </c>
      <c r="B19" s="7">
        <f ca="1">NPV('Lvl FCR Feeder'!$L$9,OFFSET('Lvl FCR Feeder'!$L$17,A19,0,1,1):'Lvl FCR Feeder'!L$52)</f>
        <v>61312.367713681771</v>
      </c>
      <c r="C19" s="7">
        <f ca="1">-PMT('Lvl FCR Feeder'!$L$9,'Lvl FCR Feeder'!$H$12-A19,B19)</f>
        <v>5934.118733424928</v>
      </c>
      <c r="D19" s="11">
        <f ca="1">C19/('Lvl FCR Feeder'!$D$12*('Lvl FCR Feeder'!$H$12-A19)/'Lvl FCR Feeder'!$H$12)</f>
        <v>9.8901978890415465E-2</v>
      </c>
      <c r="E19" s="6"/>
    </row>
    <row r="20" spans="1:5" x14ac:dyDescent="0.25">
      <c r="A20" s="22">
        <f t="shared" si="0"/>
        <v>15</v>
      </c>
      <c r="B20" s="7">
        <f ca="1">NPV('Lvl FCR Feeder'!$L$9,OFFSET('Lvl FCR Feeder'!$L$17,A20,0,1,1):'Lvl FCR Feeder'!L$52)</f>
        <v>58286.188228176739</v>
      </c>
      <c r="C20" s="7">
        <f ca="1">-PMT('Lvl FCR Feeder'!$L$9,'Lvl FCR Feeder'!$H$12-A20,B20)</f>
        <v>5760.9718055047751</v>
      </c>
      <c r="D20" s="11">
        <f ca="1">C20/('Lvl FCR Feeder'!$D$12*('Lvl FCR Feeder'!$H$12-A20)/'Lvl FCR Feeder'!$H$12)</f>
        <v>0.10081700659633357</v>
      </c>
      <c r="E20" s="6"/>
    </row>
    <row r="21" spans="1:5" x14ac:dyDescent="0.25">
      <c r="A21" s="22">
        <f t="shared" si="0"/>
        <v>16</v>
      </c>
      <c r="B21" s="7">
        <f ca="1">NPV('Lvl FCR Feeder'!$L$9,OFFSET('Lvl FCR Feeder'!$L$17,A21,0,1,1):'Lvl FCR Feeder'!L$52)</f>
        <v>55323.863025196348</v>
      </c>
      <c r="C21" s="7">
        <f ca="1">-PMT('Lvl FCR Feeder'!$L$9,'Lvl FCR Feeder'!$H$12-A21,B21)</f>
        <v>5595.9863269132884</v>
      </c>
      <c r="D21" s="11">
        <f ca="1">C21/('Lvl FCR Feeder'!$D$12*('Lvl FCR Feeder'!$H$12-A21)/'Lvl FCR Feeder'!$H$12)</f>
        <v>0.10308395865366585</v>
      </c>
      <c r="E21" s="6"/>
    </row>
    <row r="22" spans="1:5" x14ac:dyDescent="0.25">
      <c r="A22" s="22">
        <f t="shared" si="0"/>
        <v>17</v>
      </c>
      <c r="B22" s="7">
        <f ca="1">NPV('Lvl FCR Feeder'!$L$9,OFFSET('Lvl FCR Feeder'!$L$17,A22,0,1,1):'Lvl FCR Feeder'!L$52)</f>
        <v>52430.245030212493</v>
      </c>
      <c r="C22" s="7">
        <f ca="1">-PMT('Lvl FCR Feeder'!$L$9,'Lvl FCR Feeder'!$H$12-A22,B22)</f>
        <v>5440.1147200500554</v>
      </c>
      <c r="D22" s="11">
        <f ca="1">C22/('Lvl FCR Feeder'!$D$12*('Lvl FCR Feeder'!$H$12-A22)/'Lvl FCR Feeder'!$H$12)</f>
        <v>0.10578000844541775</v>
      </c>
      <c r="E22" s="6"/>
    </row>
    <row r="23" spans="1:5" x14ac:dyDescent="0.25">
      <c r="A23" s="22">
        <f t="shared" si="0"/>
        <v>18</v>
      </c>
      <c r="B23" s="7">
        <f ca="1">NPV('Lvl FCR Feeder'!$L$9,OFFSET('Lvl FCR Feeder'!$L$17,A23,0,1,1):'Lvl FCR Feeder'!L$52)</f>
        <v>49610.555991032888</v>
      </c>
      <c r="C23" s="7">
        <f ca="1">-PMT('Lvl FCR Feeder'!$L$9,'Lvl FCR Feeder'!$H$12-A23,B23)</f>
        <v>5294.5173445169312</v>
      </c>
      <c r="D23" s="11">
        <f ca="1">C23/('Lvl FCR Feeder'!$D$12*('Lvl FCR Feeder'!$H$12-A23)/'Lvl FCR Feeder'!$H$12)</f>
        <v>0.10900476885770152</v>
      </c>
      <c r="E23" s="6"/>
    </row>
    <row r="24" spans="1:5" x14ac:dyDescent="0.25">
      <c r="A24" s="22">
        <f t="shared" si="0"/>
        <v>19</v>
      </c>
      <c r="B24" s="7">
        <f ca="1">NPV('Lvl FCR Feeder'!$L$9,OFFSET('Lvl FCR Feeder'!$L$17,A24,0,1,1):'Lvl FCR Feeder'!L$52)</f>
        <v>46870.41450829868</v>
      </c>
      <c r="C24" s="7">
        <f ca="1">-PMT('Lvl FCR Feeder'!$L$9,'Lvl FCR Feeder'!$H$12-A24,B24)</f>
        <v>5160.6277758314709</v>
      </c>
      <c r="D24" s="11">
        <f ca="1">C24/('Lvl FCR Feeder'!$D$12*('Lvl FCR Feeder'!$H$12-A24)/'Lvl FCR Feeder'!$H$12)</f>
        <v>0.11288873259631342</v>
      </c>
      <c r="E24" s="6"/>
    </row>
    <row r="25" spans="1:5" x14ac:dyDescent="0.25">
      <c r="A25" s="22">
        <f t="shared" si="0"/>
        <v>20</v>
      </c>
      <c r="B25" s="7">
        <f ca="1">NPV('Lvl FCR Feeder'!$L$9,OFFSET('Lvl FCR Feeder'!$L$17,A25,0,1,1):'Lvl FCR Feeder'!L$52)</f>
        <v>44215.866196299721</v>
      </c>
      <c r="C25" s="7">
        <f ca="1">-PMT('Lvl FCR Feeder'!$L$9,'Lvl FCR Feeder'!$H$12-A25,B25)</f>
        <v>5040.2442687591865</v>
      </c>
      <c r="D25" s="11">
        <f ca="1">C25/('Lvl FCR Feeder'!$D$12*('Lvl FCR Feeder'!$H$12-A25)/'Lvl FCR Feeder'!$H$12)</f>
        <v>0.11760569960438103</v>
      </c>
      <c r="E25" s="6"/>
    </row>
    <row r="26" spans="1:5" x14ac:dyDescent="0.25">
      <c r="A26" s="22">
        <f t="shared" si="0"/>
        <v>21</v>
      </c>
      <c r="B26" s="7">
        <f ca="1">NPV('Lvl FCR Feeder'!$L$9,OFFSET('Lvl FCR Feeder'!$L$17,A26,0,1,1):'Lvl FCR Feeder'!L$52)</f>
        <v>41513.431952382474</v>
      </c>
      <c r="C26" s="7">
        <f ca="1">-PMT('Lvl FCR Feeder'!$L$9,'Lvl FCR Feeder'!$H$12-A26,B26)</f>
        <v>4919.0732774267644</v>
      </c>
      <c r="D26" s="11">
        <f ca="1">C26/('Lvl FCR Feeder'!$D$12*('Lvl FCR Feeder'!$H$12-A26)/'Lvl FCR Feeder'!$H$12)</f>
        <v>0.12297683193566911</v>
      </c>
      <c r="E26" s="6"/>
    </row>
    <row r="27" spans="1:5" x14ac:dyDescent="0.25">
      <c r="A27" s="22">
        <f t="shared" si="0"/>
        <v>22</v>
      </c>
      <c r="B27" s="7">
        <f ca="1">NPV('Lvl FCR Feeder'!$L$9,OFFSET('Lvl FCR Feeder'!$L$17,A27,0,1,1):'Lvl FCR Feeder'!L$52)</f>
        <v>38760.857200651153</v>
      </c>
      <c r="C27" s="7">
        <f ca="1">-PMT('Lvl FCR Feeder'!$L$9,'Lvl FCR Feeder'!$H$12-A27,B27)</f>
        <v>4796.7414648541171</v>
      </c>
      <c r="D27" s="11">
        <f ca="1">C27/('Lvl FCR Feeder'!$D$12*('Lvl FCR Feeder'!$H$12-A27)/'Lvl FCR Feeder'!$H$12)</f>
        <v>0.12914303943838007</v>
      </c>
      <c r="E27" s="6"/>
    </row>
    <row r="28" spans="1:5" x14ac:dyDescent="0.25">
      <c r="A28" s="22">
        <f t="shared" si="0"/>
        <v>23</v>
      </c>
      <c r="B28" s="7">
        <f ca="1">NPV('Lvl FCR Feeder'!$L$9,OFFSET('Lvl FCR Feeder'!$L$17,A28,0,1,1):'Lvl FCR Feeder'!L$52)</f>
        <v>36006.7733191644</v>
      </c>
      <c r="C28" s="7">
        <f ca="1">-PMT('Lvl FCR Feeder'!$L$9,'Lvl FCR Feeder'!$H$12-A28,B28)</f>
        <v>4679.3676300622392</v>
      </c>
      <c r="D28" s="11">
        <f ca="1">C28/('Lvl FCR Feeder'!$D$12*('Lvl FCR Feeder'!$H$12-A28)/'Lvl FCR Feeder'!$H$12)</f>
        <v>0.13648155587681532</v>
      </c>
      <c r="E28" s="6"/>
    </row>
    <row r="29" spans="1:5" x14ac:dyDescent="0.25">
      <c r="A29" s="22">
        <f t="shared" si="0"/>
        <v>24</v>
      </c>
      <c r="B29" s="7">
        <f ca="1">NPV('Lvl FCR Feeder'!$L$9,OFFSET('Lvl FCR Feeder'!$L$17,A29,0,1,1):'Lvl FCR Feeder'!L$52)</f>
        <v>33251.065614060812</v>
      </c>
      <c r="C29" s="7">
        <f ca="1">-PMT('Lvl FCR Feeder'!$L$9,'Lvl FCR Feeder'!$H$12-A29,B29)</f>
        <v>4567.705595602657</v>
      </c>
      <c r="D29" s="11">
        <f ca="1">C29/('Lvl FCR Feeder'!$D$12*('Lvl FCR Feeder'!$H$12-A29)/'Lvl FCR Feeder'!$H$12)</f>
        <v>0.14533608713281182</v>
      </c>
      <c r="E29" s="6"/>
    </row>
    <row r="30" spans="1:5" x14ac:dyDescent="0.25">
      <c r="A30" s="22">
        <f t="shared" si="0"/>
        <v>25</v>
      </c>
      <c r="B30" s="7">
        <f ca="1">NPV('Lvl FCR Feeder'!$L$9,OFFSET('Lvl FCR Feeder'!$L$17,A30,0,1,1):'Lvl FCR Feeder'!L$52)</f>
        <v>30493.610674745491</v>
      </c>
      <c r="C30" s="7">
        <f ca="1">-PMT('Lvl FCR Feeder'!$L$9,'Lvl FCR Feeder'!$H$12-A30,B30)</f>
        <v>4462.796154859976</v>
      </c>
      <c r="D30" s="11">
        <f ca="1">C30/('Lvl FCR Feeder'!$D$12*('Lvl FCR Feeder'!$H$12-A30)/'Lvl FCR Feeder'!$H$12)</f>
        <v>0.15619786542009914</v>
      </c>
      <c r="E30" s="6"/>
    </row>
    <row r="31" spans="1:5" x14ac:dyDescent="0.25">
      <c r="A31" s="22">
        <f t="shared" si="0"/>
        <v>26</v>
      </c>
      <c r="B31" s="7">
        <f ca="1">NPV('Lvl FCR Feeder'!$L$9,OFFSET('Lvl FCR Feeder'!$L$17,A31,0,1,1):'Lvl FCR Feeder'!L$52)</f>
        <v>27734.275711418351</v>
      </c>
      <c r="C31" s="7">
        <f ca="1">-PMT('Lvl FCR Feeder'!$L$9,'Lvl FCR Feeder'!$H$12-A31,B31)</f>
        <v>4366.1275168381708</v>
      </c>
      <c r="D31" s="11">
        <f ca="1">C31/('Lvl FCR Feeder'!$D$12*('Lvl FCR Feeder'!$H$12-A31)/'Lvl FCR Feeder'!$H$12)</f>
        <v>0.16979384787703997</v>
      </c>
      <c r="E31" s="6"/>
    </row>
    <row r="32" spans="1:5" x14ac:dyDescent="0.25">
      <c r="A32" s="22">
        <f t="shared" si="0"/>
        <v>27</v>
      </c>
      <c r="B32" s="7">
        <f ca="1">NPV('Lvl FCR Feeder'!$L$9,OFFSET('Lvl FCR Feeder'!$L$17,A32,0,1,1):'Lvl FCR Feeder'!L$52)</f>
        <v>24972.917842254497</v>
      </c>
      <c r="C32" s="7">
        <f ca="1">-PMT('Lvl FCR Feeder'!$L$9,'Lvl FCR Feeder'!$H$12-A32,B32)</f>
        <v>4279.916167634844</v>
      </c>
      <c r="D32" s="11">
        <f ca="1">C32/('Lvl FCR Feeder'!$D$12*('Lvl FCR Feeder'!$H$12-A32)/'Lvl FCR Feeder'!$H$12)</f>
        <v>0.18724633233402441</v>
      </c>
      <c r="E32" s="6"/>
    </row>
    <row r="33" spans="1:5" x14ac:dyDescent="0.25">
      <c r="A33" s="22">
        <f t="shared" si="0"/>
        <v>28</v>
      </c>
      <c r="B33" s="7">
        <f ca="1">NPV('Lvl FCR Feeder'!$L$9,OFFSET('Lvl FCR Feeder'!$L$17,A33,0,1,1):'Lvl FCR Feeder'!L$52)</f>
        <v>22209.383326410338</v>
      </c>
      <c r="C33" s="7">
        <f ca="1">-PMT('Lvl FCR Feeder'!$L$9,'Lvl FCR Feeder'!$H$12-A33,B33)</f>
        <v>4207.6285598156783</v>
      </c>
      <c r="D33" s="11">
        <f ca="1">C33/('Lvl FCR Feeder'!$D$12*('Lvl FCR Feeder'!$H$12-A33)/'Lvl FCR Feeder'!$H$12)</f>
        <v>0.21038142799078391</v>
      </c>
      <c r="E33" s="6"/>
    </row>
    <row r="34" spans="1:5" x14ac:dyDescent="0.25">
      <c r="A34" s="22">
        <f t="shared" si="0"/>
        <v>29</v>
      </c>
      <c r="B34" s="7">
        <f ca="1">NPV('Lvl FCR Feeder'!$L$9,OFFSET('Lvl FCR Feeder'!$L$17,A34,0,1,1):'Lvl FCR Feeder'!L$52)</f>
        <v>19443.506738738171</v>
      </c>
      <c r="C34" s="7">
        <f ca="1">-PMT('Lvl FCR Feeder'!$L$9,'Lvl FCR Feeder'!$H$12-A34,B34)</f>
        <v>4155.0245882699028</v>
      </c>
      <c r="D34" s="11">
        <f ca="1">C34/('Lvl FCR Feeder'!$D$12*('Lvl FCR Feeder'!$H$12-A34)/'Lvl FCR Feeder'!$H$12)</f>
        <v>0.24237643431574435</v>
      </c>
      <c r="E34" s="6"/>
    </row>
    <row r="35" spans="1:5" x14ac:dyDescent="0.25">
      <c r="A35" s="22">
        <f t="shared" si="0"/>
        <v>30</v>
      </c>
      <c r="B35" s="7">
        <f ca="1">NPV('Lvl FCR Feeder'!$L$9,OFFSET('Lvl FCR Feeder'!$L$17,A35,0,1,1):'Lvl FCR Feeder'!L$52)</f>
        <v>16675.110081779068</v>
      </c>
      <c r="C35" s="7">
        <f ca="1">-PMT('Lvl FCR Feeder'!$L$9,'Lvl FCR Feeder'!$H$12-A35,B35)</f>
        <v>4132.453343818207</v>
      </c>
      <c r="D35" s="11">
        <f ca="1">C35/('Lvl FCR Feeder'!$D$12*('Lvl FCR Feeder'!$H$12-A35)/'Lvl FCR Feeder'!$H$12)</f>
        <v>0.28927173406727447</v>
      </c>
      <c r="E35" s="6"/>
    </row>
    <row r="36" spans="1:5" x14ac:dyDescent="0.25">
      <c r="A36" s="22">
        <f t="shared" si="0"/>
        <v>31</v>
      </c>
      <c r="B36" s="7">
        <f ca="1">NPV('Lvl FCR Feeder'!$L$9,OFFSET('Lvl FCR Feeder'!$L$17,A36,0,1,1):'Lvl FCR Feeder'!L$52)</f>
        <v>13904.001830267216</v>
      </c>
      <c r="C36" s="7">
        <f ca="1">-PMT('Lvl FCR Feeder'!$L$9,'Lvl FCR Feeder'!$H$12-A36,B36)</f>
        <v>4160.5926171795545</v>
      </c>
      <c r="D36" s="11">
        <f ca="1">C36/('Lvl FCR Feeder'!$D$12*('Lvl FCR Feeder'!$H$12-A36)/'Lvl FCR Feeder'!$H$12)</f>
        <v>0.364051854003211</v>
      </c>
      <c r="E36" s="6"/>
    </row>
    <row r="37" spans="1:5" x14ac:dyDescent="0.25">
      <c r="A37" s="22">
        <f t="shared" si="0"/>
        <v>32</v>
      </c>
      <c r="B37" s="7">
        <f ca="1">NPV('Lvl FCR Feeder'!$L$9,OFFSET('Lvl FCR Feeder'!$L$17,A37,0,1,1):'Lvl FCR Feeder'!L$52)</f>
        <v>11129.975903016611</v>
      </c>
      <c r="C37" s="7">
        <f ca="1">-PMT('Lvl FCR Feeder'!$L$9,'Lvl FCR Feeder'!$H$12-A37,B37)</f>
        <v>4287.6675513869459</v>
      </c>
      <c r="D37" s="11">
        <f ca="1">C37/('Lvl FCR Feeder'!$D$12*('Lvl FCR Feeder'!$H$12-A37)/'Lvl FCR Feeder'!$H$12)</f>
        <v>0.5002278809951437</v>
      </c>
      <c r="E37" s="6"/>
    </row>
    <row r="38" spans="1:5" x14ac:dyDescent="0.25">
      <c r="A38" s="22">
        <f t="shared" si="0"/>
        <v>33</v>
      </c>
      <c r="B38" s="7">
        <f ca="1">NPV('Lvl FCR Feeder'!$L$9,OFFSET('Lvl FCR Feeder'!$L$17,A38,0,1,1):'Lvl FCR Feeder'!L$52)</f>
        <v>8352.8105566711129</v>
      </c>
      <c r="C38" s="7">
        <f ca="1">-PMT('Lvl FCR Feeder'!$L$9,'Lvl FCR Feeder'!$H$12-A38,B38)</f>
        <v>4658.3254311466544</v>
      </c>
      <c r="D38" s="11">
        <f ca="1">C38/('Lvl FCR Feeder'!$D$12*('Lvl FCR Feeder'!$H$12-A38)/'Lvl FCR Feeder'!$H$12)</f>
        <v>0.81520695045066449</v>
      </c>
      <c r="E38" s="6"/>
    </row>
    <row r="39" spans="1:5" x14ac:dyDescent="0.25">
      <c r="A39" s="22">
        <f t="shared" si="0"/>
        <v>34</v>
      </c>
      <c r="B39" s="7">
        <f ca="1">NPV('Lvl FCR Feeder'!$L$9,OFFSET('Lvl FCR Feeder'!$L$17,A39,0,1,1):'Lvl FCR Feeder'!L$52)</f>
        <v>5572.2671953795016</v>
      </c>
      <c r="C39" s="7">
        <f ca="1">-PMT('Lvl FCR Feeder'!$L$9,'Lvl FCR Feeder'!$H$12-A39,B39)</f>
        <v>5995.759502228344</v>
      </c>
      <c r="D39" s="11">
        <f ca="1">C39/('Lvl FCR Feeder'!$D$12*('Lvl FCR Feeder'!$H$12-A39)/'Lvl FCR Feeder'!$H$12)</f>
        <v>2.0985158257799204</v>
      </c>
      <c r="E39" s="6"/>
    </row>
    <row r="40" spans="1:5" x14ac:dyDescent="0.25">
      <c r="A40" s="22">
        <f t="shared" si="0"/>
        <v>35</v>
      </c>
      <c r="B40" s="7"/>
      <c r="C40" s="7"/>
      <c r="D40" s="11"/>
      <c r="E40" s="6"/>
    </row>
    <row r="41" spans="1:5" ht="13.8" thickBot="1" x14ac:dyDescent="0.3">
      <c r="B41" s="7"/>
      <c r="C41" s="7"/>
      <c r="D41" s="8"/>
    </row>
  </sheetData>
  <mergeCells count="2">
    <mergeCell ref="A1:D1"/>
    <mergeCell ref="A2:D2"/>
  </mergeCells>
  <printOptions horizontalCentered="1"/>
  <pageMargins left="0.25" right="0.25" top="0.75" bottom="0.75" header="0.3" footer="0.3"/>
  <pageSetup scale="86" orientation="landscape" r:id="rId1"/>
  <headerFooter alignWithMargins="0">
    <oddFooter>&amp;L&amp;"Arial,Regular"&amp;8&amp;F&amp;C&amp;A&amp;R&amp;"Arial,Regular"Advice No. 18-xxxx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workbookViewId="0">
      <pane xSplit="3" ySplit="4" topLeftCell="D5" activePane="bottomRight" state="frozen"/>
      <selection activeCell="B7" sqref="B7"/>
      <selection pane="topRight" activeCell="B7" sqref="B7"/>
      <selection pane="bottomLeft" activeCell="B7" sqref="B7"/>
      <selection pane="bottomRight" activeCell="D5" sqref="D5"/>
    </sheetView>
  </sheetViews>
  <sheetFormatPr defaultColWidth="9.109375" defaultRowHeight="13.2" x14ac:dyDescent="0.25"/>
  <cols>
    <col min="1" max="1" width="9.109375" style="2"/>
    <col min="2" max="2" width="13.33203125" style="2" customWidth="1"/>
    <col min="3" max="3" width="10.109375" style="2" bestFit="1" customWidth="1"/>
    <col min="4" max="4" width="10.6640625" style="2" bestFit="1" customWidth="1"/>
    <col min="5" max="5" width="9.109375" style="2"/>
    <col min="6" max="6" width="11.109375" style="2" bestFit="1" customWidth="1"/>
    <col min="7" max="7" width="10.5546875" style="2" customWidth="1"/>
    <col min="8" max="8" width="11.21875" style="2" bestFit="1" customWidth="1"/>
    <col min="9" max="16384" width="9.109375" style="2"/>
  </cols>
  <sheetData>
    <row r="1" spans="1:9" ht="15.6" x14ac:dyDescent="0.3">
      <c r="A1" s="113" t="s">
        <v>68</v>
      </c>
      <c r="B1" s="114"/>
      <c r="C1" s="114"/>
      <c r="D1" s="114"/>
      <c r="E1" s="114"/>
      <c r="F1" s="114"/>
      <c r="G1" s="114"/>
      <c r="H1" s="114"/>
    </row>
    <row r="2" spans="1:9" x14ac:dyDescent="0.25">
      <c r="A2" s="110" t="str">
        <f>CONCATENATE("Docket No. UE-180282 + Weighted Cost of Capital = ",('Lvl FCR Sub Equip'!L9*100),"0% + 49 Year Sub Plant Life")</f>
        <v>Docket No. UE-180282 + Weighted Cost of Capital = 7.60% + 49 Year Sub Plant Life</v>
      </c>
      <c r="B2" s="110"/>
      <c r="C2" s="110"/>
      <c r="D2" s="110"/>
      <c r="E2" s="110"/>
      <c r="F2" s="110"/>
      <c r="G2" s="110"/>
      <c r="H2" s="110"/>
    </row>
    <row r="3" spans="1:9" ht="13.8" thickBot="1" x14ac:dyDescent="0.3"/>
    <row r="4" spans="1:9" ht="53.4" thickBot="1" x14ac:dyDescent="0.3">
      <c r="A4" s="15" t="s">
        <v>25</v>
      </c>
      <c r="B4" s="15" t="s">
        <v>9</v>
      </c>
      <c r="C4" s="15" t="s">
        <v>8</v>
      </c>
      <c r="D4" s="40" t="s">
        <v>7</v>
      </c>
      <c r="E4" s="13" t="s">
        <v>6</v>
      </c>
      <c r="F4" s="14" t="s">
        <v>5</v>
      </c>
      <c r="G4" s="13" t="s">
        <v>4</v>
      </c>
      <c r="H4" s="42" t="s">
        <v>37</v>
      </c>
    </row>
    <row r="5" spans="1:9" ht="13.8" thickBot="1" x14ac:dyDescent="0.3">
      <c r="A5" s="22">
        <v>0</v>
      </c>
      <c r="B5" s="7">
        <f ca="1">NPV('Lvl FCR Sub Equip'!$L$9,OFFSET('Lvl FCR Sub Equip'!$L$17,A5,0,1,1):'Lvl FCR Sub Equip'!L$66)</f>
        <v>107520.96200038529</v>
      </c>
      <c r="C5" s="7">
        <f ca="1">-PMT('Lvl FCR Sub Equip'!$L$9,'Lvl FCR Sub Equip'!$H$12-A5,B5)</f>
        <v>8403.6896762894321</v>
      </c>
      <c r="D5" s="41">
        <f ca="1">C5/'Lvl FCR Sub Equip'!$D$12</f>
        <v>8.4036896762894317E-2</v>
      </c>
      <c r="E5" s="10">
        <f>'Lvl FCR Sub Equip'!B17</f>
        <v>100000</v>
      </c>
      <c r="F5" s="9">
        <f>NPV('Lvl FCR Sub Equip'!$L$9,'Lvl FCR Sub Equip'!L17:L26)</f>
        <v>68706.326021917455</v>
      </c>
      <c r="G5" s="9">
        <f>-PMT('Lvl FCR Sub Equip'!$L$9,10,F5)</f>
        <v>10055.297513164314</v>
      </c>
      <c r="H5" s="43">
        <f t="shared" ref="H5:H36" si="0">G5/E5</f>
        <v>0.10055297513164314</v>
      </c>
      <c r="I5" s="6"/>
    </row>
    <row r="6" spans="1:9" x14ac:dyDescent="0.25">
      <c r="A6" s="22">
        <v>1</v>
      </c>
      <c r="B6" s="7"/>
      <c r="C6" s="7"/>
      <c r="D6" s="11"/>
      <c r="E6" s="10">
        <f>'Lvl FCR Sub Equip'!B18</f>
        <v>97959.183673469393</v>
      </c>
      <c r="F6" s="9">
        <f>NPV('Lvl FCR Sub Equip'!$L$9,'Lvl FCR Sub Equip'!L18:L27)</f>
        <v>66924.373124097183</v>
      </c>
      <c r="G6" s="9">
        <f>-PMT('Lvl FCR Sub Equip'!$L$9,10,F6)</f>
        <v>9794.5054205073411</v>
      </c>
      <c r="H6" s="43">
        <f t="shared" si="0"/>
        <v>9.9985576167679099E-2</v>
      </c>
      <c r="I6" s="6"/>
    </row>
    <row r="7" spans="1:9" x14ac:dyDescent="0.25">
      <c r="A7" s="22">
        <f t="shared" ref="A7:A54" si="1">A6+1</f>
        <v>2</v>
      </c>
      <c r="B7" s="7"/>
      <c r="C7" s="7"/>
      <c r="D7" s="11"/>
      <c r="E7" s="10">
        <f>'Lvl FCR Sub Equip'!B19</f>
        <v>95918.367346938787</v>
      </c>
      <c r="F7" s="9">
        <f>NPV('Lvl FCR Sub Equip'!$L$9,'Lvl FCR Sub Equip'!L19:L28)</f>
        <v>65285.347920280889</v>
      </c>
      <c r="G7" s="9">
        <f>-PMT('Lvl FCR Sub Equip'!$L$9,10,F7)</f>
        <v>9554.6310594377337</v>
      </c>
      <c r="H7" s="43">
        <f t="shared" si="0"/>
        <v>9.9612111045201887E-2</v>
      </c>
      <c r="I7" s="6"/>
    </row>
    <row r="8" spans="1:9" x14ac:dyDescent="0.25">
      <c r="A8" s="22">
        <f t="shared" si="1"/>
        <v>3</v>
      </c>
      <c r="B8" s="7"/>
      <c r="C8" s="7"/>
      <c r="D8" s="11"/>
      <c r="E8" s="10">
        <f>'Lvl FCR Sub Equip'!B20</f>
        <v>93877.55102040818</v>
      </c>
      <c r="F8" s="9">
        <f>NPV('Lvl FCR Sub Equip'!$L$9,'Lvl FCR Sub Equip'!L20:L29)</f>
        <v>63670.231626259687</v>
      </c>
      <c r="G8" s="9">
        <f>-PMT('Lvl FCR Sub Equip'!$L$9,10,F8)</f>
        <v>9318.2558114065432</v>
      </c>
      <c r="H8" s="43">
        <f t="shared" si="0"/>
        <v>9.9259681469330549E-2</v>
      </c>
      <c r="I8" s="6"/>
    </row>
    <row r="9" spans="1:9" x14ac:dyDescent="0.25">
      <c r="A9" s="22">
        <f t="shared" si="1"/>
        <v>4</v>
      </c>
      <c r="B9" s="7"/>
      <c r="C9" s="7"/>
      <c r="D9" s="11"/>
      <c r="E9" s="10">
        <f>'Lvl FCR Sub Equip'!B21</f>
        <v>91836.734693877574</v>
      </c>
      <c r="F9" s="9">
        <f>NPV('Lvl FCR Sub Equip'!$L$9,'Lvl FCR Sub Equip'!L21:L30)</f>
        <v>62071.268277839496</v>
      </c>
      <c r="G9" s="9">
        <f>-PMT('Lvl FCR Sub Equip'!$L$9,10,F9)</f>
        <v>9084.24457675136</v>
      </c>
      <c r="H9" s="43">
        <f t="shared" si="0"/>
        <v>9.8917329835737006E-2</v>
      </c>
      <c r="I9" s="6"/>
    </row>
    <row r="10" spans="1:9" x14ac:dyDescent="0.25">
      <c r="A10" s="22">
        <f t="shared" si="1"/>
        <v>5</v>
      </c>
      <c r="B10" s="7"/>
      <c r="C10" s="7"/>
      <c r="D10" s="11"/>
      <c r="E10" s="10">
        <f>'Lvl FCR Sub Equip'!B22</f>
        <v>89795.918367346967</v>
      </c>
      <c r="F10" s="9">
        <f>NPV('Lvl FCR Sub Equip'!$L$9,'Lvl FCR Sub Equip'!L22:L31)</f>
        <v>60480.112457547417</v>
      </c>
      <c r="G10" s="9">
        <f>-PMT('Lvl FCR Sub Equip'!$L$9,10,F10)</f>
        <v>8851.3759882354207</v>
      </c>
      <c r="H10" s="43">
        <f t="shared" si="0"/>
        <v>9.8572141687167159E-2</v>
      </c>
      <c r="I10" s="6"/>
    </row>
    <row r="11" spans="1:9" x14ac:dyDescent="0.25">
      <c r="A11" s="22">
        <f t="shared" si="1"/>
        <v>6</v>
      </c>
      <c r="B11" s="7"/>
      <c r="C11" s="7"/>
      <c r="D11" s="11"/>
      <c r="E11" s="10">
        <f>'Lvl FCR Sub Equip'!B23</f>
        <v>87755.10204081636</v>
      </c>
      <c r="F11" s="9">
        <f>NPV('Lvl FCR Sub Equip'!$L$9,'Lvl FCR Sub Equip'!L23:L32)</f>
        <v>58892.783931312304</v>
      </c>
      <c r="G11" s="9">
        <f>-PMT('Lvl FCR Sub Equip'!$L$9,10,F11)</f>
        <v>8619.0675312625499</v>
      </c>
      <c r="H11" s="43">
        <f t="shared" si="0"/>
        <v>9.8217281170201107E-2</v>
      </c>
      <c r="I11" s="6"/>
    </row>
    <row r="12" spans="1:9" x14ac:dyDescent="0.25">
      <c r="A12" s="22">
        <f t="shared" si="1"/>
        <v>7</v>
      </c>
      <c r="B12" s="7"/>
      <c r="C12" s="7"/>
      <c r="D12" s="11"/>
      <c r="E12" s="10">
        <f>'Lvl FCR Sub Equip'!B24</f>
        <v>85714.285714285754</v>
      </c>
      <c r="F12" s="9">
        <f>NPV('Lvl FCR Sub Equip'!$L$9,'Lvl FCR Sub Equip'!L24:L33)</f>
        <v>57301.915140411627</v>
      </c>
      <c r="G12" s="9">
        <f>-PMT('Lvl FCR Sub Equip'!$L$9,10,F12)</f>
        <v>8386.2409500273479</v>
      </c>
      <c r="H12" s="43">
        <f t="shared" si="0"/>
        <v>9.7839477750319009E-2</v>
      </c>
      <c r="I12" s="6"/>
    </row>
    <row r="13" spans="1:9" x14ac:dyDescent="0.25">
      <c r="A13" s="22">
        <f t="shared" si="1"/>
        <v>8</v>
      </c>
      <c r="B13" s="7"/>
      <c r="C13" s="7"/>
      <c r="D13" s="11"/>
      <c r="E13" s="10">
        <f>'Lvl FCR Sub Equip'!B25</f>
        <v>83673.469387755147</v>
      </c>
      <c r="F13" s="9">
        <f>NPV('Lvl FCR Sub Equip'!$L$9,'Lvl FCR Sub Equip'!L25:L34)</f>
        <v>55699.578591659978</v>
      </c>
      <c r="G13" s="9">
        <f>-PMT('Lvl FCR Sub Equip'!$L$9,10,F13)</f>
        <v>8151.7360412832095</v>
      </c>
      <c r="H13" s="43">
        <f t="shared" si="0"/>
        <v>9.7423186834848061E-2</v>
      </c>
      <c r="I13" s="6"/>
    </row>
    <row r="14" spans="1:9" x14ac:dyDescent="0.25">
      <c r="A14" s="22">
        <f t="shared" si="1"/>
        <v>9</v>
      </c>
      <c r="B14" s="7"/>
      <c r="C14" s="7"/>
      <c r="D14" s="11"/>
      <c r="E14" s="10">
        <f>'Lvl FCR Sub Equip'!B26</f>
        <v>81632.653061224541</v>
      </c>
      <c r="F14" s="9">
        <f>NPV('Lvl FCR Sub Equip'!$L$9,'Lvl FCR Sub Equip'!L26:L35)</f>
        <v>54097.242042908329</v>
      </c>
      <c r="G14" s="9">
        <f>-PMT('Lvl FCR Sub Equip'!$L$9,10,F14)</f>
        <v>7917.2311325390701</v>
      </c>
      <c r="H14" s="43">
        <f t="shared" si="0"/>
        <v>9.6986081373603553E-2</v>
      </c>
      <c r="I14" s="6"/>
    </row>
    <row r="15" spans="1:9" x14ac:dyDescent="0.25">
      <c r="A15" s="22">
        <f t="shared" si="1"/>
        <v>10</v>
      </c>
      <c r="B15" s="7"/>
      <c r="C15" s="7"/>
      <c r="D15" s="11"/>
      <c r="E15" s="10">
        <f>'Lvl FCR Sub Equip'!B27</f>
        <v>79591.836734693934</v>
      </c>
      <c r="F15" s="9">
        <f>NPV('Lvl FCR Sub Equip'!$L$9,'Lvl FCR Sub Equip'!L27:L36)</f>
        <v>52494.905494156665</v>
      </c>
      <c r="G15" s="9">
        <f>-PMT('Lvl FCR Sub Equip'!$L$9,10,F15)</f>
        <v>7682.7262237949299</v>
      </c>
      <c r="H15" s="43">
        <f t="shared" si="0"/>
        <v>9.6526560247679818E-2</v>
      </c>
      <c r="I15" s="6"/>
    </row>
    <row r="16" spans="1:9" x14ac:dyDescent="0.25">
      <c r="A16" s="22">
        <f t="shared" si="1"/>
        <v>11</v>
      </c>
      <c r="B16" s="7"/>
      <c r="C16" s="7"/>
      <c r="D16" s="11"/>
      <c r="E16" s="10">
        <f>'Lvl FCR Sub Equip'!B28</f>
        <v>77551.020408163327</v>
      </c>
      <c r="F16" s="9">
        <f>NPV('Lvl FCR Sub Equip'!$L$9,'Lvl FCR Sub Equip'!L28:L37)</f>
        <v>50959.859832801449</v>
      </c>
      <c r="G16" s="9">
        <f>-PMT('Lvl FCR Sub Equip'!$L$9,10,F16)</f>
        <v>7458.0694605109375</v>
      </c>
      <c r="H16" s="43">
        <f t="shared" si="0"/>
        <v>9.6169843043430431E-2</v>
      </c>
      <c r="I16" s="6"/>
    </row>
    <row r="17" spans="1:9" x14ac:dyDescent="0.25">
      <c r="A17" s="22">
        <f t="shared" si="1"/>
        <v>12</v>
      </c>
      <c r="B17" s="7"/>
      <c r="C17" s="7"/>
      <c r="D17" s="11"/>
      <c r="E17" s="10">
        <f>'Lvl FCR Sub Equip'!B29</f>
        <v>75510.204081632721</v>
      </c>
      <c r="F17" s="9">
        <f>NPV('Lvl FCR Sub Equip'!$L$9,'Lvl FCR Sub Equip'!L29:L38)</f>
        <v>49496.553509739577</v>
      </c>
      <c r="G17" s="9">
        <f>-PMT('Lvl FCR Sub Equip'!$L$9,10,F17)</f>
        <v>7243.9118816791442</v>
      </c>
      <c r="H17" s="43">
        <f t="shared" si="0"/>
        <v>9.5932887081696686E-2</v>
      </c>
      <c r="I17" s="6"/>
    </row>
    <row r="18" spans="1:9" x14ac:dyDescent="0.25">
      <c r="A18" s="22">
        <f t="shared" si="1"/>
        <v>13</v>
      </c>
      <c r="B18" s="7"/>
      <c r="C18" s="7"/>
      <c r="D18" s="11"/>
      <c r="E18" s="10">
        <f>'Lvl FCR Sub Equip'!B30</f>
        <v>73469.387755102114</v>
      </c>
      <c r="F18" s="9">
        <f>NPV('Lvl FCR Sub Equip'!$L$9,'Lvl FCR Sub Equip'!L30:L39)</f>
        <v>48085.229634358446</v>
      </c>
      <c r="G18" s="9">
        <f>-PMT('Lvl FCR Sub Equip'!$L$9,10,F18)</f>
        <v>7037.3620299251397</v>
      </c>
      <c r="H18" s="43">
        <f t="shared" si="0"/>
        <v>9.5786316518425424E-2</v>
      </c>
      <c r="I18" s="6"/>
    </row>
    <row r="19" spans="1:9" x14ac:dyDescent="0.25">
      <c r="A19" s="22">
        <f t="shared" si="1"/>
        <v>14</v>
      </c>
      <c r="B19" s="7"/>
      <c r="C19" s="7"/>
      <c r="D19" s="11"/>
      <c r="E19" s="10">
        <f>'Lvl FCR Sub Equip'!B31</f>
        <v>71428.571428571508</v>
      </c>
      <c r="F19" s="9">
        <f>NPV('Lvl FCR Sub Equip'!$L$9,'Lvl FCR Sub Equip'!L31:L40)</f>
        <v>46729.838872681823</v>
      </c>
      <c r="G19" s="9">
        <f>-PMT('Lvl FCR Sub Equip'!$L$9,10,F19)</f>
        <v>6838.9980925068421</v>
      </c>
      <c r="H19" s="43">
        <f t="shared" si="0"/>
        <v>9.5745973295095682E-2</v>
      </c>
      <c r="I19" s="6"/>
    </row>
    <row r="20" spans="1:9" x14ac:dyDescent="0.25">
      <c r="A20" s="22">
        <f t="shared" si="1"/>
        <v>15</v>
      </c>
      <c r="B20" s="7"/>
      <c r="C20" s="7"/>
      <c r="D20" s="11"/>
      <c r="E20" s="10">
        <f>'Lvl FCR Sub Equip'!B32</f>
        <v>69387.755102040901</v>
      </c>
      <c r="F20" s="9">
        <f>NPV('Lvl FCR Sub Equip'!$L$9,'Lvl FCR Sub Equip'!L32:L41)</f>
        <v>45434.632141351227</v>
      </c>
      <c r="G20" s="9">
        <f>-PMT('Lvl FCR Sub Equip'!$L$9,10,F20)</f>
        <v>6649.44219891376</v>
      </c>
      <c r="H20" s="43">
        <f t="shared" si="0"/>
        <v>9.5830196396109957E-2</v>
      </c>
      <c r="I20" s="6"/>
    </row>
    <row r="21" spans="1:9" x14ac:dyDescent="0.25">
      <c r="A21" s="22">
        <f t="shared" si="1"/>
        <v>16</v>
      </c>
      <c r="B21" s="7"/>
      <c r="C21" s="7"/>
      <c r="D21" s="11"/>
      <c r="E21" s="10">
        <f>'Lvl FCR Sub Equip'!B33</f>
        <v>67346.938775510294</v>
      </c>
      <c r="F21" s="9">
        <f>NPV('Lvl FCR Sub Equip'!$L$9,'Lvl FCR Sub Equip'!L33:L42)</f>
        <v>44204.183426672971</v>
      </c>
      <c r="G21" s="9">
        <f>-PMT('Lvl FCR Sub Equip'!$L$9,10,F21)</f>
        <v>6469.3637604766109</v>
      </c>
      <c r="H21" s="43">
        <f t="shared" si="0"/>
        <v>9.6060249776773785E-2</v>
      </c>
      <c r="I21" s="6"/>
    </row>
    <row r="22" spans="1:9" x14ac:dyDescent="0.25">
      <c r="A22" s="22">
        <f t="shared" si="1"/>
        <v>17</v>
      </c>
      <c r="B22" s="7"/>
      <c r="C22" s="7"/>
      <c r="D22" s="11"/>
      <c r="E22" s="10">
        <f>'Lvl FCR Sub Equip'!B34</f>
        <v>65306.12244897968</v>
      </c>
      <c r="F22" s="9">
        <f>NPV('Lvl FCR Sub Equip'!$L$9,'Lvl FCR Sub Equip'!L34:L43)</f>
        <v>43043.414337912625</v>
      </c>
      <c r="G22" s="9">
        <f>-PMT('Lvl FCR Sub Equip'!$L$9,10,F22)</f>
        <v>6299.4830637872474</v>
      </c>
      <c r="H22" s="43">
        <f t="shared" si="0"/>
        <v>9.6460834414242094E-2</v>
      </c>
      <c r="I22" s="6"/>
    </row>
    <row r="23" spans="1:9" x14ac:dyDescent="0.25">
      <c r="A23" s="22">
        <f t="shared" si="1"/>
        <v>18</v>
      </c>
      <c r="B23" s="7"/>
      <c r="C23" s="7"/>
      <c r="D23" s="11"/>
      <c r="E23" s="10">
        <f>'Lvl FCR Sub Equip'!B35</f>
        <v>63265.306122449067</v>
      </c>
      <c r="F23" s="9">
        <f>NPV('Lvl FCR Sub Equip'!$L$9,'Lvl FCR Sub Equip'!L35:L44)</f>
        <v>41957.620526639963</v>
      </c>
      <c r="G23" s="9">
        <f>-PMT('Lvl FCR Sub Equip'!$L$9,10,F23)</f>
        <v>6140.5751372185005</v>
      </c>
      <c r="H23" s="43">
        <f t="shared" si="0"/>
        <v>9.7060703781840674E-2</v>
      </c>
      <c r="I23" s="6"/>
    </row>
    <row r="24" spans="1:9" x14ac:dyDescent="0.25">
      <c r="A24" s="22">
        <f t="shared" si="1"/>
        <v>19</v>
      </c>
      <c r="B24" s="7"/>
      <c r="C24" s="7"/>
      <c r="D24" s="11"/>
      <c r="E24" s="10">
        <f>'Lvl FCR Sub Equip'!B36</f>
        <v>61224.489795918453</v>
      </c>
      <c r="F24" s="9">
        <f>NPV('Lvl FCR Sub Equip'!$L$9,'Lvl FCR Sub Equip'!L36:L45)</f>
        <v>40952.500113944065</v>
      </c>
      <c r="G24" s="9">
        <f>-PMT('Lvl FCR Sub Equip'!$L$9,10,F24)</f>
        <v>5993.4739112995421</v>
      </c>
      <c r="H24" s="43">
        <f t="shared" si="0"/>
        <v>9.7893407217892386E-2</v>
      </c>
      <c r="I24" s="6"/>
    </row>
    <row r="25" spans="1:9" x14ac:dyDescent="0.25">
      <c r="A25" s="22">
        <f t="shared" si="1"/>
        <v>20</v>
      </c>
      <c r="B25" s="7"/>
      <c r="C25" s="7"/>
      <c r="D25" s="11"/>
      <c r="E25" s="10">
        <f>'Lvl FCR Sub Equip'!B37</f>
        <v>59183.673469387839</v>
      </c>
      <c r="F25" s="9">
        <f>NPV('Lvl FCR Sub Equip'!$L$9,'Lvl FCR Sub Equip'!L37:L46)</f>
        <v>40034.184278116714</v>
      </c>
      <c r="G25" s="9">
        <f>-PMT('Lvl FCR Sub Equip'!$L$9,10,F25)</f>
        <v>5859.0766952797458</v>
      </c>
      <c r="H25" s="43">
        <f t="shared" si="0"/>
        <v>9.8998192437485213E-2</v>
      </c>
      <c r="I25" s="6"/>
    </row>
    <row r="26" spans="1:9" x14ac:dyDescent="0.25">
      <c r="A26" s="22">
        <f t="shared" si="1"/>
        <v>21</v>
      </c>
      <c r="B26" s="7"/>
      <c r="C26" s="7"/>
      <c r="D26" s="11"/>
      <c r="E26" s="10">
        <f>'Lvl FCR Sub Equip'!B38</f>
        <v>57142.857142857225</v>
      </c>
      <c r="F26" s="9">
        <f>NPV('Lvl FCR Sub Equip'!$L$9,'Lvl FCR Sub Equip'!L38:L47)</f>
        <v>39069.285983370559</v>
      </c>
      <c r="G26" s="9">
        <f>-PMT('Lvl FCR Sub Equip'!$L$9,10,F26)</f>
        <v>5717.8620504954724</v>
      </c>
      <c r="H26" s="43">
        <f t="shared" si="0"/>
        <v>0.10006258588367062</v>
      </c>
      <c r="I26" s="6"/>
    </row>
    <row r="27" spans="1:9" x14ac:dyDescent="0.25">
      <c r="A27" s="22">
        <f t="shared" si="1"/>
        <v>22</v>
      </c>
      <c r="B27" s="7"/>
      <c r="C27" s="7"/>
      <c r="D27" s="11"/>
      <c r="E27" s="10">
        <f>'Lvl FCR Sub Equip'!B39</f>
        <v>55102.040816326611</v>
      </c>
      <c r="F27" s="9">
        <f>NPV('Lvl FCR Sub Equip'!$L$9,'Lvl FCR Sub Equip'!L39:L48)</f>
        <v>38055.649717757769</v>
      </c>
      <c r="G27" s="9">
        <f>-PMT('Lvl FCR Sub Equip'!$L$9,10,F27)</f>
        <v>5569.5145137982254</v>
      </c>
      <c r="H27" s="43">
        <f t="shared" si="0"/>
        <v>0.10107637450967134</v>
      </c>
      <c r="I27" s="6"/>
    </row>
    <row r="28" spans="1:9" x14ac:dyDescent="0.25">
      <c r="A28" s="22">
        <f t="shared" si="1"/>
        <v>23</v>
      </c>
      <c r="B28" s="7"/>
      <c r="C28" s="7"/>
      <c r="D28" s="11"/>
      <c r="E28" s="10">
        <f>'Lvl FCR Sub Equip'!B40</f>
        <v>53061.224489795997</v>
      </c>
      <c r="F28" s="9">
        <f>NPV('Lvl FCR Sub Equip'!$L$9,'Lvl FCR Sub Equip'!L40:L49)</f>
        <v>37042.013452144973</v>
      </c>
      <c r="G28" s="9">
        <f>-PMT('Lvl FCR Sub Equip'!$L$9,10,F28)</f>
        <v>5421.1669771009765</v>
      </c>
      <c r="H28" s="43">
        <f t="shared" si="0"/>
        <v>0.10216814687613364</v>
      </c>
      <c r="I28" s="6"/>
    </row>
    <row r="29" spans="1:9" x14ac:dyDescent="0.25">
      <c r="A29" s="22">
        <f t="shared" si="1"/>
        <v>24</v>
      </c>
      <c r="B29" s="7"/>
      <c r="C29" s="7"/>
      <c r="D29" s="11"/>
      <c r="E29" s="10">
        <f>'Lvl FCR Sub Equip'!B41</f>
        <v>51020.408163265383</v>
      </c>
      <c r="F29" s="9">
        <f>NPV('Lvl FCR Sub Equip'!$L$9,'Lvl FCR Sub Equip'!L41:L50)</f>
        <v>36028.377186532183</v>
      </c>
      <c r="G29" s="9">
        <f>-PMT('Lvl FCR Sub Equip'!$L$9,10,F29)</f>
        <v>5272.8194404037295</v>
      </c>
      <c r="H29" s="43">
        <f t="shared" si="0"/>
        <v>0.10334726103191294</v>
      </c>
      <c r="I29" s="6"/>
    </row>
    <row r="30" spans="1:9" x14ac:dyDescent="0.25">
      <c r="A30" s="22">
        <f t="shared" si="1"/>
        <v>25</v>
      </c>
      <c r="B30" s="7"/>
      <c r="C30" s="7"/>
      <c r="D30" s="11"/>
      <c r="E30" s="10">
        <f>'Lvl FCR Sub Equip'!B42</f>
        <v>48979.591836734769</v>
      </c>
      <c r="F30" s="9">
        <f>NPV('Lvl FCR Sub Equip'!$L$9,'Lvl FCR Sub Equip'!L42:L51)</f>
        <v>35014.740920919372</v>
      </c>
      <c r="G30" s="9">
        <f>-PMT('Lvl FCR Sub Equip'!$L$9,10,F30)</f>
        <v>5124.4719037064788</v>
      </c>
      <c r="H30" s="43">
        <f t="shared" si="0"/>
        <v>0.10462463470067378</v>
      </c>
      <c r="I30" s="6"/>
    </row>
    <row r="31" spans="1:9" x14ac:dyDescent="0.25">
      <c r="A31" s="22">
        <f t="shared" si="1"/>
        <v>26</v>
      </c>
      <c r="B31" s="7"/>
      <c r="C31" s="7"/>
      <c r="D31" s="11"/>
      <c r="E31" s="10">
        <f>'Lvl FCR Sub Equip'!B43</f>
        <v>46938.775510204156</v>
      </c>
      <c r="F31" s="9">
        <f>NPV('Lvl FCR Sub Equip'!$L$9,'Lvl FCR Sub Equip'!L43:L52)</f>
        <v>34001.104655306575</v>
      </c>
      <c r="G31" s="9">
        <f>-PMT('Lvl FCR Sub Equip'!$L$9,10,F31)</f>
        <v>4976.1243670092308</v>
      </c>
      <c r="H31" s="43">
        <f t="shared" si="0"/>
        <v>0.10601308434063127</v>
      </c>
      <c r="I31" s="6"/>
    </row>
    <row r="32" spans="1:9" x14ac:dyDescent="0.25">
      <c r="A32" s="22">
        <f t="shared" si="1"/>
        <v>27</v>
      </c>
      <c r="B32" s="7"/>
      <c r="C32" s="7"/>
      <c r="D32" s="11"/>
      <c r="E32" s="10">
        <f>'Lvl FCR Sub Equip'!B44</f>
        <v>44897.959183673542</v>
      </c>
      <c r="F32" s="9">
        <f>NPV('Lvl FCR Sub Equip'!$L$9,'Lvl FCR Sub Equip'!L44:L53)</f>
        <v>32987.468389693786</v>
      </c>
      <c r="G32" s="9">
        <f>-PMT('Lvl FCR Sub Equip'!$L$9,10,F32)</f>
        <v>4827.7768303119828</v>
      </c>
      <c r="H32" s="43">
        <f t="shared" si="0"/>
        <v>0.10752775667513036</v>
      </c>
      <c r="I32" s="6"/>
    </row>
    <row r="33" spans="1:9" x14ac:dyDescent="0.25">
      <c r="A33" s="22">
        <f t="shared" si="1"/>
        <v>28</v>
      </c>
      <c r="B33" s="7"/>
      <c r="C33" s="7"/>
      <c r="D33" s="11"/>
      <c r="E33" s="10">
        <f>'Lvl FCR Sub Equip'!B45</f>
        <v>42857.142857142928</v>
      </c>
      <c r="F33" s="9">
        <f>NPV('Lvl FCR Sub Equip'!$L$9,'Lvl FCR Sub Equip'!L45:L54)</f>
        <v>31973.832124080986</v>
      </c>
      <c r="G33" s="9">
        <f>-PMT('Lvl FCR Sub Equip'!$L$9,10,F33)</f>
        <v>4679.429293614734</v>
      </c>
      <c r="H33" s="43">
        <f t="shared" si="0"/>
        <v>0.10918668351767695</v>
      </c>
      <c r="I33" s="6"/>
    </row>
    <row r="34" spans="1:9" x14ac:dyDescent="0.25">
      <c r="A34" s="22">
        <f t="shared" si="1"/>
        <v>29</v>
      </c>
      <c r="B34" s="7"/>
      <c r="C34" s="7"/>
      <c r="D34" s="11"/>
      <c r="E34" s="10">
        <f>'Lvl FCR Sub Equip'!B46</f>
        <v>40816.326530612314</v>
      </c>
      <c r="F34" s="9">
        <f>NPV('Lvl FCR Sub Equip'!$L$9,'Lvl FCR Sub Equip'!L46:L55)</f>
        <v>30960.195858468189</v>
      </c>
      <c r="G34" s="9">
        <f>-PMT('Lvl FCR Sub Equip'!$L$9,10,F34)</f>
        <v>4531.081756917486</v>
      </c>
      <c r="H34" s="43">
        <f t="shared" si="0"/>
        <v>0.11101150304447822</v>
      </c>
      <c r="I34" s="6"/>
    </row>
    <row r="35" spans="1:9" x14ac:dyDescent="0.25">
      <c r="A35" s="22">
        <f t="shared" si="1"/>
        <v>30</v>
      </c>
      <c r="B35" s="7"/>
      <c r="C35" s="7"/>
      <c r="D35" s="11"/>
      <c r="E35" s="10">
        <f>'Lvl FCR Sub Equip'!B47</f>
        <v>38775.5102040817</v>
      </c>
      <c r="F35" s="9">
        <f>NPV('Lvl FCR Sub Equip'!$L$9,'Lvl FCR Sub Equip'!L47:L56)</f>
        <v>29946.559592855392</v>
      </c>
      <c r="G35" s="9">
        <f>-PMT('Lvl FCR Sub Equip'!$L$9,10,F35)</f>
        <v>4382.7342202202371</v>
      </c>
      <c r="H35" s="43">
        <f t="shared" si="0"/>
        <v>0.11302840883725855</v>
      </c>
      <c r="I35" s="6"/>
    </row>
    <row r="36" spans="1:9" x14ac:dyDescent="0.25">
      <c r="A36" s="22">
        <f t="shared" si="1"/>
        <v>31</v>
      </c>
      <c r="B36" s="7"/>
      <c r="C36" s="7"/>
      <c r="D36" s="11"/>
      <c r="E36" s="10">
        <f>'Lvl FCR Sub Equip'!B48</f>
        <v>36734.693877551086</v>
      </c>
      <c r="F36" s="9">
        <f>NPV('Lvl FCR Sub Equip'!$L$9,'Lvl FCR Sub Equip'!L48:L57)</f>
        <v>28932.923327242595</v>
      </c>
      <c r="G36" s="9">
        <f>-PMT('Lvl FCR Sub Equip'!$L$9,10,F36)</f>
        <v>4234.3866835229892</v>
      </c>
      <c r="H36" s="43">
        <f t="shared" si="0"/>
        <v>0.11526941527368116</v>
      </c>
      <c r="I36" s="6"/>
    </row>
    <row r="37" spans="1:9" x14ac:dyDescent="0.25">
      <c r="A37" s="22">
        <f t="shared" si="1"/>
        <v>32</v>
      </c>
      <c r="B37" s="7"/>
      <c r="C37" s="7"/>
      <c r="D37" s="11"/>
      <c r="E37" s="10">
        <f>'Lvl FCR Sub Equip'!B49</f>
        <v>34693.877551020472</v>
      </c>
      <c r="F37" s="9">
        <f>NPV('Lvl FCR Sub Equip'!$L$9,'Lvl FCR Sub Equip'!L49:L58)</f>
        <v>27919.287061629802</v>
      </c>
      <c r="G37" s="9">
        <f>-PMT('Lvl FCR Sub Equip'!$L$9,10,F37)</f>
        <v>4086.0391468257408</v>
      </c>
      <c r="H37" s="43">
        <f t="shared" ref="H37:H53" si="2">G37/E37</f>
        <v>0.11777406952615349</v>
      </c>
      <c r="I37" s="6"/>
    </row>
    <row r="38" spans="1:9" x14ac:dyDescent="0.25">
      <c r="A38" s="22">
        <f t="shared" si="1"/>
        <v>33</v>
      </c>
      <c r="B38" s="7"/>
      <c r="C38" s="7"/>
      <c r="D38" s="11"/>
      <c r="E38" s="10">
        <f>'Lvl FCR Sub Equip'!B50</f>
        <v>32653.061224489858</v>
      </c>
      <c r="F38" s="9">
        <f>NPV('Lvl FCR Sub Equip'!$L$9,'Lvl FCR Sub Equip'!L50:L59)</f>
        <v>26905.650796016998</v>
      </c>
      <c r="G38" s="9">
        <f>-PMT('Lvl FCR Sub Equip'!$L$9,10,F38)</f>
        <v>3937.6916101284914</v>
      </c>
      <c r="H38" s="43">
        <f t="shared" si="2"/>
        <v>0.12059180556018483</v>
      </c>
      <c r="I38" s="6"/>
    </row>
    <row r="39" spans="1:9" x14ac:dyDescent="0.25">
      <c r="A39" s="22">
        <f t="shared" si="1"/>
        <v>34</v>
      </c>
      <c r="B39" s="7"/>
      <c r="C39" s="7"/>
      <c r="D39" s="11"/>
      <c r="E39" s="10">
        <f>'Lvl FCR Sub Equip'!B51</f>
        <v>30612.244897959245</v>
      </c>
      <c r="F39" s="9">
        <f>NPV('Lvl FCR Sub Equip'!$L$9,'Lvl FCR Sub Equip'!L51:L60)</f>
        <v>25892.014530404209</v>
      </c>
      <c r="G39" s="9">
        <f>-PMT('Lvl FCR Sub Equip'!$L$9,10,F39)</f>
        <v>3789.3440734312439</v>
      </c>
      <c r="H39" s="43">
        <f t="shared" si="2"/>
        <v>0.12378523973208705</v>
      </c>
      <c r="I39" s="6"/>
    </row>
    <row r="40" spans="1:9" x14ac:dyDescent="0.25">
      <c r="A40" s="22">
        <f t="shared" si="1"/>
        <v>35</v>
      </c>
      <c r="B40" s="7"/>
      <c r="C40" s="7"/>
      <c r="D40" s="11"/>
      <c r="E40" s="10">
        <f>'Lvl FCR Sub Equip'!B52</f>
        <v>28571.428571428631</v>
      </c>
      <c r="F40" s="9">
        <f>NPV('Lvl FCR Sub Equip'!$L$9,'Lvl FCR Sub Equip'!L52:L61)</f>
        <v>24878.378264791405</v>
      </c>
      <c r="G40" s="9">
        <f>-PMT('Lvl FCR Sub Equip'!$L$9,10,F40)</f>
        <v>3640.9965367339942</v>
      </c>
      <c r="H40" s="43">
        <f t="shared" si="2"/>
        <v>0.12743487878568954</v>
      </c>
      <c r="I40" s="6"/>
    </row>
    <row r="41" spans="1:9" x14ac:dyDescent="0.25">
      <c r="A41" s="22">
        <f t="shared" si="1"/>
        <v>36</v>
      </c>
      <c r="B41" s="7"/>
      <c r="C41" s="7"/>
      <c r="D41" s="11"/>
      <c r="E41" s="10">
        <f>'Lvl FCR Sub Equip'!B53</f>
        <v>26530.612244898017</v>
      </c>
      <c r="F41" s="9">
        <f>NPV('Lvl FCR Sub Equip'!$L$9,'Lvl FCR Sub Equip'!L53:L62)</f>
        <v>23864.741999178612</v>
      </c>
      <c r="G41" s="9">
        <f>-PMT('Lvl FCR Sub Equip'!$L$9,10,F41)</f>
        <v>3492.6490000367467</v>
      </c>
      <c r="H41" s="43">
        <f t="shared" si="2"/>
        <v>0.13164600077061556</v>
      </c>
      <c r="I41" s="6"/>
    </row>
    <row r="42" spans="1:9" x14ac:dyDescent="0.25">
      <c r="A42" s="22">
        <f t="shared" si="1"/>
        <v>37</v>
      </c>
      <c r="B42" s="7"/>
      <c r="C42" s="7"/>
      <c r="D42" s="11"/>
      <c r="E42" s="10">
        <f>'Lvl FCR Sub Equip'!B54</f>
        <v>24489.795918367403</v>
      </c>
      <c r="F42" s="9">
        <f>NPV('Lvl FCR Sub Equip'!$L$9,'Lvl FCR Sub Equip'!L54:L63)</f>
        <v>22851.105733565819</v>
      </c>
      <c r="G42" s="9">
        <f>-PMT('Lvl FCR Sub Equip'!$L$9,10,F42)</f>
        <v>3344.3014633394987</v>
      </c>
      <c r="H42" s="43">
        <f t="shared" si="2"/>
        <v>0.13655897641969589</v>
      </c>
      <c r="I42" s="6"/>
    </row>
    <row r="43" spans="1:9" x14ac:dyDescent="0.25">
      <c r="A43" s="22">
        <f t="shared" si="1"/>
        <v>38</v>
      </c>
      <c r="B43" s="7"/>
      <c r="C43" s="7"/>
      <c r="D43" s="11"/>
      <c r="E43" s="10">
        <f>'Lvl FCR Sub Equip'!B55</f>
        <v>22448.979591836789</v>
      </c>
      <c r="F43" s="9">
        <f>NPV('Lvl FCR Sub Equip'!$L$9,'Lvl FCR Sub Equip'!L55:L64)</f>
        <v>21837.469467953018</v>
      </c>
      <c r="G43" s="9">
        <f>-PMT('Lvl FCR Sub Equip'!$L$9,10,F43)</f>
        <v>3195.9539266422494</v>
      </c>
      <c r="H43" s="43">
        <f t="shared" si="2"/>
        <v>0.14236522036860894</v>
      </c>
      <c r="I43" s="6"/>
    </row>
    <row r="44" spans="1:9" x14ac:dyDescent="0.25">
      <c r="A44" s="22">
        <f t="shared" si="1"/>
        <v>39</v>
      </c>
      <c r="B44" s="7"/>
      <c r="C44" s="7"/>
      <c r="D44" s="11"/>
      <c r="E44" s="10">
        <f>'Lvl FCR Sub Equip'!B56</f>
        <v>20408.163265306175</v>
      </c>
      <c r="F44" s="9">
        <f>NPV('Lvl FCR Sub Equip'!$L$9,'Lvl FCR Sub Equip'!L56:L65)</f>
        <v>20823.833202340225</v>
      </c>
      <c r="G44" s="9">
        <f>-PMT('Lvl FCR Sub Equip'!$L$9,10,F44)</f>
        <v>3047.6063899450014</v>
      </c>
      <c r="H44" s="43">
        <f t="shared" si="2"/>
        <v>0.14933271310730467</v>
      </c>
      <c r="I44" s="6"/>
    </row>
    <row r="45" spans="1:9" x14ac:dyDescent="0.25">
      <c r="A45" s="22">
        <f t="shared" si="1"/>
        <v>40</v>
      </c>
      <c r="B45" s="7"/>
      <c r="C45" s="7"/>
      <c r="D45" s="11"/>
      <c r="E45" s="10">
        <f>'Lvl FCR Sub Equip'!B57</f>
        <v>18367.346938775561</v>
      </c>
      <c r="F45" s="9">
        <f>NPV('Lvl FCR Sub Equip'!$L$9,'Lvl FCR Sub Equip'!L57:L66)</f>
        <v>18780.12354385537</v>
      </c>
      <c r="G45" s="9">
        <f>-PMT('Lvl FCR Sub Equip'!$L$9,10,F45)</f>
        <v>2748.5057126647589</v>
      </c>
      <c r="H45" s="43">
        <f t="shared" si="2"/>
        <v>0.14964086657841424</v>
      </c>
      <c r="I45" s="6"/>
    </row>
    <row r="46" spans="1:9" x14ac:dyDescent="0.25">
      <c r="A46" s="22">
        <f t="shared" si="1"/>
        <v>41</v>
      </c>
      <c r="B46" s="7"/>
      <c r="C46" s="7"/>
      <c r="D46" s="11"/>
      <c r="E46" s="10">
        <f>'Lvl FCR Sub Equip'!B58</f>
        <v>16326.530612244949</v>
      </c>
      <c r="F46" s="9">
        <f>NPV('Lvl FCR Sub Equip'!$L$9,'Lvl FCR Sub Equip'!L58:$L$66)</f>
        <v>16729.439488022912</v>
      </c>
      <c r="G46" s="9">
        <f>-PMT('Lvl FCR Sub Equip'!$L$9,10,F46)</f>
        <v>2448.3843194713586</v>
      </c>
      <c r="H46" s="43">
        <f t="shared" si="2"/>
        <v>0.14996353956762024</v>
      </c>
      <c r="I46" s="6"/>
    </row>
    <row r="47" spans="1:9" x14ac:dyDescent="0.25">
      <c r="A47" s="22">
        <f t="shared" si="1"/>
        <v>42</v>
      </c>
      <c r="B47" s="7"/>
      <c r="C47" s="7"/>
      <c r="D47" s="11"/>
      <c r="E47" s="10">
        <f>'Lvl FCR Sub Equip'!B59</f>
        <v>14285.714285714337</v>
      </c>
      <c r="F47" s="9">
        <f>NPV('Lvl FCR Sub Equip'!$L$9,'Lvl FCR Sub Equip'!L59:$L$66)</f>
        <v>14671.25098064443</v>
      </c>
      <c r="G47" s="9">
        <f>-PMT('Lvl FCR Sub Equip'!$L$9,10,F47)</f>
        <v>2147.1646359554006</v>
      </c>
      <c r="H47" s="43">
        <f t="shared" si="2"/>
        <v>0.1503015245168775</v>
      </c>
      <c r="I47" s="6"/>
    </row>
    <row r="48" spans="1:9" x14ac:dyDescent="0.25">
      <c r="A48" s="22">
        <f t="shared" si="1"/>
        <v>43</v>
      </c>
      <c r="B48" s="7"/>
      <c r="C48" s="7"/>
      <c r="D48" s="11"/>
      <c r="E48" s="10">
        <f>'Lvl FCR Sub Equip'!B60</f>
        <v>12244.897959183725</v>
      </c>
      <c r="F48" s="9">
        <f>NPV('Lvl FCR Sub Equip'!$L$9,'Lvl FCR Sub Equip'!L60:$L$66)</f>
        <v>12604.987683402436</v>
      </c>
      <c r="G48" s="9">
        <f>-PMT('Lvl FCR Sub Equip'!$L$9,10,F48)</f>
        <v>1844.7631920523713</v>
      </c>
      <c r="H48" s="43">
        <f t="shared" si="2"/>
        <v>0.15065566068427635</v>
      </c>
      <c r="I48" s="6"/>
    </row>
    <row r="49" spans="1:9" x14ac:dyDescent="0.25">
      <c r="A49" s="22">
        <f t="shared" si="1"/>
        <v>44</v>
      </c>
      <c r="B49" s="7"/>
      <c r="C49" s="7"/>
      <c r="D49" s="11"/>
      <c r="E49" s="10">
        <f>'Lvl FCR Sub Equip'!B61</f>
        <v>10204.081632653113</v>
      </c>
      <c r="F49" s="9">
        <f>NPV('Lvl FCR Sub Equip'!$L$9,'Lvl FCR Sub Equip'!L61:$L$66)</f>
        <v>10530.035912267298</v>
      </c>
      <c r="G49" s="9">
        <f>-PMT('Lvl FCR Sub Equip'!$L$9,10,F49)</f>
        <v>1541.0901739728524</v>
      </c>
      <c r="H49" s="43">
        <f t="shared" si="2"/>
        <v>0.15102683704933878</v>
      </c>
      <c r="I49" s="6"/>
    </row>
    <row r="50" spans="1:9" x14ac:dyDescent="0.25">
      <c r="A50" s="22">
        <f t="shared" si="1"/>
        <v>45</v>
      </c>
      <c r="B50" s="7"/>
      <c r="C50" s="7"/>
      <c r="D50" s="11"/>
      <c r="E50" s="10">
        <f>'Lvl FCR Sub Equip'!B62</f>
        <v>8163.265306122501</v>
      </c>
      <c r="F50" s="9">
        <f>NPV('Lvl FCR Sub Equip'!$L$9,'Lvl FCR Sub Equip'!L62:$L$66)</f>
        <v>8445.7353432231339</v>
      </c>
      <c r="G50" s="9">
        <f>-PMT('Lvl FCR Sub Equip'!$L$9,10,F50)</f>
        <v>1236.0489420794308</v>
      </c>
      <c r="H50" s="43">
        <f t="shared" si="2"/>
        <v>0.1514159954047293</v>
      </c>
      <c r="I50" s="6"/>
    </row>
    <row r="51" spans="1:9" x14ac:dyDescent="0.25">
      <c r="A51" s="22">
        <f t="shared" si="1"/>
        <v>46</v>
      </c>
      <c r="B51" s="7"/>
      <c r="C51" s="7"/>
      <c r="D51" s="11"/>
      <c r="E51" s="10">
        <f>'Lvl FCR Sub Equip'!B63</f>
        <v>6122.4489795918889</v>
      </c>
      <c r="F51" s="9">
        <f>NPV('Lvl FCR Sub Equip'!$L$9,'Lvl FCR Sub Equip'!L63:$L$66)</f>
        <v>6351.3754676288663</v>
      </c>
      <c r="G51" s="9">
        <f>-PMT('Lvl FCR Sub Equip'!$L$9,10,F51)</f>
        <v>929.53551212225102</v>
      </c>
      <c r="H51" s="43">
        <f t="shared" si="2"/>
        <v>0.15182413364663305</v>
      </c>
      <c r="I51" s="6"/>
    </row>
    <row r="52" spans="1:9" x14ac:dyDescent="0.25">
      <c r="A52" s="22">
        <f t="shared" si="1"/>
        <v>47</v>
      </c>
      <c r="B52" s="7"/>
      <c r="C52" s="7"/>
      <c r="D52" s="11"/>
      <c r="E52" s="10">
        <f>'Lvl FCR Sub Equip'!B64</f>
        <v>4081.6326530612769</v>
      </c>
      <c r="F52" s="9">
        <f>NPV('Lvl FCR Sub Equip'!$L$9,'Lvl FCR Sub Equip'!L64:$L$66)</f>
        <v>4246.1917781866805</v>
      </c>
      <c r="G52" s="9">
        <f>-PMT('Lvl FCR Sub Equip'!$L$9,10,F52)</f>
        <v>621.43799704846606</v>
      </c>
      <c r="H52" s="43">
        <f t="shared" si="2"/>
        <v>0.15225230927687222</v>
      </c>
      <c r="I52" s="6"/>
    </row>
    <row r="53" spans="1:9" x14ac:dyDescent="0.25">
      <c r="A53" s="22">
        <f t="shared" si="1"/>
        <v>48</v>
      </c>
      <c r="B53" s="7"/>
      <c r="C53" s="7"/>
      <c r="D53" s="11"/>
      <c r="E53" s="10">
        <f>'Lvl FCR Sub Equip'!B65</f>
        <v>2040.8163265306646</v>
      </c>
      <c r="F53" s="9">
        <f>NPV('Lvl FCR Sub Equip'!$L$9,'Lvl FCR Sub Equip'!L65:$L$66)</f>
        <v>2129.3616650441363</v>
      </c>
      <c r="G53" s="9">
        <f>-PMT('Lvl FCR Sub Equip'!$L$9,10,F53)</f>
        <v>311.63600638921457</v>
      </c>
      <c r="H53" s="43">
        <f t="shared" si="2"/>
        <v>0.15270164313071122</v>
      </c>
      <c r="I53" s="6"/>
    </row>
    <row r="54" spans="1:9" x14ac:dyDescent="0.25">
      <c r="A54" s="22">
        <f t="shared" si="1"/>
        <v>49</v>
      </c>
      <c r="B54" s="7"/>
      <c r="C54" s="7"/>
      <c r="D54" s="11"/>
      <c r="E54" s="10"/>
      <c r="F54" s="9"/>
      <c r="G54" s="9"/>
      <c r="H54" s="43"/>
      <c r="I54" s="6"/>
    </row>
    <row r="55" spans="1:9" ht="13.8" thickBot="1" x14ac:dyDescent="0.3">
      <c r="B55" s="7"/>
      <c r="C55" s="7"/>
      <c r="D55" s="8"/>
      <c r="E55" s="10"/>
      <c r="F55" s="9"/>
      <c r="G55" s="9"/>
      <c r="H55" s="41"/>
      <c r="I55" s="6"/>
    </row>
  </sheetData>
  <mergeCells count="2">
    <mergeCell ref="A1:H1"/>
    <mergeCell ref="A2:H2"/>
  </mergeCells>
  <printOptions horizontalCentered="1"/>
  <pageMargins left="0.25" right="0.25" top="0.75" bottom="0.75" header="0.3" footer="0.3"/>
  <pageSetup scale="62" orientation="landscape" r:id="rId1"/>
  <headerFooter alignWithMargins="0">
    <oddFooter>&amp;L&amp;"Arial,Regular"&amp;8&amp;F&amp;C&amp;A&amp;R&amp;"Arial,Regular"Advice No. 18-xxxx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53"/>
  <sheetViews>
    <sheetView showGridLines="0" zoomScaleNormal="100" workbookViewId="0">
      <pane xSplit="1" ySplit="16" topLeftCell="B17" activePane="bottomRight" state="frozen"/>
      <selection activeCell="B7" sqref="B7"/>
      <selection pane="topRight" activeCell="B7" sqref="B7"/>
      <selection pane="bottomLeft" activeCell="B7" sqref="B7"/>
      <selection pane="bottomRight" activeCell="F12" sqref="F12"/>
    </sheetView>
  </sheetViews>
  <sheetFormatPr defaultColWidth="13.33203125" defaultRowHeight="13.2" x14ac:dyDescent="0.25"/>
  <cols>
    <col min="1" max="1" width="8.77734375" style="2" bestFit="1" customWidth="1"/>
    <col min="2" max="2" width="10.77734375" style="2" customWidth="1"/>
    <col min="3" max="3" width="14.109375" style="2" bestFit="1" customWidth="1"/>
    <col min="4" max="4" width="12.33203125" style="2" bestFit="1" customWidth="1"/>
    <col min="5" max="5" width="11.33203125" style="2" bestFit="1" customWidth="1"/>
    <col min="6" max="6" width="10.88671875" style="2" bestFit="1" customWidth="1"/>
    <col min="7" max="8" width="9.33203125" style="2" bestFit="1" customWidth="1"/>
    <col min="9" max="9" width="12.109375" style="2" bestFit="1" customWidth="1"/>
    <col min="10" max="10" width="11.44140625" style="2" bestFit="1" customWidth="1"/>
    <col min="11" max="11" width="9.21875" style="2" bestFit="1" customWidth="1"/>
    <col min="12" max="12" width="11.5546875" style="2" bestFit="1" customWidth="1"/>
    <col min="13" max="13" width="8.33203125" style="2" bestFit="1" customWidth="1"/>
    <col min="14" max="14" width="7" style="2" customWidth="1"/>
    <col min="15" max="15" width="9.21875" style="2" bestFit="1" customWidth="1"/>
    <col min="16" max="22" width="13.33203125" style="2"/>
    <col min="23" max="23" width="2" style="2" bestFit="1" customWidth="1"/>
    <col min="24" max="25" width="15.5546875" style="2" customWidth="1"/>
    <col min="26" max="200" width="13.33203125" style="2"/>
    <col min="201" max="201" width="83" style="2" customWidth="1"/>
    <col min="202" max="16384" width="13.33203125" style="2"/>
  </cols>
  <sheetData>
    <row r="1" spans="1:25" ht="13.8" thickBot="1" x14ac:dyDescent="0.3">
      <c r="A1" s="117" t="s">
        <v>69</v>
      </c>
      <c r="B1" s="117"/>
      <c r="C1" s="117"/>
      <c r="D1" s="117"/>
      <c r="E1" s="117"/>
      <c r="F1" s="117"/>
      <c r="G1" s="117"/>
      <c r="H1" s="54"/>
      <c r="I1" s="54"/>
      <c r="J1" s="54"/>
      <c r="K1" s="54"/>
      <c r="L1" s="54"/>
      <c r="M1" s="54"/>
      <c r="N1" s="54"/>
      <c r="Q1" s="21"/>
      <c r="R1" s="21"/>
      <c r="S1" s="21"/>
      <c r="W1" s="24" t="s">
        <v>14</v>
      </c>
    </row>
    <row r="2" spans="1:25" ht="14.4" customHeight="1" thickBot="1" x14ac:dyDescent="0.3">
      <c r="A2" s="117" t="s">
        <v>29</v>
      </c>
      <c r="B2" s="117"/>
      <c r="C2" s="117"/>
      <c r="D2" s="117"/>
      <c r="E2" s="117"/>
      <c r="F2" s="117"/>
      <c r="G2" s="117"/>
      <c r="I2" s="125" t="s">
        <v>28</v>
      </c>
      <c r="J2" s="126"/>
      <c r="K2" s="126"/>
      <c r="L2" s="127"/>
      <c r="Q2" s="21"/>
      <c r="R2" s="21"/>
      <c r="S2" s="21"/>
      <c r="W2" s="24" t="s">
        <v>14</v>
      </c>
    </row>
    <row r="3" spans="1:25" x14ac:dyDescent="0.25">
      <c r="A3" s="30"/>
      <c r="B3" s="30"/>
      <c r="C3" s="30"/>
      <c r="D3" s="30"/>
      <c r="E3" s="30"/>
      <c r="F3" s="30"/>
      <c r="I3" s="62" t="s">
        <v>27</v>
      </c>
      <c r="J3" s="87">
        <f>+'LvlFCR Land'!J2</f>
        <v>0.51500000000000001</v>
      </c>
      <c r="K3" s="89">
        <f>+'LvlFCR Land'!K2</f>
        <v>5.8058252427184473E-2</v>
      </c>
      <c r="L3" s="90">
        <f>+'LvlFCR Land'!L2</f>
        <v>2.9899999999999999E-2</v>
      </c>
      <c r="Q3" s="21"/>
      <c r="R3" s="21"/>
      <c r="S3" s="21"/>
      <c r="W3" s="24"/>
    </row>
    <row r="4" spans="1:25" x14ac:dyDescent="0.25">
      <c r="A4" s="30"/>
      <c r="B4" s="30"/>
      <c r="C4" s="30"/>
      <c r="D4" s="30"/>
      <c r="E4" s="30"/>
      <c r="F4" s="30"/>
      <c r="I4" s="62" t="s">
        <v>26</v>
      </c>
      <c r="J4" s="87">
        <f>+'LvlFCR Land'!J3</f>
        <v>0</v>
      </c>
      <c r="K4" s="89">
        <f>+'LvlFCR Land'!K3</f>
        <v>0</v>
      </c>
      <c r="L4" s="90">
        <f>+'LvlFCR Land'!L3</f>
        <v>0</v>
      </c>
      <c r="Q4" s="21"/>
      <c r="R4" s="21"/>
      <c r="S4" s="21"/>
      <c r="W4" s="24"/>
    </row>
    <row r="5" spans="1:25" x14ac:dyDescent="0.25">
      <c r="E5" s="29"/>
      <c r="I5" s="64" t="s">
        <v>32</v>
      </c>
      <c r="J5" s="88">
        <f>SUM(J3:J4)</f>
        <v>0.51500000000000001</v>
      </c>
      <c r="K5" s="89"/>
      <c r="L5" s="91">
        <f>SUM(L3:L4)</f>
        <v>2.9899999999999999E-2</v>
      </c>
      <c r="Q5" s="21"/>
      <c r="R5" s="21"/>
      <c r="S5" s="21"/>
      <c r="W5" s="24" t="s">
        <v>14</v>
      </c>
      <c r="X5" s="21"/>
      <c r="Y5" s="21"/>
    </row>
    <row r="6" spans="1:25" x14ac:dyDescent="0.25">
      <c r="I6" s="64" t="s">
        <v>24</v>
      </c>
      <c r="J6" s="87">
        <f>+'LvlFCR Land'!J5</f>
        <v>0</v>
      </c>
      <c r="K6" s="89">
        <f>+'LvlFCR Land'!K5</f>
        <v>0</v>
      </c>
      <c r="L6" s="90">
        <f>+'LvlFCR Land'!L5</f>
        <v>0</v>
      </c>
      <c r="Q6" s="21"/>
      <c r="R6" s="21"/>
      <c r="S6" s="21"/>
      <c r="W6" s="24" t="s">
        <v>14</v>
      </c>
      <c r="X6" s="21"/>
      <c r="Y6" s="21"/>
    </row>
    <row r="7" spans="1:25" x14ac:dyDescent="0.25">
      <c r="C7" s="124" t="s">
        <v>23</v>
      </c>
      <c r="D7" s="124"/>
      <c r="E7" s="21">
        <f>L70</f>
        <v>107520.96200038529</v>
      </c>
      <c r="I7" s="64" t="s">
        <v>22</v>
      </c>
      <c r="J7" s="87">
        <f>+'LvlFCR Land'!J6</f>
        <v>0.48499999999999999</v>
      </c>
      <c r="K7" s="89">
        <f>+'LvlFCR Land'!K6</f>
        <v>9.5000000000000001E-2</v>
      </c>
      <c r="L7" s="90">
        <f>+'LvlFCR Land'!L6</f>
        <v>4.6100000000000002E-2</v>
      </c>
      <c r="Q7" s="21"/>
      <c r="R7" s="21"/>
      <c r="S7" s="21"/>
      <c r="W7" s="24" t="s">
        <v>14</v>
      </c>
      <c r="X7" s="21"/>
      <c r="Y7" s="21"/>
    </row>
    <row r="8" spans="1:25" x14ac:dyDescent="0.25">
      <c r="C8" s="124" t="s">
        <v>21</v>
      </c>
      <c r="D8" s="124"/>
      <c r="E8" s="21">
        <f>PMT(L9,H12,-E7)</f>
        <v>8403.6896762894321</v>
      </c>
      <c r="I8" s="65"/>
      <c r="J8" s="66"/>
      <c r="K8" s="66"/>
      <c r="L8" s="63" t="s">
        <v>13</v>
      </c>
      <c r="W8" s="24" t="s">
        <v>14</v>
      </c>
      <c r="X8" s="21"/>
      <c r="Y8" s="21"/>
    </row>
    <row r="9" spans="1:25" ht="13.8" thickBot="1" x14ac:dyDescent="0.3">
      <c r="C9" s="124" t="s">
        <v>20</v>
      </c>
      <c r="D9" s="124"/>
      <c r="E9" s="32">
        <f>($E$8/$D$12)*100</f>
        <v>8.4036896762894315</v>
      </c>
      <c r="I9" s="118" t="s">
        <v>19</v>
      </c>
      <c r="J9" s="119"/>
      <c r="K9" s="119"/>
      <c r="L9" s="92">
        <f>L7+L6+L5</f>
        <v>7.5999999999999998E-2</v>
      </c>
      <c r="Q9" s="21"/>
      <c r="R9" s="21"/>
      <c r="S9" s="21"/>
      <c r="W9" s="24" t="s">
        <v>14</v>
      </c>
      <c r="X9" s="21"/>
      <c r="Y9" s="21"/>
    </row>
    <row r="10" spans="1:25" x14ac:dyDescent="0.25">
      <c r="I10" s="53"/>
      <c r="J10" s="53"/>
      <c r="K10" s="53"/>
      <c r="L10" s="53"/>
      <c r="Q10" s="21"/>
      <c r="R10" s="21"/>
      <c r="S10" s="21"/>
      <c r="W10" s="24" t="s">
        <v>14</v>
      </c>
      <c r="X10" s="21"/>
      <c r="Y10" s="21"/>
    </row>
    <row r="11" spans="1:25" x14ac:dyDescent="0.25">
      <c r="C11" s="24" t="s">
        <v>18</v>
      </c>
      <c r="D11" s="27">
        <v>12</v>
      </c>
      <c r="H11" s="101">
        <f>[1]Summary!$G$13</f>
        <v>5.0000000000000001E-4</v>
      </c>
      <c r="I11" s="120" t="s">
        <v>71</v>
      </c>
      <c r="J11" s="121"/>
      <c r="K11" s="121"/>
      <c r="L11" s="121"/>
      <c r="M11" s="121"/>
      <c r="N11" s="28"/>
      <c r="Q11" s="21"/>
      <c r="R11" s="21"/>
      <c r="S11" s="21"/>
      <c r="W11" s="24" t="s">
        <v>14</v>
      </c>
      <c r="X11" s="21"/>
      <c r="Y11" s="21"/>
    </row>
    <row r="12" spans="1:25" x14ac:dyDescent="0.25">
      <c r="C12" s="24" t="s">
        <v>16</v>
      </c>
      <c r="D12" s="21">
        <v>100000</v>
      </c>
      <c r="E12" s="21"/>
      <c r="F12" s="24"/>
      <c r="G12" s="27"/>
      <c r="H12" s="102">
        <f>[1]Summary!$G$15</f>
        <v>49</v>
      </c>
      <c r="I12" s="122" t="s">
        <v>36</v>
      </c>
      <c r="J12" s="122"/>
      <c r="K12" s="122"/>
      <c r="L12" s="122"/>
      <c r="M12" s="122"/>
      <c r="W12" s="24" t="s">
        <v>14</v>
      </c>
      <c r="X12" s="21"/>
      <c r="Y12" s="21"/>
    </row>
    <row r="13" spans="1:25" x14ac:dyDescent="0.25">
      <c r="C13" s="26" t="s">
        <v>15</v>
      </c>
      <c r="D13" s="21">
        <f>D12</f>
        <v>100000</v>
      </c>
      <c r="E13" s="21"/>
      <c r="G13" s="25"/>
      <c r="H13" s="103">
        <f>[1]Summary!$G$18</f>
        <v>0.24761500000000003</v>
      </c>
      <c r="I13" s="123" t="s">
        <v>60</v>
      </c>
      <c r="J13" s="122"/>
      <c r="K13" s="122"/>
      <c r="L13" s="122"/>
      <c r="M13" s="122"/>
      <c r="W13" s="24" t="s">
        <v>14</v>
      </c>
      <c r="X13" s="21"/>
      <c r="Y13" s="21"/>
    </row>
    <row r="14" spans="1:25" x14ac:dyDescent="0.25">
      <c r="C14" s="24" t="s">
        <v>17</v>
      </c>
      <c r="D14" s="21">
        <f>D12</f>
        <v>100000</v>
      </c>
      <c r="H14" s="104">
        <f>[1]Summary!$G$19</f>
        <v>0.21</v>
      </c>
      <c r="I14" s="122" t="s">
        <v>40</v>
      </c>
      <c r="J14" s="122"/>
      <c r="K14" s="122"/>
      <c r="L14" s="122"/>
      <c r="M14" s="122"/>
      <c r="N14" s="23"/>
      <c r="O14" s="116"/>
      <c r="P14" s="116"/>
      <c r="Q14" s="116"/>
    </row>
    <row r="15" spans="1:25" x14ac:dyDescent="0.25">
      <c r="C15" s="51"/>
      <c r="H15" s="55"/>
      <c r="M15" s="23"/>
      <c r="N15" s="23"/>
      <c r="O15" s="51"/>
      <c r="P15" s="51"/>
      <c r="Q15" s="51"/>
    </row>
    <row r="16" spans="1:25" ht="40.200000000000003" thickBot="1" x14ac:dyDescent="0.3">
      <c r="A16" s="57" t="s">
        <v>46</v>
      </c>
      <c r="B16" s="57" t="s">
        <v>47</v>
      </c>
      <c r="C16" s="57" t="s">
        <v>56</v>
      </c>
      <c r="D16" s="57" t="s">
        <v>48</v>
      </c>
      <c r="E16" s="57" t="s">
        <v>58</v>
      </c>
      <c r="F16" s="57" t="s">
        <v>55</v>
      </c>
      <c r="G16" s="57" t="s">
        <v>49</v>
      </c>
      <c r="H16" s="57" t="s">
        <v>50</v>
      </c>
      <c r="I16" s="57" t="s">
        <v>57</v>
      </c>
      <c r="J16" s="57" t="s">
        <v>51</v>
      </c>
      <c r="K16" s="57" t="s">
        <v>52</v>
      </c>
      <c r="L16" s="57" t="s">
        <v>53</v>
      </c>
      <c r="M16" s="57" t="s">
        <v>54</v>
      </c>
    </row>
    <row r="17" spans="1:36" x14ac:dyDescent="0.25">
      <c r="A17" s="17">
        <v>1</v>
      </c>
      <c r="B17" s="44">
        <f>D12</f>
        <v>100000</v>
      </c>
      <c r="C17" s="50">
        <v>3.7999999999999999E-2</v>
      </c>
      <c r="D17" s="48">
        <f>D12</f>
        <v>100000</v>
      </c>
      <c r="E17" s="48">
        <f t="shared" ref="E17:E55" si="0">D$13*C17</f>
        <v>3800</v>
      </c>
      <c r="F17" s="48">
        <f t="shared" ref="F17:F61" si="1">H$14*(E17-I17*D$13/D$12)</f>
        <v>369.42857142857133</v>
      </c>
      <c r="G17" s="48">
        <f>L$5*D17*(D11/12)</f>
        <v>2990</v>
      </c>
      <c r="H17" s="48">
        <f>D17*(L$6+L$7)*(D11/12)</f>
        <v>4610</v>
      </c>
      <c r="I17" s="48">
        <f>(D11/12)*D$12/H$12</f>
        <v>2040.8163265306123</v>
      </c>
      <c r="J17" s="48">
        <f>+B17*$H$11</f>
        <v>50</v>
      </c>
      <c r="K17" s="48">
        <f t="shared" ref="K17:K61" si="2">(H$13/(1-H$13))*(H17+I17-E17+F17+J17)</f>
        <v>1076.259747879295</v>
      </c>
      <c r="L17" s="48">
        <f>SUM(F17:K17)</f>
        <v>11136.504645838479</v>
      </c>
      <c r="M17" s="45">
        <f t="shared" ref="M17:M52" si="3">NPV($L$9,L17:L26)</f>
        <v>68706.326021917455</v>
      </c>
      <c r="O17" s="6"/>
      <c r="P17" s="9"/>
      <c r="Q17" s="10"/>
    </row>
    <row r="18" spans="1:36" x14ac:dyDescent="0.25">
      <c r="A18" s="17">
        <f t="shared" ref="A18:A66" si="4">A17+1</f>
        <v>2</v>
      </c>
      <c r="B18" s="44">
        <f t="shared" ref="B18:B55" si="5">B17-I17</f>
        <v>97959.183673469393</v>
      </c>
      <c r="C18" s="50">
        <v>7.1999999999999995E-2</v>
      </c>
      <c r="D18" s="48">
        <f t="shared" ref="D18:D55" si="6">D17-F17-I17</f>
        <v>97589.755102040828</v>
      </c>
      <c r="E18" s="48">
        <f t="shared" si="0"/>
        <v>7199.9999999999991</v>
      </c>
      <c r="F18" s="48">
        <f t="shared" si="1"/>
        <v>1083.4285714285711</v>
      </c>
      <c r="G18" s="48">
        <f t="shared" ref="G18:G49" si="7">L$5*D18</f>
        <v>2917.9336775510205</v>
      </c>
      <c r="H18" s="48">
        <f t="shared" ref="H18:H49" si="8">D18*(L$6+L$7)</f>
        <v>4498.8877102040824</v>
      </c>
      <c r="I18" s="48">
        <f t="shared" ref="I18:I61" si="9">IF(A18-A$17&gt;H$12,0,IF(A18-A$17=H$12,(12-D$11)/12*$D$12/H$12,D$12/H$12))</f>
        <v>2040.8163265306123</v>
      </c>
      <c r="J18" s="48">
        <f t="shared" ref="J18:J61" si="10">+B18*$H$11</f>
        <v>48.979591836734699</v>
      </c>
      <c r="K18" s="48">
        <f t="shared" si="2"/>
        <v>155.37532301016142</v>
      </c>
      <c r="L18" s="48">
        <f t="shared" ref="L18:L61" si="11">SUM(F18:K18)</f>
        <v>10745.421200561183</v>
      </c>
      <c r="M18" s="45">
        <f t="shared" si="3"/>
        <v>66924.373124097183</v>
      </c>
    </row>
    <row r="19" spans="1:36" x14ac:dyDescent="0.25">
      <c r="A19" s="17">
        <f t="shared" si="4"/>
        <v>3</v>
      </c>
      <c r="B19" s="44">
        <f t="shared" si="5"/>
        <v>95918.367346938787</v>
      </c>
      <c r="C19" s="50">
        <v>6.7000000000000004E-2</v>
      </c>
      <c r="D19" s="48">
        <f t="shared" si="6"/>
        <v>94465.510204081656</v>
      </c>
      <c r="E19" s="48">
        <f t="shared" si="0"/>
        <v>6700</v>
      </c>
      <c r="F19" s="48">
        <f t="shared" si="1"/>
        <v>978.42857142857144</v>
      </c>
      <c r="G19" s="48">
        <f t="shared" si="7"/>
        <v>2824.5187551020413</v>
      </c>
      <c r="H19" s="48">
        <f t="shared" si="8"/>
        <v>4354.8600204081649</v>
      </c>
      <c r="I19" s="48">
        <f t="shared" si="9"/>
        <v>2040.8163265306123</v>
      </c>
      <c r="J19" s="48">
        <f t="shared" si="10"/>
        <v>47.959183673469397</v>
      </c>
      <c r="K19" s="48">
        <f t="shared" si="2"/>
        <v>237.63618709415675</v>
      </c>
      <c r="L19" s="48">
        <f t="shared" si="11"/>
        <v>10484.219044237016</v>
      </c>
      <c r="M19" s="45">
        <f t="shared" si="3"/>
        <v>65285.347920280889</v>
      </c>
      <c r="O19" s="6"/>
      <c r="P19" s="9"/>
      <c r="Q19" s="10"/>
    </row>
    <row r="20" spans="1:36" x14ac:dyDescent="0.25">
      <c r="A20" s="17">
        <f t="shared" si="4"/>
        <v>4</v>
      </c>
      <c r="B20" s="44">
        <f t="shared" si="5"/>
        <v>93877.55102040818</v>
      </c>
      <c r="C20" s="50">
        <v>6.2E-2</v>
      </c>
      <c r="D20" s="48">
        <f t="shared" si="6"/>
        <v>91446.265306122485</v>
      </c>
      <c r="E20" s="48">
        <f t="shared" si="0"/>
        <v>6200</v>
      </c>
      <c r="F20" s="48">
        <f t="shared" si="1"/>
        <v>873.42857142857144</v>
      </c>
      <c r="G20" s="48">
        <f t="shared" si="7"/>
        <v>2734.2433326530622</v>
      </c>
      <c r="H20" s="48">
        <f t="shared" si="8"/>
        <v>4215.6728306122468</v>
      </c>
      <c r="I20" s="48">
        <f t="shared" si="9"/>
        <v>2040.8163265306123</v>
      </c>
      <c r="J20" s="48">
        <f t="shared" si="10"/>
        <v>46.938775510204088</v>
      </c>
      <c r="K20" s="48">
        <f t="shared" si="2"/>
        <v>321.49009251669548</v>
      </c>
      <c r="L20" s="48">
        <f t="shared" si="11"/>
        <v>10232.589929251391</v>
      </c>
      <c r="M20" s="45">
        <f t="shared" si="3"/>
        <v>63670.231626259687</v>
      </c>
      <c r="O20" s="6"/>
      <c r="P20" s="9"/>
      <c r="Q20" s="10"/>
    </row>
    <row r="21" spans="1:36" x14ac:dyDescent="0.25">
      <c r="A21" s="17">
        <f t="shared" si="4"/>
        <v>5</v>
      </c>
      <c r="B21" s="44">
        <f t="shared" si="5"/>
        <v>91836.734693877574</v>
      </c>
      <c r="C21" s="50">
        <v>5.7000000000000002E-2</v>
      </c>
      <c r="D21" s="48">
        <f t="shared" si="6"/>
        <v>88532.020408163313</v>
      </c>
      <c r="E21" s="48">
        <f t="shared" si="0"/>
        <v>5700</v>
      </c>
      <c r="F21" s="48">
        <f t="shared" si="1"/>
        <v>768.42857142857133</v>
      </c>
      <c r="G21" s="48">
        <f t="shared" si="7"/>
        <v>2647.107410204083</v>
      </c>
      <c r="H21" s="48">
        <f t="shared" si="8"/>
        <v>4081.3261408163289</v>
      </c>
      <c r="I21" s="48">
        <f t="shared" si="9"/>
        <v>2040.8163265306123</v>
      </c>
      <c r="J21" s="48">
        <f t="shared" si="10"/>
        <v>45.918367346938787</v>
      </c>
      <c r="K21" s="48">
        <f t="shared" si="2"/>
        <v>406.93703927777767</v>
      </c>
      <c r="L21" s="48">
        <f t="shared" si="11"/>
        <v>9990.5338556043116</v>
      </c>
      <c r="M21" s="45">
        <f t="shared" si="3"/>
        <v>62071.268277839496</v>
      </c>
      <c r="O21" s="6"/>
      <c r="P21" s="9"/>
      <c r="Q21" s="10"/>
    </row>
    <row r="22" spans="1:36" x14ac:dyDescent="0.25">
      <c r="A22" s="17">
        <f t="shared" si="4"/>
        <v>6</v>
      </c>
      <c r="B22" s="44">
        <f t="shared" si="5"/>
        <v>89795.918367346967</v>
      </c>
      <c r="C22" s="50">
        <v>5.2999999999999999E-2</v>
      </c>
      <c r="D22" s="48">
        <f t="shared" si="6"/>
        <v>85722.775510204141</v>
      </c>
      <c r="E22" s="48">
        <f t="shared" si="0"/>
        <v>5300</v>
      </c>
      <c r="F22" s="48">
        <f t="shared" si="1"/>
        <v>684.42857142857133</v>
      </c>
      <c r="G22" s="48">
        <f t="shared" si="7"/>
        <v>2563.1109877551039</v>
      </c>
      <c r="H22" s="48">
        <f t="shared" si="8"/>
        <v>3951.8199510204113</v>
      </c>
      <c r="I22" s="48">
        <f t="shared" si="9"/>
        <v>2040.8163265306123</v>
      </c>
      <c r="J22" s="48">
        <f t="shared" si="10"/>
        <v>44.897959183673485</v>
      </c>
      <c r="K22" s="48">
        <f t="shared" si="2"/>
        <v>467.9775922477823</v>
      </c>
      <c r="L22" s="48">
        <f t="shared" si="11"/>
        <v>9753.0513881661554</v>
      </c>
      <c r="M22" s="45">
        <f t="shared" si="3"/>
        <v>60480.112457547417</v>
      </c>
      <c r="O22" s="6"/>
      <c r="P22" s="9"/>
      <c r="Q22" s="10"/>
    </row>
    <row r="23" spans="1:36" x14ac:dyDescent="0.25">
      <c r="A23" s="17">
        <f t="shared" si="4"/>
        <v>7</v>
      </c>
      <c r="B23" s="44">
        <f t="shared" si="5"/>
        <v>87755.10204081636</v>
      </c>
      <c r="C23" s="50">
        <v>4.9000000000000002E-2</v>
      </c>
      <c r="D23" s="48">
        <f t="shared" si="6"/>
        <v>82997.530612244969</v>
      </c>
      <c r="E23" s="48">
        <f t="shared" si="0"/>
        <v>4900</v>
      </c>
      <c r="F23" s="48">
        <f t="shared" si="1"/>
        <v>600.42857142857133</v>
      </c>
      <c r="G23" s="48">
        <f t="shared" si="7"/>
        <v>2481.6261653061247</v>
      </c>
      <c r="H23" s="48">
        <f t="shared" si="8"/>
        <v>3826.1861612244934</v>
      </c>
      <c r="I23" s="48">
        <f t="shared" si="9"/>
        <v>2040.8163265306123</v>
      </c>
      <c r="J23" s="48">
        <f t="shared" si="10"/>
        <v>43.877551020408184</v>
      </c>
      <c r="K23" s="48">
        <f t="shared" si="2"/>
        <v>530.29257828862171</v>
      </c>
      <c r="L23" s="48">
        <f t="shared" si="11"/>
        <v>9523.2273537988312</v>
      </c>
      <c r="M23" s="45">
        <f t="shared" si="3"/>
        <v>58892.783931312304</v>
      </c>
      <c r="O23" s="6"/>
      <c r="P23" s="9"/>
      <c r="Q23" s="10"/>
    </row>
    <row r="24" spans="1:36" x14ac:dyDescent="0.25">
      <c r="A24" s="17">
        <f t="shared" si="4"/>
        <v>8</v>
      </c>
      <c r="B24" s="44">
        <f t="shared" si="5"/>
        <v>85714.285714285754</v>
      </c>
      <c r="C24" s="50">
        <v>4.4999999999999998E-2</v>
      </c>
      <c r="D24" s="48">
        <f t="shared" si="6"/>
        <v>80356.285714285797</v>
      </c>
      <c r="E24" s="48">
        <f t="shared" si="0"/>
        <v>4500</v>
      </c>
      <c r="F24" s="48">
        <f t="shared" si="1"/>
        <v>516.42857142857133</v>
      </c>
      <c r="G24" s="48">
        <f t="shared" si="7"/>
        <v>2402.6529428571453</v>
      </c>
      <c r="H24" s="48">
        <f t="shared" si="8"/>
        <v>3704.4247714285752</v>
      </c>
      <c r="I24" s="48">
        <f t="shared" si="9"/>
        <v>2040.8163265306123</v>
      </c>
      <c r="J24" s="48">
        <f t="shared" si="10"/>
        <v>42.857142857142875</v>
      </c>
      <c r="K24" s="48">
        <f t="shared" si="2"/>
        <v>593.88199740029563</v>
      </c>
      <c r="L24" s="48">
        <f t="shared" si="11"/>
        <v>9301.0617525023426</v>
      </c>
      <c r="M24" s="45">
        <f t="shared" si="3"/>
        <v>57301.915140411627</v>
      </c>
      <c r="O24" s="6"/>
      <c r="P24" s="9"/>
      <c r="Q24" s="10"/>
    </row>
    <row r="25" spans="1:36" x14ac:dyDescent="0.25">
      <c r="A25" s="17">
        <f t="shared" si="4"/>
        <v>9</v>
      </c>
      <c r="B25" s="44">
        <f t="shared" si="5"/>
        <v>83673.469387755147</v>
      </c>
      <c r="C25" s="50">
        <v>4.4999999999999998E-2</v>
      </c>
      <c r="D25" s="48">
        <f t="shared" si="6"/>
        <v>77799.040816326626</v>
      </c>
      <c r="E25" s="48">
        <f t="shared" si="0"/>
        <v>4500</v>
      </c>
      <c r="F25" s="48">
        <f t="shared" si="1"/>
        <v>516.42857142857133</v>
      </c>
      <c r="G25" s="48">
        <f t="shared" si="7"/>
        <v>2326.1913204081661</v>
      </c>
      <c r="H25" s="48">
        <f t="shared" si="8"/>
        <v>3586.5357816326577</v>
      </c>
      <c r="I25" s="48">
        <f t="shared" si="9"/>
        <v>2040.8163265306123</v>
      </c>
      <c r="J25" s="48">
        <f t="shared" si="10"/>
        <v>41.836734693877574</v>
      </c>
      <c r="K25" s="48">
        <f t="shared" si="2"/>
        <v>554.74810906431981</v>
      </c>
      <c r="L25" s="48">
        <f t="shared" si="11"/>
        <v>9066.5568437582042</v>
      </c>
      <c r="M25" s="45">
        <f t="shared" si="3"/>
        <v>55699.578591659978</v>
      </c>
      <c r="O25" s="6"/>
      <c r="P25" s="9"/>
      <c r="Q25" s="10"/>
    </row>
    <row r="26" spans="1:36" x14ac:dyDescent="0.25">
      <c r="A26" s="17">
        <f t="shared" si="4"/>
        <v>10</v>
      </c>
      <c r="B26" s="44">
        <f t="shared" si="5"/>
        <v>81632.653061224541</v>
      </c>
      <c r="C26" s="50">
        <v>4.4999999999999998E-2</v>
      </c>
      <c r="D26" s="48">
        <f t="shared" si="6"/>
        <v>75241.795918367454</v>
      </c>
      <c r="E26" s="48">
        <f t="shared" si="0"/>
        <v>4500</v>
      </c>
      <c r="F26" s="48">
        <f t="shared" si="1"/>
        <v>516.42857142857133</v>
      </c>
      <c r="G26" s="48">
        <f t="shared" si="7"/>
        <v>2249.729697959187</v>
      </c>
      <c r="H26" s="48">
        <f t="shared" si="8"/>
        <v>3468.6467918367398</v>
      </c>
      <c r="I26" s="48">
        <f t="shared" si="9"/>
        <v>2040.8163265306123</v>
      </c>
      <c r="J26" s="48">
        <f t="shared" si="10"/>
        <v>40.816326530612272</v>
      </c>
      <c r="K26" s="48">
        <f t="shared" si="2"/>
        <v>515.61422072834398</v>
      </c>
      <c r="L26" s="48">
        <f t="shared" si="11"/>
        <v>8832.0519350140676</v>
      </c>
      <c r="M26" s="45">
        <f t="shared" si="3"/>
        <v>54097.242042908329</v>
      </c>
      <c r="O26" s="6"/>
      <c r="P26" s="9"/>
      <c r="Q26" s="10"/>
      <c r="R26" s="20"/>
      <c r="S26" s="20"/>
      <c r="T26" s="20"/>
    </row>
    <row r="27" spans="1:36" x14ac:dyDescent="0.25">
      <c r="A27" s="17">
        <f t="shared" si="4"/>
        <v>11</v>
      </c>
      <c r="B27" s="44">
        <f t="shared" si="5"/>
        <v>79591.836734693934</v>
      </c>
      <c r="C27" s="50">
        <v>4.4999999999999998E-2</v>
      </c>
      <c r="D27" s="48">
        <f t="shared" si="6"/>
        <v>72684.551020408282</v>
      </c>
      <c r="E27" s="48">
        <f t="shared" si="0"/>
        <v>4500</v>
      </c>
      <c r="F27" s="48">
        <f t="shared" si="1"/>
        <v>516.42857142857133</v>
      </c>
      <c r="G27" s="48">
        <f t="shared" si="7"/>
        <v>2173.2680755102074</v>
      </c>
      <c r="H27" s="48">
        <f t="shared" si="8"/>
        <v>3350.7578020408218</v>
      </c>
      <c r="I27" s="48">
        <f t="shared" si="9"/>
        <v>2040.8163265306123</v>
      </c>
      <c r="J27" s="48">
        <f t="shared" si="10"/>
        <v>39.795918367346971</v>
      </c>
      <c r="K27" s="48">
        <f t="shared" si="2"/>
        <v>476.48033239236821</v>
      </c>
      <c r="L27" s="48">
        <f t="shared" si="11"/>
        <v>8597.5470262699273</v>
      </c>
      <c r="M27" s="45">
        <f t="shared" si="3"/>
        <v>52494.905494156665</v>
      </c>
      <c r="O27" s="6"/>
      <c r="P27" s="9"/>
      <c r="Q27" s="10"/>
    </row>
    <row r="28" spans="1:36" x14ac:dyDescent="0.25">
      <c r="A28" s="17">
        <f t="shared" si="4"/>
        <v>12</v>
      </c>
      <c r="B28" s="44">
        <f t="shared" si="5"/>
        <v>77551.020408163327</v>
      </c>
      <c r="C28" s="50">
        <v>4.4999999999999998E-2</v>
      </c>
      <c r="D28" s="48">
        <f t="shared" si="6"/>
        <v>70127.30612244911</v>
      </c>
      <c r="E28" s="48">
        <f t="shared" si="0"/>
        <v>4500</v>
      </c>
      <c r="F28" s="48">
        <f t="shared" si="1"/>
        <v>516.42857142857133</v>
      </c>
      <c r="G28" s="48">
        <f t="shared" si="7"/>
        <v>2096.8064530612282</v>
      </c>
      <c r="H28" s="48">
        <f t="shared" si="8"/>
        <v>3232.8688122449043</v>
      </c>
      <c r="I28" s="48">
        <f t="shared" si="9"/>
        <v>2040.8163265306123</v>
      </c>
      <c r="J28" s="48">
        <f t="shared" si="10"/>
        <v>38.775510204081662</v>
      </c>
      <c r="K28" s="48">
        <f t="shared" si="2"/>
        <v>437.34644405639267</v>
      </c>
      <c r="L28" s="48">
        <f t="shared" si="11"/>
        <v>8363.0421175257907</v>
      </c>
      <c r="M28" s="45">
        <f t="shared" si="3"/>
        <v>50959.859832801449</v>
      </c>
      <c r="O28" s="6"/>
      <c r="P28" s="9"/>
      <c r="Q28" s="10"/>
    </row>
    <row r="29" spans="1:36" x14ac:dyDescent="0.25">
      <c r="A29" s="17">
        <f t="shared" si="4"/>
        <v>13</v>
      </c>
      <c r="B29" s="44">
        <f t="shared" si="5"/>
        <v>75510.204081632721</v>
      </c>
      <c r="C29" s="50">
        <v>4.4999999999999998E-2</v>
      </c>
      <c r="D29" s="48">
        <f t="shared" si="6"/>
        <v>67570.061224489938</v>
      </c>
      <c r="E29" s="48">
        <f t="shared" si="0"/>
        <v>4500</v>
      </c>
      <c r="F29" s="48">
        <f t="shared" si="1"/>
        <v>516.42857142857133</v>
      </c>
      <c r="G29" s="48">
        <f t="shared" si="7"/>
        <v>2020.3448306122491</v>
      </c>
      <c r="H29" s="48">
        <f t="shared" si="8"/>
        <v>3114.9798224489864</v>
      </c>
      <c r="I29" s="48">
        <f t="shared" si="9"/>
        <v>2040.8163265306123</v>
      </c>
      <c r="J29" s="48">
        <f t="shared" si="10"/>
        <v>37.755102040816361</v>
      </c>
      <c r="K29" s="48">
        <f t="shared" si="2"/>
        <v>398.2125557204169</v>
      </c>
      <c r="L29" s="48">
        <f t="shared" si="11"/>
        <v>8128.5372087816522</v>
      </c>
      <c r="M29" s="45">
        <f t="shared" si="3"/>
        <v>49496.553509739577</v>
      </c>
      <c r="O29" s="6"/>
      <c r="P29" s="9"/>
      <c r="Q29" s="10"/>
    </row>
    <row r="30" spans="1:36" x14ac:dyDescent="0.25">
      <c r="A30" s="17">
        <f t="shared" si="4"/>
        <v>14</v>
      </c>
      <c r="B30" s="44">
        <f t="shared" si="5"/>
        <v>73469.387755102114</v>
      </c>
      <c r="C30" s="50">
        <v>4.4999999999999998E-2</v>
      </c>
      <c r="D30" s="48">
        <f t="shared" si="6"/>
        <v>65012.816326530759</v>
      </c>
      <c r="E30" s="48">
        <f t="shared" si="0"/>
        <v>4500</v>
      </c>
      <c r="F30" s="48">
        <f t="shared" si="1"/>
        <v>516.42857142857133</v>
      </c>
      <c r="G30" s="48">
        <f t="shared" si="7"/>
        <v>1943.8832081632697</v>
      </c>
      <c r="H30" s="48">
        <f t="shared" si="8"/>
        <v>2997.090832653068</v>
      </c>
      <c r="I30" s="48">
        <f t="shared" si="9"/>
        <v>2040.8163265306123</v>
      </c>
      <c r="J30" s="48">
        <f t="shared" si="10"/>
        <v>36.734693877551059</v>
      </c>
      <c r="K30" s="48">
        <f t="shared" si="2"/>
        <v>359.07866738444079</v>
      </c>
      <c r="L30" s="48">
        <f t="shared" si="11"/>
        <v>7894.032300037512</v>
      </c>
      <c r="M30" s="45">
        <f t="shared" si="3"/>
        <v>48085.229634358446</v>
      </c>
      <c r="O30" s="6"/>
      <c r="P30" s="9"/>
      <c r="Q30" s="10"/>
    </row>
    <row r="31" spans="1:36" x14ac:dyDescent="0.25">
      <c r="A31" s="17">
        <f t="shared" si="4"/>
        <v>15</v>
      </c>
      <c r="B31" s="44">
        <f t="shared" si="5"/>
        <v>71428.571428571508</v>
      </c>
      <c r="C31" s="50">
        <v>4.4999999999999998E-2</v>
      </c>
      <c r="D31" s="48">
        <f t="shared" si="6"/>
        <v>62455.571428571573</v>
      </c>
      <c r="E31" s="48">
        <f t="shared" si="0"/>
        <v>4500</v>
      </c>
      <c r="F31" s="48">
        <f t="shared" si="1"/>
        <v>516.42857142857133</v>
      </c>
      <c r="G31" s="48">
        <f t="shared" si="7"/>
        <v>1867.4215857142899</v>
      </c>
      <c r="H31" s="48">
        <f t="shared" si="8"/>
        <v>2879.2018428571496</v>
      </c>
      <c r="I31" s="48">
        <f t="shared" si="9"/>
        <v>2040.8163265306123</v>
      </c>
      <c r="J31" s="48">
        <f t="shared" si="10"/>
        <v>35.714285714285758</v>
      </c>
      <c r="K31" s="48">
        <f t="shared" si="2"/>
        <v>319.94477904846497</v>
      </c>
      <c r="L31" s="48">
        <f t="shared" si="11"/>
        <v>7659.5273912933726</v>
      </c>
      <c r="M31" s="45">
        <f t="shared" si="3"/>
        <v>46729.838872681823</v>
      </c>
      <c r="O31" s="6"/>
      <c r="P31" s="9"/>
      <c r="Q31" s="10"/>
    </row>
    <row r="32" spans="1:36" x14ac:dyDescent="0.25">
      <c r="A32" s="17">
        <f t="shared" si="4"/>
        <v>16</v>
      </c>
      <c r="B32" s="44">
        <f t="shared" si="5"/>
        <v>69387.755102040901</v>
      </c>
      <c r="C32" s="50">
        <v>4.4999999999999998E-2</v>
      </c>
      <c r="D32" s="48">
        <f t="shared" si="6"/>
        <v>59898.326530612387</v>
      </c>
      <c r="E32" s="48">
        <f t="shared" si="0"/>
        <v>4500</v>
      </c>
      <c r="F32" s="48">
        <f t="shared" si="1"/>
        <v>516.42857142857133</v>
      </c>
      <c r="G32" s="48">
        <f t="shared" si="7"/>
        <v>1790.9599632653103</v>
      </c>
      <c r="H32" s="48">
        <f t="shared" si="8"/>
        <v>2761.3128530612312</v>
      </c>
      <c r="I32" s="48">
        <f t="shared" si="9"/>
        <v>2040.8163265306123</v>
      </c>
      <c r="J32" s="48">
        <f t="shared" si="10"/>
        <v>34.693877551020449</v>
      </c>
      <c r="K32" s="48">
        <f t="shared" si="2"/>
        <v>280.81089071248886</v>
      </c>
      <c r="L32" s="48">
        <f t="shared" si="11"/>
        <v>7425.0224825492342</v>
      </c>
      <c r="M32" s="45">
        <f t="shared" si="3"/>
        <v>45434.632141351227</v>
      </c>
      <c r="O32" s="6"/>
      <c r="P32" s="9"/>
      <c r="Q32" s="10"/>
      <c r="AI32" s="21"/>
      <c r="AJ32" s="21"/>
    </row>
    <row r="33" spans="1:36" x14ac:dyDescent="0.25">
      <c r="A33" s="17">
        <f t="shared" si="4"/>
        <v>17</v>
      </c>
      <c r="B33" s="44">
        <f t="shared" si="5"/>
        <v>67346.938775510294</v>
      </c>
      <c r="C33" s="50">
        <v>4.4999999999999998E-2</v>
      </c>
      <c r="D33" s="48">
        <f t="shared" si="6"/>
        <v>57341.0816326532</v>
      </c>
      <c r="E33" s="48">
        <f t="shared" si="0"/>
        <v>4500</v>
      </c>
      <c r="F33" s="48">
        <f t="shared" si="1"/>
        <v>516.42857142857133</v>
      </c>
      <c r="G33" s="48">
        <f t="shared" si="7"/>
        <v>1714.4983408163307</v>
      </c>
      <c r="H33" s="48">
        <f t="shared" si="8"/>
        <v>2643.4238632653128</v>
      </c>
      <c r="I33" s="48">
        <f t="shared" si="9"/>
        <v>2040.8163265306123</v>
      </c>
      <c r="J33" s="48">
        <f t="shared" si="10"/>
        <v>33.673469387755148</v>
      </c>
      <c r="K33" s="48">
        <f t="shared" si="2"/>
        <v>241.67700237651303</v>
      </c>
      <c r="L33" s="48">
        <f t="shared" si="11"/>
        <v>7190.5175738050948</v>
      </c>
      <c r="M33" s="45">
        <f t="shared" si="3"/>
        <v>44204.183426672971</v>
      </c>
      <c r="O33" s="6"/>
      <c r="P33" s="9"/>
      <c r="Q33" s="10"/>
      <c r="AI33" s="21"/>
      <c r="AJ33" s="21"/>
    </row>
    <row r="34" spans="1:36" x14ac:dyDescent="0.25">
      <c r="A34" s="17">
        <f t="shared" si="4"/>
        <v>18</v>
      </c>
      <c r="B34" s="44">
        <f t="shared" si="5"/>
        <v>65306.12244897968</v>
      </c>
      <c r="C34" s="50">
        <v>4.4999999999999998E-2</v>
      </c>
      <c r="D34" s="48">
        <f t="shared" si="6"/>
        <v>54783.836734694014</v>
      </c>
      <c r="E34" s="48">
        <f t="shared" si="0"/>
        <v>4500</v>
      </c>
      <c r="F34" s="48">
        <f t="shared" si="1"/>
        <v>516.42857142857133</v>
      </c>
      <c r="G34" s="48">
        <f t="shared" si="7"/>
        <v>1638.0367183673509</v>
      </c>
      <c r="H34" s="48">
        <f t="shared" si="8"/>
        <v>2525.5348734693944</v>
      </c>
      <c r="I34" s="48">
        <f t="shared" si="9"/>
        <v>2040.8163265306123</v>
      </c>
      <c r="J34" s="48">
        <f t="shared" si="10"/>
        <v>32.653061224489839</v>
      </c>
      <c r="K34" s="48">
        <f t="shared" si="2"/>
        <v>202.54311404053689</v>
      </c>
      <c r="L34" s="48">
        <f t="shared" si="11"/>
        <v>6956.0126650609554</v>
      </c>
      <c r="M34" s="45">
        <f t="shared" si="3"/>
        <v>43043.414337912625</v>
      </c>
      <c r="O34" s="6"/>
      <c r="P34" s="9"/>
      <c r="Q34" s="10"/>
      <c r="AI34" s="21"/>
      <c r="AJ34" s="21"/>
    </row>
    <row r="35" spans="1:36" x14ac:dyDescent="0.25">
      <c r="A35" s="17">
        <f t="shared" si="4"/>
        <v>19</v>
      </c>
      <c r="B35" s="44">
        <f t="shared" si="5"/>
        <v>63265.306122449067</v>
      </c>
      <c r="C35" s="50">
        <v>4.4999999999999998E-2</v>
      </c>
      <c r="D35" s="48">
        <f t="shared" si="6"/>
        <v>52226.591836734828</v>
      </c>
      <c r="E35" s="48">
        <f t="shared" si="0"/>
        <v>4500</v>
      </c>
      <c r="F35" s="48">
        <f t="shared" si="1"/>
        <v>516.42857142857133</v>
      </c>
      <c r="G35" s="48">
        <f t="shared" si="7"/>
        <v>1561.5750959183713</v>
      </c>
      <c r="H35" s="48">
        <f t="shared" si="8"/>
        <v>2407.6458836734755</v>
      </c>
      <c r="I35" s="48">
        <f t="shared" si="9"/>
        <v>2040.8163265306123</v>
      </c>
      <c r="J35" s="48">
        <f t="shared" si="10"/>
        <v>31.632653061224534</v>
      </c>
      <c r="K35" s="48">
        <f t="shared" si="2"/>
        <v>163.40922570456078</v>
      </c>
      <c r="L35" s="48">
        <f t="shared" si="11"/>
        <v>6721.5077563168152</v>
      </c>
      <c r="M35" s="45">
        <f t="shared" si="3"/>
        <v>41957.620526639963</v>
      </c>
      <c r="O35" s="6"/>
      <c r="P35" s="9"/>
      <c r="Q35" s="10"/>
      <c r="AI35" s="21"/>
      <c r="AJ35" s="21"/>
    </row>
    <row r="36" spans="1:36" x14ac:dyDescent="0.25">
      <c r="A36" s="17">
        <f t="shared" si="4"/>
        <v>20</v>
      </c>
      <c r="B36" s="44">
        <f t="shared" si="5"/>
        <v>61224.489795918453</v>
      </c>
      <c r="C36" s="50">
        <v>4.4999999999999998E-2</v>
      </c>
      <c r="D36" s="48">
        <f t="shared" si="6"/>
        <v>49669.346938775641</v>
      </c>
      <c r="E36" s="48">
        <f t="shared" si="0"/>
        <v>4500</v>
      </c>
      <c r="F36" s="48">
        <f t="shared" si="1"/>
        <v>516.42857142857133</v>
      </c>
      <c r="G36" s="48">
        <f t="shared" si="7"/>
        <v>1485.1134734693917</v>
      </c>
      <c r="H36" s="48">
        <f t="shared" si="8"/>
        <v>2289.7568938775571</v>
      </c>
      <c r="I36" s="48">
        <f t="shared" si="9"/>
        <v>2040.8163265306123</v>
      </c>
      <c r="J36" s="48">
        <f t="shared" si="10"/>
        <v>30.612244897959226</v>
      </c>
      <c r="K36" s="48">
        <f t="shared" si="2"/>
        <v>124.27533736858496</v>
      </c>
      <c r="L36" s="48">
        <f t="shared" si="11"/>
        <v>6487.0028475726767</v>
      </c>
      <c r="M36" s="45">
        <f t="shared" si="3"/>
        <v>40952.500113944065</v>
      </c>
      <c r="O36" s="6"/>
      <c r="P36" s="9"/>
      <c r="Q36" s="10"/>
      <c r="R36" s="20"/>
      <c r="S36" s="20"/>
      <c r="T36" s="20"/>
      <c r="AI36" s="21"/>
      <c r="AJ36" s="21"/>
    </row>
    <row r="37" spans="1:36" x14ac:dyDescent="0.25">
      <c r="A37" s="17">
        <f t="shared" si="4"/>
        <v>21</v>
      </c>
      <c r="B37" s="44">
        <f t="shared" si="5"/>
        <v>59183.673469387839</v>
      </c>
      <c r="C37" s="50">
        <v>1.7000000000000001E-2</v>
      </c>
      <c r="D37" s="48">
        <f t="shared" si="6"/>
        <v>47112.102040816455</v>
      </c>
      <c r="E37" s="48">
        <f t="shared" si="0"/>
        <v>1700.0000000000002</v>
      </c>
      <c r="F37" s="48">
        <f t="shared" si="1"/>
        <v>-71.571428571428584</v>
      </c>
      <c r="G37" s="48">
        <f t="shared" si="7"/>
        <v>1408.6518510204119</v>
      </c>
      <c r="H37" s="48">
        <f t="shared" si="8"/>
        <v>2171.8679040816387</v>
      </c>
      <c r="I37" s="48">
        <f t="shared" si="9"/>
        <v>2040.8163265306123</v>
      </c>
      <c r="J37" s="48">
        <f t="shared" si="10"/>
        <v>29.591836734693921</v>
      </c>
      <c r="K37" s="48">
        <f t="shared" si="2"/>
        <v>813.12563266200084</v>
      </c>
      <c r="L37" s="48">
        <f t="shared" si="11"/>
        <v>6392.4821224579282</v>
      </c>
      <c r="M37" s="45">
        <f t="shared" si="3"/>
        <v>40034.184278116714</v>
      </c>
      <c r="O37" s="6"/>
      <c r="P37" s="9"/>
      <c r="Q37" s="10"/>
    </row>
    <row r="38" spans="1:36" x14ac:dyDescent="0.25">
      <c r="A38" s="17">
        <f t="shared" si="4"/>
        <v>22</v>
      </c>
      <c r="B38" s="44">
        <f t="shared" si="5"/>
        <v>57142.857142857225</v>
      </c>
      <c r="C38" s="50">
        <v>0</v>
      </c>
      <c r="D38" s="48">
        <f t="shared" si="6"/>
        <v>45142.857142857269</v>
      </c>
      <c r="E38" s="48">
        <f t="shared" si="0"/>
        <v>0</v>
      </c>
      <c r="F38" s="48">
        <f t="shared" si="1"/>
        <v>-428.57142857142861</v>
      </c>
      <c r="G38" s="48">
        <f t="shared" si="7"/>
        <v>1349.7714285714324</v>
      </c>
      <c r="H38" s="48">
        <f t="shared" si="8"/>
        <v>2081.0857142857203</v>
      </c>
      <c r="I38" s="48">
        <f t="shared" si="9"/>
        <v>2040.8163265306123</v>
      </c>
      <c r="J38" s="48">
        <f t="shared" si="10"/>
        <v>28.571428571428612</v>
      </c>
      <c r="K38" s="48">
        <f t="shared" si="2"/>
        <v>1224.9031730254273</v>
      </c>
      <c r="L38" s="48">
        <f t="shared" si="11"/>
        <v>6296.5766424131916</v>
      </c>
      <c r="M38" s="45">
        <f t="shared" si="3"/>
        <v>39069.285983370559</v>
      </c>
      <c r="O38" s="6"/>
      <c r="P38" s="9"/>
      <c r="Q38" s="10"/>
    </row>
    <row r="39" spans="1:36" x14ac:dyDescent="0.25">
      <c r="A39" s="17">
        <f t="shared" si="4"/>
        <v>23</v>
      </c>
      <c r="B39" s="44">
        <f t="shared" si="5"/>
        <v>55102.040816326611</v>
      </c>
      <c r="C39" s="50">
        <v>0</v>
      </c>
      <c r="D39" s="48">
        <f t="shared" si="6"/>
        <v>43530.612244898082</v>
      </c>
      <c r="E39" s="48">
        <f t="shared" si="0"/>
        <v>0</v>
      </c>
      <c r="F39" s="48">
        <f t="shared" si="1"/>
        <v>-428.57142857142861</v>
      </c>
      <c r="G39" s="48">
        <f t="shared" si="7"/>
        <v>1301.5653061224527</v>
      </c>
      <c r="H39" s="48">
        <f t="shared" si="8"/>
        <v>2006.7612244898016</v>
      </c>
      <c r="I39" s="48">
        <f t="shared" si="9"/>
        <v>2040.8163265306123</v>
      </c>
      <c r="J39" s="48">
        <f t="shared" si="10"/>
        <v>27.551020408163307</v>
      </c>
      <c r="K39" s="48">
        <f t="shared" si="2"/>
        <v>1200.1066567363425</v>
      </c>
      <c r="L39" s="48">
        <f t="shared" si="11"/>
        <v>6148.2291057159428</v>
      </c>
      <c r="M39" s="45">
        <f t="shared" si="3"/>
        <v>38055.649717757769</v>
      </c>
      <c r="O39" s="6"/>
      <c r="P39" s="9"/>
      <c r="Q39" s="10"/>
    </row>
    <row r="40" spans="1:36" x14ac:dyDescent="0.25">
      <c r="A40" s="17">
        <f t="shared" si="4"/>
        <v>24</v>
      </c>
      <c r="B40" s="44">
        <f t="shared" si="5"/>
        <v>53061.224489795997</v>
      </c>
      <c r="C40" s="50">
        <v>0</v>
      </c>
      <c r="D40" s="48">
        <f t="shared" si="6"/>
        <v>41918.367346938896</v>
      </c>
      <c r="E40" s="48">
        <f t="shared" si="0"/>
        <v>0</v>
      </c>
      <c r="F40" s="48">
        <f t="shared" si="1"/>
        <v>-428.57142857142861</v>
      </c>
      <c r="G40" s="48">
        <f t="shared" si="7"/>
        <v>1253.3591836734729</v>
      </c>
      <c r="H40" s="48">
        <f t="shared" si="8"/>
        <v>1932.4367346938832</v>
      </c>
      <c r="I40" s="48">
        <f t="shared" si="9"/>
        <v>2040.8163265306123</v>
      </c>
      <c r="J40" s="48">
        <f t="shared" si="10"/>
        <v>26.530612244897998</v>
      </c>
      <c r="K40" s="48">
        <f t="shared" si="2"/>
        <v>1175.3101404472573</v>
      </c>
      <c r="L40" s="48">
        <f t="shared" si="11"/>
        <v>5999.8815690186948</v>
      </c>
      <c r="M40" s="45">
        <f t="shared" si="3"/>
        <v>37042.013452144973</v>
      </c>
      <c r="O40" s="6"/>
      <c r="P40" s="9"/>
      <c r="Q40" s="10"/>
    </row>
    <row r="41" spans="1:36" x14ac:dyDescent="0.25">
      <c r="A41" s="17">
        <f t="shared" si="4"/>
        <v>25</v>
      </c>
      <c r="B41" s="44">
        <f t="shared" si="5"/>
        <v>51020.408163265383</v>
      </c>
      <c r="C41" s="50">
        <v>0</v>
      </c>
      <c r="D41" s="48">
        <f t="shared" si="6"/>
        <v>40306.12244897971</v>
      </c>
      <c r="E41" s="48">
        <f t="shared" si="0"/>
        <v>0</v>
      </c>
      <c r="F41" s="48">
        <f t="shared" si="1"/>
        <v>-428.57142857142861</v>
      </c>
      <c r="G41" s="48">
        <f t="shared" si="7"/>
        <v>1205.1530612244933</v>
      </c>
      <c r="H41" s="48">
        <f t="shared" si="8"/>
        <v>1858.1122448979647</v>
      </c>
      <c r="I41" s="48">
        <f t="shared" si="9"/>
        <v>2040.8163265306123</v>
      </c>
      <c r="J41" s="48">
        <f t="shared" si="10"/>
        <v>25.510204081632693</v>
      </c>
      <c r="K41" s="48">
        <f t="shared" si="2"/>
        <v>1150.5136241581722</v>
      </c>
      <c r="L41" s="48">
        <f t="shared" si="11"/>
        <v>5851.5340323214468</v>
      </c>
      <c r="M41" s="45">
        <f t="shared" si="3"/>
        <v>36028.377186532183</v>
      </c>
      <c r="O41" s="6"/>
      <c r="P41" s="9"/>
      <c r="Q41" s="10"/>
    </row>
    <row r="42" spans="1:36" x14ac:dyDescent="0.25">
      <c r="A42" s="17">
        <f t="shared" si="4"/>
        <v>26</v>
      </c>
      <c r="B42" s="44">
        <f t="shared" si="5"/>
        <v>48979.591836734769</v>
      </c>
      <c r="C42" s="50">
        <v>0</v>
      </c>
      <c r="D42" s="48">
        <f t="shared" si="6"/>
        <v>38693.877551020523</v>
      </c>
      <c r="E42" s="48">
        <f t="shared" si="0"/>
        <v>0</v>
      </c>
      <c r="F42" s="48">
        <f t="shared" si="1"/>
        <v>-428.57142857142861</v>
      </c>
      <c r="G42" s="48">
        <f t="shared" si="7"/>
        <v>1156.9469387755137</v>
      </c>
      <c r="H42" s="48">
        <f t="shared" si="8"/>
        <v>1783.7877551020463</v>
      </c>
      <c r="I42" s="48">
        <f t="shared" si="9"/>
        <v>2040.8163265306123</v>
      </c>
      <c r="J42" s="48">
        <f t="shared" si="10"/>
        <v>24.489795918367385</v>
      </c>
      <c r="K42" s="48">
        <f t="shared" si="2"/>
        <v>1125.7171078690872</v>
      </c>
      <c r="L42" s="48">
        <f t="shared" si="11"/>
        <v>5703.186495624198</v>
      </c>
      <c r="M42" s="45">
        <f t="shared" si="3"/>
        <v>35014.740920919372</v>
      </c>
      <c r="O42" s="6"/>
      <c r="P42" s="9"/>
      <c r="Q42" s="10"/>
    </row>
    <row r="43" spans="1:36" x14ac:dyDescent="0.25">
      <c r="A43" s="17">
        <f t="shared" si="4"/>
        <v>27</v>
      </c>
      <c r="B43" s="44">
        <f t="shared" si="5"/>
        <v>46938.775510204156</v>
      </c>
      <c r="C43" s="50">
        <v>0</v>
      </c>
      <c r="D43" s="48">
        <f t="shared" si="6"/>
        <v>37081.632653061337</v>
      </c>
      <c r="E43" s="48">
        <f t="shared" si="0"/>
        <v>0</v>
      </c>
      <c r="F43" s="48">
        <f t="shared" si="1"/>
        <v>-428.57142857142861</v>
      </c>
      <c r="G43" s="48">
        <f t="shared" si="7"/>
        <v>1108.7408163265341</v>
      </c>
      <c r="H43" s="48">
        <f t="shared" si="8"/>
        <v>1709.4632653061276</v>
      </c>
      <c r="I43" s="48">
        <f t="shared" si="9"/>
        <v>2040.8163265306123</v>
      </c>
      <c r="J43" s="48">
        <f t="shared" si="10"/>
        <v>23.46938775510208</v>
      </c>
      <c r="K43" s="48">
        <f t="shared" si="2"/>
        <v>1100.9205915800021</v>
      </c>
      <c r="L43" s="48">
        <f t="shared" si="11"/>
        <v>5554.8389589269491</v>
      </c>
      <c r="M43" s="45">
        <f t="shared" si="3"/>
        <v>34001.104655306575</v>
      </c>
      <c r="O43" s="6"/>
      <c r="P43" s="9"/>
      <c r="Q43" s="10"/>
    </row>
    <row r="44" spans="1:36" x14ac:dyDescent="0.25">
      <c r="A44" s="17">
        <f t="shared" si="4"/>
        <v>28</v>
      </c>
      <c r="B44" s="44">
        <f t="shared" si="5"/>
        <v>44897.959183673542</v>
      </c>
      <c r="C44" s="50">
        <v>0</v>
      </c>
      <c r="D44" s="48">
        <f t="shared" si="6"/>
        <v>35469.387755102151</v>
      </c>
      <c r="E44" s="48">
        <f t="shared" si="0"/>
        <v>0</v>
      </c>
      <c r="F44" s="48">
        <f t="shared" si="1"/>
        <v>-428.57142857142861</v>
      </c>
      <c r="G44" s="48">
        <f t="shared" si="7"/>
        <v>1060.5346938775542</v>
      </c>
      <c r="H44" s="48">
        <f t="shared" si="8"/>
        <v>1635.1387755102091</v>
      </c>
      <c r="I44" s="48">
        <f t="shared" si="9"/>
        <v>2040.8163265306123</v>
      </c>
      <c r="J44" s="48">
        <f t="shared" si="10"/>
        <v>22.448979591836771</v>
      </c>
      <c r="K44" s="48">
        <f t="shared" si="2"/>
        <v>1076.1240752909168</v>
      </c>
      <c r="L44" s="48">
        <f t="shared" si="11"/>
        <v>5406.4914222297011</v>
      </c>
      <c r="M44" s="45">
        <f t="shared" si="3"/>
        <v>32987.468389693786</v>
      </c>
      <c r="O44" s="6"/>
      <c r="P44" s="9"/>
      <c r="Q44" s="10"/>
    </row>
    <row r="45" spans="1:36" x14ac:dyDescent="0.25">
      <c r="A45" s="17">
        <f t="shared" si="4"/>
        <v>29</v>
      </c>
      <c r="B45" s="44">
        <f t="shared" si="5"/>
        <v>42857.142857142928</v>
      </c>
      <c r="C45" s="50">
        <v>0</v>
      </c>
      <c r="D45" s="48">
        <f t="shared" si="6"/>
        <v>33857.142857142964</v>
      </c>
      <c r="E45" s="48">
        <f t="shared" si="0"/>
        <v>0</v>
      </c>
      <c r="F45" s="48">
        <f t="shared" si="1"/>
        <v>-428.57142857142861</v>
      </c>
      <c r="G45" s="48">
        <f t="shared" si="7"/>
        <v>1012.3285714285746</v>
      </c>
      <c r="H45" s="48">
        <f t="shared" si="8"/>
        <v>1560.8142857142907</v>
      </c>
      <c r="I45" s="48">
        <f t="shared" si="9"/>
        <v>2040.8163265306123</v>
      </c>
      <c r="J45" s="48">
        <f t="shared" si="10"/>
        <v>21.428571428571466</v>
      </c>
      <c r="K45" s="48">
        <f t="shared" si="2"/>
        <v>1051.3275590018318</v>
      </c>
      <c r="L45" s="48">
        <f t="shared" si="11"/>
        <v>5258.1438855324523</v>
      </c>
      <c r="M45" s="45">
        <f t="shared" si="3"/>
        <v>31973.832124080986</v>
      </c>
      <c r="O45" s="6"/>
      <c r="P45" s="9"/>
      <c r="Q45" s="10"/>
      <c r="R45" s="20"/>
      <c r="S45" s="20"/>
      <c r="T45" s="20"/>
    </row>
    <row r="46" spans="1:36" x14ac:dyDescent="0.25">
      <c r="A46" s="17">
        <f t="shared" si="4"/>
        <v>30</v>
      </c>
      <c r="B46" s="44">
        <f t="shared" si="5"/>
        <v>40816.326530612314</v>
      </c>
      <c r="C46" s="50">
        <v>0</v>
      </c>
      <c r="D46" s="48">
        <f t="shared" si="6"/>
        <v>32244.897959183778</v>
      </c>
      <c r="E46" s="48">
        <f t="shared" si="0"/>
        <v>0</v>
      </c>
      <c r="F46" s="48">
        <f t="shared" si="1"/>
        <v>-428.57142857142861</v>
      </c>
      <c r="G46" s="48">
        <f t="shared" si="7"/>
        <v>964.12244897959499</v>
      </c>
      <c r="H46" s="48">
        <f t="shared" si="8"/>
        <v>1486.4897959183722</v>
      </c>
      <c r="I46" s="48">
        <f t="shared" si="9"/>
        <v>2040.8163265306123</v>
      </c>
      <c r="J46" s="48">
        <f t="shared" si="10"/>
        <v>20.408163265306158</v>
      </c>
      <c r="K46" s="48">
        <f t="shared" si="2"/>
        <v>1026.5310427127467</v>
      </c>
      <c r="L46" s="48">
        <f t="shared" si="11"/>
        <v>5109.7963488352034</v>
      </c>
      <c r="M46" s="45">
        <f t="shared" si="3"/>
        <v>30960.195858468189</v>
      </c>
      <c r="O46" s="6"/>
      <c r="P46" s="9"/>
      <c r="Q46" s="10"/>
    </row>
    <row r="47" spans="1:36" x14ac:dyDescent="0.25">
      <c r="A47" s="17">
        <f t="shared" si="4"/>
        <v>31</v>
      </c>
      <c r="B47" s="44">
        <f t="shared" si="5"/>
        <v>38775.5102040817</v>
      </c>
      <c r="C47" s="50">
        <v>0</v>
      </c>
      <c r="D47" s="48">
        <f t="shared" si="6"/>
        <v>30632.653061224592</v>
      </c>
      <c r="E47" s="48">
        <f t="shared" si="0"/>
        <v>0</v>
      </c>
      <c r="F47" s="48">
        <f t="shared" si="1"/>
        <v>-428.57142857142861</v>
      </c>
      <c r="G47" s="48">
        <f t="shared" si="7"/>
        <v>915.91632653061527</v>
      </c>
      <c r="H47" s="48">
        <f t="shared" si="8"/>
        <v>1412.1653061224538</v>
      </c>
      <c r="I47" s="48">
        <f t="shared" si="9"/>
        <v>2040.8163265306123</v>
      </c>
      <c r="J47" s="48">
        <f t="shared" si="10"/>
        <v>19.387755102040849</v>
      </c>
      <c r="K47" s="48">
        <f t="shared" si="2"/>
        <v>1001.7345264236617</v>
      </c>
      <c r="L47" s="48">
        <f t="shared" si="11"/>
        <v>4961.4488121379554</v>
      </c>
      <c r="M47" s="45">
        <f t="shared" si="3"/>
        <v>29946.559592855392</v>
      </c>
      <c r="O47" s="6"/>
      <c r="P47" s="9"/>
      <c r="Q47" s="10"/>
    </row>
    <row r="48" spans="1:36" x14ac:dyDescent="0.25">
      <c r="A48" s="17">
        <f t="shared" si="4"/>
        <v>32</v>
      </c>
      <c r="B48" s="44">
        <f t="shared" si="5"/>
        <v>36734.693877551086</v>
      </c>
      <c r="C48" s="50">
        <v>0</v>
      </c>
      <c r="D48" s="48">
        <f t="shared" si="6"/>
        <v>29020.408163265405</v>
      </c>
      <c r="E48" s="48">
        <f t="shared" si="0"/>
        <v>0</v>
      </c>
      <c r="F48" s="48">
        <f t="shared" si="1"/>
        <v>-428.57142857142861</v>
      </c>
      <c r="G48" s="48">
        <f t="shared" si="7"/>
        <v>867.71020408163565</v>
      </c>
      <c r="H48" s="48">
        <f t="shared" si="8"/>
        <v>1337.8408163265353</v>
      </c>
      <c r="I48" s="48">
        <f t="shared" si="9"/>
        <v>2040.8163265306123</v>
      </c>
      <c r="J48" s="48">
        <f t="shared" si="10"/>
        <v>18.367346938775544</v>
      </c>
      <c r="K48" s="48">
        <f t="shared" si="2"/>
        <v>976.93801013457653</v>
      </c>
      <c r="L48" s="48">
        <f t="shared" si="11"/>
        <v>4813.1012754407066</v>
      </c>
      <c r="M48" s="45">
        <f t="shared" si="3"/>
        <v>28932.923327242595</v>
      </c>
      <c r="O48" s="6"/>
      <c r="P48" s="9"/>
      <c r="Q48" s="10"/>
    </row>
    <row r="49" spans="1:20" x14ac:dyDescent="0.25">
      <c r="A49" s="17">
        <f t="shared" si="4"/>
        <v>33</v>
      </c>
      <c r="B49" s="44">
        <f t="shared" si="5"/>
        <v>34693.877551020472</v>
      </c>
      <c r="C49" s="50">
        <v>0</v>
      </c>
      <c r="D49" s="48">
        <f t="shared" si="6"/>
        <v>27408.163265306219</v>
      </c>
      <c r="E49" s="48">
        <f t="shared" si="0"/>
        <v>0</v>
      </c>
      <c r="F49" s="48">
        <f t="shared" si="1"/>
        <v>-428.57142857142861</v>
      </c>
      <c r="G49" s="48">
        <f t="shared" si="7"/>
        <v>819.50408163265593</v>
      </c>
      <c r="H49" s="48">
        <f t="shared" si="8"/>
        <v>1263.5163265306167</v>
      </c>
      <c r="I49" s="48">
        <f t="shared" si="9"/>
        <v>2040.8163265306123</v>
      </c>
      <c r="J49" s="48">
        <f t="shared" si="10"/>
        <v>17.346938775510235</v>
      </c>
      <c r="K49" s="48">
        <f t="shared" si="2"/>
        <v>952.14149384549137</v>
      </c>
      <c r="L49" s="48">
        <f t="shared" si="11"/>
        <v>4664.7537387434586</v>
      </c>
      <c r="M49" s="45">
        <f t="shared" si="3"/>
        <v>27919.287061629802</v>
      </c>
      <c r="O49" s="6"/>
      <c r="P49" s="9"/>
      <c r="Q49" s="10"/>
    </row>
    <row r="50" spans="1:20" x14ac:dyDescent="0.25">
      <c r="A50" s="17">
        <f t="shared" si="4"/>
        <v>34</v>
      </c>
      <c r="B50" s="44">
        <f t="shared" si="5"/>
        <v>32653.061224489858</v>
      </c>
      <c r="C50" s="50">
        <v>0</v>
      </c>
      <c r="D50" s="48">
        <f t="shared" si="6"/>
        <v>25795.918367347032</v>
      </c>
      <c r="E50" s="48">
        <f t="shared" si="0"/>
        <v>0</v>
      </c>
      <c r="F50" s="48">
        <f t="shared" si="1"/>
        <v>-428.57142857142861</v>
      </c>
      <c r="G50" s="48">
        <f t="shared" ref="G50:G66" si="12">L$5*D50</f>
        <v>771.29795918367631</v>
      </c>
      <c r="H50" s="48">
        <f t="shared" ref="H50:H66" si="13">D50*(L$6+L$7)</f>
        <v>1189.1918367346982</v>
      </c>
      <c r="I50" s="48">
        <f t="shared" si="9"/>
        <v>2040.8163265306123</v>
      </c>
      <c r="J50" s="48">
        <f t="shared" si="10"/>
        <v>16.32653061224493</v>
      </c>
      <c r="K50" s="48">
        <f t="shared" si="2"/>
        <v>927.34497755640621</v>
      </c>
      <c r="L50" s="48">
        <f t="shared" si="11"/>
        <v>4516.4062020462088</v>
      </c>
      <c r="M50" s="45">
        <f t="shared" si="3"/>
        <v>26905.650796016998</v>
      </c>
      <c r="O50" s="6"/>
      <c r="P50" s="9"/>
      <c r="Q50" s="10"/>
    </row>
    <row r="51" spans="1:20" x14ac:dyDescent="0.25">
      <c r="A51" s="17">
        <f t="shared" si="4"/>
        <v>35</v>
      </c>
      <c r="B51" s="44">
        <f t="shared" si="5"/>
        <v>30612.244897959245</v>
      </c>
      <c r="C51" s="50">
        <v>0</v>
      </c>
      <c r="D51" s="48">
        <f t="shared" si="6"/>
        <v>24183.673469387846</v>
      </c>
      <c r="E51" s="48">
        <f t="shared" si="0"/>
        <v>0</v>
      </c>
      <c r="F51" s="48">
        <f t="shared" si="1"/>
        <v>-428.57142857142861</v>
      </c>
      <c r="G51" s="48">
        <f t="shared" si="12"/>
        <v>723.09183673469659</v>
      </c>
      <c r="H51" s="48">
        <f t="shared" si="13"/>
        <v>1114.8673469387797</v>
      </c>
      <c r="I51" s="48">
        <f t="shared" si="9"/>
        <v>2040.8163265306123</v>
      </c>
      <c r="J51" s="48">
        <f t="shared" si="10"/>
        <v>15.306122448979622</v>
      </c>
      <c r="K51" s="48">
        <f t="shared" si="2"/>
        <v>902.54846126732116</v>
      </c>
      <c r="L51" s="48">
        <f t="shared" si="11"/>
        <v>4368.0586653489609</v>
      </c>
      <c r="M51" s="45">
        <f t="shared" si="3"/>
        <v>25892.014530404209</v>
      </c>
      <c r="O51" s="6"/>
      <c r="P51" s="9"/>
      <c r="Q51" s="10"/>
      <c r="R51" s="20"/>
      <c r="S51" s="20"/>
      <c r="T51" s="20"/>
    </row>
    <row r="52" spans="1:20" x14ac:dyDescent="0.25">
      <c r="A52" s="17">
        <f t="shared" si="4"/>
        <v>36</v>
      </c>
      <c r="B52" s="44">
        <f t="shared" si="5"/>
        <v>28571.428571428631</v>
      </c>
      <c r="C52" s="50">
        <v>0</v>
      </c>
      <c r="D52" s="48">
        <f t="shared" si="6"/>
        <v>22571.42857142866</v>
      </c>
      <c r="E52" s="48">
        <f t="shared" si="0"/>
        <v>0</v>
      </c>
      <c r="F52" s="48">
        <f t="shared" si="1"/>
        <v>-428.57142857142861</v>
      </c>
      <c r="G52" s="48">
        <f t="shared" si="12"/>
        <v>674.88571428571697</v>
      </c>
      <c r="H52" s="48">
        <f t="shared" si="13"/>
        <v>1040.5428571428613</v>
      </c>
      <c r="I52" s="48">
        <f t="shared" si="9"/>
        <v>2040.8163265306123</v>
      </c>
      <c r="J52" s="48">
        <f t="shared" si="10"/>
        <v>14.285714285714315</v>
      </c>
      <c r="K52" s="48">
        <f t="shared" si="2"/>
        <v>877.751944978236</v>
      </c>
      <c r="L52" s="48">
        <f t="shared" si="11"/>
        <v>4219.711128651712</v>
      </c>
      <c r="M52" s="45">
        <f t="shared" si="3"/>
        <v>24878.378264791405</v>
      </c>
      <c r="O52" s="6"/>
      <c r="P52" s="9"/>
      <c r="Q52" s="10"/>
    </row>
    <row r="53" spans="1:20" x14ac:dyDescent="0.25">
      <c r="A53" s="17">
        <f t="shared" si="4"/>
        <v>37</v>
      </c>
      <c r="B53" s="44">
        <f t="shared" si="5"/>
        <v>26530.612244898017</v>
      </c>
      <c r="C53" s="50">
        <v>0</v>
      </c>
      <c r="D53" s="48">
        <f t="shared" si="6"/>
        <v>20959.183673469473</v>
      </c>
      <c r="E53" s="48">
        <f t="shared" si="0"/>
        <v>0</v>
      </c>
      <c r="F53" s="48">
        <f t="shared" si="1"/>
        <v>-428.57142857142861</v>
      </c>
      <c r="G53" s="48">
        <f t="shared" si="12"/>
        <v>626.67959183673725</v>
      </c>
      <c r="H53" s="48">
        <f t="shared" si="13"/>
        <v>966.21836734694273</v>
      </c>
      <c r="I53" s="48">
        <f t="shared" si="9"/>
        <v>2040.8163265306123</v>
      </c>
      <c r="J53" s="48">
        <f t="shared" si="10"/>
        <v>13.265306122449008</v>
      </c>
      <c r="K53" s="48">
        <f t="shared" si="2"/>
        <v>852.95542868915095</v>
      </c>
      <c r="L53" s="48">
        <f t="shared" si="11"/>
        <v>4071.363591954464</v>
      </c>
      <c r="M53" s="45">
        <f>NPV($L$9,L53:L61)</f>
        <v>22549.423884263844</v>
      </c>
      <c r="O53" s="6"/>
      <c r="P53" s="9"/>
    </row>
    <row r="54" spans="1:20" x14ac:dyDescent="0.25">
      <c r="A54" s="17">
        <f t="shared" si="4"/>
        <v>38</v>
      </c>
      <c r="B54" s="44">
        <f t="shared" si="5"/>
        <v>24489.795918367403</v>
      </c>
      <c r="C54" s="50">
        <v>0</v>
      </c>
      <c r="D54" s="48">
        <f t="shared" si="6"/>
        <v>19346.938775510287</v>
      </c>
      <c r="E54" s="48">
        <f t="shared" si="0"/>
        <v>0</v>
      </c>
      <c r="F54" s="48">
        <f t="shared" si="1"/>
        <v>-428.57142857142861</v>
      </c>
      <c r="G54" s="48">
        <f t="shared" si="12"/>
        <v>578.47346938775752</v>
      </c>
      <c r="H54" s="48">
        <f t="shared" si="13"/>
        <v>891.89387755102427</v>
      </c>
      <c r="I54" s="48">
        <f t="shared" si="9"/>
        <v>2040.8163265306123</v>
      </c>
      <c r="J54" s="48">
        <f t="shared" si="10"/>
        <v>12.244897959183701</v>
      </c>
      <c r="K54" s="48">
        <f t="shared" si="2"/>
        <v>828.15891240006579</v>
      </c>
      <c r="L54" s="48">
        <f t="shared" si="11"/>
        <v>3923.0160552572147</v>
      </c>
      <c r="M54" s="45">
        <f>NPV($L$9,L54:L61)</f>
        <v>20191.816507513438</v>
      </c>
      <c r="O54" s="6"/>
      <c r="P54" s="9"/>
    </row>
    <row r="55" spans="1:20" x14ac:dyDescent="0.25">
      <c r="A55" s="17">
        <f t="shared" si="4"/>
        <v>39</v>
      </c>
      <c r="B55" s="44">
        <f t="shared" si="5"/>
        <v>22448.979591836789</v>
      </c>
      <c r="C55" s="50">
        <v>0</v>
      </c>
      <c r="D55" s="48">
        <f t="shared" si="6"/>
        <v>17734.693877551101</v>
      </c>
      <c r="E55" s="48">
        <f t="shared" si="0"/>
        <v>0</v>
      </c>
      <c r="F55" s="48">
        <f t="shared" si="1"/>
        <v>-428.57142857142861</v>
      </c>
      <c r="G55" s="48">
        <f t="shared" si="12"/>
        <v>530.26734693877791</v>
      </c>
      <c r="H55" s="48">
        <f t="shared" si="13"/>
        <v>817.56938775510582</v>
      </c>
      <c r="I55" s="48">
        <f t="shared" si="9"/>
        <v>2040.8163265306123</v>
      </c>
      <c r="J55" s="48">
        <f t="shared" si="10"/>
        <v>11.224489795918394</v>
      </c>
      <c r="K55" s="48">
        <f t="shared" si="2"/>
        <v>803.36239611098085</v>
      </c>
      <c r="L55" s="48">
        <f t="shared" si="11"/>
        <v>3774.6685185599672</v>
      </c>
      <c r="M55" s="45">
        <f>NPV($L$9,L55:L61)</f>
        <v>17803.378506827241</v>
      </c>
      <c r="O55" s="6"/>
      <c r="P55" s="9"/>
    </row>
    <row r="56" spans="1:20" x14ac:dyDescent="0.25">
      <c r="A56" s="17">
        <f t="shared" si="4"/>
        <v>40</v>
      </c>
      <c r="B56" s="44">
        <f t="shared" ref="B56:B60" si="14">B55-I55</f>
        <v>20408.163265306175</v>
      </c>
      <c r="C56" s="50">
        <v>0</v>
      </c>
      <c r="D56" s="48">
        <f t="shared" ref="D56:D60" si="15">D55-F55-I55</f>
        <v>16122.448979591916</v>
      </c>
      <c r="E56" s="48">
        <f t="shared" ref="E56:E60" si="16">D$13*C56</f>
        <v>0</v>
      </c>
      <c r="F56" s="48">
        <f t="shared" si="1"/>
        <v>-428.57142857142861</v>
      </c>
      <c r="G56" s="48">
        <f t="shared" si="12"/>
        <v>482.06122448979829</v>
      </c>
      <c r="H56" s="48">
        <f t="shared" si="13"/>
        <v>743.24489795918737</v>
      </c>
      <c r="I56" s="48">
        <f t="shared" si="9"/>
        <v>2040.8163265306123</v>
      </c>
      <c r="J56" s="48">
        <f t="shared" si="10"/>
        <v>10.204081632653088</v>
      </c>
      <c r="K56" s="48">
        <f t="shared" si="2"/>
        <v>778.56587982189569</v>
      </c>
      <c r="L56" s="48">
        <f t="shared" si="11"/>
        <v>3626.3209818627179</v>
      </c>
      <c r="M56" s="45">
        <f>NPV($L$9,L56:L61)</f>
        <v>15381.766754786149</v>
      </c>
      <c r="O56" s="6"/>
      <c r="P56" s="9"/>
    </row>
    <row r="57" spans="1:20" x14ac:dyDescent="0.25">
      <c r="A57" s="17">
        <f t="shared" si="4"/>
        <v>41</v>
      </c>
      <c r="B57" s="44">
        <f t="shared" si="14"/>
        <v>18367.346938775561</v>
      </c>
      <c r="C57" s="50">
        <v>0</v>
      </c>
      <c r="D57" s="48">
        <f t="shared" si="15"/>
        <v>14510.204081632734</v>
      </c>
      <c r="E57" s="48">
        <f t="shared" si="16"/>
        <v>0</v>
      </c>
      <c r="F57" s="48">
        <f t="shared" si="1"/>
        <v>-428.57142857142861</v>
      </c>
      <c r="G57" s="48">
        <f t="shared" si="12"/>
        <v>433.85510204081874</v>
      </c>
      <c r="H57" s="48">
        <f t="shared" si="13"/>
        <v>668.92040816326903</v>
      </c>
      <c r="I57" s="48">
        <f t="shared" si="9"/>
        <v>2040.8163265306123</v>
      </c>
      <c r="J57" s="48">
        <f t="shared" si="10"/>
        <v>9.1836734693877808</v>
      </c>
      <c r="K57" s="48">
        <f t="shared" si="2"/>
        <v>753.76936353281064</v>
      </c>
      <c r="L57" s="48">
        <f t="shared" si="11"/>
        <v>3477.9734451654699</v>
      </c>
      <c r="M57" s="45">
        <f>NPV($L$9,L57:L61)</f>
        <v>12924.460046287179</v>
      </c>
      <c r="O57" s="6"/>
      <c r="P57" s="9"/>
    </row>
    <row r="58" spans="1:20" x14ac:dyDescent="0.25">
      <c r="A58" s="17">
        <f t="shared" si="4"/>
        <v>42</v>
      </c>
      <c r="B58" s="44">
        <f t="shared" si="14"/>
        <v>16326.530612244949</v>
      </c>
      <c r="C58" s="50">
        <v>0</v>
      </c>
      <c r="D58" s="48">
        <f t="shared" si="15"/>
        <v>12897.959183673551</v>
      </c>
      <c r="E58" s="48">
        <f t="shared" si="16"/>
        <v>0</v>
      </c>
      <c r="F58" s="48">
        <f t="shared" si="1"/>
        <v>-428.57142857142861</v>
      </c>
      <c r="G58" s="48">
        <f t="shared" si="12"/>
        <v>385.64897959183918</v>
      </c>
      <c r="H58" s="48">
        <f t="shared" si="13"/>
        <v>594.59591836735069</v>
      </c>
      <c r="I58" s="48">
        <f t="shared" si="9"/>
        <v>2040.8163265306123</v>
      </c>
      <c r="J58" s="48">
        <f t="shared" si="10"/>
        <v>8.163265306122474</v>
      </c>
      <c r="K58" s="48">
        <f t="shared" si="2"/>
        <v>728.97284724372548</v>
      </c>
      <c r="L58" s="48">
        <f t="shared" si="11"/>
        <v>3329.6259084682215</v>
      </c>
      <c r="M58" s="45">
        <f>NPV($L$9,L58:L61)</f>
        <v>10428.745564639536</v>
      </c>
      <c r="O58" s="6"/>
      <c r="P58" s="9"/>
    </row>
    <row r="59" spans="1:20" x14ac:dyDescent="0.25">
      <c r="A59" s="17">
        <f t="shared" si="4"/>
        <v>43</v>
      </c>
      <c r="B59" s="44">
        <f t="shared" si="14"/>
        <v>14285.714285714337</v>
      </c>
      <c r="C59" s="50">
        <v>0</v>
      </c>
      <c r="D59" s="48">
        <f t="shared" si="15"/>
        <v>11285.714285714368</v>
      </c>
      <c r="E59" s="48">
        <f t="shared" si="16"/>
        <v>0</v>
      </c>
      <c r="F59" s="48">
        <f t="shared" si="1"/>
        <v>-428.57142857142861</v>
      </c>
      <c r="G59" s="48">
        <f t="shared" si="12"/>
        <v>337.44285714285962</v>
      </c>
      <c r="H59" s="48">
        <f t="shared" si="13"/>
        <v>520.27142857143235</v>
      </c>
      <c r="I59" s="48">
        <f t="shared" si="9"/>
        <v>2040.8163265306123</v>
      </c>
      <c r="J59" s="48">
        <f t="shared" si="10"/>
        <v>7.142857142857169</v>
      </c>
      <c r="K59" s="48">
        <f t="shared" si="2"/>
        <v>704.17633095464055</v>
      </c>
      <c r="L59" s="48">
        <f t="shared" si="11"/>
        <v>3181.2783717709735</v>
      </c>
      <c r="M59" s="45">
        <f>NPV($L$9,L59:L61)</f>
        <v>7891.7043190839204</v>
      </c>
      <c r="O59" s="6"/>
      <c r="P59" s="9"/>
    </row>
    <row r="60" spans="1:20" x14ac:dyDescent="0.25">
      <c r="A60" s="17">
        <f t="shared" si="4"/>
        <v>44</v>
      </c>
      <c r="B60" s="44">
        <f t="shared" si="14"/>
        <v>12244.897959183725</v>
      </c>
      <c r="C60" s="50">
        <v>0</v>
      </c>
      <c r="D60" s="48">
        <f t="shared" si="15"/>
        <v>9673.4693877551854</v>
      </c>
      <c r="E60" s="48">
        <f t="shared" si="16"/>
        <v>0</v>
      </c>
      <c r="F60" s="48">
        <f t="shared" si="1"/>
        <v>-428.57142857142861</v>
      </c>
      <c r="G60" s="48">
        <f t="shared" si="12"/>
        <v>289.23673469388001</v>
      </c>
      <c r="H60" s="48">
        <f t="shared" si="13"/>
        <v>445.94693877551407</v>
      </c>
      <c r="I60" s="48">
        <f t="shared" si="9"/>
        <v>2040.8163265306123</v>
      </c>
      <c r="J60" s="48">
        <f t="shared" si="10"/>
        <v>6.1224489795918631</v>
      </c>
      <c r="K60" s="48">
        <f t="shared" si="2"/>
        <v>679.37981466555539</v>
      </c>
      <c r="L60" s="48">
        <f t="shared" si="11"/>
        <v>3032.9308350737251</v>
      </c>
      <c r="M60" s="45">
        <f>NPV($L$9,L60:L61)</f>
        <v>5310.195475563326</v>
      </c>
      <c r="O60" s="6"/>
      <c r="P60" s="9"/>
    </row>
    <row r="61" spans="1:20" x14ac:dyDescent="0.25">
      <c r="A61" s="17">
        <f t="shared" si="4"/>
        <v>45</v>
      </c>
      <c r="B61" s="44">
        <f t="shared" ref="B61" si="17">B60-I60</f>
        <v>10204.081632653113</v>
      </c>
      <c r="C61" s="50">
        <v>0</v>
      </c>
      <c r="D61" s="48">
        <f t="shared" ref="D61" si="18">D60-F60-I60</f>
        <v>8061.2244897960027</v>
      </c>
      <c r="E61" s="48">
        <f t="shared" ref="E61" si="19">D$13*C61</f>
        <v>0</v>
      </c>
      <c r="F61" s="48">
        <f t="shared" si="1"/>
        <v>-428.57142857142861</v>
      </c>
      <c r="G61" s="48">
        <f t="shared" si="12"/>
        <v>241.03061224490048</v>
      </c>
      <c r="H61" s="48">
        <f t="shared" si="13"/>
        <v>371.62244897959573</v>
      </c>
      <c r="I61" s="48">
        <f t="shared" si="9"/>
        <v>2040.8163265306123</v>
      </c>
      <c r="J61" s="48">
        <f t="shared" si="10"/>
        <v>5.1020408163265563</v>
      </c>
      <c r="K61" s="48">
        <f t="shared" si="2"/>
        <v>654.58329837647022</v>
      </c>
      <c r="L61" s="48">
        <f t="shared" si="11"/>
        <v>2884.5832983764772</v>
      </c>
      <c r="M61" s="45">
        <f t="shared" ref="M61:M66" si="20">NPV($L$9,L61:L61)</f>
        <v>2680.8394966324136</v>
      </c>
      <c r="O61" s="6"/>
      <c r="P61" s="9"/>
    </row>
    <row r="62" spans="1:20" x14ac:dyDescent="0.25">
      <c r="A62" s="59">
        <f t="shared" si="4"/>
        <v>46</v>
      </c>
      <c r="B62" s="44">
        <f t="shared" ref="B62:B66" si="21">B61-I61</f>
        <v>8163.265306122501</v>
      </c>
      <c r="C62" s="50">
        <v>0</v>
      </c>
      <c r="D62" s="48">
        <f t="shared" ref="D62:D66" si="22">D61-F61-I61</f>
        <v>6448.97959183682</v>
      </c>
      <c r="E62" s="48">
        <f t="shared" ref="E62:E66" si="23">D$13*C62</f>
        <v>0</v>
      </c>
      <c r="F62" s="48">
        <f t="shared" ref="F62:F66" si="24">H$14*(E62-I62*D$13/D$12)</f>
        <v>-428.57142857142861</v>
      </c>
      <c r="G62" s="48">
        <f t="shared" si="12"/>
        <v>192.82448979592093</v>
      </c>
      <c r="H62" s="48">
        <f t="shared" si="13"/>
        <v>297.29795918367739</v>
      </c>
      <c r="I62" s="48">
        <f t="shared" ref="I62:I66" si="25">IF(A62-A$17&gt;H$12,0,IF(A62-A$17=H$12,(12-D$11)/12*$D$12/H$12,D$12/H$12))</f>
        <v>2040.8163265306123</v>
      </c>
      <c r="J62" s="48">
        <f t="shared" ref="J62:J66" si="26">+B62*$H$11</f>
        <v>4.0816326530612503</v>
      </c>
      <c r="K62" s="48">
        <f t="shared" ref="K62:K66" si="27">(H$13/(1-H$13))*(H62+I62-E62+F62+J62)</f>
        <v>629.78678208738518</v>
      </c>
      <c r="L62" s="48">
        <f t="shared" ref="L62:L66" si="28">SUM(F62:K62)</f>
        <v>2736.2357616792283</v>
      </c>
      <c r="M62" s="45">
        <f t="shared" si="20"/>
        <v>2542.9700387353423</v>
      </c>
      <c r="O62" s="6"/>
      <c r="P62" s="9"/>
    </row>
    <row r="63" spans="1:20" x14ac:dyDescent="0.25">
      <c r="A63" s="59">
        <f t="shared" si="4"/>
        <v>47</v>
      </c>
      <c r="B63" s="44">
        <f t="shared" si="21"/>
        <v>6122.4489795918889</v>
      </c>
      <c r="C63" s="50">
        <v>0</v>
      </c>
      <c r="D63" s="48">
        <f t="shared" si="22"/>
        <v>4836.7346938776363</v>
      </c>
      <c r="E63" s="48">
        <f t="shared" si="23"/>
        <v>0</v>
      </c>
      <c r="F63" s="48">
        <f t="shared" si="24"/>
        <v>-428.57142857142861</v>
      </c>
      <c r="G63" s="48">
        <f t="shared" si="12"/>
        <v>144.61836734694131</v>
      </c>
      <c r="H63" s="48">
        <f t="shared" si="13"/>
        <v>222.97346938775905</v>
      </c>
      <c r="I63" s="48">
        <f t="shared" si="25"/>
        <v>2040.8163265306123</v>
      </c>
      <c r="J63" s="48">
        <f t="shared" si="26"/>
        <v>3.0612244897959444</v>
      </c>
      <c r="K63" s="48">
        <f t="shared" si="27"/>
        <v>604.99026579830024</v>
      </c>
      <c r="L63" s="48">
        <f t="shared" si="28"/>
        <v>2587.8882249819799</v>
      </c>
      <c r="M63" s="45">
        <f t="shared" si="20"/>
        <v>2405.1005808382711</v>
      </c>
      <c r="O63" s="6"/>
      <c r="P63" s="9"/>
    </row>
    <row r="64" spans="1:20" x14ac:dyDescent="0.25">
      <c r="A64" s="59">
        <f t="shared" si="4"/>
        <v>48</v>
      </c>
      <c r="B64" s="44">
        <f t="shared" si="21"/>
        <v>4081.6326530612769</v>
      </c>
      <c r="C64" s="50">
        <v>0</v>
      </c>
      <c r="D64" s="48">
        <f t="shared" si="22"/>
        <v>3224.4897959184527</v>
      </c>
      <c r="E64" s="48">
        <f t="shared" si="23"/>
        <v>0</v>
      </c>
      <c r="F64" s="48">
        <f t="shared" si="24"/>
        <v>-428.57142857142861</v>
      </c>
      <c r="G64" s="48">
        <f t="shared" si="12"/>
        <v>96.412244897961742</v>
      </c>
      <c r="H64" s="48">
        <f t="shared" si="13"/>
        <v>148.64897959184069</v>
      </c>
      <c r="I64" s="48">
        <f t="shared" si="25"/>
        <v>2040.8163265306123</v>
      </c>
      <c r="J64" s="48">
        <f t="shared" si="26"/>
        <v>2.0408163265306385</v>
      </c>
      <c r="K64" s="48">
        <f t="shared" si="27"/>
        <v>580.19374950921508</v>
      </c>
      <c r="L64" s="48">
        <f t="shared" si="28"/>
        <v>2439.5406882847319</v>
      </c>
      <c r="M64" s="45">
        <f t="shared" si="20"/>
        <v>2267.2311229412007</v>
      </c>
      <c r="O64" s="6"/>
      <c r="P64" s="9"/>
    </row>
    <row r="65" spans="1:17" x14ac:dyDescent="0.25">
      <c r="A65" s="59">
        <f t="shared" si="4"/>
        <v>49</v>
      </c>
      <c r="B65" s="44">
        <f t="shared" si="21"/>
        <v>2040.8163265306646</v>
      </c>
      <c r="C65" s="50">
        <v>0</v>
      </c>
      <c r="D65" s="48">
        <f t="shared" si="22"/>
        <v>1612.2448979592689</v>
      </c>
      <c r="E65" s="48">
        <f t="shared" si="23"/>
        <v>0</v>
      </c>
      <c r="F65" s="48">
        <f t="shared" si="24"/>
        <v>-428.57142857142861</v>
      </c>
      <c r="G65" s="48">
        <f t="shared" si="12"/>
        <v>48.206122448982136</v>
      </c>
      <c r="H65" s="48">
        <f t="shared" si="13"/>
        <v>74.324489795922304</v>
      </c>
      <c r="I65" s="48">
        <f t="shared" si="25"/>
        <v>2040.8163265306123</v>
      </c>
      <c r="J65" s="48">
        <f t="shared" si="26"/>
        <v>1.0204081632653323</v>
      </c>
      <c r="K65" s="48">
        <f t="shared" si="27"/>
        <v>555.39723322013003</v>
      </c>
      <c r="L65" s="48">
        <f t="shared" si="28"/>
        <v>2291.1931515874835</v>
      </c>
      <c r="M65" s="45">
        <f t="shared" si="20"/>
        <v>2129.3616650441295</v>
      </c>
      <c r="O65" s="6"/>
      <c r="P65" s="9"/>
    </row>
    <row r="66" spans="1:17" x14ac:dyDescent="0.25">
      <c r="A66" s="59">
        <f t="shared" si="4"/>
        <v>50</v>
      </c>
      <c r="B66" s="44">
        <f t="shared" si="21"/>
        <v>5.2295945351943374E-11</v>
      </c>
      <c r="C66" s="50">
        <v>0</v>
      </c>
      <c r="D66" s="48">
        <f t="shared" si="22"/>
        <v>8.5265128291212022E-11</v>
      </c>
      <c r="E66" s="48">
        <f t="shared" si="23"/>
        <v>0</v>
      </c>
      <c r="F66" s="48">
        <f t="shared" si="24"/>
        <v>0</v>
      </c>
      <c r="G66" s="48">
        <f t="shared" si="12"/>
        <v>2.5494273359072395E-12</v>
      </c>
      <c r="H66" s="48">
        <f t="shared" si="13"/>
        <v>3.9307224142248746E-12</v>
      </c>
      <c r="I66" s="48">
        <f t="shared" si="25"/>
        <v>0</v>
      </c>
      <c r="J66" s="48">
        <f t="shared" si="26"/>
        <v>2.6147972675971688E-14</v>
      </c>
      <c r="K66" s="48">
        <f t="shared" si="27"/>
        <v>1.3022328473487018E-12</v>
      </c>
      <c r="L66" s="48">
        <f t="shared" si="28"/>
        <v>7.8085305701567872E-12</v>
      </c>
      <c r="M66" s="45">
        <f t="shared" si="20"/>
        <v>7.2569986711494301E-12</v>
      </c>
      <c r="O66" s="6"/>
      <c r="P66" s="9"/>
    </row>
    <row r="67" spans="1:17" x14ac:dyDescent="0.25">
      <c r="A67" s="17" t="s">
        <v>13</v>
      </c>
      <c r="B67" s="19"/>
      <c r="C67" s="50" t="s">
        <v>13</v>
      </c>
      <c r="D67" s="44" t="s">
        <v>13</v>
      </c>
      <c r="E67" s="44" t="s">
        <v>13</v>
      </c>
      <c r="F67" s="44" t="s">
        <v>13</v>
      </c>
      <c r="G67" s="44" t="s">
        <v>13</v>
      </c>
      <c r="H67" s="44" t="s">
        <v>13</v>
      </c>
      <c r="I67" s="44" t="s">
        <v>13</v>
      </c>
      <c r="J67" s="44" t="s">
        <v>13</v>
      </c>
      <c r="K67" s="44" t="s">
        <v>13</v>
      </c>
      <c r="L67" s="44" t="s">
        <v>13</v>
      </c>
      <c r="M67" s="46"/>
      <c r="O67" s="19"/>
      <c r="P67" s="19"/>
      <c r="Q67" s="19"/>
    </row>
    <row r="68" spans="1:17" x14ac:dyDescent="0.25">
      <c r="A68" s="17" t="s">
        <v>12</v>
      </c>
      <c r="B68" s="19"/>
      <c r="C68" s="50">
        <f>SUM(C17:C66)</f>
        <v>1.0000000000000002</v>
      </c>
      <c r="D68" s="44" t="s">
        <v>11</v>
      </c>
      <c r="E68" s="44">
        <f t="shared" ref="E68:I68" si="29">SUM(E17:E66)</f>
        <v>100000</v>
      </c>
      <c r="F68" s="44">
        <f t="shared" si="29"/>
        <v>-1.0118128557223827E-11</v>
      </c>
      <c r="G68" s="44">
        <f t="shared" si="29"/>
        <v>65409.359600000142</v>
      </c>
      <c r="H68" s="44">
        <f t="shared" si="29"/>
        <v>100848.54440000022</v>
      </c>
      <c r="I68" s="44">
        <f t="shared" si="29"/>
        <v>99999.999999999942</v>
      </c>
      <c r="J68" s="44">
        <f>SUM(J17:J66)</f>
        <v>1250.0000000000009</v>
      </c>
      <c r="K68" s="44">
        <f>SUM(K17:K66)</f>
        <v>33601.322556412022</v>
      </c>
      <c r="L68" s="44">
        <f>SUM(L17:L66)</f>
        <v>301109.22655641241</v>
      </c>
      <c r="M68" s="46"/>
      <c r="O68" s="6"/>
      <c r="P68" s="6"/>
      <c r="Q68" s="6"/>
    </row>
    <row r="69" spans="1:17" x14ac:dyDescent="0.25">
      <c r="B69" s="19"/>
      <c r="C69" s="18"/>
      <c r="D69" s="47"/>
      <c r="E69" s="47"/>
      <c r="F69" s="44"/>
      <c r="G69" s="44"/>
      <c r="H69" s="44"/>
      <c r="I69" s="44"/>
      <c r="J69" s="44"/>
      <c r="K69" s="44"/>
      <c r="L69" s="44"/>
      <c r="M69" s="46"/>
    </row>
    <row r="70" spans="1:17" x14ac:dyDescent="0.25">
      <c r="B70" s="19"/>
      <c r="C70" s="115" t="s">
        <v>10</v>
      </c>
      <c r="D70" s="115"/>
      <c r="E70" s="44">
        <f t="shared" ref="E70:L70" si="30">NPV($L9,E17:E66)</f>
        <v>52196.217819642414</v>
      </c>
      <c r="F70" s="44">
        <f t="shared" si="30"/>
        <v>5477.8509228848716</v>
      </c>
      <c r="G70" s="44">
        <f t="shared" si="30"/>
        <v>26914.302315785015</v>
      </c>
      <c r="H70" s="44">
        <f t="shared" si="30"/>
        <v>41496.63333637757</v>
      </c>
      <c r="I70" s="44">
        <f t="shared" si="30"/>
        <v>26111.213424952537</v>
      </c>
      <c r="J70" s="44">
        <f t="shared" si="30"/>
        <v>486.11043799373329</v>
      </c>
      <c r="K70" s="44">
        <f t="shared" si="30"/>
        <v>7034.85156239154</v>
      </c>
      <c r="L70" s="44">
        <f t="shared" si="30"/>
        <v>107520.96200038529</v>
      </c>
      <c r="M70" s="46"/>
      <c r="O70" s="19"/>
      <c r="P70" s="19"/>
      <c r="Q70" s="19"/>
    </row>
    <row r="71" spans="1:17" x14ac:dyDescent="0.25">
      <c r="B71" s="17"/>
      <c r="C71" s="17"/>
      <c r="D71" s="17"/>
      <c r="E71" s="17"/>
      <c r="F71" s="17"/>
      <c r="G71" s="17"/>
      <c r="H71" s="17"/>
      <c r="I71" s="17"/>
      <c r="J71" s="17"/>
      <c r="K71" s="17"/>
      <c r="L71" s="17"/>
      <c r="M71" s="17"/>
      <c r="O71" s="17"/>
    </row>
    <row r="72" spans="1:17" x14ac:dyDescent="0.25">
      <c r="B72" s="16"/>
      <c r="C72" s="18"/>
      <c r="D72" s="16"/>
      <c r="E72" s="16"/>
      <c r="F72" s="16"/>
      <c r="G72" s="16"/>
      <c r="H72" s="16"/>
      <c r="I72" s="16"/>
      <c r="J72" s="16"/>
      <c r="K72" s="16"/>
      <c r="L72" s="16"/>
      <c r="M72" s="16"/>
      <c r="O72" s="16"/>
    </row>
    <row r="73" spans="1:17" x14ac:dyDescent="0.25">
      <c r="B73" s="16"/>
      <c r="C73" s="16"/>
      <c r="D73" s="16"/>
      <c r="E73" s="16"/>
      <c r="F73" s="16"/>
      <c r="G73" s="16"/>
      <c r="H73" s="16"/>
      <c r="I73" s="16"/>
      <c r="J73" s="16"/>
      <c r="K73" s="16"/>
      <c r="L73" s="16"/>
      <c r="M73" s="16"/>
      <c r="O73" s="16"/>
    </row>
    <row r="74" spans="1:17" x14ac:dyDescent="0.25">
      <c r="B74" s="16"/>
      <c r="C74" s="16"/>
      <c r="D74" s="16"/>
      <c r="E74" s="16"/>
      <c r="F74" s="16"/>
      <c r="G74" s="16"/>
      <c r="H74" s="16"/>
      <c r="I74" s="16"/>
      <c r="J74" s="16"/>
      <c r="K74" s="16"/>
      <c r="L74" s="16"/>
      <c r="M74" s="16"/>
      <c r="O74" s="16"/>
    </row>
    <row r="75" spans="1:17" x14ac:dyDescent="0.25">
      <c r="B75" s="17"/>
      <c r="C75" s="16"/>
      <c r="D75" s="16"/>
      <c r="E75" s="16"/>
      <c r="F75" s="16"/>
      <c r="G75" s="16"/>
      <c r="H75" s="16"/>
      <c r="I75" s="16"/>
      <c r="J75" s="16"/>
      <c r="K75" s="16"/>
      <c r="L75" s="16"/>
      <c r="M75" s="16"/>
      <c r="O75" s="16"/>
    </row>
    <row r="76" spans="1:17" x14ac:dyDescent="0.25">
      <c r="B76" s="16"/>
      <c r="C76" s="16"/>
      <c r="D76" s="16"/>
      <c r="E76" s="16"/>
      <c r="F76" s="16"/>
      <c r="G76" s="16"/>
      <c r="H76" s="16"/>
      <c r="I76" s="16"/>
      <c r="J76" s="16"/>
      <c r="K76" s="16"/>
      <c r="L76" s="16"/>
      <c r="M76" s="16"/>
      <c r="O76" s="16"/>
    </row>
    <row r="77" spans="1:17" x14ac:dyDescent="0.25">
      <c r="B77" s="16"/>
      <c r="C77" s="16"/>
      <c r="D77" s="16"/>
      <c r="E77" s="16"/>
      <c r="F77" s="16"/>
      <c r="G77" s="16"/>
      <c r="H77" s="16"/>
      <c r="I77" s="16"/>
      <c r="J77" s="16"/>
      <c r="K77" s="16"/>
      <c r="L77" s="16"/>
      <c r="M77" s="16"/>
      <c r="O77" s="16"/>
    </row>
    <row r="78" spans="1:17" x14ac:dyDescent="0.25">
      <c r="B78" s="16"/>
      <c r="C78" s="16"/>
      <c r="D78" s="16"/>
      <c r="E78" s="16"/>
      <c r="F78" s="16"/>
      <c r="G78" s="16"/>
      <c r="H78" s="16"/>
      <c r="I78" s="16"/>
      <c r="J78" s="16"/>
      <c r="K78" s="16"/>
      <c r="L78" s="16"/>
      <c r="M78" s="16"/>
      <c r="O78" s="16"/>
    </row>
    <row r="79" spans="1:17" x14ac:dyDescent="0.25">
      <c r="B79" s="16"/>
      <c r="C79" s="16"/>
      <c r="D79" s="16"/>
      <c r="E79" s="16"/>
      <c r="F79" s="16"/>
      <c r="G79" s="16"/>
      <c r="H79" s="16"/>
      <c r="I79" s="16"/>
      <c r="J79" s="16"/>
      <c r="K79" s="16"/>
      <c r="L79" s="16"/>
      <c r="M79" s="16"/>
      <c r="O79" s="16"/>
    </row>
    <row r="80" spans="1:17" x14ac:dyDescent="0.25">
      <c r="B80" s="16"/>
      <c r="C80" s="16"/>
      <c r="D80" s="16"/>
      <c r="E80" s="16"/>
      <c r="F80" s="16"/>
      <c r="G80" s="16"/>
      <c r="H80" s="16"/>
      <c r="I80" s="16"/>
      <c r="J80" s="16"/>
      <c r="K80" s="16"/>
      <c r="L80" s="16"/>
      <c r="M80" s="16"/>
      <c r="O80" s="16"/>
    </row>
    <row r="81" spans="2:15" x14ac:dyDescent="0.25">
      <c r="B81" s="16"/>
      <c r="C81" s="16"/>
      <c r="D81" s="16"/>
      <c r="E81" s="16"/>
      <c r="F81" s="16"/>
      <c r="G81" s="16"/>
      <c r="H81" s="16"/>
      <c r="I81" s="16"/>
      <c r="J81" s="16"/>
      <c r="K81" s="16"/>
      <c r="L81" s="16"/>
      <c r="M81" s="16"/>
      <c r="O81" s="16"/>
    </row>
    <row r="82" spans="2:15" x14ac:dyDescent="0.25">
      <c r="B82" s="16"/>
      <c r="C82" s="16"/>
      <c r="D82" s="16"/>
      <c r="E82" s="16"/>
      <c r="F82" s="16"/>
      <c r="G82" s="16"/>
      <c r="H82" s="16"/>
      <c r="I82" s="16"/>
      <c r="J82" s="16"/>
      <c r="K82" s="16"/>
      <c r="L82" s="16"/>
      <c r="M82" s="16"/>
      <c r="O82" s="16"/>
    </row>
    <row r="83" spans="2:15" x14ac:dyDescent="0.25">
      <c r="B83" s="16"/>
      <c r="C83" s="16"/>
      <c r="D83" s="16"/>
      <c r="E83" s="16"/>
      <c r="F83" s="16"/>
      <c r="G83" s="16"/>
      <c r="H83" s="16"/>
      <c r="I83" s="16"/>
      <c r="J83" s="16"/>
      <c r="K83" s="16"/>
      <c r="L83" s="16"/>
      <c r="M83" s="16"/>
      <c r="O83" s="16"/>
    </row>
    <row r="84" spans="2:15" x14ac:dyDescent="0.25">
      <c r="B84" s="16"/>
      <c r="C84" s="16"/>
      <c r="D84" s="16"/>
      <c r="E84" s="16"/>
      <c r="F84" s="16"/>
      <c r="G84" s="16"/>
      <c r="H84" s="16"/>
      <c r="I84" s="16"/>
      <c r="J84" s="16"/>
      <c r="K84" s="16"/>
      <c r="L84" s="16"/>
      <c r="M84" s="16"/>
      <c r="O84" s="16"/>
    </row>
    <row r="85" spans="2:15" x14ac:dyDescent="0.25">
      <c r="B85" s="16"/>
      <c r="C85" s="16"/>
      <c r="D85" s="16"/>
      <c r="E85" s="16"/>
      <c r="F85" s="16"/>
      <c r="G85" s="16"/>
      <c r="H85" s="16"/>
      <c r="I85" s="16"/>
      <c r="J85" s="16"/>
      <c r="K85" s="16"/>
      <c r="L85" s="16"/>
      <c r="M85" s="16"/>
      <c r="O85" s="16"/>
    </row>
    <row r="86" spans="2:15" x14ac:dyDescent="0.25">
      <c r="B86" s="16"/>
      <c r="C86" s="16"/>
      <c r="D86" s="16"/>
      <c r="E86" s="16"/>
      <c r="F86" s="16"/>
      <c r="G86" s="16"/>
      <c r="H86" s="16"/>
      <c r="I86" s="16"/>
      <c r="J86" s="16"/>
      <c r="K86" s="16"/>
      <c r="L86" s="16"/>
      <c r="M86" s="16"/>
      <c r="O86" s="16"/>
    </row>
    <row r="87" spans="2:15" x14ac:dyDescent="0.25">
      <c r="B87" s="16"/>
      <c r="C87" s="16"/>
      <c r="D87" s="16"/>
      <c r="E87" s="16"/>
      <c r="F87" s="16"/>
      <c r="G87" s="16"/>
      <c r="H87" s="16"/>
      <c r="I87" s="16"/>
      <c r="J87" s="16"/>
      <c r="K87" s="16"/>
      <c r="L87" s="16"/>
      <c r="M87" s="16"/>
      <c r="O87" s="16"/>
    </row>
    <row r="88" spans="2:15" x14ac:dyDescent="0.25">
      <c r="B88" s="16"/>
      <c r="C88" s="16"/>
      <c r="D88" s="16"/>
      <c r="E88" s="16"/>
      <c r="F88" s="16"/>
      <c r="G88" s="16"/>
      <c r="H88" s="16"/>
      <c r="I88" s="16"/>
      <c r="J88" s="16"/>
      <c r="K88" s="16"/>
      <c r="L88" s="16"/>
      <c r="M88" s="16"/>
      <c r="O88" s="16"/>
    </row>
    <row r="89" spans="2:15" x14ac:dyDescent="0.25">
      <c r="B89" s="16"/>
      <c r="C89" s="16"/>
      <c r="D89" s="16"/>
      <c r="E89" s="16"/>
      <c r="F89" s="16"/>
      <c r="G89" s="16"/>
      <c r="H89" s="16"/>
      <c r="I89" s="16"/>
      <c r="J89" s="16"/>
      <c r="K89" s="16"/>
      <c r="L89" s="16"/>
      <c r="M89" s="16"/>
      <c r="O89" s="16"/>
    </row>
    <row r="90" spans="2:15" x14ac:dyDescent="0.25">
      <c r="B90" s="16"/>
      <c r="C90" s="16"/>
      <c r="D90" s="16"/>
      <c r="E90" s="16"/>
      <c r="F90" s="16"/>
      <c r="G90" s="16"/>
      <c r="H90" s="16"/>
      <c r="I90" s="16"/>
      <c r="J90" s="16"/>
      <c r="K90" s="16"/>
      <c r="L90" s="16"/>
      <c r="M90" s="16"/>
      <c r="N90" s="16"/>
      <c r="O90" s="16"/>
    </row>
    <row r="91" spans="2:15" x14ac:dyDescent="0.25">
      <c r="B91" s="16"/>
      <c r="C91" s="16"/>
      <c r="D91" s="16"/>
      <c r="E91" s="16"/>
      <c r="F91" s="16"/>
      <c r="G91" s="16"/>
      <c r="H91" s="16"/>
      <c r="I91" s="16"/>
      <c r="J91" s="16"/>
      <c r="K91" s="16"/>
      <c r="L91" s="16"/>
      <c r="M91" s="16"/>
      <c r="N91" s="16"/>
      <c r="O91" s="16"/>
    </row>
    <row r="92" spans="2:15" x14ac:dyDescent="0.25">
      <c r="B92" s="16"/>
      <c r="C92" s="16"/>
      <c r="D92" s="16"/>
      <c r="E92" s="16"/>
      <c r="F92" s="16"/>
      <c r="G92" s="16"/>
      <c r="H92" s="16"/>
      <c r="I92" s="16"/>
      <c r="J92" s="16"/>
      <c r="K92" s="16"/>
      <c r="L92" s="16"/>
      <c r="M92" s="16"/>
      <c r="N92" s="16"/>
      <c r="O92" s="16"/>
    </row>
    <row r="93" spans="2:15" x14ac:dyDescent="0.25">
      <c r="B93" s="16"/>
      <c r="C93" s="16"/>
      <c r="D93" s="16"/>
      <c r="E93" s="16"/>
      <c r="F93" s="16"/>
      <c r="G93" s="16"/>
      <c r="H93" s="16"/>
      <c r="I93" s="16"/>
      <c r="J93" s="16"/>
      <c r="K93" s="16"/>
      <c r="L93" s="16"/>
      <c r="M93" s="16"/>
      <c r="N93" s="16"/>
      <c r="O93" s="16"/>
    </row>
    <row r="94" spans="2:15" x14ac:dyDescent="0.25">
      <c r="B94" s="16"/>
      <c r="C94" s="16"/>
      <c r="D94" s="16"/>
      <c r="E94" s="16"/>
      <c r="F94" s="16"/>
      <c r="G94" s="16"/>
      <c r="H94" s="16"/>
      <c r="I94" s="16"/>
      <c r="J94" s="16"/>
      <c r="K94" s="16"/>
      <c r="L94" s="16"/>
      <c r="M94" s="16"/>
      <c r="N94" s="16"/>
      <c r="O94" s="16"/>
    </row>
    <row r="95" spans="2:15" x14ac:dyDescent="0.25">
      <c r="B95" s="16"/>
      <c r="C95" s="16"/>
      <c r="D95" s="16"/>
      <c r="E95" s="16"/>
      <c r="F95" s="16"/>
      <c r="G95" s="16"/>
      <c r="H95" s="16"/>
      <c r="I95" s="16"/>
      <c r="J95" s="16"/>
      <c r="K95" s="16"/>
      <c r="L95" s="16"/>
      <c r="M95" s="16"/>
      <c r="N95" s="16"/>
      <c r="O95" s="16"/>
    </row>
    <row r="96" spans="2:15" x14ac:dyDescent="0.25">
      <c r="B96" s="16"/>
      <c r="C96" s="16"/>
      <c r="D96" s="16"/>
      <c r="E96" s="16"/>
      <c r="F96" s="16"/>
      <c r="G96" s="16"/>
      <c r="H96" s="16"/>
      <c r="I96" s="16"/>
      <c r="J96" s="16"/>
      <c r="K96" s="16"/>
      <c r="L96" s="16"/>
      <c r="M96" s="16"/>
      <c r="N96" s="16"/>
      <c r="O96" s="16"/>
    </row>
    <row r="97" spans="2:15" x14ac:dyDescent="0.25">
      <c r="B97" s="16"/>
      <c r="C97" s="16"/>
      <c r="D97" s="16"/>
      <c r="E97" s="16"/>
      <c r="F97" s="16"/>
      <c r="G97" s="16"/>
      <c r="H97" s="16"/>
      <c r="I97" s="16"/>
      <c r="J97" s="16"/>
      <c r="K97" s="16"/>
      <c r="L97" s="16"/>
      <c r="M97" s="16"/>
      <c r="N97" s="16"/>
      <c r="O97" s="16"/>
    </row>
    <row r="98" spans="2:15" x14ac:dyDescent="0.25">
      <c r="B98" s="16"/>
      <c r="C98" s="16"/>
      <c r="D98" s="16"/>
      <c r="E98" s="16"/>
      <c r="F98" s="16"/>
      <c r="G98" s="16"/>
      <c r="H98" s="16"/>
      <c r="I98" s="16"/>
      <c r="J98" s="16"/>
      <c r="K98" s="16"/>
      <c r="L98" s="16"/>
      <c r="M98" s="16"/>
      <c r="N98" s="16"/>
      <c r="O98" s="16"/>
    </row>
    <row r="99" spans="2:15" x14ac:dyDescent="0.25">
      <c r="B99" s="16"/>
      <c r="C99" s="16"/>
      <c r="D99" s="16"/>
      <c r="E99" s="16"/>
      <c r="F99" s="16"/>
      <c r="G99" s="16"/>
      <c r="H99" s="16"/>
      <c r="I99" s="16"/>
      <c r="J99" s="16"/>
      <c r="K99" s="16"/>
      <c r="L99" s="16"/>
      <c r="M99" s="16"/>
      <c r="N99" s="16"/>
      <c r="O99" s="16"/>
    </row>
    <row r="100" spans="2:15" x14ac:dyDescent="0.25">
      <c r="B100" s="16"/>
      <c r="C100" s="16"/>
      <c r="D100" s="16"/>
      <c r="E100" s="16"/>
      <c r="F100" s="16"/>
      <c r="G100" s="16"/>
      <c r="H100" s="16"/>
      <c r="I100" s="16"/>
      <c r="J100" s="16"/>
      <c r="K100" s="16"/>
      <c r="L100" s="16"/>
      <c r="M100" s="16"/>
      <c r="N100" s="16"/>
      <c r="O100" s="16"/>
    </row>
    <row r="101" spans="2:15" x14ac:dyDescent="0.25">
      <c r="B101" s="16"/>
      <c r="C101" s="16"/>
      <c r="D101" s="16"/>
      <c r="E101" s="16"/>
      <c r="F101" s="16"/>
      <c r="G101" s="16"/>
      <c r="H101" s="16"/>
      <c r="I101" s="16"/>
      <c r="J101" s="16"/>
      <c r="K101" s="16"/>
      <c r="L101" s="16"/>
      <c r="M101" s="16"/>
      <c r="N101" s="16"/>
      <c r="O101" s="16"/>
    </row>
    <row r="102" spans="2:15" x14ac:dyDescent="0.25">
      <c r="B102" s="16"/>
      <c r="C102" s="16"/>
      <c r="D102" s="16"/>
      <c r="E102" s="16"/>
      <c r="F102" s="16"/>
      <c r="G102" s="16"/>
      <c r="H102" s="16"/>
      <c r="I102" s="16"/>
      <c r="J102" s="16"/>
      <c r="K102" s="16"/>
      <c r="L102" s="16"/>
      <c r="M102" s="16"/>
      <c r="N102" s="16"/>
      <c r="O102" s="16"/>
    </row>
    <row r="103" spans="2:15" x14ac:dyDescent="0.25">
      <c r="B103" s="16"/>
      <c r="C103" s="16"/>
      <c r="D103" s="16"/>
      <c r="E103" s="16"/>
      <c r="F103" s="16"/>
      <c r="G103" s="16"/>
      <c r="H103" s="16"/>
      <c r="I103" s="16"/>
      <c r="J103" s="16"/>
      <c r="K103" s="16"/>
      <c r="L103" s="16"/>
      <c r="M103" s="16"/>
      <c r="N103" s="16"/>
      <c r="O103" s="16"/>
    </row>
    <row r="104" spans="2:15" x14ac:dyDescent="0.25">
      <c r="B104" s="16"/>
      <c r="C104" s="16"/>
      <c r="D104" s="16"/>
      <c r="E104" s="16"/>
      <c r="F104" s="16"/>
      <c r="G104" s="16"/>
      <c r="H104" s="16"/>
      <c r="I104" s="16"/>
      <c r="J104" s="16"/>
      <c r="K104" s="16"/>
      <c r="L104" s="16"/>
      <c r="M104" s="16"/>
      <c r="N104" s="16"/>
      <c r="O104" s="16"/>
    </row>
    <row r="105" spans="2:15" x14ac:dyDescent="0.25">
      <c r="B105" s="16"/>
      <c r="C105" s="16"/>
      <c r="D105" s="16"/>
      <c r="E105" s="16"/>
      <c r="F105" s="16"/>
      <c r="G105" s="16"/>
      <c r="H105" s="16"/>
      <c r="I105" s="16"/>
      <c r="J105" s="16"/>
      <c r="K105" s="16"/>
      <c r="L105" s="16"/>
      <c r="M105" s="16"/>
      <c r="N105" s="16"/>
      <c r="O105" s="16"/>
    </row>
    <row r="106" spans="2:15" x14ac:dyDescent="0.25">
      <c r="B106" s="16"/>
      <c r="C106" s="16"/>
      <c r="D106" s="16"/>
      <c r="E106" s="16"/>
      <c r="F106" s="16"/>
      <c r="G106" s="16"/>
      <c r="H106" s="16"/>
      <c r="I106" s="16"/>
      <c r="J106" s="16"/>
      <c r="K106" s="16"/>
      <c r="L106" s="16"/>
      <c r="M106" s="16"/>
      <c r="N106" s="16"/>
      <c r="O106" s="16"/>
    </row>
    <row r="107" spans="2:15" x14ac:dyDescent="0.25">
      <c r="B107" s="16"/>
      <c r="C107" s="16"/>
      <c r="D107" s="16"/>
      <c r="E107" s="16"/>
      <c r="F107" s="16"/>
      <c r="G107" s="16"/>
      <c r="H107" s="16"/>
      <c r="I107" s="16"/>
      <c r="J107" s="16"/>
      <c r="K107" s="16"/>
      <c r="L107" s="16"/>
      <c r="M107" s="16"/>
      <c r="N107" s="16"/>
      <c r="O107" s="16"/>
    </row>
    <row r="108" spans="2:15" x14ac:dyDescent="0.25">
      <c r="B108" s="16"/>
      <c r="C108" s="16"/>
      <c r="D108" s="16"/>
      <c r="E108" s="16"/>
      <c r="F108" s="16"/>
      <c r="G108" s="16"/>
      <c r="H108" s="16"/>
      <c r="I108" s="16"/>
      <c r="J108" s="16"/>
      <c r="K108" s="16"/>
      <c r="L108" s="16"/>
      <c r="M108" s="16"/>
      <c r="N108" s="16"/>
      <c r="O108" s="16"/>
    </row>
    <row r="109" spans="2:15" x14ac:dyDescent="0.25">
      <c r="B109" s="16"/>
      <c r="C109" s="16"/>
      <c r="D109" s="16"/>
      <c r="E109" s="16"/>
      <c r="F109" s="16"/>
      <c r="G109" s="16"/>
      <c r="H109" s="16"/>
      <c r="I109" s="16"/>
      <c r="J109" s="16"/>
      <c r="K109" s="16"/>
      <c r="L109" s="16"/>
      <c r="M109" s="16"/>
      <c r="N109" s="16"/>
      <c r="O109" s="16"/>
    </row>
    <row r="110" spans="2:15" x14ac:dyDescent="0.25">
      <c r="B110" s="16"/>
      <c r="C110" s="16"/>
      <c r="D110" s="16"/>
      <c r="E110" s="16"/>
      <c r="F110" s="16"/>
      <c r="G110" s="16"/>
      <c r="H110" s="16"/>
      <c r="I110" s="16"/>
      <c r="J110" s="16"/>
      <c r="K110" s="16"/>
      <c r="L110" s="16"/>
      <c r="M110" s="16"/>
      <c r="N110" s="16"/>
      <c r="O110" s="16"/>
    </row>
    <row r="111" spans="2:15" x14ac:dyDescent="0.25">
      <c r="B111" s="16"/>
      <c r="C111" s="16"/>
      <c r="D111" s="16"/>
      <c r="E111" s="16"/>
      <c r="F111" s="16"/>
      <c r="G111" s="16"/>
      <c r="H111" s="16"/>
      <c r="I111" s="16"/>
      <c r="J111" s="16"/>
      <c r="K111" s="16"/>
      <c r="L111" s="16"/>
      <c r="M111" s="16"/>
      <c r="N111" s="16"/>
      <c r="O111" s="16"/>
    </row>
    <row r="112" spans="2:15" x14ac:dyDescent="0.25">
      <c r="B112" s="16"/>
      <c r="C112" s="16"/>
      <c r="D112" s="16"/>
      <c r="E112" s="16"/>
      <c r="F112" s="16"/>
      <c r="G112" s="16"/>
      <c r="H112" s="16"/>
      <c r="I112" s="16"/>
      <c r="J112" s="16"/>
      <c r="K112" s="16"/>
      <c r="L112" s="16"/>
      <c r="M112" s="16"/>
      <c r="N112" s="16"/>
      <c r="O112" s="16"/>
    </row>
    <row r="113" spans="2:15" x14ac:dyDescent="0.25">
      <c r="B113" s="16"/>
      <c r="C113" s="16"/>
      <c r="D113" s="16"/>
      <c r="E113" s="16"/>
      <c r="F113" s="16"/>
      <c r="G113" s="16"/>
      <c r="H113" s="16"/>
      <c r="I113" s="16"/>
      <c r="J113" s="16"/>
      <c r="K113" s="16"/>
      <c r="L113" s="16"/>
      <c r="M113" s="16"/>
      <c r="N113" s="16"/>
      <c r="O113" s="16"/>
    </row>
    <row r="114" spans="2:15" x14ac:dyDescent="0.25">
      <c r="B114" s="16"/>
      <c r="C114" s="16"/>
      <c r="D114" s="16"/>
      <c r="E114" s="16"/>
      <c r="F114" s="16"/>
      <c r="G114" s="16"/>
      <c r="H114" s="16"/>
      <c r="I114" s="16"/>
      <c r="J114" s="16"/>
      <c r="K114" s="16"/>
      <c r="L114" s="16"/>
      <c r="M114" s="16"/>
      <c r="N114" s="16"/>
      <c r="O114" s="16"/>
    </row>
    <row r="115" spans="2:15" x14ac:dyDescent="0.25">
      <c r="B115" s="16"/>
      <c r="C115" s="16"/>
      <c r="D115" s="16"/>
      <c r="E115" s="16"/>
      <c r="F115" s="16"/>
      <c r="G115" s="16"/>
      <c r="H115" s="16"/>
      <c r="I115" s="16"/>
      <c r="J115" s="16"/>
      <c r="K115" s="16"/>
      <c r="L115" s="16"/>
      <c r="M115" s="16"/>
      <c r="N115" s="16"/>
      <c r="O115" s="16"/>
    </row>
    <row r="116" spans="2:15" x14ac:dyDescent="0.25">
      <c r="B116" s="16"/>
      <c r="C116" s="16"/>
      <c r="D116" s="16"/>
      <c r="E116" s="16"/>
      <c r="F116" s="16"/>
      <c r="G116" s="16"/>
      <c r="H116" s="16"/>
      <c r="I116" s="16"/>
      <c r="J116" s="16"/>
      <c r="K116" s="16"/>
      <c r="L116" s="16"/>
      <c r="M116" s="16"/>
      <c r="N116" s="16"/>
      <c r="O116" s="16"/>
    </row>
    <row r="117" spans="2:15" x14ac:dyDescent="0.25">
      <c r="B117" s="16"/>
      <c r="C117" s="16"/>
      <c r="D117" s="16"/>
      <c r="E117" s="16"/>
      <c r="F117" s="16"/>
      <c r="G117" s="16"/>
      <c r="H117" s="16"/>
      <c r="I117" s="16"/>
      <c r="J117" s="16"/>
      <c r="K117" s="16"/>
      <c r="L117" s="16"/>
      <c r="M117" s="16"/>
      <c r="N117" s="16"/>
      <c r="O117" s="16"/>
    </row>
    <row r="118" spans="2:15" x14ac:dyDescent="0.25">
      <c r="B118" s="16"/>
      <c r="C118" s="16"/>
      <c r="D118" s="16"/>
      <c r="E118" s="16"/>
      <c r="F118" s="16"/>
      <c r="G118" s="16"/>
      <c r="H118" s="16"/>
      <c r="I118" s="16"/>
      <c r="J118" s="16"/>
      <c r="K118" s="16"/>
      <c r="L118" s="16"/>
      <c r="M118" s="16"/>
      <c r="N118" s="16"/>
      <c r="O118" s="16"/>
    </row>
    <row r="119" spans="2:15" x14ac:dyDescent="0.25">
      <c r="B119" s="16"/>
      <c r="C119" s="16"/>
      <c r="D119" s="16"/>
      <c r="E119" s="16"/>
      <c r="F119" s="16"/>
      <c r="G119" s="16"/>
      <c r="H119" s="16"/>
      <c r="I119" s="16"/>
      <c r="J119" s="16"/>
      <c r="K119" s="16"/>
      <c r="L119" s="16"/>
      <c r="M119" s="16"/>
      <c r="N119" s="16"/>
      <c r="O119" s="16"/>
    </row>
    <row r="120" spans="2:15" x14ac:dyDescent="0.25">
      <c r="B120" s="16"/>
      <c r="C120" s="16"/>
      <c r="D120" s="16"/>
      <c r="E120" s="16"/>
      <c r="F120" s="16"/>
      <c r="G120" s="16"/>
      <c r="H120" s="16"/>
      <c r="I120" s="16"/>
      <c r="J120" s="16"/>
      <c r="K120" s="16"/>
      <c r="L120" s="16"/>
      <c r="M120" s="16"/>
      <c r="N120" s="16"/>
      <c r="O120" s="16"/>
    </row>
    <row r="121" spans="2:15" x14ac:dyDescent="0.25">
      <c r="B121" s="16"/>
      <c r="C121" s="16"/>
      <c r="D121" s="16"/>
      <c r="E121" s="16"/>
      <c r="F121" s="16"/>
      <c r="G121" s="16"/>
      <c r="H121" s="16"/>
      <c r="I121" s="16"/>
      <c r="J121" s="16"/>
      <c r="K121" s="16"/>
      <c r="L121" s="16"/>
      <c r="M121" s="16"/>
      <c r="N121" s="16"/>
      <c r="O121" s="16"/>
    </row>
    <row r="122" spans="2:15" x14ac:dyDescent="0.25">
      <c r="B122" s="16"/>
      <c r="C122" s="16"/>
      <c r="D122" s="16"/>
      <c r="E122" s="16"/>
      <c r="F122" s="16"/>
      <c r="G122" s="16"/>
      <c r="H122" s="16"/>
      <c r="I122" s="16"/>
      <c r="J122" s="16"/>
      <c r="K122" s="16"/>
      <c r="L122" s="16"/>
      <c r="M122" s="16"/>
      <c r="N122" s="16"/>
      <c r="O122" s="16"/>
    </row>
    <row r="123" spans="2:15" x14ac:dyDescent="0.25">
      <c r="B123" s="16"/>
      <c r="C123" s="16"/>
      <c r="D123" s="16"/>
      <c r="E123" s="16"/>
      <c r="F123" s="16"/>
      <c r="G123" s="16"/>
      <c r="H123" s="16"/>
      <c r="I123" s="16"/>
      <c r="J123" s="16"/>
      <c r="K123" s="16"/>
      <c r="L123" s="16"/>
      <c r="M123" s="16"/>
      <c r="N123" s="16"/>
      <c r="O123" s="16"/>
    </row>
    <row r="124" spans="2:15" x14ac:dyDescent="0.25">
      <c r="B124" s="16"/>
      <c r="C124" s="16"/>
      <c r="D124" s="16"/>
      <c r="E124" s="16"/>
      <c r="F124" s="16"/>
      <c r="G124" s="16"/>
      <c r="H124" s="16"/>
      <c r="I124" s="16"/>
      <c r="J124" s="16"/>
      <c r="K124" s="16"/>
      <c r="L124" s="16"/>
      <c r="M124" s="16"/>
      <c r="N124" s="16"/>
      <c r="O124" s="16"/>
    </row>
    <row r="125" spans="2:15" x14ac:dyDescent="0.25">
      <c r="B125" s="16"/>
      <c r="C125" s="16"/>
      <c r="D125" s="16"/>
      <c r="E125" s="16"/>
      <c r="F125" s="16"/>
      <c r="G125" s="16"/>
      <c r="H125" s="16"/>
      <c r="I125" s="16"/>
      <c r="J125" s="16"/>
      <c r="K125" s="16"/>
      <c r="L125" s="16"/>
      <c r="M125" s="16"/>
      <c r="N125" s="16"/>
      <c r="O125" s="16"/>
    </row>
    <row r="126" spans="2:15" x14ac:dyDescent="0.25">
      <c r="B126" s="16"/>
      <c r="C126" s="16"/>
      <c r="D126" s="16"/>
      <c r="E126" s="16"/>
      <c r="F126" s="16"/>
      <c r="G126" s="16"/>
      <c r="H126" s="16"/>
      <c r="I126" s="16"/>
      <c r="J126" s="16"/>
      <c r="K126" s="16"/>
      <c r="L126" s="16"/>
      <c r="M126" s="16"/>
      <c r="N126" s="16"/>
      <c r="O126" s="16"/>
    </row>
    <row r="127" spans="2:15" x14ac:dyDescent="0.25">
      <c r="B127" s="16"/>
      <c r="C127" s="16"/>
      <c r="D127" s="16"/>
      <c r="E127" s="16"/>
      <c r="F127" s="16"/>
      <c r="G127" s="16"/>
      <c r="H127" s="16"/>
      <c r="I127" s="16"/>
      <c r="J127" s="16"/>
      <c r="K127" s="16"/>
      <c r="L127" s="16"/>
      <c r="M127" s="16"/>
      <c r="N127" s="16"/>
      <c r="O127" s="16"/>
    </row>
    <row r="128" spans="2:15" x14ac:dyDescent="0.25">
      <c r="B128" s="16"/>
      <c r="C128" s="16"/>
      <c r="D128" s="16"/>
      <c r="E128" s="16"/>
      <c r="F128" s="16"/>
      <c r="G128" s="16"/>
      <c r="H128" s="16"/>
      <c r="I128" s="16"/>
      <c r="J128" s="16"/>
      <c r="K128" s="16"/>
      <c r="L128" s="16"/>
      <c r="M128" s="16"/>
      <c r="N128" s="16"/>
      <c r="O128" s="16"/>
    </row>
    <row r="129" spans="2:15" x14ac:dyDescent="0.25">
      <c r="B129" s="16"/>
      <c r="C129" s="16"/>
      <c r="D129" s="16"/>
      <c r="E129" s="16"/>
      <c r="F129" s="16"/>
      <c r="G129" s="16"/>
      <c r="H129" s="16"/>
      <c r="I129" s="16"/>
      <c r="J129" s="16"/>
      <c r="K129" s="16"/>
      <c r="L129" s="16"/>
      <c r="M129" s="16"/>
      <c r="N129" s="16"/>
      <c r="O129" s="16"/>
    </row>
    <row r="130" spans="2:15" x14ac:dyDescent="0.25">
      <c r="B130" s="16"/>
      <c r="C130" s="16"/>
      <c r="D130" s="16"/>
      <c r="E130" s="16"/>
      <c r="F130" s="16"/>
      <c r="G130" s="16"/>
      <c r="H130" s="16"/>
      <c r="I130" s="16"/>
      <c r="J130" s="16"/>
      <c r="K130" s="16"/>
      <c r="L130" s="16"/>
      <c r="M130" s="16"/>
      <c r="N130" s="16"/>
      <c r="O130" s="16"/>
    </row>
    <row r="131" spans="2:15" x14ac:dyDescent="0.25">
      <c r="B131" s="16"/>
      <c r="C131" s="16"/>
      <c r="D131" s="16"/>
      <c r="E131" s="16"/>
      <c r="F131" s="16"/>
      <c r="G131" s="16"/>
      <c r="H131" s="16"/>
      <c r="I131" s="16"/>
      <c r="J131" s="16"/>
      <c r="K131" s="16"/>
      <c r="L131" s="16"/>
      <c r="M131" s="16"/>
      <c r="N131" s="16"/>
      <c r="O131" s="16"/>
    </row>
    <row r="132" spans="2:15" x14ac:dyDescent="0.25">
      <c r="B132" s="16"/>
      <c r="C132" s="16"/>
      <c r="D132" s="16"/>
      <c r="E132" s="16"/>
      <c r="F132" s="16"/>
      <c r="G132" s="16"/>
      <c r="H132" s="16"/>
      <c r="I132" s="16"/>
      <c r="J132" s="16"/>
      <c r="K132" s="16"/>
      <c r="L132" s="16"/>
      <c r="M132" s="16"/>
      <c r="N132" s="16"/>
      <c r="O132" s="16"/>
    </row>
    <row r="133" spans="2:15" x14ac:dyDescent="0.25">
      <c r="B133" s="16"/>
      <c r="C133" s="16"/>
      <c r="D133" s="16"/>
      <c r="E133" s="16"/>
      <c r="F133" s="16"/>
      <c r="G133" s="16"/>
      <c r="H133" s="16"/>
      <c r="I133" s="16"/>
      <c r="J133" s="16"/>
      <c r="K133" s="16"/>
      <c r="L133" s="16"/>
      <c r="M133" s="16"/>
      <c r="N133" s="16"/>
      <c r="O133" s="16"/>
    </row>
    <row r="134" spans="2:15" x14ac:dyDescent="0.25">
      <c r="B134" s="16"/>
      <c r="C134" s="16"/>
      <c r="D134" s="16"/>
      <c r="E134" s="16"/>
      <c r="F134" s="16"/>
      <c r="G134" s="16"/>
      <c r="H134" s="16"/>
      <c r="I134" s="16"/>
      <c r="J134" s="16"/>
      <c r="K134" s="16"/>
      <c r="L134" s="16"/>
      <c r="M134" s="16"/>
      <c r="N134" s="16"/>
      <c r="O134" s="16"/>
    </row>
    <row r="135" spans="2:15" x14ac:dyDescent="0.25">
      <c r="B135" s="16"/>
      <c r="C135" s="16"/>
      <c r="D135" s="16"/>
      <c r="E135" s="16"/>
      <c r="F135" s="16"/>
      <c r="G135" s="16"/>
      <c r="H135" s="16"/>
      <c r="I135" s="16"/>
      <c r="J135" s="16"/>
      <c r="K135" s="16"/>
      <c r="L135" s="16"/>
      <c r="M135" s="16"/>
      <c r="N135" s="16"/>
      <c r="O135" s="16"/>
    </row>
    <row r="136" spans="2:15" x14ac:dyDescent="0.25">
      <c r="B136" s="16"/>
      <c r="C136" s="16"/>
      <c r="D136" s="16"/>
      <c r="E136" s="16"/>
      <c r="F136" s="16"/>
      <c r="G136" s="16"/>
      <c r="H136" s="16"/>
      <c r="I136" s="16"/>
      <c r="J136" s="16"/>
      <c r="K136" s="16"/>
      <c r="L136" s="16"/>
      <c r="M136" s="16"/>
      <c r="N136" s="16"/>
      <c r="O136" s="16"/>
    </row>
    <row r="137" spans="2:15" x14ac:dyDescent="0.25">
      <c r="B137" s="16"/>
      <c r="C137" s="16"/>
      <c r="D137" s="16"/>
      <c r="E137" s="16"/>
      <c r="F137" s="16"/>
      <c r="G137" s="16"/>
      <c r="H137" s="16"/>
      <c r="I137" s="16"/>
      <c r="J137" s="16"/>
      <c r="K137" s="16"/>
      <c r="L137" s="16"/>
      <c r="M137" s="16"/>
      <c r="N137" s="16"/>
      <c r="O137" s="16"/>
    </row>
    <row r="138" spans="2:15" x14ac:dyDescent="0.25">
      <c r="B138" s="16"/>
      <c r="C138" s="16"/>
      <c r="D138" s="16"/>
      <c r="E138" s="16"/>
      <c r="F138" s="16"/>
      <c r="G138" s="16"/>
      <c r="H138" s="16"/>
      <c r="I138" s="16"/>
      <c r="J138" s="16"/>
      <c r="K138" s="16"/>
      <c r="L138" s="16"/>
      <c r="M138" s="16"/>
      <c r="N138" s="16"/>
      <c r="O138" s="16"/>
    </row>
    <row r="139" spans="2:15" x14ac:dyDescent="0.25">
      <c r="B139" s="16"/>
      <c r="C139" s="16"/>
      <c r="D139" s="16"/>
      <c r="E139" s="16"/>
      <c r="F139" s="16"/>
      <c r="G139" s="16"/>
      <c r="H139" s="16"/>
      <c r="I139" s="16"/>
      <c r="J139" s="16"/>
      <c r="K139" s="16"/>
      <c r="L139" s="16"/>
      <c r="M139" s="16"/>
      <c r="N139" s="16"/>
      <c r="O139" s="16"/>
    </row>
    <row r="140" spans="2:15" x14ac:dyDescent="0.25">
      <c r="B140" s="16"/>
      <c r="C140" s="16"/>
      <c r="D140" s="16"/>
      <c r="E140" s="16"/>
      <c r="F140" s="16"/>
      <c r="G140" s="16"/>
      <c r="H140" s="16"/>
      <c r="I140" s="16"/>
      <c r="J140" s="16"/>
      <c r="K140" s="16"/>
      <c r="L140" s="16"/>
      <c r="M140" s="16"/>
      <c r="N140" s="16"/>
      <c r="O140" s="16"/>
    </row>
    <row r="141" spans="2:15" x14ac:dyDescent="0.25">
      <c r="B141" s="16"/>
      <c r="C141" s="16"/>
      <c r="D141" s="16"/>
      <c r="E141" s="16"/>
      <c r="F141" s="16"/>
      <c r="G141" s="16"/>
      <c r="H141" s="16"/>
      <c r="I141" s="16"/>
      <c r="J141" s="16"/>
      <c r="K141" s="16"/>
      <c r="L141" s="16"/>
      <c r="M141" s="16"/>
      <c r="N141" s="16"/>
      <c r="O141" s="16"/>
    </row>
    <row r="142" spans="2:15" x14ac:dyDescent="0.25">
      <c r="B142" s="16"/>
      <c r="C142" s="16"/>
      <c r="D142" s="16"/>
      <c r="E142" s="16"/>
      <c r="F142" s="16"/>
      <c r="G142" s="16"/>
      <c r="H142" s="16"/>
      <c r="I142" s="16"/>
      <c r="J142" s="16"/>
      <c r="K142" s="16"/>
      <c r="L142" s="16"/>
      <c r="M142" s="16"/>
      <c r="N142" s="16"/>
      <c r="O142" s="16"/>
    </row>
    <row r="143" spans="2:15" x14ac:dyDescent="0.25">
      <c r="B143" s="16"/>
      <c r="C143" s="16"/>
      <c r="D143" s="16"/>
      <c r="E143" s="16"/>
      <c r="F143" s="16"/>
      <c r="G143" s="16"/>
      <c r="H143" s="16"/>
      <c r="I143" s="16"/>
      <c r="J143" s="16"/>
      <c r="K143" s="16"/>
      <c r="L143" s="16"/>
      <c r="M143" s="16"/>
      <c r="N143" s="16"/>
      <c r="O143" s="16"/>
    </row>
    <row r="144" spans="2:15" x14ac:dyDescent="0.25">
      <c r="B144" s="16"/>
      <c r="C144" s="16"/>
      <c r="D144" s="16"/>
      <c r="E144" s="16"/>
      <c r="F144" s="16"/>
      <c r="G144" s="16"/>
      <c r="H144" s="16"/>
      <c r="I144" s="16"/>
      <c r="J144" s="16"/>
      <c r="K144" s="16"/>
      <c r="L144" s="16"/>
      <c r="M144" s="16"/>
      <c r="N144" s="16"/>
      <c r="O144" s="16"/>
    </row>
    <row r="145" spans="2:15" x14ac:dyDescent="0.25">
      <c r="B145" s="16"/>
      <c r="C145" s="16"/>
      <c r="D145" s="16"/>
      <c r="E145" s="16"/>
      <c r="F145" s="16"/>
      <c r="G145" s="16"/>
      <c r="H145" s="16"/>
      <c r="I145" s="16"/>
      <c r="J145" s="16"/>
      <c r="K145" s="16"/>
      <c r="L145" s="16"/>
      <c r="M145" s="16"/>
      <c r="N145" s="16"/>
      <c r="O145" s="16"/>
    </row>
    <row r="146" spans="2:15" x14ac:dyDescent="0.25">
      <c r="B146" s="16"/>
      <c r="C146" s="16"/>
      <c r="D146" s="16"/>
      <c r="E146" s="16"/>
      <c r="F146" s="16"/>
      <c r="G146" s="16"/>
      <c r="H146" s="16"/>
      <c r="I146" s="16"/>
      <c r="J146" s="16"/>
      <c r="K146" s="16"/>
      <c r="L146" s="16"/>
      <c r="M146" s="16"/>
      <c r="N146" s="16"/>
      <c r="O146" s="16"/>
    </row>
    <row r="147" spans="2:15" x14ac:dyDescent="0.25">
      <c r="B147" s="16"/>
      <c r="C147" s="16"/>
      <c r="D147" s="16"/>
      <c r="E147" s="16"/>
      <c r="F147" s="16"/>
      <c r="G147" s="16"/>
      <c r="H147" s="16"/>
      <c r="I147" s="16"/>
      <c r="J147" s="16"/>
      <c r="K147" s="16"/>
      <c r="L147" s="16"/>
      <c r="M147" s="16"/>
      <c r="N147" s="16"/>
      <c r="O147" s="16"/>
    </row>
    <row r="148" spans="2:15" x14ac:dyDescent="0.25">
      <c r="B148" s="16"/>
      <c r="C148" s="16"/>
      <c r="D148" s="16"/>
      <c r="E148" s="16"/>
      <c r="F148" s="16"/>
      <c r="G148" s="16"/>
      <c r="H148" s="16"/>
      <c r="I148" s="16"/>
      <c r="J148" s="16"/>
      <c r="K148" s="16"/>
      <c r="L148" s="16"/>
      <c r="M148" s="16"/>
      <c r="N148" s="16"/>
      <c r="O148" s="16"/>
    </row>
    <row r="149" spans="2:15" x14ac:dyDescent="0.25">
      <c r="B149" s="16"/>
      <c r="C149" s="16"/>
      <c r="D149" s="16"/>
      <c r="E149" s="16"/>
      <c r="F149" s="16"/>
      <c r="G149" s="16"/>
      <c r="H149" s="16"/>
      <c r="I149" s="16"/>
      <c r="J149" s="16"/>
      <c r="K149" s="16"/>
      <c r="L149" s="16"/>
      <c r="M149" s="16"/>
      <c r="N149" s="16"/>
      <c r="O149" s="16"/>
    </row>
    <row r="150" spans="2:15" x14ac:dyDescent="0.25">
      <c r="B150" s="16"/>
      <c r="C150" s="16"/>
      <c r="D150" s="16"/>
      <c r="E150" s="16"/>
      <c r="F150" s="16"/>
      <c r="G150" s="16"/>
      <c r="H150" s="16"/>
      <c r="I150" s="16"/>
      <c r="J150" s="16"/>
      <c r="K150" s="16"/>
      <c r="L150" s="16"/>
      <c r="M150" s="16"/>
      <c r="N150" s="16"/>
      <c r="O150" s="16"/>
    </row>
    <row r="151" spans="2:15" x14ac:dyDescent="0.25">
      <c r="B151" s="16"/>
      <c r="C151" s="16"/>
      <c r="D151" s="16"/>
      <c r="E151" s="16"/>
      <c r="F151" s="16"/>
      <c r="G151" s="16"/>
      <c r="H151" s="16"/>
      <c r="I151" s="16"/>
      <c r="J151" s="16"/>
      <c r="K151" s="16"/>
      <c r="L151" s="16"/>
      <c r="M151" s="16"/>
      <c r="N151" s="16"/>
      <c r="O151" s="16"/>
    </row>
    <row r="152" spans="2:15" x14ac:dyDescent="0.25">
      <c r="B152" s="16"/>
      <c r="C152" s="16"/>
      <c r="D152" s="16"/>
      <c r="E152" s="16"/>
      <c r="F152" s="16"/>
      <c r="G152" s="16"/>
      <c r="H152" s="16"/>
      <c r="I152" s="16"/>
      <c r="J152" s="16"/>
      <c r="K152" s="16"/>
      <c r="L152" s="16"/>
      <c r="M152" s="16"/>
      <c r="N152" s="16"/>
      <c r="O152" s="16"/>
    </row>
    <row r="153" spans="2:15" x14ac:dyDescent="0.25">
      <c r="B153" s="16"/>
      <c r="C153" s="16"/>
      <c r="D153" s="16"/>
      <c r="E153" s="16"/>
      <c r="F153" s="16"/>
      <c r="G153" s="16"/>
      <c r="H153" s="16"/>
      <c r="I153" s="16"/>
      <c r="J153" s="16"/>
      <c r="K153" s="16"/>
      <c r="L153" s="16"/>
      <c r="M153" s="16"/>
      <c r="N153" s="16"/>
      <c r="O153" s="16"/>
    </row>
  </sheetData>
  <mergeCells count="13">
    <mergeCell ref="C70:D70"/>
    <mergeCell ref="O14:Q14"/>
    <mergeCell ref="A1:G1"/>
    <mergeCell ref="A2:G2"/>
    <mergeCell ref="I9:K9"/>
    <mergeCell ref="I11:M11"/>
    <mergeCell ref="I12:M12"/>
    <mergeCell ref="I13:M13"/>
    <mergeCell ref="I14:M14"/>
    <mergeCell ref="C7:D7"/>
    <mergeCell ref="C8:D8"/>
    <mergeCell ref="C9:D9"/>
    <mergeCell ref="I2:L2"/>
  </mergeCells>
  <printOptions horizontalCentered="1"/>
  <pageMargins left="0.25" right="0.25" top="0.75" bottom="0.75" header="0.3" footer="0.3"/>
  <pageSetup scale="50" orientation="landscape" r:id="rId1"/>
  <headerFooter alignWithMargins="0">
    <oddFooter>&amp;L&amp;"Arial,Regular"&amp;8&amp;F&amp;C&amp;A&amp;R&amp;"Arial,Regular"Advice No. 18-xxxx
Page &amp;P of &amp;N</oddFooter>
  </headerFooter>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7" transitionEvaluation="1">
    <pageSetUpPr fitToPage="1"/>
  </sheetPr>
  <dimension ref="A1:AJ139"/>
  <sheetViews>
    <sheetView showGridLines="0" zoomScaleNormal="100" workbookViewId="0">
      <pane xSplit="1" ySplit="16" topLeftCell="B17" activePane="bottomRight" state="frozen"/>
      <selection activeCell="B7" sqref="B7"/>
      <selection pane="topRight" activeCell="B7" sqref="B7"/>
      <selection pane="bottomLeft" activeCell="B7" sqref="B7"/>
      <selection pane="bottomRight" activeCell="B17" sqref="B17"/>
    </sheetView>
  </sheetViews>
  <sheetFormatPr defaultColWidth="13.33203125" defaultRowHeight="13.2" x14ac:dyDescent="0.25"/>
  <cols>
    <col min="1" max="1" width="8.77734375" style="2" bestFit="1" customWidth="1"/>
    <col min="2" max="2" width="10.77734375" style="2" bestFit="1" customWidth="1"/>
    <col min="3" max="3" width="14.109375" style="2" bestFit="1" customWidth="1"/>
    <col min="4" max="4" width="12.33203125" style="2" bestFit="1" customWidth="1"/>
    <col min="5" max="5" width="11" style="2" bestFit="1" customWidth="1"/>
    <col min="6" max="6" width="8.33203125" style="2" bestFit="1" customWidth="1"/>
    <col min="7" max="8" width="9.33203125" style="2" bestFit="1" customWidth="1"/>
    <col min="9" max="9" width="12.109375" style="2" bestFit="1" customWidth="1"/>
    <col min="10" max="10" width="11.44140625" style="2" bestFit="1" customWidth="1"/>
    <col min="11" max="11" width="9.21875" style="2" bestFit="1" customWidth="1"/>
    <col min="12" max="12" width="11.5546875" style="2" bestFit="1" customWidth="1"/>
    <col min="13" max="13" width="8.33203125" style="2" bestFit="1" customWidth="1"/>
    <col min="14" max="14" width="37.33203125" style="2" bestFit="1" customWidth="1"/>
    <col min="15" max="15" width="9.21875" style="2" bestFit="1" customWidth="1"/>
    <col min="16" max="22" width="13.33203125" style="2"/>
    <col min="23" max="23" width="2" style="2" bestFit="1" customWidth="1"/>
    <col min="24" max="25" width="15.5546875" style="2" customWidth="1"/>
    <col min="26" max="200" width="13.33203125" style="2"/>
    <col min="201" max="201" width="83" style="2" customWidth="1"/>
    <col min="202" max="16384" width="13.33203125" style="2"/>
  </cols>
  <sheetData>
    <row r="1" spans="1:25" ht="13.8" thickBot="1" x14ac:dyDescent="0.3">
      <c r="A1" s="128" t="s">
        <v>69</v>
      </c>
      <c r="B1" s="128"/>
      <c r="C1" s="128"/>
      <c r="D1" s="128"/>
      <c r="E1" s="128"/>
      <c r="F1" s="128"/>
      <c r="G1" s="128"/>
      <c r="H1" s="53"/>
      <c r="I1" s="53"/>
      <c r="J1" s="53"/>
      <c r="K1" s="53"/>
      <c r="L1" s="53"/>
      <c r="M1" s="53"/>
      <c r="Q1" s="21"/>
      <c r="R1" s="21"/>
      <c r="S1" s="21"/>
      <c r="W1" s="24" t="s">
        <v>14</v>
      </c>
    </row>
    <row r="2" spans="1:25" ht="14.4" customHeight="1" thickBot="1" x14ac:dyDescent="0.3">
      <c r="A2" s="128" t="s">
        <v>29</v>
      </c>
      <c r="B2" s="128"/>
      <c r="C2" s="128"/>
      <c r="D2" s="128"/>
      <c r="E2" s="128"/>
      <c r="F2" s="128"/>
      <c r="G2" s="128"/>
      <c r="H2" s="53"/>
      <c r="I2" s="129" t="s">
        <v>45</v>
      </c>
      <c r="J2" s="130"/>
      <c r="K2" s="130"/>
      <c r="L2" s="131"/>
      <c r="Q2" s="21"/>
      <c r="R2" s="21"/>
      <c r="S2" s="21"/>
      <c r="W2" s="24" t="s">
        <v>14</v>
      </c>
    </row>
    <row r="3" spans="1:25" x14ac:dyDescent="0.25">
      <c r="A3" s="67"/>
      <c r="B3" s="67"/>
      <c r="C3" s="67"/>
      <c r="D3" s="67"/>
      <c r="E3" s="67"/>
      <c r="F3" s="67"/>
      <c r="G3" s="53"/>
      <c r="H3" s="53"/>
      <c r="I3" s="62" t="s">
        <v>27</v>
      </c>
      <c r="J3" s="87">
        <f>+'LvlFCR Land'!J2</f>
        <v>0.51500000000000001</v>
      </c>
      <c r="K3" s="89">
        <f>+'LvlFCR Land'!K2</f>
        <v>5.8058252427184473E-2</v>
      </c>
      <c r="L3" s="90">
        <f>+'LvlFCR Land'!L2</f>
        <v>2.9899999999999999E-2</v>
      </c>
      <c r="Q3" s="21"/>
      <c r="R3" s="21"/>
      <c r="S3" s="21"/>
      <c r="W3" s="24"/>
    </row>
    <row r="4" spans="1:25" x14ac:dyDescent="0.25">
      <c r="A4" s="67"/>
      <c r="B4" s="67"/>
      <c r="C4" s="67"/>
      <c r="D4" s="67"/>
      <c r="E4" s="67"/>
      <c r="F4" s="67"/>
      <c r="G4" s="53"/>
      <c r="H4" s="53"/>
      <c r="I4" s="62" t="s">
        <v>26</v>
      </c>
      <c r="J4" s="87">
        <f>+'LvlFCR Land'!J3</f>
        <v>0</v>
      </c>
      <c r="K4" s="89">
        <f>+'LvlFCR Land'!K3</f>
        <v>0</v>
      </c>
      <c r="L4" s="90">
        <f>+'LvlFCR Land'!L3</f>
        <v>0</v>
      </c>
      <c r="Q4" s="21"/>
      <c r="R4" s="21"/>
      <c r="S4" s="21"/>
      <c r="W4" s="24"/>
    </row>
    <row r="5" spans="1:25" x14ac:dyDescent="0.25">
      <c r="A5" s="53"/>
      <c r="B5" s="53"/>
      <c r="C5" s="53"/>
      <c r="D5" s="53"/>
      <c r="E5" s="68"/>
      <c r="F5" s="53"/>
      <c r="G5" s="53"/>
      <c r="H5" s="53"/>
      <c r="I5" s="64" t="s">
        <v>32</v>
      </c>
      <c r="J5" s="88">
        <f>SUM(J3:J4)</f>
        <v>0.51500000000000001</v>
      </c>
      <c r="K5" s="89"/>
      <c r="L5" s="91">
        <f>SUM(L3:L4)</f>
        <v>2.9899999999999999E-2</v>
      </c>
      <c r="Q5" s="21"/>
      <c r="R5" s="21"/>
      <c r="S5" s="21"/>
      <c r="W5" s="24" t="s">
        <v>14</v>
      </c>
      <c r="X5" s="21"/>
      <c r="Y5" s="21"/>
    </row>
    <row r="6" spans="1:25" x14ac:dyDescent="0.25">
      <c r="A6" s="53"/>
      <c r="B6" s="53"/>
      <c r="C6" s="53"/>
      <c r="D6" s="53"/>
      <c r="E6" s="53"/>
      <c r="F6" s="53"/>
      <c r="G6" s="53"/>
      <c r="H6" s="53"/>
      <c r="I6" s="64" t="s">
        <v>24</v>
      </c>
      <c r="J6" s="87">
        <f>+'LvlFCR Land'!J5</f>
        <v>0</v>
      </c>
      <c r="K6" s="89">
        <f>+'LvlFCR Land'!K5</f>
        <v>0</v>
      </c>
      <c r="L6" s="90">
        <f>+'LvlFCR Land'!L5</f>
        <v>0</v>
      </c>
      <c r="Q6" s="21"/>
      <c r="R6" s="21"/>
      <c r="S6" s="21"/>
      <c r="W6" s="24" t="s">
        <v>14</v>
      </c>
      <c r="X6" s="21"/>
      <c r="Y6" s="21"/>
    </row>
    <row r="7" spans="1:25" x14ac:dyDescent="0.25">
      <c r="A7" s="53"/>
      <c r="B7" s="53"/>
      <c r="C7" s="133" t="s">
        <v>23</v>
      </c>
      <c r="D7" s="133"/>
      <c r="E7" s="69">
        <f>L56</f>
        <v>108324.2638815612</v>
      </c>
      <c r="F7" s="53"/>
      <c r="G7" s="53"/>
      <c r="H7" s="53"/>
      <c r="I7" s="64" t="s">
        <v>22</v>
      </c>
      <c r="J7" s="87">
        <f>+'LvlFCR Land'!J6</f>
        <v>0.48499999999999999</v>
      </c>
      <c r="K7" s="89">
        <f>+'LvlFCR Land'!K6</f>
        <v>9.5000000000000001E-2</v>
      </c>
      <c r="L7" s="90">
        <f>+'LvlFCR Land'!L6</f>
        <v>4.6100000000000002E-2</v>
      </c>
      <c r="Q7" s="21"/>
      <c r="R7" s="21"/>
      <c r="S7" s="21"/>
      <c r="W7" s="24" t="s">
        <v>14</v>
      </c>
      <c r="X7" s="21"/>
      <c r="Y7" s="21"/>
    </row>
    <row r="8" spans="1:25" x14ac:dyDescent="0.25">
      <c r="A8" s="53"/>
      <c r="B8" s="53"/>
      <c r="C8" s="133" t="s">
        <v>21</v>
      </c>
      <c r="D8" s="133"/>
      <c r="E8" s="69">
        <f>PMT(L9,H12,-E7)</f>
        <v>8919.5777145629054</v>
      </c>
      <c r="F8" s="53"/>
      <c r="G8" s="53"/>
      <c r="H8" s="53"/>
      <c r="I8" s="65"/>
      <c r="J8" s="66"/>
      <c r="K8" s="66"/>
      <c r="L8" s="90" t="s">
        <v>13</v>
      </c>
      <c r="W8" s="24" t="s">
        <v>14</v>
      </c>
      <c r="X8" s="21"/>
      <c r="Y8" s="21"/>
    </row>
    <row r="9" spans="1:25" ht="15" customHeight="1" thickBot="1" x14ac:dyDescent="0.3">
      <c r="A9" s="53"/>
      <c r="B9" s="53"/>
      <c r="C9" s="133" t="s">
        <v>20</v>
      </c>
      <c r="D9" s="133"/>
      <c r="E9" s="70">
        <f>($E$8/$D$12)*100</f>
        <v>8.9195777145629052</v>
      </c>
      <c r="F9" s="53"/>
      <c r="G9" s="53"/>
      <c r="H9" s="53"/>
      <c r="I9" s="118" t="s">
        <v>19</v>
      </c>
      <c r="J9" s="119"/>
      <c r="K9" s="119"/>
      <c r="L9" s="92">
        <f>L7+L6+L5</f>
        <v>7.5999999999999998E-2</v>
      </c>
      <c r="Q9" s="21"/>
      <c r="R9" s="21"/>
      <c r="S9" s="21"/>
      <c r="W9" s="24" t="s">
        <v>14</v>
      </c>
      <c r="X9" s="21"/>
      <c r="Y9" s="21"/>
    </row>
    <row r="10" spans="1:25" x14ac:dyDescent="0.25">
      <c r="A10" s="53"/>
      <c r="B10" s="53"/>
      <c r="C10" s="53"/>
      <c r="D10" s="53"/>
      <c r="E10" s="53"/>
      <c r="F10" s="53"/>
      <c r="G10" s="53"/>
      <c r="H10" s="53"/>
      <c r="I10" s="53"/>
      <c r="J10" s="53"/>
      <c r="K10" s="53"/>
      <c r="L10" s="53"/>
      <c r="M10" s="53"/>
      <c r="Q10" s="21"/>
      <c r="R10" s="21"/>
      <c r="S10" s="21"/>
      <c r="W10" s="24" t="s">
        <v>14</v>
      </c>
      <c r="X10" s="21"/>
      <c r="Y10" s="21"/>
    </row>
    <row r="11" spans="1:25" x14ac:dyDescent="0.25">
      <c r="A11" s="53"/>
      <c r="B11" s="53"/>
      <c r="C11" s="71" t="s">
        <v>18</v>
      </c>
      <c r="D11" s="72">
        <v>12</v>
      </c>
      <c r="E11" s="53"/>
      <c r="F11" s="53"/>
      <c r="G11" s="53"/>
      <c r="H11" s="101">
        <f>+'Lvl FCR Sub Equip'!H11</f>
        <v>5.0000000000000001E-4</v>
      </c>
      <c r="I11" s="120" t="s">
        <v>71</v>
      </c>
      <c r="J11" s="121"/>
      <c r="K11" s="121"/>
      <c r="L11" s="121"/>
      <c r="M11" s="121"/>
      <c r="N11" s="28"/>
      <c r="Q11" s="21"/>
      <c r="R11" s="21"/>
      <c r="S11" s="21"/>
      <c r="W11" s="24" t="s">
        <v>14</v>
      </c>
      <c r="X11" s="21"/>
      <c r="Y11" s="21"/>
    </row>
    <row r="12" spans="1:25" x14ac:dyDescent="0.25">
      <c r="A12" s="53"/>
      <c r="B12" s="53"/>
      <c r="C12" s="71" t="s">
        <v>16</v>
      </c>
      <c r="D12" s="69">
        <v>100000</v>
      </c>
      <c r="E12" s="69"/>
      <c r="F12" s="71"/>
      <c r="G12" s="72"/>
      <c r="H12" s="102">
        <f>[1]Summary!$G$16</f>
        <v>35</v>
      </c>
      <c r="I12" s="121" t="s">
        <v>39</v>
      </c>
      <c r="J12" s="121"/>
      <c r="K12" s="121"/>
      <c r="L12" s="121"/>
      <c r="M12" s="121"/>
      <c r="W12" s="24" t="s">
        <v>14</v>
      </c>
      <c r="X12" s="21"/>
      <c r="Y12" s="21"/>
    </row>
    <row r="13" spans="1:25" x14ac:dyDescent="0.25">
      <c r="A13" s="53"/>
      <c r="B13" s="53"/>
      <c r="C13" s="73" t="s">
        <v>15</v>
      </c>
      <c r="D13" s="69">
        <f>D12</f>
        <v>100000</v>
      </c>
      <c r="E13" s="69"/>
      <c r="F13" s="53"/>
      <c r="G13" s="74"/>
      <c r="H13" s="103">
        <f>+'Lvl FCR Sub Equip'!H13</f>
        <v>0.24761500000000003</v>
      </c>
      <c r="I13" s="121" t="s">
        <v>42</v>
      </c>
      <c r="J13" s="121"/>
      <c r="K13" s="121"/>
      <c r="L13" s="121"/>
      <c r="M13" s="121"/>
      <c r="W13" s="24" t="s">
        <v>14</v>
      </c>
      <c r="X13" s="21"/>
      <c r="Y13" s="21"/>
    </row>
    <row r="14" spans="1:25" x14ac:dyDescent="0.25">
      <c r="A14" s="53"/>
      <c r="B14" s="53"/>
      <c r="C14" s="71" t="s">
        <v>17</v>
      </c>
      <c r="D14" s="69">
        <f>D12</f>
        <v>100000</v>
      </c>
      <c r="E14" s="53"/>
      <c r="F14" s="53"/>
      <c r="G14" s="53"/>
      <c r="H14" s="107">
        <f>+'Lvl FCR Sub Equip'!H14</f>
        <v>0.21</v>
      </c>
      <c r="I14" s="121" t="s">
        <v>40</v>
      </c>
      <c r="J14" s="121"/>
      <c r="K14" s="121"/>
      <c r="L14" s="121"/>
      <c r="M14" s="121"/>
      <c r="N14" s="23"/>
      <c r="O14" s="116"/>
      <c r="P14" s="116"/>
      <c r="Q14" s="116"/>
    </row>
    <row r="15" spans="1:25" x14ac:dyDescent="0.25">
      <c r="A15" s="53"/>
      <c r="B15" s="53"/>
      <c r="C15" s="61"/>
      <c r="D15" s="53"/>
      <c r="E15" s="53"/>
      <c r="F15" s="53"/>
      <c r="G15" s="53"/>
      <c r="H15" s="56"/>
      <c r="I15" s="75"/>
      <c r="J15" s="75"/>
      <c r="K15" s="75"/>
      <c r="L15" s="75"/>
      <c r="M15" s="75"/>
      <c r="N15" s="23"/>
      <c r="O15" s="51"/>
      <c r="P15" s="51"/>
      <c r="Q15" s="51"/>
    </row>
    <row r="16" spans="1:25" ht="40.200000000000003" thickBot="1" x14ac:dyDescent="0.3">
      <c r="A16" s="76" t="s">
        <v>46</v>
      </c>
      <c r="B16" s="76" t="s">
        <v>47</v>
      </c>
      <c r="C16" s="76" t="s">
        <v>56</v>
      </c>
      <c r="D16" s="76" t="s">
        <v>48</v>
      </c>
      <c r="E16" s="76" t="s">
        <v>58</v>
      </c>
      <c r="F16" s="76" t="s">
        <v>55</v>
      </c>
      <c r="G16" s="76" t="s">
        <v>49</v>
      </c>
      <c r="H16" s="76" t="s">
        <v>50</v>
      </c>
      <c r="I16" s="76" t="s">
        <v>57</v>
      </c>
      <c r="J16" s="76" t="s">
        <v>51</v>
      </c>
      <c r="K16" s="76" t="s">
        <v>52</v>
      </c>
      <c r="L16" s="76" t="s">
        <v>53</v>
      </c>
      <c r="M16" s="76" t="s">
        <v>54</v>
      </c>
      <c r="O16" s="116"/>
      <c r="P16" s="116"/>
      <c r="Q16" s="116"/>
    </row>
    <row r="17" spans="1:36" x14ac:dyDescent="0.25">
      <c r="A17" s="77">
        <v>1</v>
      </c>
      <c r="B17" s="78">
        <f>D12</f>
        <v>100000</v>
      </c>
      <c r="C17" s="79">
        <v>3.7999999999999999E-2</v>
      </c>
      <c r="D17" s="80">
        <f>D12</f>
        <v>100000</v>
      </c>
      <c r="E17" s="80">
        <f t="shared" ref="E17:E50" si="0">D$13*C17</f>
        <v>3800</v>
      </c>
      <c r="F17" s="81">
        <f t="shared" ref="F17:F50" si="1">H$14*(E17-I17*D$13/D$12)</f>
        <v>197.99999999999994</v>
      </c>
      <c r="G17" s="80">
        <f>L$5*D17*(D11/12)</f>
        <v>2990</v>
      </c>
      <c r="H17" s="80">
        <f>D17*(L$6+L$7)*(D11/12)</f>
        <v>4610</v>
      </c>
      <c r="I17" s="80">
        <f>(D11/12)*D$12/H$12</f>
        <v>2857.1428571428573</v>
      </c>
      <c r="J17" s="80">
        <f t="shared" ref="J17:J50" si="2">+B17*$H$11</f>
        <v>50</v>
      </c>
      <c r="K17" s="80">
        <f>(H$13/(1-$H$13))*(H17+I17-E17+F17+J17)</f>
        <v>1288.5000346517124</v>
      </c>
      <c r="L17" s="80">
        <f t="shared" ref="L17:L50" si="3">SUM(F17:K17)</f>
        <v>11993.642891794569</v>
      </c>
      <c r="M17" s="82">
        <f>NPV($L$9,L17:L26)</f>
        <v>72981.314240402309</v>
      </c>
      <c r="O17" s="116"/>
      <c r="P17" s="116"/>
      <c r="Q17" s="116"/>
    </row>
    <row r="18" spans="1:36" x14ac:dyDescent="0.25">
      <c r="A18" s="77">
        <f t="shared" ref="A18:A52" si="4">A17+1</f>
        <v>2</v>
      </c>
      <c r="B18" s="78">
        <f t="shared" ref="B18:B50" si="5">B17-I17</f>
        <v>97142.857142857145</v>
      </c>
      <c r="C18" s="79">
        <v>7.1999999999999995E-2</v>
      </c>
      <c r="D18" s="80">
        <f t="shared" ref="D18:D50" si="6">D17-F17-I17</f>
        <v>96944.857142857145</v>
      </c>
      <c r="E18" s="80">
        <f t="shared" si="0"/>
        <v>7199.9999999999991</v>
      </c>
      <c r="F18" s="83">
        <f t="shared" si="1"/>
        <v>911.99999999999966</v>
      </c>
      <c r="G18" s="80">
        <f t="shared" ref="G18:G52" si="7">L$5*D18</f>
        <v>2898.6512285714284</v>
      </c>
      <c r="H18" s="80">
        <f t="shared" ref="H18:H52" si="8">D18*(L$6+L$7)</f>
        <v>4469.1579142857145</v>
      </c>
      <c r="I18" s="80">
        <f t="shared" ref="I18:I50" si="9">D$12/H$12</f>
        <v>2857.1428571428573</v>
      </c>
      <c r="J18" s="80">
        <f t="shared" si="2"/>
        <v>48.571428571428577</v>
      </c>
      <c r="K18" s="80">
        <f t="shared" ref="K18:K50" si="10">(H$13/(1-H$13))*(H18+I18-E18+F18+J18)</f>
        <v>357.69700326694493</v>
      </c>
      <c r="L18" s="80">
        <f t="shared" si="3"/>
        <v>11543.220431838374</v>
      </c>
      <c r="M18" s="82">
        <f t="shared" ref="M18:M40" si="11">NPV($L$9,L18:L27)</f>
        <v>70793.906836336944</v>
      </c>
      <c r="O18" s="116"/>
      <c r="P18" s="116"/>
      <c r="Q18" s="116"/>
    </row>
    <row r="19" spans="1:36" x14ac:dyDescent="0.25">
      <c r="A19" s="77">
        <f t="shared" si="4"/>
        <v>3</v>
      </c>
      <c r="B19" s="78">
        <f t="shared" si="5"/>
        <v>94285.71428571429</v>
      </c>
      <c r="C19" s="79">
        <v>6.7000000000000004E-2</v>
      </c>
      <c r="D19" s="80">
        <f t="shared" si="6"/>
        <v>93175.71428571429</v>
      </c>
      <c r="E19" s="80">
        <f t="shared" si="0"/>
        <v>6700</v>
      </c>
      <c r="F19" s="83">
        <f t="shared" si="1"/>
        <v>806.99999999999989</v>
      </c>
      <c r="G19" s="80">
        <f t="shared" si="7"/>
        <v>2785.953857142857</v>
      </c>
      <c r="H19" s="80">
        <f t="shared" si="8"/>
        <v>4295.4004285714291</v>
      </c>
      <c r="I19" s="80">
        <f t="shared" si="9"/>
        <v>2857.1428571428573</v>
      </c>
      <c r="J19" s="80">
        <f t="shared" si="2"/>
        <v>47.142857142857146</v>
      </c>
      <c r="K19" s="80">
        <f t="shared" si="10"/>
        <v>430.03926083530575</v>
      </c>
      <c r="L19" s="80">
        <f t="shared" si="3"/>
        <v>11222.679260835304</v>
      </c>
      <c r="M19" s="82">
        <f t="shared" si="11"/>
        <v>68749.427126275492</v>
      </c>
      <c r="O19" s="6"/>
      <c r="P19" s="9"/>
      <c r="Q19" s="10"/>
    </row>
    <row r="20" spans="1:36" x14ac:dyDescent="0.25">
      <c r="A20" s="77">
        <f t="shared" si="4"/>
        <v>4</v>
      </c>
      <c r="B20" s="78">
        <f t="shared" si="5"/>
        <v>91428.571428571435</v>
      </c>
      <c r="C20" s="79">
        <v>6.2E-2</v>
      </c>
      <c r="D20" s="80">
        <f t="shared" si="6"/>
        <v>89511.571428571435</v>
      </c>
      <c r="E20" s="80">
        <f t="shared" si="0"/>
        <v>6200</v>
      </c>
      <c r="F20" s="83">
        <f t="shared" si="1"/>
        <v>701.99999999999989</v>
      </c>
      <c r="G20" s="80">
        <f t="shared" si="7"/>
        <v>2676.3959857142859</v>
      </c>
      <c r="H20" s="80">
        <f t="shared" si="8"/>
        <v>4126.483442857143</v>
      </c>
      <c r="I20" s="80">
        <f t="shared" si="9"/>
        <v>2857.1428571428573</v>
      </c>
      <c r="J20" s="80">
        <f t="shared" si="2"/>
        <v>45.714285714285715</v>
      </c>
      <c r="K20" s="80">
        <f t="shared" si="10"/>
        <v>503.97455974221032</v>
      </c>
      <c r="L20" s="80">
        <f t="shared" si="3"/>
        <v>10911.711131170781</v>
      </c>
      <c r="M20" s="82">
        <f t="shared" si="11"/>
        <v>66728.856326009176</v>
      </c>
      <c r="O20" s="6"/>
      <c r="P20" s="9"/>
      <c r="Q20" s="10"/>
    </row>
    <row r="21" spans="1:36" x14ac:dyDescent="0.25">
      <c r="A21" s="77">
        <f t="shared" si="4"/>
        <v>5</v>
      </c>
      <c r="B21" s="78">
        <f t="shared" si="5"/>
        <v>88571.42857142858</v>
      </c>
      <c r="C21" s="79">
        <v>5.7000000000000002E-2</v>
      </c>
      <c r="D21" s="80">
        <f t="shared" si="6"/>
        <v>85952.42857142858</v>
      </c>
      <c r="E21" s="80">
        <f t="shared" si="0"/>
        <v>5700</v>
      </c>
      <c r="F21" s="83">
        <f t="shared" si="1"/>
        <v>596.99999999999989</v>
      </c>
      <c r="G21" s="80">
        <f t="shared" si="7"/>
        <v>2569.9776142857145</v>
      </c>
      <c r="H21" s="80">
        <f t="shared" si="8"/>
        <v>3962.4069571428577</v>
      </c>
      <c r="I21" s="80">
        <f t="shared" si="9"/>
        <v>2857.1428571428573</v>
      </c>
      <c r="J21" s="80">
        <f t="shared" si="2"/>
        <v>44.285714285714292</v>
      </c>
      <c r="K21" s="80">
        <f t="shared" si="10"/>
        <v>579.50289998765857</v>
      </c>
      <c r="L21" s="80">
        <f t="shared" si="3"/>
        <v>10610.316042844803</v>
      </c>
      <c r="M21" s="82">
        <f t="shared" si="11"/>
        <v>64724.438471343863</v>
      </c>
      <c r="O21" s="6"/>
      <c r="P21" s="9"/>
      <c r="Q21" s="10"/>
    </row>
    <row r="22" spans="1:36" x14ac:dyDescent="0.25">
      <c r="A22" s="77">
        <f t="shared" si="4"/>
        <v>6</v>
      </c>
      <c r="B22" s="78">
        <f t="shared" si="5"/>
        <v>85714.285714285725</v>
      </c>
      <c r="C22" s="79">
        <v>5.2999999999999999E-2</v>
      </c>
      <c r="D22" s="80">
        <f t="shared" si="6"/>
        <v>82498.285714285725</v>
      </c>
      <c r="E22" s="80">
        <f t="shared" si="0"/>
        <v>5300</v>
      </c>
      <c r="F22" s="83">
        <f t="shared" si="1"/>
        <v>512.99999999999989</v>
      </c>
      <c r="G22" s="80">
        <f t="shared" si="7"/>
        <v>2466.6987428571433</v>
      </c>
      <c r="H22" s="80">
        <f t="shared" si="8"/>
        <v>3803.1709714285721</v>
      </c>
      <c r="I22" s="80">
        <f t="shared" si="9"/>
        <v>2857.1428571428573</v>
      </c>
      <c r="J22" s="80">
        <f t="shared" si="2"/>
        <v>42.857142857142861</v>
      </c>
      <c r="K22" s="80">
        <f t="shared" si="10"/>
        <v>630.62484644202902</v>
      </c>
      <c r="L22" s="80">
        <f t="shared" si="3"/>
        <v>10313.494560727746</v>
      </c>
      <c r="M22" s="82">
        <f t="shared" si="11"/>
        <v>62727.828144806663</v>
      </c>
      <c r="O22" s="6"/>
      <c r="P22" s="9"/>
      <c r="Q22" s="10"/>
    </row>
    <row r="23" spans="1:36" x14ac:dyDescent="0.25">
      <c r="A23" s="77">
        <f t="shared" si="4"/>
        <v>7</v>
      </c>
      <c r="B23" s="78">
        <f t="shared" si="5"/>
        <v>82857.14285714287</v>
      </c>
      <c r="C23" s="79">
        <v>4.9000000000000002E-2</v>
      </c>
      <c r="D23" s="80">
        <f t="shared" si="6"/>
        <v>79128.14285714287</v>
      </c>
      <c r="E23" s="80">
        <f t="shared" si="0"/>
        <v>4900</v>
      </c>
      <c r="F23" s="83">
        <f t="shared" si="1"/>
        <v>428.99999999999994</v>
      </c>
      <c r="G23" s="80">
        <f t="shared" si="7"/>
        <v>2365.931471428572</v>
      </c>
      <c r="H23" s="80">
        <f t="shared" si="8"/>
        <v>3647.8073857142863</v>
      </c>
      <c r="I23" s="80">
        <f t="shared" si="9"/>
        <v>2857.1428571428573</v>
      </c>
      <c r="J23" s="80">
        <f t="shared" si="2"/>
        <v>41.428571428571438</v>
      </c>
      <c r="K23" s="80">
        <f t="shared" si="10"/>
        <v>683.02122596723393</v>
      </c>
      <c r="L23" s="80">
        <f t="shared" si="3"/>
        <v>10024.331511681519</v>
      </c>
      <c r="M23" s="82">
        <f t="shared" si="11"/>
        <v>60735.045112326436</v>
      </c>
      <c r="O23" s="6"/>
      <c r="P23" s="9"/>
      <c r="Q23" s="10"/>
    </row>
    <row r="24" spans="1:36" x14ac:dyDescent="0.25">
      <c r="A24" s="77">
        <f t="shared" si="4"/>
        <v>8</v>
      </c>
      <c r="B24" s="78">
        <f t="shared" si="5"/>
        <v>80000.000000000015</v>
      </c>
      <c r="C24" s="79">
        <v>4.4999999999999998E-2</v>
      </c>
      <c r="D24" s="80">
        <f t="shared" si="6"/>
        <v>75842.000000000015</v>
      </c>
      <c r="E24" s="80">
        <f t="shared" si="0"/>
        <v>4500</v>
      </c>
      <c r="F24" s="83">
        <f t="shared" si="1"/>
        <v>344.99999999999994</v>
      </c>
      <c r="G24" s="80">
        <f t="shared" si="7"/>
        <v>2267.6758000000004</v>
      </c>
      <c r="H24" s="80">
        <f t="shared" si="8"/>
        <v>3496.3162000000007</v>
      </c>
      <c r="I24" s="80">
        <f t="shared" si="9"/>
        <v>2857.1428571428573</v>
      </c>
      <c r="J24" s="80">
        <f t="shared" si="2"/>
        <v>40.000000000000007</v>
      </c>
      <c r="K24" s="80">
        <f t="shared" si="10"/>
        <v>736.69203856327397</v>
      </c>
      <c r="L24" s="80">
        <f t="shared" si="3"/>
        <v>9742.8268957061337</v>
      </c>
      <c r="M24" s="82">
        <f t="shared" si="11"/>
        <v>58738.721815180645</v>
      </c>
      <c r="O24" s="6"/>
      <c r="P24" s="9"/>
      <c r="Q24" s="10"/>
    </row>
    <row r="25" spans="1:36" x14ac:dyDescent="0.25">
      <c r="A25" s="77">
        <f t="shared" si="4"/>
        <v>9</v>
      </c>
      <c r="B25" s="78">
        <f t="shared" si="5"/>
        <v>77142.857142857159</v>
      </c>
      <c r="C25" s="79">
        <v>4.4999999999999998E-2</v>
      </c>
      <c r="D25" s="80">
        <f t="shared" si="6"/>
        <v>72639.857142857159</v>
      </c>
      <c r="E25" s="80">
        <f t="shared" si="0"/>
        <v>4500</v>
      </c>
      <c r="F25" s="83">
        <f t="shared" si="1"/>
        <v>344.99999999999994</v>
      </c>
      <c r="G25" s="80">
        <f t="shared" si="7"/>
        <v>2171.9317285714292</v>
      </c>
      <c r="H25" s="80">
        <f t="shared" si="8"/>
        <v>3348.6974142857152</v>
      </c>
      <c r="I25" s="80">
        <f t="shared" si="9"/>
        <v>2857.1428571428573</v>
      </c>
      <c r="J25" s="80">
        <f t="shared" si="2"/>
        <v>38.571428571428584</v>
      </c>
      <c r="K25" s="80">
        <f t="shared" si="10"/>
        <v>687.63954371166415</v>
      </c>
      <c r="L25" s="80">
        <f t="shared" si="3"/>
        <v>9448.9829722830946</v>
      </c>
      <c r="M25" s="82">
        <f t="shared" si="11"/>
        <v>56730.930760183852</v>
      </c>
      <c r="O25" s="6"/>
      <c r="P25" s="9"/>
      <c r="Q25" s="10"/>
    </row>
    <row r="26" spans="1:36" x14ac:dyDescent="0.25">
      <c r="A26" s="77">
        <f t="shared" si="4"/>
        <v>10</v>
      </c>
      <c r="B26" s="78">
        <f t="shared" si="5"/>
        <v>74285.714285714304</v>
      </c>
      <c r="C26" s="79">
        <v>4.4999999999999998E-2</v>
      </c>
      <c r="D26" s="80">
        <f t="shared" si="6"/>
        <v>69437.714285714304</v>
      </c>
      <c r="E26" s="80">
        <f t="shared" si="0"/>
        <v>4500</v>
      </c>
      <c r="F26" s="83">
        <f t="shared" si="1"/>
        <v>344.99999999999994</v>
      </c>
      <c r="G26" s="80">
        <f t="shared" si="7"/>
        <v>2076.1876571428575</v>
      </c>
      <c r="H26" s="80">
        <f t="shared" si="8"/>
        <v>3201.0786285714294</v>
      </c>
      <c r="I26" s="80">
        <f t="shared" si="9"/>
        <v>2857.1428571428573</v>
      </c>
      <c r="J26" s="80">
        <f t="shared" si="2"/>
        <v>37.142857142857153</v>
      </c>
      <c r="K26" s="80">
        <f t="shared" si="10"/>
        <v>638.58704886005387</v>
      </c>
      <c r="L26" s="80">
        <f t="shared" si="3"/>
        <v>9155.1390488600555</v>
      </c>
      <c r="M26" s="82">
        <f t="shared" si="11"/>
        <v>54723.139705187081</v>
      </c>
      <c r="O26" s="6"/>
      <c r="P26" s="9"/>
      <c r="Q26" s="10"/>
      <c r="R26" s="20"/>
      <c r="S26" s="20"/>
      <c r="T26" s="20"/>
    </row>
    <row r="27" spans="1:36" x14ac:dyDescent="0.25">
      <c r="A27" s="77">
        <f t="shared" si="4"/>
        <v>11</v>
      </c>
      <c r="B27" s="78">
        <f t="shared" si="5"/>
        <v>71428.571428571449</v>
      </c>
      <c r="C27" s="79">
        <v>4.4999999999999998E-2</v>
      </c>
      <c r="D27" s="80">
        <f t="shared" si="6"/>
        <v>66235.571428571449</v>
      </c>
      <c r="E27" s="80">
        <f t="shared" si="0"/>
        <v>4500</v>
      </c>
      <c r="F27" s="83">
        <f t="shared" si="1"/>
        <v>344.99999999999994</v>
      </c>
      <c r="G27" s="80">
        <f t="shared" si="7"/>
        <v>1980.4435857142862</v>
      </c>
      <c r="H27" s="80">
        <f t="shared" si="8"/>
        <v>3053.4598428571439</v>
      </c>
      <c r="I27" s="80">
        <f t="shared" si="9"/>
        <v>2857.1428571428573</v>
      </c>
      <c r="J27" s="80">
        <f t="shared" si="2"/>
        <v>35.714285714285722</v>
      </c>
      <c r="K27" s="80">
        <f t="shared" si="10"/>
        <v>589.53455400844416</v>
      </c>
      <c r="L27" s="80">
        <f t="shared" si="3"/>
        <v>8861.2951254370164</v>
      </c>
      <c r="M27" s="82">
        <f t="shared" si="11"/>
        <v>52715.348650190303</v>
      </c>
      <c r="O27" s="6"/>
      <c r="P27" s="9"/>
      <c r="Q27" s="10"/>
    </row>
    <row r="28" spans="1:36" x14ac:dyDescent="0.25">
      <c r="A28" s="77">
        <f t="shared" si="4"/>
        <v>12</v>
      </c>
      <c r="B28" s="78">
        <f t="shared" si="5"/>
        <v>68571.428571428594</v>
      </c>
      <c r="C28" s="79">
        <v>4.4999999999999998E-2</v>
      </c>
      <c r="D28" s="80">
        <f t="shared" si="6"/>
        <v>63033.428571428594</v>
      </c>
      <c r="E28" s="80">
        <f t="shared" si="0"/>
        <v>4500</v>
      </c>
      <c r="F28" s="83">
        <f t="shared" si="1"/>
        <v>344.99999999999994</v>
      </c>
      <c r="G28" s="80">
        <f t="shared" si="7"/>
        <v>1884.6995142857149</v>
      </c>
      <c r="H28" s="80">
        <f t="shared" si="8"/>
        <v>2905.8410571428585</v>
      </c>
      <c r="I28" s="80">
        <f t="shared" si="9"/>
        <v>2857.1428571428573</v>
      </c>
      <c r="J28" s="80">
        <f t="shared" si="2"/>
        <v>34.285714285714299</v>
      </c>
      <c r="K28" s="80">
        <f t="shared" si="10"/>
        <v>540.48205915683434</v>
      </c>
      <c r="L28" s="80">
        <f t="shared" si="3"/>
        <v>8567.4512020139791</v>
      </c>
      <c r="M28" s="82">
        <f t="shared" si="11"/>
        <v>50774.848482589987</v>
      </c>
      <c r="O28" s="6"/>
      <c r="P28" s="9"/>
      <c r="Q28" s="10"/>
    </row>
    <row r="29" spans="1:36" x14ac:dyDescent="0.25">
      <c r="A29" s="77">
        <f t="shared" si="4"/>
        <v>13</v>
      </c>
      <c r="B29" s="78">
        <f t="shared" si="5"/>
        <v>65714.285714285739</v>
      </c>
      <c r="C29" s="79">
        <v>4.4999999999999998E-2</v>
      </c>
      <c r="D29" s="80">
        <f t="shared" si="6"/>
        <v>59831.285714285739</v>
      </c>
      <c r="E29" s="80">
        <f t="shared" si="0"/>
        <v>4500</v>
      </c>
      <c r="F29" s="83">
        <f t="shared" si="1"/>
        <v>344.99999999999994</v>
      </c>
      <c r="G29" s="80">
        <f t="shared" si="7"/>
        <v>1788.9554428571437</v>
      </c>
      <c r="H29" s="80">
        <f t="shared" si="8"/>
        <v>2758.2222714285726</v>
      </c>
      <c r="I29" s="80">
        <f t="shared" si="9"/>
        <v>2857.1428571428573</v>
      </c>
      <c r="J29" s="80">
        <f t="shared" si="2"/>
        <v>32.857142857142868</v>
      </c>
      <c r="K29" s="80">
        <f t="shared" si="10"/>
        <v>491.42956430522406</v>
      </c>
      <c r="L29" s="80">
        <f t="shared" si="3"/>
        <v>8273.6072785909419</v>
      </c>
      <c r="M29" s="82">
        <f t="shared" si="11"/>
        <v>48906.087653282979</v>
      </c>
      <c r="O29" s="6"/>
      <c r="P29" s="9"/>
      <c r="Q29" s="10"/>
    </row>
    <row r="30" spans="1:36" x14ac:dyDescent="0.25">
      <c r="A30" s="77">
        <f t="shared" si="4"/>
        <v>14</v>
      </c>
      <c r="B30" s="78">
        <f t="shared" si="5"/>
        <v>62857.142857142884</v>
      </c>
      <c r="C30" s="79">
        <v>4.4999999999999998E-2</v>
      </c>
      <c r="D30" s="80">
        <f t="shared" si="6"/>
        <v>56629.142857142884</v>
      </c>
      <c r="E30" s="80">
        <f t="shared" si="0"/>
        <v>4500</v>
      </c>
      <c r="F30" s="83">
        <f t="shared" si="1"/>
        <v>344.99999999999994</v>
      </c>
      <c r="G30" s="80">
        <f t="shared" si="7"/>
        <v>1693.2113714285722</v>
      </c>
      <c r="H30" s="80">
        <f t="shared" si="8"/>
        <v>2610.6034857142872</v>
      </c>
      <c r="I30" s="80">
        <f t="shared" si="9"/>
        <v>2857.1428571428573</v>
      </c>
      <c r="J30" s="80">
        <f t="shared" si="2"/>
        <v>31.428571428571441</v>
      </c>
      <c r="K30" s="80">
        <f t="shared" si="10"/>
        <v>442.3770694536143</v>
      </c>
      <c r="L30" s="80">
        <f t="shared" si="3"/>
        <v>7979.7633551679019</v>
      </c>
      <c r="M30" s="82">
        <f t="shared" si="11"/>
        <v>47089.309271656733</v>
      </c>
      <c r="O30" s="6"/>
      <c r="P30" s="9"/>
      <c r="Q30" s="10"/>
    </row>
    <row r="31" spans="1:36" x14ac:dyDescent="0.25">
      <c r="A31" s="77">
        <f t="shared" si="4"/>
        <v>15</v>
      </c>
      <c r="B31" s="78">
        <f t="shared" si="5"/>
        <v>60000.000000000029</v>
      </c>
      <c r="C31" s="79">
        <v>4.4999999999999998E-2</v>
      </c>
      <c r="D31" s="80">
        <f t="shared" si="6"/>
        <v>53427.000000000029</v>
      </c>
      <c r="E31" s="80">
        <f t="shared" si="0"/>
        <v>4500</v>
      </c>
      <c r="F31" s="83">
        <f t="shared" si="1"/>
        <v>344.99999999999994</v>
      </c>
      <c r="G31" s="80">
        <f t="shared" si="7"/>
        <v>1597.4673000000009</v>
      </c>
      <c r="H31" s="80">
        <f t="shared" si="8"/>
        <v>2462.9847000000013</v>
      </c>
      <c r="I31" s="80">
        <f t="shared" si="9"/>
        <v>2857.1428571428573</v>
      </c>
      <c r="J31" s="80">
        <f t="shared" si="2"/>
        <v>30.000000000000014</v>
      </c>
      <c r="K31" s="80">
        <f t="shared" si="10"/>
        <v>393.32457460200425</v>
      </c>
      <c r="L31" s="80">
        <f t="shared" si="3"/>
        <v>7685.9194317448637</v>
      </c>
      <c r="M31" s="82">
        <f t="shared" si="11"/>
        <v>45328.464003734989</v>
      </c>
      <c r="O31" s="6"/>
      <c r="P31" s="9"/>
      <c r="Q31" s="10"/>
    </row>
    <row r="32" spans="1:36" x14ac:dyDescent="0.25">
      <c r="A32" s="77">
        <f t="shared" si="4"/>
        <v>16</v>
      </c>
      <c r="B32" s="78">
        <f t="shared" si="5"/>
        <v>57142.857142857174</v>
      </c>
      <c r="C32" s="79">
        <v>4.4999999999999998E-2</v>
      </c>
      <c r="D32" s="80">
        <f t="shared" si="6"/>
        <v>50224.857142857174</v>
      </c>
      <c r="E32" s="80">
        <f t="shared" si="0"/>
        <v>4500</v>
      </c>
      <c r="F32" s="83">
        <f t="shared" si="1"/>
        <v>344.99999999999994</v>
      </c>
      <c r="G32" s="80">
        <f t="shared" si="7"/>
        <v>1501.7232285714294</v>
      </c>
      <c r="H32" s="80">
        <f t="shared" si="8"/>
        <v>2315.3659142857159</v>
      </c>
      <c r="I32" s="80">
        <f t="shared" si="9"/>
        <v>2857.1428571428573</v>
      </c>
      <c r="J32" s="80">
        <f t="shared" si="2"/>
        <v>28.571428571428587</v>
      </c>
      <c r="K32" s="80">
        <f t="shared" si="10"/>
        <v>344.27207975039425</v>
      </c>
      <c r="L32" s="80">
        <f t="shared" si="3"/>
        <v>7392.0755083218246</v>
      </c>
      <c r="M32" s="82">
        <f t="shared" si="11"/>
        <v>43627.802766159286</v>
      </c>
      <c r="O32" s="6"/>
      <c r="P32" s="9"/>
      <c r="Q32" s="10"/>
      <c r="AI32" s="21"/>
      <c r="AJ32" s="21"/>
    </row>
    <row r="33" spans="1:36" x14ac:dyDescent="0.25">
      <c r="A33" s="77">
        <f t="shared" si="4"/>
        <v>17</v>
      </c>
      <c r="B33" s="78">
        <f t="shared" si="5"/>
        <v>54285.714285714319</v>
      </c>
      <c r="C33" s="79">
        <v>4.4999999999999998E-2</v>
      </c>
      <c r="D33" s="80">
        <f t="shared" si="6"/>
        <v>47022.714285714319</v>
      </c>
      <c r="E33" s="80">
        <f t="shared" si="0"/>
        <v>4500</v>
      </c>
      <c r="F33" s="83">
        <f t="shared" si="1"/>
        <v>344.99999999999994</v>
      </c>
      <c r="G33" s="80">
        <f t="shared" si="7"/>
        <v>1405.9791571428582</v>
      </c>
      <c r="H33" s="80">
        <f t="shared" si="8"/>
        <v>2167.74712857143</v>
      </c>
      <c r="I33" s="80">
        <f t="shared" si="9"/>
        <v>2857.1428571428573</v>
      </c>
      <c r="J33" s="80">
        <f t="shared" si="2"/>
        <v>27.14285714285716</v>
      </c>
      <c r="K33" s="80">
        <f t="shared" si="10"/>
        <v>295.21958489878449</v>
      </c>
      <c r="L33" s="80">
        <f t="shared" si="3"/>
        <v>7098.2315848987873</v>
      </c>
      <c r="M33" s="82">
        <f t="shared" si="11"/>
        <v>41991.899545235909</v>
      </c>
      <c r="O33" s="6"/>
      <c r="P33" s="9"/>
      <c r="Q33" s="10"/>
      <c r="AI33" s="21"/>
      <c r="AJ33" s="21"/>
    </row>
    <row r="34" spans="1:36" x14ac:dyDescent="0.25">
      <c r="A34" s="77">
        <f t="shared" si="4"/>
        <v>18</v>
      </c>
      <c r="B34" s="78">
        <f t="shared" si="5"/>
        <v>51428.571428571464</v>
      </c>
      <c r="C34" s="79">
        <v>4.4999999999999998E-2</v>
      </c>
      <c r="D34" s="80">
        <f t="shared" si="6"/>
        <v>43820.571428571464</v>
      </c>
      <c r="E34" s="80">
        <f t="shared" si="0"/>
        <v>4500</v>
      </c>
      <c r="F34" s="83">
        <f t="shared" si="1"/>
        <v>344.99999999999994</v>
      </c>
      <c r="G34" s="80">
        <f t="shared" si="7"/>
        <v>1310.2350857142867</v>
      </c>
      <c r="H34" s="80">
        <f t="shared" si="8"/>
        <v>2020.1283428571446</v>
      </c>
      <c r="I34" s="80">
        <f t="shared" si="9"/>
        <v>2857.1428571428573</v>
      </c>
      <c r="J34" s="80">
        <f t="shared" si="2"/>
        <v>25.714285714285733</v>
      </c>
      <c r="K34" s="80">
        <f t="shared" si="10"/>
        <v>246.1670900471745</v>
      </c>
      <c r="L34" s="80">
        <f t="shared" si="3"/>
        <v>6804.3876614757492</v>
      </c>
      <c r="M34" s="82">
        <f t="shared" si="11"/>
        <v>40425.675950230463</v>
      </c>
      <c r="O34" s="6"/>
      <c r="P34" s="9"/>
      <c r="Q34" s="10"/>
      <c r="AI34" s="21"/>
      <c r="AJ34" s="21"/>
    </row>
    <row r="35" spans="1:36" x14ac:dyDescent="0.25">
      <c r="A35" s="77">
        <f t="shared" si="4"/>
        <v>19</v>
      </c>
      <c r="B35" s="78">
        <f t="shared" si="5"/>
        <v>48571.428571428609</v>
      </c>
      <c r="C35" s="79">
        <v>4.4999999999999998E-2</v>
      </c>
      <c r="D35" s="80">
        <f t="shared" si="6"/>
        <v>40618.428571428609</v>
      </c>
      <c r="E35" s="80">
        <f t="shared" si="0"/>
        <v>4500</v>
      </c>
      <c r="F35" s="83">
        <f t="shared" si="1"/>
        <v>344.99999999999994</v>
      </c>
      <c r="G35" s="80">
        <f t="shared" si="7"/>
        <v>1214.4910142857154</v>
      </c>
      <c r="H35" s="80">
        <f t="shared" si="8"/>
        <v>1872.509557142859</v>
      </c>
      <c r="I35" s="80">
        <f t="shared" si="9"/>
        <v>2857.1428571428573</v>
      </c>
      <c r="J35" s="80">
        <f t="shared" si="2"/>
        <v>24.285714285714306</v>
      </c>
      <c r="K35" s="80">
        <f t="shared" si="10"/>
        <v>197.11459519556445</v>
      </c>
      <c r="L35" s="80">
        <f t="shared" si="3"/>
        <v>6510.5437380527101</v>
      </c>
      <c r="M35" s="82">
        <f t="shared" si="11"/>
        <v>38934.427632712686</v>
      </c>
      <c r="O35" s="6"/>
      <c r="P35" s="9"/>
      <c r="Q35" s="10"/>
      <c r="AI35" s="21"/>
      <c r="AJ35" s="21"/>
    </row>
    <row r="36" spans="1:36" x14ac:dyDescent="0.25">
      <c r="A36" s="77">
        <f t="shared" si="4"/>
        <v>20</v>
      </c>
      <c r="B36" s="78">
        <f t="shared" si="5"/>
        <v>45714.285714285754</v>
      </c>
      <c r="C36" s="79">
        <v>4.4999999999999998E-2</v>
      </c>
      <c r="D36" s="80">
        <f t="shared" si="6"/>
        <v>37416.285714285754</v>
      </c>
      <c r="E36" s="80">
        <f t="shared" si="0"/>
        <v>4500</v>
      </c>
      <c r="F36" s="83">
        <f t="shared" si="1"/>
        <v>344.99999999999994</v>
      </c>
      <c r="G36" s="80">
        <f t="shared" si="7"/>
        <v>1118.7469428571439</v>
      </c>
      <c r="H36" s="80">
        <f t="shared" si="8"/>
        <v>1724.8907714285733</v>
      </c>
      <c r="I36" s="80">
        <f t="shared" si="9"/>
        <v>2857.1428571428573</v>
      </c>
      <c r="J36" s="80">
        <f t="shared" si="2"/>
        <v>22.857142857142879</v>
      </c>
      <c r="K36" s="80">
        <f t="shared" si="10"/>
        <v>148.06210034395468</v>
      </c>
      <c r="L36" s="80">
        <f t="shared" si="3"/>
        <v>6216.6998146296728</v>
      </c>
      <c r="M36" s="82">
        <f t="shared" si="11"/>
        <v>37523.852713771652</v>
      </c>
      <c r="O36" s="6"/>
      <c r="P36" s="9"/>
      <c r="Q36" s="10"/>
      <c r="R36" s="20"/>
      <c r="S36" s="20"/>
      <c r="T36" s="20"/>
      <c r="AI36" s="21"/>
      <c r="AJ36" s="21"/>
    </row>
    <row r="37" spans="1:36" x14ac:dyDescent="0.25">
      <c r="A37" s="77">
        <f t="shared" si="4"/>
        <v>21</v>
      </c>
      <c r="B37" s="78">
        <f t="shared" si="5"/>
        <v>42857.142857142899</v>
      </c>
      <c r="C37" s="79">
        <v>1.7000000000000001E-2</v>
      </c>
      <c r="D37" s="80">
        <f t="shared" si="6"/>
        <v>34214.142857142899</v>
      </c>
      <c r="E37" s="80">
        <f t="shared" si="0"/>
        <v>1700.0000000000002</v>
      </c>
      <c r="F37" s="83">
        <f t="shared" si="1"/>
        <v>-242.99999999999997</v>
      </c>
      <c r="G37" s="80">
        <f t="shared" si="7"/>
        <v>1023.0028714285727</v>
      </c>
      <c r="H37" s="80">
        <f t="shared" si="8"/>
        <v>1577.2719857142877</v>
      </c>
      <c r="I37" s="80">
        <f t="shared" si="9"/>
        <v>2857.1428571428573</v>
      </c>
      <c r="J37" s="80">
        <f t="shared" si="2"/>
        <v>21.428571428571448</v>
      </c>
      <c r="K37" s="80">
        <f t="shared" si="10"/>
        <v>826.99378912173665</v>
      </c>
      <c r="L37" s="80">
        <f t="shared" si="3"/>
        <v>6062.8400748360255</v>
      </c>
      <c r="M37" s="82">
        <f t="shared" si="11"/>
        <v>36200.082371699187</v>
      </c>
      <c r="O37" s="6"/>
      <c r="P37" s="9"/>
      <c r="Q37" s="10"/>
    </row>
    <row r="38" spans="1:36" x14ac:dyDescent="0.25">
      <c r="A38" s="77">
        <f t="shared" si="4"/>
        <v>22</v>
      </c>
      <c r="B38" s="78">
        <f t="shared" si="5"/>
        <v>40000.000000000044</v>
      </c>
      <c r="C38" s="79">
        <v>0</v>
      </c>
      <c r="D38" s="80">
        <f t="shared" si="6"/>
        <v>31600.00000000004</v>
      </c>
      <c r="E38" s="80">
        <f t="shared" si="0"/>
        <v>0</v>
      </c>
      <c r="F38" s="83">
        <f t="shared" si="1"/>
        <v>-600</v>
      </c>
      <c r="G38" s="80">
        <f t="shared" si="7"/>
        <v>944.84000000000117</v>
      </c>
      <c r="H38" s="80">
        <f t="shared" si="8"/>
        <v>1456.7600000000018</v>
      </c>
      <c r="I38" s="80">
        <f t="shared" si="9"/>
        <v>2857.1428571428573</v>
      </c>
      <c r="J38" s="80">
        <f t="shared" si="2"/>
        <v>20.000000000000021</v>
      </c>
      <c r="K38" s="80">
        <f t="shared" si="10"/>
        <v>1228.8527229695289</v>
      </c>
      <c r="L38" s="80">
        <f t="shared" si="3"/>
        <v>5907.5955801123901</v>
      </c>
      <c r="M38" s="82">
        <f t="shared" si="11"/>
        <v>34829.729570707917</v>
      </c>
      <c r="O38" s="6"/>
      <c r="P38" s="9"/>
      <c r="Q38" s="10"/>
    </row>
    <row r="39" spans="1:36" x14ac:dyDescent="0.25">
      <c r="A39" s="77">
        <f t="shared" si="4"/>
        <v>23</v>
      </c>
      <c r="B39" s="78">
        <f t="shared" si="5"/>
        <v>37142.857142857189</v>
      </c>
      <c r="C39" s="79">
        <v>0</v>
      </c>
      <c r="D39" s="80">
        <f t="shared" si="6"/>
        <v>29342.857142857181</v>
      </c>
      <c r="E39" s="80">
        <f t="shared" si="0"/>
        <v>0</v>
      </c>
      <c r="F39" s="83">
        <f t="shared" si="1"/>
        <v>-600</v>
      </c>
      <c r="G39" s="80">
        <f t="shared" si="7"/>
        <v>877.35142857142966</v>
      </c>
      <c r="H39" s="80">
        <f t="shared" si="8"/>
        <v>1352.7057142857161</v>
      </c>
      <c r="I39" s="80">
        <f t="shared" si="9"/>
        <v>2857.1428571428573</v>
      </c>
      <c r="J39" s="80">
        <f t="shared" si="2"/>
        <v>18.571428571428594</v>
      </c>
      <c r="K39" s="80">
        <f t="shared" si="10"/>
        <v>1194.13760016481</v>
      </c>
      <c r="L39" s="80">
        <f t="shared" si="3"/>
        <v>5699.9090287362415</v>
      </c>
      <c r="M39" s="82">
        <f t="shared" si="11"/>
        <v>33410.638798850006</v>
      </c>
      <c r="O39" s="6"/>
      <c r="P39" s="9"/>
      <c r="Q39" s="10"/>
    </row>
    <row r="40" spans="1:36" x14ac:dyDescent="0.25">
      <c r="A40" s="77">
        <f t="shared" si="4"/>
        <v>24</v>
      </c>
      <c r="B40" s="78">
        <f t="shared" si="5"/>
        <v>34285.714285714334</v>
      </c>
      <c r="C40" s="79">
        <v>0</v>
      </c>
      <c r="D40" s="80">
        <f t="shared" si="6"/>
        <v>27085.714285714323</v>
      </c>
      <c r="E40" s="80">
        <f t="shared" si="0"/>
        <v>0</v>
      </c>
      <c r="F40" s="83">
        <f t="shared" si="1"/>
        <v>-600</v>
      </c>
      <c r="G40" s="80">
        <f t="shared" si="7"/>
        <v>809.86285714285827</v>
      </c>
      <c r="H40" s="80">
        <f t="shared" si="8"/>
        <v>1248.6514285714304</v>
      </c>
      <c r="I40" s="80">
        <f t="shared" si="9"/>
        <v>2857.1428571428573</v>
      </c>
      <c r="J40" s="80">
        <f t="shared" si="2"/>
        <v>17.142857142857167</v>
      </c>
      <c r="K40" s="80">
        <f t="shared" si="10"/>
        <v>1159.4224773600911</v>
      </c>
      <c r="L40" s="80">
        <f t="shared" si="3"/>
        <v>5492.2224773600938</v>
      </c>
      <c r="M40" s="82">
        <f t="shared" si="11"/>
        <v>31991.548026992088</v>
      </c>
      <c r="O40" s="6"/>
      <c r="P40" s="9"/>
      <c r="Q40" s="10"/>
    </row>
    <row r="41" spans="1:36" x14ac:dyDescent="0.25">
      <c r="A41" s="77">
        <f t="shared" si="4"/>
        <v>25</v>
      </c>
      <c r="B41" s="78">
        <f t="shared" si="5"/>
        <v>31428.571428571475</v>
      </c>
      <c r="C41" s="79">
        <v>0</v>
      </c>
      <c r="D41" s="80">
        <f t="shared" si="6"/>
        <v>24828.571428571464</v>
      </c>
      <c r="E41" s="80">
        <f t="shared" si="0"/>
        <v>0</v>
      </c>
      <c r="F41" s="83">
        <f t="shared" si="1"/>
        <v>-600</v>
      </c>
      <c r="G41" s="80">
        <f t="shared" si="7"/>
        <v>742.37428571428677</v>
      </c>
      <c r="H41" s="80">
        <f t="shared" si="8"/>
        <v>1144.5971428571445</v>
      </c>
      <c r="I41" s="80">
        <f t="shared" si="9"/>
        <v>2857.1428571428573</v>
      </c>
      <c r="J41" s="80">
        <f t="shared" si="2"/>
        <v>15.714285714285738</v>
      </c>
      <c r="K41" s="80">
        <f t="shared" si="10"/>
        <v>1124.7073545553717</v>
      </c>
      <c r="L41" s="80">
        <f t="shared" si="3"/>
        <v>5284.5359259839461</v>
      </c>
      <c r="M41" s="82">
        <f>NPV($L$9,L41:L50)</f>
        <v>30572.457255134181</v>
      </c>
      <c r="O41" s="6"/>
      <c r="P41" s="9"/>
      <c r="Q41" s="10"/>
    </row>
    <row r="42" spans="1:36" x14ac:dyDescent="0.25">
      <c r="A42" s="77">
        <f t="shared" si="4"/>
        <v>26</v>
      </c>
      <c r="B42" s="78">
        <f t="shared" si="5"/>
        <v>28571.428571428616</v>
      </c>
      <c r="C42" s="79">
        <v>0</v>
      </c>
      <c r="D42" s="80">
        <f t="shared" si="6"/>
        <v>22571.428571428605</v>
      </c>
      <c r="E42" s="80">
        <f t="shared" si="0"/>
        <v>0</v>
      </c>
      <c r="F42" s="83">
        <f t="shared" si="1"/>
        <v>-600</v>
      </c>
      <c r="G42" s="80">
        <f t="shared" si="7"/>
        <v>674.88571428571527</v>
      </c>
      <c r="H42" s="80">
        <f t="shared" si="8"/>
        <v>1040.5428571428588</v>
      </c>
      <c r="I42" s="80">
        <f t="shared" si="9"/>
        <v>2857.1428571428573</v>
      </c>
      <c r="J42" s="80">
        <f t="shared" si="2"/>
        <v>14.285714285714308</v>
      </c>
      <c r="K42" s="80">
        <f t="shared" si="10"/>
        <v>1089.9922317506528</v>
      </c>
      <c r="L42" s="80">
        <f t="shared" si="3"/>
        <v>5076.8493746077984</v>
      </c>
      <c r="M42" s="82">
        <f>NPV($L$9,L42:L51)</f>
        <v>29153.366483276266</v>
      </c>
      <c r="O42" s="6"/>
      <c r="P42" s="9"/>
      <c r="Q42" s="10"/>
    </row>
    <row r="43" spans="1:36" x14ac:dyDescent="0.25">
      <c r="A43" s="77">
        <f t="shared" si="4"/>
        <v>27</v>
      </c>
      <c r="B43" s="78">
        <f t="shared" si="5"/>
        <v>25714.285714285757</v>
      </c>
      <c r="C43" s="79">
        <v>0</v>
      </c>
      <c r="D43" s="80">
        <f t="shared" si="6"/>
        <v>20314.285714285747</v>
      </c>
      <c r="E43" s="80">
        <f t="shared" si="0"/>
        <v>0</v>
      </c>
      <c r="F43" s="83">
        <f t="shared" si="1"/>
        <v>-600</v>
      </c>
      <c r="G43" s="80">
        <f t="shared" si="7"/>
        <v>607.39714285714376</v>
      </c>
      <c r="H43" s="80">
        <f t="shared" si="8"/>
        <v>936.48857142857298</v>
      </c>
      <c r="I43" s="80">
        <f t="shared" si="9"/>
        <v>2857.1428571428573</v>
      </c>
      <c r="J43" s="80">
        <f t="shared" si="2"/>
        <v>12.857142857142879</v>
      </c>
      <c r="K43" s="80">
        <f t="shared" si="10"/>
        <v>1055.2771089459334</v>
      </c>
      <c r="L43" s="80">
        <f t="shared" si="3"/>
        <v>4869.1628232316507</v>
      </c>
      <c r="M43" s="82">
        <f>NPV($L$9,L43:L$52)</f>
        <v>27734.275711418351</v>
      </c>
      <c r="O43" s="6"/>
      <c r="P43" s="9"/>
      <c r="Q43" s="10"/>
    </row>
    <row r="44" spans="1:36" x14ac:dyDescent="0.25">
      <c r="A44" s="77">
        <f t="shared" si="4"/>
        <v>28</v>
      </c>
      <c r="B44" s="78">
        <f t="shared" si="5"/>
        <v>22857.142857142899</v>
      </c>
      <c r="C44" s="79">
        <v>0</v>
      </c>
      <c r="D44" s="80">
        <f t="shared" si="6"/>
        <v>18057.142857142888</v>
      </c>
      <c r="E44" s="80">
        <f t="shared" si="0"/>
        <v>0</v>
      </c>
      <c r="F44" s="83">
        <f t="shared" si="1"/>
        <v>-600</v>
      </c>
      <c r="G44" s="80">
        <f t="shared" si="7"/>
        <v>539.90857142857237</v>
      </c>
      <c r="H44" s="80">
        <f t="shared" si="8"/>
        <v>832.43428571428717</v>
      </c>
      <c r="I44" s="80">
        <f t="shared" si="9"/>
        <v>2857.1428571428573</v>
      </c>
      <c r="J44" s="80">
        <f t="shared" si="2"/>
        <v>11.42857142857145</v>
      </c>
      <c r="K44" s="80">
        <f t="shared" si="10"/>
        <v>1020.5619861412144</v>
      </c>
      <c r="L44" s="80">
        <f t="shared" si="3"/>
        <v>4661.476271855503</v>
      </c>
      <c r="M44" s="82">
        <f>NPV($L$9,L44:L$52)</f>
        <v>24972.917842254497</v>
      </c>
      <c r="O44" s="6"/>
      <c r="P44" s="9"/>
      <c r="Q44" s="10"/>
    </row>
    <row r="45" spans="1:36" x14ac:dyDescent="0.25">
      <c r="A45" s="77">
        <f t="shared" si="4"/>
        <v>29</v>
      </c>
      <c r="B45" s="78">
        <f t="shared" si="5"/>
        <v>20000.00000000004</v>
      </c>
      <c r="C45" s="79">
        <v>0</v>
      </c>
      <c r="D45" s="80">
        <f t="shared" si="6"/>
        <v>15800.000000000031</v>
      </c>
      <c r="E45" s="80">
        <f t="shared" si="0"/>
        <v>0</v>
      </c>
      <c r="F45" s="83">
        <f t="shared" si="1"/>
        <v>-600</v>
      </c>
      <c r="G45" s="80">
        <f t="shared" si="7"/>
        <v>472.42000000000093</v>
      </c>
      <c r="H45" s="80">
        <f t="shared" si="8"/>
        <v>728.38000000000147</v>
      </c>
      <c r="I45" s="80">
        <f t="shared" si="9"/>
        <v>2857.1428571428573</v>
      </c>
      <c r="J45" s="80">
        <f t="shared" si="2"/>
        <v>10.00000000000002</v>
      </c>
      <c r="K45" s="80">
        <f t="shared" si="10"/>
        <v>985.8468633364954</v>
      </c>
      <c r="L45" s="80">
        <f t="shared" si="3"/>
        <v>4453.7897204793553</v>
      </c>
      <c r="M45" s="82">
        <f>NPV($L$9,L45:L$52)</f>
        <v>22209.383326410338</v>
      </c>
      <c r="O45" s="6"/>
      <c r="P45" s="9"/>
      <c r="Q45" s="10"/>
      <c r="R45" s="20"/>
      <c r="S45" s="20"/>
      <c r="T45" s="20"/>
    </row>
    <row r="46" spans="1:36" x14ac:dyDescent="0.25">
      <c r="A46" s="77">
        <f t="shared" si="4"/>
        <v>30</v>
      </c>
      <c r="B46" s="78">
        <f t="shared" si="5"/>
        <v>17142.857142857181</v>
      </c>
      <c r="C46" s="79">
        <v>0</v>
      </c>
      <c r="D46" s="80">
        <f t="shared" si="6"/>
        <v>13542.857142857172</v>
      </c>
      <c r="E46" s="80">
        <f t="shared" si="0"/>
        <v>0</v>
      </c>
      <c r="F46" s="83">
        <f t="shared" si="1"/>
        <v>-600</v>
      </c>
      <c r="G46" s="80">
        <f t="shared" si="7"/>
        <v>404.93142857142942</v>
      </c>
      <c r="H46" s="80">
        <f t="shared" si="8"/>
        <v>624.32571428571566</v>
      </c>
      <c r="I46" s="80">
        <f t="shared" si="9"/>
        <v>2857.1428571428573</v>
      </c>
      <c r="J46" s="80">
        <f t="shared" si="2"/>
        <v>8.5714285714285907</v>
      </c>
      <c r="K46" s="80">
        <f t="shared" si="10"/>
        <v>951.13174053177613</v>
      </c>
      <c r="L46" s="80">
        <f t="shared" si="3"/>
        <v>4246.1031691032067</v>
      </c>
      <c r="M46" s="82">
        <f>NPV($L$9,L46:L$52)</f>
        <v>19443.506738738171</v>
      </c>
      <c r="O46" s="6"/>
      <c r="P46" s="9"/>
      <c r="Q46" s="10"/>
    </row>
    <row r="47" spans="1:36" x14ac:dyDescent="0.25">
      <c r="A47" s="77">
        <f t="shared" si="4"/>
        <v>31</v>
      </c>
      <c r="B47" s="78">
        <f t="shared" si="5"/>
        <v>14285.714285714324</v>
      </c>
      <c r="C47" s="79">
        <v>0</v>
      </c>
      <c r="D47" s="80">
        <f t="shared" si="6"/>
        <v>11285.714285714315</v>
      </c>
      <c r="E47" s="80">
        <f t="shared" si="0"/>
        <v>0</v>
      </c>
      <c r="F47" s="83">
        <f t="shared" si="1"/>
        <v>-600</v>
      </c>
      <c r="G47" s="80">
        <f t="shared" si="7"/>
        <v>337.44285714285803</v>
      </c>
      <c r="H47" s="80">
        <f t="shared" si="8"/>
        <v>520.27142857142996</v>
      </c>
      <c r="I47" s="80">
        <f t="shared" si="9"/>
        <v>2857.1428571428573</v>
      </c>
      <c r="J47" s="80">
        <f t="shared" si="2"/>
        <v>7.1428571428571628</v>
      </c>
      <c r="K47" s="80">
        <f t="shared" si="10"/>
        <v>916.4166177270572</v>
      </c>
      <c r="L47" s="80">
        <f t="shared" si="3"/>
        <v>4038.4166177270599</v>
      </c>
      <c r="M47" s="82">
        <f>NPV($L$9,L47:L$52)</f>
        <v>16675.110081779068</v>
      </c>
      <c r="O47" s="6"/>
      <c r="P47" s="9"/>
      <c r="Q47" s="10"/>
    </row>
    <row r="48" spans="1:36" x14ac:dyDescent="0.25">
      <c r="A48" s="77">
        <f t="shared" si="4"/>
        <v>32</v>
      </c>
      <c r="B48" s="78">
        <f t="shared" si="5"/>
        <v>11428.571428571468</v>
      </c>
      <c r="C48" s="79">
        <v>0</v>
      </c>
      <c r="D48" s="80">
        <f t="shared" si="6"/>
        <v>9028.5714285714585</v>
      </c>
      <c r="E48" s="80">
        <f t="shared" si="0"/>
        <v>0</v>
      </c>
      <c r="F48" s="83">
        <f t="shared" si="1"/>
        <v>-600</v>
      </c>
      <c r="G48" s="80">
        <f t="shared" si="7"/>
        <v>269.95428571428658</v>
      </c>
      <c r="H48" s="80">
        <f t="shared" si="8"/>
        <v>416.21714285714427</v>
      </c>
      <c r="I48" s="80">
        <f t="shared" si="9"/>
        <v>2857.1428571428573</v>
      </c>
      <c r="J48" s="80">
        <f t="shared" si="2"/>
        <v>5.714285714285734</v>
      </c>
      <c r="K48" s="80">
        <f t="shared" si="10"/>
        <v>881.70149492233804</v>
      </c>
      <c r="L48" s="80">
        <f t="shared" si="3"/>
        <v>3830.7300663509122</v>
      </c>
      <c r="M48" s="82">
        <f>NPV($L$9,L48:L$52)</f>
        <v>13904.001830267216</v>
      </c>
      <c r="O48" s="6"/>
      <c r="P48" s="9"/>
      <c r="Q48" s="10"/>
    </row>
    <row r="49" spans="1:17" x14ac:dyDescent="0.25">
      <c r="A49" s="77">
        <f t="shared" si="4"/>
        <v>33</v>
      </c>
      <c r="B49" s="78">
        <f t="shared" si="5"/>
        <v>8571.4285714286107</v>
      </c>
      <c r="C49" s="79">
        <v>0</v>
      </c>
      <c r="D49" s="80">
        <f t="shared" si="6"/>
        <v>6771.4285714286016</v>
      </c>
      <c r="E49" s="80">
        <f t="shared" si="0"/>
        <v>0</v>
      </c>
      <c r="F49" s="83">
        <f t="shared" si="1"/>
        <v>-600</v>
      </c>
      <c r="G49" s="80">
        <f t="shared" si="7"/>
        <v>202.46571428571519</v>
      </c>
      <c r="H49" s="80">
        <f t="shared" si="8"/>
        <v>312.16285714285857</v>
      </c>
      <c r="I49" s="80">
        <f t="shared" si="9"/>
        <v>2857.1428571428573</v>
      </c>
      <c r="J49" s="80">
        <f t="shared" si="2"/>
        <v>4.2857142857143051</v>
      </c>
      <c r="K49" s="80">
        <f t="shared" si="10"/>
        <v>846.986372117619</v>
      </c>
      <c r="L49" s="80">
        <f t="shared" si="3"/>
        <v>3623.0435149747641</v>
      </c>
      <c r="M49" s="82">
        <f>NPV($L$9,L49:L$52)</f>
        <v>11129.975903016611</v>
      </c>
      <c r="O49" s="6"/>
      <c r="P49" s="9"/>
      <c r="Q49" s="10"/>
    </row>
    <row r="50" spans="1:17" x14ac:dyDescent="0.25">
      <c r="A50" s="77">
        <f t="shared" si="4"/>
        <v>34</v>
      </c>
      <c r="B50" s="78">
        <f t="shared" si="5"/>
        <v>5714.2857142857538</v>
      </c>
      <c r="C50" s="79">
        <v>0</v>
      </c>
      <c r="D50" s="80">
        <f t="shared" si="6"/>
        <v>4514.2857142857447</v>
      </c>
      <c r="E50" s="80">
        <f t="shared" si="0"/>
        <v>0</v>
      </c>
      <c r="F50" s="83">
        <f t="shared" si="1"/>
        <v>-600</v>
      </c>
      <c r="G50" s="80">
        <f t="shared" si="7"/>
        <v>134.97714285714378</v>
      </c>
      <c r="H50" s="80">
        <f t="shared" si="8"/>
        <v>208.10857142857284</v>
      </c>
      <c r="I50" s="80">
        <f t="shared" si="9"/>
        <v>2857.1428571428573</v>
      </c>
      <c r="J50" s="80">
        <f t="shared" si="2"/>
        <v>2.8571428571428767</v>
      </c>
      <c r="K50" s="80">
        <f t="shared" si="10"/>
        <v>812.27124931289984</v>
      </c>
      <c r="L50" s="80">
        <f t="shared" si="3"/>
        <v>3415.3569635986164</v>
      </c>
      <c r="M50" s="82">
        <f>NPV($L$9,L50:L$52)</f>
        <v>8352.8105566711129</v>
      </c>
      <c r="O50" s="6"/>
      <c r="P50" s="9"/>
      <c r="Q50" s="10"/>
    </row>
    <row r="51" spans="1:17" x14ac:dyDescent="0.25">
      <c r="A51" s="77">
        <f t="shared" si="4"/>
        <v>35</v>
      </c>
      <c r="B51" s="78">
        <f t="shared" ref="B51:B52" si="12">B50-I50</f>
        <v>2857.1428571428964</v>
      </c>
      <c r="C51" s="79">
        <v>0</v>
      </c>
      <c r="D51" s="80">
        <f t="shared" ref="D51:D52" si="13">D50-F50-I50</f>
        <v>2257.1428571428874</v>
      </c>
      <c r="E51" s="80">
        <f t="shared" ref="E51:E52" si="14">D$13*C51</f>
        <v>0</v>
      </c>
      <c r="F51" s="83">
        <f t="shared" ref="F51:F52" si="15">H$14*(E51-I51*D$13/D$12)</f>
        <v>-600</v>
      </c>
      <c r="G51" s="80">
        <f t="shared" si="7"/>
        <v>67.488571428572328</v>
      </c>
      <c r="H51" s="80">
        <f t="shared" si="8"/>
        <v>104.05428571428712</v>
      </c>
      <c r="I51" s="80">
        <f t="shared" ref="I51:I52" si="16">D$12/H$12</f>
        <v>2857.1428571428573</v>
      </c>
      <c r="J51" s="80">
        <f t="shared" ref="J51:J52" si="17">+B51*$H$11</f>
        <v>1.4285714285714481</v>
      </c>
      <c r="K51" s="80">
        <f t="shared" ref="K51:K52" si="18">(H$13/(1-H$13))*(H51+I51-E51+F51+J51)</f>
        <v>777.55612650818091</v>
      </c>
      <c r="L51" s="80">
        <f t="shared" ref="L51:L52" si="19">SUM(F51:K51)</f>
        <v>3207.6704122224692</v>
      </c>
      <c r="M51" s="82">
        <f>NPV($L$9,L51:L$52)</f>
        <v>5572.2671953795016</v>
      </c>
      <c r="O51" s="6"/>
      <c r="P51" s="9"/>
      <c r="Q51" s="10"/>
    </row>
    <row r="52" spans="1:17" x14ac:dyDescent="0.25">
      <c r="A52" s="77">
        <f t="shared" si="4"/>
        <v>36</v>
      </c>
      <c r="B52" s="78">
        <f t="shared" si="12"/>
        <v>3.9108272176235914E-11</v>
      </c>
      <c r="C52" s="79">
        <v>0</v>
      </c>
      <c r="D52" s="80">
        <f t="shared" si="13"/>
        <v>3.0013325158506632E-11</v>
      </c>
      <c r="E52" s="80">
        <f t="shared" si="14"/>
        <v>0</v>
      </c>
      <c r="F52" s="83">
        <f t="shared" si="15"/>
        <v>-600</v>
      </c>
      <c r="G52" s="80">
        <f t="shared" si="7"/>
        <v>8.9739842223934831E-13</v>
      </c>
      <c r="H52" s="80">
        <f t="shared" si="8"/>
        <v>1.3836142898071558E-12</v>
      </c>
      <c r="I52" s="80">
        <f t="shared" si="16"/>
        <v>2857.1428571428573</v>
      </c>
      <c r="J52" s="80">
        <f t="shared" si="17"/>
        <v>1.9554136088117959E-14</v>
      </c>
      <c r="K52" s="80">
        <f t="shared" si="18"/>
        <v>742.84100370346164</v>
      </c>
      <c r="L52" s="80">
        <f t="shared" si="19"/>
        <v>2999.9838608463215</v>
      </c>
      <c r="M52" s="82">
        <f>NPV($L$9,L52:L$52)</f>
        <v>2788.0890900058748</v>
      </c>
      <c r="O52" s="6"/>
      <c r="P52" s="9"/>
      <c r="Q52" s="10"/>
    </row>
    <row r="53" spans="1:17" x14ac:dyDescent="0.25">
      <c r="A53" s="77" t="s">
        <v>13</v>
      </c>
      <c r="B53" s="78"/>
      <c r="C53" s="79" t="s">
        <v>13</v>
      </c>
      <c r="D53" s="80" t="s">
        <v>13</v>
      </c>
      <c r="E53" s="80" t="s">
        <v>13</v>
      </c>
      <c r="F53" s="80" t="s">
        <v>13</v>
      </c>
      <c r="G53" s="80" t="s">
        <v>13</v>
      </c>
      <c r="H53" s="80" t="s">
        <v>13</v>
      </c>
      <c r="I53" s="80" t="s">
        <v>13</v>
      </c>
      <c r="J53" s="80" t="s">
        <v>13</v>
      </c>
      <c r="K53" s="80" t="s">
        <v>13</v>
      </c>
      <c r="L53" s="80" t="s">
        <v>13</v>
      </c>
      <c r="M53" s="82"/>
      <c r="O53" s="19"/>
      <c r="P53" s="19"/>
      <c r="Q53" s="19"/>
    </row>
    <row r="54" spans="1:17" x14ac:dyDescent="0.25">
      <c r="A54" s="77" t="s">
        <v>12</v>
      </c>
      <c r="B54" s="78"/>
      <c r="C54" s="79">
        <f>SUM(C17:C51)</f>
        <v>1.0000000000000002</v>
      </c>
      <c r="D54" s="80" t="s">
        <v>11</v>
      </c>
      <c r="E54" s="80">
        <f t="shared" ref="E54:L54" si="20">SUM(E17:E51)</f>
        <v>100000</v>
      </c>
      <c r="F54" s="80">
        <f t="shared" si="20"/>
        <v>-1.8189894035458565E-12</v>
      </c>
      <c r="G54" s="80">
        <f t="shared" si="20"/>
        <v>48874.659600000028</v>
      </c>
      <c r="H54" s="80">
        <f t="shared" si="20"/>
        <v>75355.244400000083</v>
      </c>
      <c r="I54" s="80">
        <f t="shared" si="20"/>
        <v>99999.999999999971</v>
      </c>
      <c r="J54" s="80">
        <f t="shared" si="20"/>
        <v>900.00000000000034</v>
      </c>
      <c r="K54" s="80">
        <f t="shared" si="20"/>
        <v>25096.117469255783</v>
      </c>
      <c r="L54" s="80">
        <f t="shared" si="20"/>
        <v>250226.02146925585</v>
      </c>
      <c r="M54" s="84"/>
      <c r="O54" s="6"/>
      <c r="P54" s="6"/>
      <c r="Q54" s="6"/>
    </row>
    <row r="55" spans="1:17" x14ac:dyDescent="0.25">
      <c r="A55" s="53"/>
      <c r="B55" s="78"/>
      <c r="C55" s="85"/>
      <c r="D55" s="86"/>
      <c r="E55" s="86"/>
      <c r="F55" s="80"/>
      <c r="G55" s="80"/>
      <c r="H55" s="80"/>
      <c r="I55" s="80"/>
      <c r="J55" s="80"/>
      <c r="K55" s="80"/>
      <c r="L55" s="80"/>
      <c r="M55" s="84"/>
    </row>
    <row r="56" spans="1:17" x14ac:dyDescent="0.25">
      <c r="A56" s="53"/>
      <c r="B56" s="78"/>
      <c r="C56" s="132" t="s">
        <v>10</v>
      </c>
      <c r="D56" s="132"/>
      <c r="E56" s="80">
        <f t="shared" ref="E56:L56" si="21">NPV($L9,E17:E51)</f>
        <v>52196.217819642414</v>
      </c>
      <c r="F56" s="80">
        <f t="shared" si="21"/>
        <v>3674.4753150979946</v>
      </c>
      <c r="G56" s="80">
        <f t="shared" si="21"/>
        <v>24245.283817568597</v>
      </c>
      <c r="H56" s="80">
        <f t="shared" si="21"/>
        <v>37381.524548157598</v>
      </c>
      <c r="I56" s="80">
        <f t="shared" si="21"/>
        <v>34698.71631917575</v>
      </c>
      <c r="J56" s="80">
        <f t="shared" si="21"/>
        <v>429.61370842647506</v>
      </c>
      <c r="K56" s="80">
        <f t="shared" si="21"/>
        <v>7894.6501731347771</v>
      </c>
      <c r="L56" s="80">
        <f t="shared" si="21"/>
        <v>108324.2638815612</v>
      </c>
      <c r="M56" s="84"/>
      <c r="O56" s="19"/>
      <c r="P56" s="19"/>
      <c r="Q56" s="19"/>
    </row>
    <row r="57" spans="1:17" x14ac:dyDescent="0.25">
      <c r="B57" s="17"/>
      <c r="C57" s="17"/>
      <c r="D57" s="17"/>
      <c r="E57" s="17"/>
      <c r="F57" s="17"/>
      <c r="G57" s="17"/>
      <c r="H57" s="17"/>
      <c r="I57" s="17"/>
      <c r="J57" s="17"/>
      <c r="K57" s="17"/>
      <c r="L57" s="17"/>
      <c r="M57" s="17"/>
      <c r="O57" s="17"/>
    </row>
    <row r="58" spans="1:17" x14ac:dyDescent="0.25">
      <c r="B58" s="16"/>
      <c r="C58" s="18"/>
      <c r="D58" s="16"/>
      <c r="E58" s="16"/>
      <c r="F58" s="16"/>
      <c r="G58" s="16"/>
      <c r="H58" s="16"/>
      <c r="I58" s="16"/>
      <c r="J58" s="16"/>
      <c r="K58" s="16"/>
      <c r="L58" s="16"/>
      <c r="M58" s="16"/>
      <c r="O58" s="16"/>
    </row>
    <row r="59" spans="1:17" x14ac:dyDescent="0.25">
      <c r="B59" s="16"/>
      <c r="C59" s="16"/>
      <c r="D59" s="16"/>
      <c r="E59" s="16"/>
      <c r="F59" s="16"/>
      <c r="G59" s="16"/>
      <c r="H59" s="16"/>
      <c r="I59" s="16"/>
      <c r="J59" s="16"/>
      <c r="K59" s="16"/>
      <c r="L59" s="16"/>
      <c r="M59" s="16"/>
      <c r="O59" s="16"/>
    </row>
    <row r="60" spans="1:17" x14ac:dyDescent="0.25">
      <c r="B60" s="16"/>
      <c r="C60" s="16"/>
      <c r="D60" s="16"/>
      <c r="E60" s="16"/>
      <c r="F60" s="16"/>
      <c r="G60" s="16"/>
      <c r="H60" s="16"/>
      <c r="I60" s="16"/>
      <c r="J60" s="16"/>
      <c r="K60" s="16"/>
      <c r="L60" s="16"/>
      <c r="M60" s="16"/>
      <c r="O60" s="16"/>
    </row>
    <row r="61" spans="1:17" x14ac:dyDescent="0.25">
      <c r="B61" s="17"/>
      <c r="C61" s="16"/>
      <c r="D61" s="16"/>
      <c r="E61" s="16"/>
      <c r="F61" s="16"/>
      <c r="G61" s="16"/>
      <c r="H61" s="16"/>
      <c r="I61" s="16"/>
      <c r="J61" s="16"/>
      <c r="K61" s="16"/>
      <c r="L61" s="16"/>
      <c r="M61" s="16"/>
      <c r="O61" s="16"/>
    </row>
    <row r="62" spans="1:17" x14ac:dyDescent="0.25">
      <c r="B62" s="16"/>
      <c r="C62" s="16"/>
      <c r="D62" s="16"/>
      <c r="E62" s="16"/>
      <c r="F62" s="16"/>
      <c r="G62" s="16"/>
      <c r="H62" s="16"/>
      <c r="I62" s="16"/>
      <c r="J62" s="16"/>
      <c r="K62" s="16"/>
      <c r="L62" s="16"/>
      <c r="M62" s="16"/>
      <c r="O62" s="16"/>
    </row>
    <row r="63" spans="1:17" x14ac:dyDescent="0.25">
      <c r="B63" s="16"/>
      <c r="C63" s="16"/>
      <c r="D63" s="16"/>
      <c r="E63" s="16"/>
      <c r="F63" s="16"/>
      <c r="G63" s="16"/>
      <c r="H63" s="16"/>
      <c r="I63" s="16"/>
      <c r="J63" s="16"/>
      <c r="K63" s="16"/>
      <c r="L63" s="16"/>
      <c r="M63" s="16"/>
      <c r="O63" s="16"/>
    </row>
    <row r="64" spans="1:17" x14ac:dyDescent="0.25">
      <c r="B64" s="16"/>
      <c r="C64" s="16"/>
      <c r="D64" s="16"/>
      <c r="E64" s="16"/>
      <c r="F64" s="16"/>
      <c r="G64" s="16"/>
      <c r="H64" s="16"/>
      <c r="I64" s="16"/>
      <c r="J64" s="16"/>
      <c r="K64" s="16"/>
      <c r="L64" s="16"/>
      <c r="M64" s="16"/>
      <c r="O64" s="16"/>
    </row>
    <row r="65" spans="2:15" x14ac:dyDescent="0.25">
      <c r="B65" s="16"/>
      <c r="C65" s="16"/>
      <c r="D65" s="16"/>
      <c r="E65" s="16"/>
      <c r="F65" s="16"/>
      <c r="G65" s="16"/>
      <c r="H65" s="16"/>
      <c r="I65" s="16"/>
      <c r="J65" s="16"/>
      <c r="K65" s="16"/>
      <c r="L65" s="16"/>
      <c r="M65" s="16"/>
      <c r="O65" s="16"/>
    </row>
    <row r="66" spans="2:15" x14ac:dyDescent="0.25">
      <c r="B66" s="16"/>
      <c r="C66" s="16"/>
      <c r="D66" s="16"/>
      <c r="E66" s="16"/>
      <c r="F66" s="16"/>
      <c r="G66" s="16"/>
      <c r="H66" s="16"/>
      <c r="I66" s="16"/>
      <c r="J66" s="16"/>
      <c r="K66" s="16"/>
      <c r="L66" s="16"/>
      <c r="M66" s="16"/>
      <c r="O66" s="16"/>
    </row>
    <row r="67" spans="2:15" x14ac:dyDescent="0.25">
      <c r="B67" s="16"/>
      <c r="C67" s="16"/>
      <c r="D67" s="16"/>
      <c r="E67" s="16"/>
      <c r="F67" s="16"/>
      <c r="G67" s="16"/>
      <c r="H67" s="16"/>
      <c r="I67" s="16"/>
      <c r="J67" s="16"/>
      <c r="K67" s="16"/>
      <c r="L67" s="16"/>
      <c r="M67" s="16"/>
      <c r="O67" s="16"/>
    </row>
    <row r="68" spans="2:15" x14ac:dyDescent="0.25">
      <c r="B68" s="16"/>
      <c r="C68" s="16"/>
      <c r="D68" s="16"/>
      <c r="E68" s="16"/>
      <c r="F68" s="16"/>
      <c r="G68" s="16"/>
      <c r="H68" s="16"/>
      <c r="I68" s="16"/>
      <c r="J68" s="16"/>
      <c r="K68" s="16"/>
      <c r="L68" s="16"/>
      <c r="M68" s="16"/>
      <c r="O68" s="16"/>
    </row>
    <row r="69" spans="2:15" x14ac:dyDescent="0.25">
      <c r="B69" s="16"/>
      <c r="C69" s="16"/>
      <c r="D69" s="16"/>
      <c r="E69" s="16"/>
      <c r="F69" s="16"/>
      <c r="G69" s="16"/>
      <c r="H69" s="16"/>
      <c r="I69" s="16"/>
      <c r="J69" s="16"/>
      <c r="K69" s="16"/>
      <c r="L69" s="16"/>
      <c r="M69" s="16"/>
      <c r="O69" s="16"/>
    </row>
    <row r="70" spans="2:15" x14ac:dyDescent="0.25">
      <c r="B70" s="16"/>
      <c r="C70" s="16"/>
      <c r="D70" s="16"/>
      <c r="E70" s="16"/>
      <c r="F70" s="16"/>
      <c r="G70" s="16"/>
      <c r="H70" s="16"/>
      <c r="I70" s="16"/>
      <c r="J70" s="16"/>
      <c r="K70" s="16"/>
      <c r="L70" s="16"/>
      <c r="M70" s="16"/>
      <c r="O70" s="16"/>
    </row>
    <row r="71" spans="2:15" x14ac:dyDescent="0.25">
      <c r="B71" s="16"/>
      <c r="C71" s="16"/>
      <c r="D71" s="16"/>
      <c r="E71" s="16"/>
      <c r="F71" s="16"/>
      <c r="G71" s="16"/>
      <c r="H71" s="16"/>
      <c r="I71" s="16"/>
      <c r="J71" s="16"/>
      <c r="K71" s="16"/>
      <c r="L71" s="16"/>
      <c r="M71" s="16"/>
      <c r="O71" s="16"/>
    </row>
    <row r="72" spans="2:15" x14ac:dyDescent="0.25">
      <c r="B72" s="16"/>
      <c r="C72" s="16"/>
      <c r="D72" s="16"/>
      <c r="E72" s="16"/>
      <c r="F72" s="16"/>
      <c r="G72" s="16"/>
      <c r="H72" s="16"/>
      <c r="I72" s="16"/>
      <c r="J72" s="16"/>
      <c r="K72" s="16"/>
      <c r="L72" s="16"/>
      <c r="M72" s="16"/>
      <c r="O72" s="16"/>
    </row>
    <row r="73" spans="2:15" x14ac:dyDescent="0.25">
      <c r="B73" s="16"/>
      <c r="C73" s="16"/>
      <c r="D73" s="16"/>
      <c r="E73" s="16"/>
      <c r="F73" s="16"/>
      <c r="G73" s="16"/>
      <c r="H73" s="16"/>
      <c r="I73" s="16"/>
      <c r="J73" s="16"/>
      <c r="K73" s="16"/>
      <c r="L73" s="16"/>
      <c r="M73" s="16"/>
      <c r="O73" s="16"/>
    </row>
    <row r="74" spans="2:15" x14ac:dyDescent="0.25">
      <c r="B74" s="16"/>
      <c r="C74" s="16"/>
      <c r="D74" s="16"/>
      <c r="E74" s="16"/>
      <c r="F74" s="16"/>
      <c r="G74" s="16"/>
      <c r="H74" s="16"/>
      <c r="I74" s="16"/>
      <c r="J74" s="16"/>
      <c r="K74" s="16"/>
      <c r="L74" s="16"/>
      <c r="M74" s="16"/>
      <c r="O74" s="16"/>
    </row>
    <row r="75" spans="2:15" x14ac:dyDescent="0.25">
      <c r="B75" s="16"/>
      <c r="C75" s="16"/>
      <c r="D75" s="16"/>
      <c r="E75" s="16"/>
      <c r="F75" s="16"/>
      <c r="G75" s="16"/>
      <c r="H75" s="16"/>
      <c r="I75" s="16"/>
      <c r="J75" s="16"/>
      <c r="K75" s="16"/>
      <c r="L75" s="16"/>
      <c r="M75" s="16"/>
      <c r="O75" s="16"/>
    </row>
    <row r="76" spans="2:15" x14ac:dyDescent="0.25">
      <c r="B76" s="16"/>
      <c r="C76" s="16"/>
      <c r="D76" s="16"/>
      <c r="E76" s="16"/>
      <c r="F76" s="16"/>
      <c r="G76" s="16"/>
      <c r="H76" s="16"/>
      <c r="I76" s="16"/>
      <c r="J76" s="16"/>
      <c r="K76" s="16"/>
      <c r="L76" s="16"/>
      <c r="M76" s="16"/>
      <c r="O76" s="16"/>
    </row>
    <row r="77" spans="2:15" x14ac:dyDescent="0.25">
      <c r="B77" s="16"/>
      <c r="C77" s="16"/>
      <c r="D77" s="16"/>
      <c r="E77" s="16"/>
      <c r="F77" s="16"/>
      <c r="G77" s="16"/>
      <c r="H77" s="16"/>
      <c r="I77" s="16"/>
      <c r="J77" s="16"/>
      <c r="K77" s="16"/>
      <c r="L77" s="16"/>
      <c r="M77" s="16"/>
      <c r="O77" s="16"/>
    </row>
    <row r="78" spans="2:15" x14ac:dyDescent="0.25">
      <c r="B78" s="16"/>
      <c r="C78" s="16"/>
      <c r="D78" s="16"/>
      <c r="E78" s="16"/>
      <c r="F78" s="16"/>
      <c r="G78" s="16"/>
      <c r="H78" s="16"/>
      <c r="I78" s="16"/>
      <c r="J78" s="16"/>
      <c r="K78" s="16"/>
      <c r="L78" s="16"/>
      <c r="M78" s="16"/>
      <c r="O78" s="16"/>
    </row>
    <row r="79" spans="2:15" x14ac:dyDescent="0.25">
      <c r="B79" s="16"/>
      <c r="C79" s="16"/>
      <c r="D79" s="16"/>
      <c r="E79" s="16"/>
      <c r="F79" s="16"/>
      <c r="G79" s="16"/>
      <c r="H79" s="16"/>
      <c r="I79" s="16"/>
      <c r="J79" s="16"/>
      <c r="K79" s="16"/>
      <c r="L79" s="16"/>
      <c r="M79" s="16"/>
      <c r="N79" s="16"/>
      <c r="O79" s="16"/>
    </row>
    <row r="80" spans="2:15" x14ac:dyDescent="0.25">
      <c r="B80" s="16"/>
      <c r="C80" s="16"/>
      <c r="D80" s="16"/>
      <c r="E80" s="16"/>
      <c r="F80" s="16"/>
      <c r="G80" s="16"/>
      <c r="H80" s="16"/>
      <c r="I80" s="16"/>
      <c r="J80" s="16"/>
      <c r="K80" s="16"/>
      <c r="L80" s="16"/>
      <c r="M80" s="16"/>
      <c r="N80" s="16"/>
      <c r="O80" s="16"/>
    </row>
    <row r="81" spans="2:15" x14ac:dyDescent="0.25">
      <c r="B81" s="16"/>
      <c r="C81" s="16"/>
      <c r="D81" s="16"/>
      <c r="E81" s="16"/>
      <c r="F81" s="16"/>
      <c r="G81" s="16"/>
      <c r="H81" s="16"/>
      <c r="I81" s="16"/>
      <c r="J81" s="16"/>
      <c r="K81" s="16"/>
      <c r="L81" s="16"/>
      <c r="M81" s="16"/>
      <c r="N81" s="16"/>
      <c r="O81" s="16"/>
    </row>
    <row r="82" spans="2:15" x14ac:dyDescent="0.25">
      <c r="B82" s="16"/>
      <c r="C82" s="16"/>
      <c r="D82" s="16"/>
      <c r="E82" s="16"/>
      <c r="F82" s="16"/>
      <c r="G82" s="16"/>
      <c r="H82" s="16"/>
      <c r="I82" s="16"/>
      <c r="J82" s="16"/>
      <c r="K82" s="16"/>
      <c r="L82" s="16"/>
      <c r="M82" s="16"/>
      <c r="N82" s="16"/>
      <c r="O82" s="16"/>
    </row>
    <row r="83" spans="2:15" x14ac:dyDescent="0.25">
      <c r="B83" s="16"/>
      <c r="C83" s="16"/>
      <c r="D83" s="16"/>
      <c r="E83" s="16"/>
      <c r="F83" s="16"/>
      <c r="G83" s="16"/>
      <c r="H83" s="16"/>
      <c r="I83" s="16"/>
      <c r="J83" s="16"/>
      <c r="K83" s="16"/>
      <c r="L83" s="16"/>
      <c r="M83" s="16"/>
      <c r="N83" s="16"/>
      <c r="O83" s="16"/>
    </row>
    <row r="84" spans="2:15" x14ac:dyDescent="0.25">
      <c r="B84" s="16"/>
      <c r="C84" s="16"/>
      <c r="D84" s="16"/>
      <c r="E84" s="16"/>
      <c r="F84" s="16"/>
      <c r="G84" s="16"/>
      <c r="H84" s="16"/>
      <c r="I84" s="16"/>
      <c r="J84" s="16"/>
      <c r="K84" s="16"/>
      <c r="L84" s="16"/>
      <c r="M84" s="16"/>
      <c r="N84" s="16"/>
      <c r="O84" s="16"/>
    </row>
    <row r="85" spans="2:15" x14ac:dyDescent="0.25">
      <c r="B85" s="16"/>
      <c r="C85" s="16"/>
      <c r="D85" s="16"/>
      <c r="E85" s="16"/>
      <c r="F85" s="16"/>
      <c r="G85" s="16"/>
      <c r="H85" s="16"/>
      <c r="I85" s="16"/>
      <c r="J85" s="16"/>
      <c r="K85" s="16"/>
      <c r="L85" s="16"/>
      <c r="M85" s="16"/>
      <c r="N85" s="16"/>
      <c r="O85" s="16"/>
    </row>
    <row r="86" spans="2:15" x14ac:dyDescent="0.25">
      <c r="B86" s="16"/>
      <c r="C86" s="16"/>
      <c r="D86" s="16"/>
      <c r="E86" s="16"/>
      <c r="F86" s="16"/>
      <c r="G86" s="16"/>
      <c r="H86" s="16"/>
      <c r="I86" s="16"/>
      <c r="J86" s="16"/>
      <c r="K86" s="16"/>
      <c r="L86" s="16"/>
      <c r="M86" s="16"/>
      <c r="N86" s="16"/>
      <c r="O86" s="16"/>
    </row>
    <row r="87" spans="2:15" x14ac:dyDescent="0.25">
      <c r="B87" s="16"/>
      <c r="C87" s="16"/>
      <c r="D87" s="16"/>
      <c r="E87" s="16"/>
      <c r="F87" s="16"/>
      <c r="G87" s="16"/>
      <c r="H87" s="16"/>
      <c r="I87" s="16"/>
      <c r="J87" s="16"/>
      <c r="K87" s="16"/>
      <c r="L87" s="16"/>
      <c r="M87" s="16"/>
      <c r="N87" s="16"/>
      <c r="O87" s="16"/>
    </row>
    <row r="88" spans="2:15" x14ac:dyDescent="0.25">
      <c r="B88" s="16"/>
      <c r="C88" s="16"/>
      <c r="D88" s="16"/>
      <c r="E88" s="16"/>
      <c r="F88" s="16"/>
      <c r="G88" s="16"/>
      <c r="H88" s="16"/>
      <c r="I88" s="16"/>
      <c r="J88" s="16"/>
      <c r="K88" s="16"/>
      <c r="L88" s="16"/>
      <c r="M88" s="16"/>
      <c r="N88" s="16"/>
      <c r="O88" s="16"/>
    </row>
    <row r="89" spans="2:15" x14ac:dyDescent="0.25">
      <c r="B89" s="16"/>
      <c r="C89" s="16"/>
      <c r="D89" s="16"/>
      <c r="E89" s="16"/>
      <c r="F89" s="16"/>
      <c r="G89" s="16"/>
      <c r="H89" s="16"/>
      <c r="I89" s="16"/>
      <c r="J89" s="16"/>
      <c r="K89" s="16"/>
      <c r="L89" s="16"/>
      <c r="M89" s="16"/>
      <c r="N89" s="16"/>
      <c r="O89" s="16"/>
    </row>
    <row r="90" spans="2:15" x14ac:dyDescent="0.25">
      <c r="B90" s="16"/>
      <c r="C90" s="16"/>
      <c r="D90" s="16"/>
      <c r="E90" s="16"/>
      <c r="F90" s="16"/>
      <c r="G90" s="16"/>
      <c r="H90" s="16"/>
      <c r="I90" s="16"/>
      <c r="J90" s="16"/>
      <c r="K90" s="16"/>
      <c r="L90" s="16"/>
      <c r="M90" s="16"/>
      <c r="N90" s="16"/>
      <c r="O90" s="16"/>
    </row>
    <row r="91" spans="2:15" x14ac:dyDescent="0.25">
      <c r="B91" s="16"/>
      <c r="C91" s="16"/>
      <c r="D91" s="16"/>
      <c r="E91" s="16"/>
      <c r="F91" s="16"/>
      <c r="G91" s="16"/>
      <c r="H91" s="16"/>
      <c r="I91" s="16"/>
      <c r="J91" s="16"/>
      <c r="K91" s="16"/>
      <c r="L91" s="16"/>
      <c r="M91" s="16"/>
      <c r="N91" s="16"/>
      <c r="O91" s="16"/>
    </row>
    <row r="92" spans="2:15" x14ac:dyDescent="0.25">
      <c r="B92" s="16"/>
      <c r="C92" s="16"/>
      <c r="D92" s="16"/>
      <c r="E92" s="16"/>
      <c r="F92" s="16"/>
      <c r="G92" s="16"/>
      <c r="H92" s="16"/>
      <c r="I92" s="16"/>
      <c r="J92" s="16"/>
      <c r="K92" s="16"/>
      <c r="L92" s="16"/>
      <c r="M92" s="16"/>
      <c r="N92" s="16"/>
      <c r="O92" s="16"/>
    </row>
    <row r="93" spans="2:15" x14ac:dyDescent="0.25">
      <c r="B93" s="16"/>
      <c r="C93" s="16"/>
      <c r="D93" s="16"/>
      <c r="E93" s="16"/>
      <c r="F93" s="16"/>
      <c r="G93" s="16"/>
      <c r="H93" s="16"/>
      <c r="I93" s="16"/>
      <c r="J93" s="16"/>
      <c r="K93" s="16"/>
      <c r="L93" s="16"/>
      <c r="M93" s="16"/>
      <c r="N93" s="16"/>
      <c r="O93" s="16"/>
    </row>
    <row r="94" spans="2:15" x14ac:dyDescent="0.25">
      <c r="B94" s="16"/>
      <c r="C94" s="16"/>
      <c r="D94" s="16"/>
      <c r="E94" s="16"/>
      <c r="F94" s="16"/>
      <c r="G94" s="16"/>
      <c r="H94" s="16"/>
      <c r="I94" s="16"/>
      <c r="J94" s="16"/>
      <c r="K94" s="16"/>
      <c r="L94" s="16"/>
      <c r="M94" s="16"/>
      <c r="N94" s="16"/>
      <c r="O94" s="16"/>
    </row>
    <row r="95" spans="2:15" x14ac:dyDescent="0.25">
      <c r="B95" s="16"/>
      <c r="C95" s="16"/>
      <c r="D95" s="16"/>
      <c r="E95" s="16"/>
      <c r="F95" s="16"/>
      <c r="G95" s="16"/>
      <c r="H95" s="16"/>
      <c r="I95" s="16"/>
      <c r="J95" s="16"/>
      <c r="K95" s="16"/>
      <c r="L95" s="16"/>
      <c r="M95" s="16"/>
      <c r="N95" s="16"/>
      <c r="O95" s="16"/>
    </row>
    <row r="96" spans="2:15" x14ac:dyDescent="0.25">
      <c r="B96" s="16"/>
      <c r="C96" s="16"/>
      <c r="D96" s="16"/>
      <c r="E96" s="16"/>
      <c r="F96" s="16"/>
      <c r="G96" s="16"/>
      <c r="H96" s="16"/>
      <c r="I96" s="16"/>
      <c r="J96" s="16"/>
      <c r="K96" s="16"/>
      <c r="L96" s="16"/>
      <c r="M96" s="16"/>
      <c r="N96" s="16"/>
      <c r="O96" s="16"/>
    </row>
    <row r="97" spans="2:15" x14ac:dyDescent="0.25">
      <c r="B97" s="16"/>
      <c r="C97" s="16"/>
      <c r="D97" s="16"/>
      <c r="E97" s="16"/>
      <c r="F97" s="16"/>
      <c r="G97" s="16"/>
      <c r="H97" s="16"/>
      <c r="I97" s="16"/>
      <c r="J97" s="16"/>
      <c r="K97" s="16"/>
      <c r="L97" s="16"/>
      <c r="M97" s="16"/>
      <c r="N97" s="16"/>
      <c r="O97" s="16"/>
    </row>
    <row r="98" spans="2:15" x14ac:dyDescent="0.25">
      <c r="B98" s="16"/>
      <c r="C98" s="16"/>
      <c r="D98" s="16"/>
      <c r="E98" s="16"/>
      <c r="F98" s="16"/>
      <c r="G98" s="16"/>
      <c r="H98" s="16"/>
      <c r="I98" s="16"/>
      <c r="J98" s="16"/>
      <c r="K98" s="16"/>
      <c r="L98" s="16"/>
      <c r="M98" s="16"/>
      <c r="N98" s="16"/>
      <c r="O98" s="16"/>
    </row>
    <row r="99" spans="2:15" x14ac:dyDescent="0.25">
      <c r="B99" s="16"/>
      <c r="C99" s="16"/>
      <c r="D99" s="16"/>
      <c r="E99" s="16"/>
      <c r="F99" s="16"/>
      <c r="G99" s="16"/>
      <c r="H99" s="16"/>
      <c r="I99" s="16"/>
      <c r="J99" s="16"/>
      <c r="K99" s="16"/>
      <c r="L99" s="16"/>
      <c r="M99" s="16"/>
      <c r="N99" s="16"/>
      <c r="O99" s="16"/>
    </row>
    <row r="100" spans="2:15" x14ac:dyDescent="0.25">
      <c r="B100" s="16"/>
      <c r="C100" s="16"/>
      <c r="D100" s="16"/>
      <c r="E100" s="16"/>
      <c r="F100" s="16"/>
      <c r="G100" s="16"/>
      <c r="H100" s="16"/>
      <c r="I100" s="16"/>
      <c r="J100" s="16"/>
      <c r="K100" s="16"/>
      <c r="L100" s="16"/>
      <c r="M100" s="16"/>
      <c r="N100" s="16"/>
      <c r="O100" s="16"/>
    </row>
    <row r="101" spans="2:15" x14ac:dyDescent="0.25">
      <c r="B101" s="16"/>
      <c r="C101" s="16"/>
      <c r="D101" s="16"/>
      <c r="E101" s="16"/>
      <c r="F101" s="16"/>
      <c r="G101" s="16"/>
      <c r="H101" s="16"/>
      <c r="I101" s="16"/>
      <c r="J101" s="16"/>
      <c r="K101" s="16"/>
      <c r="L101" s="16"/>
      <c r="M101" s="16"/>
      <c r="N101" s="16"/>
      <c r="O101" s="16"/>
    </row>
    <row r="102" spans="2:15" x14ac:dyDescent="0.25">
      <c r="B102" s="16"/>
      <c r="C102" s="16"/>
      <c r="D102" s="16"/>
      <c r="E102" s="16"/>
      <c r="F102" s="16"/>
      <c r="G102" s="16"/>
      <c r="H102" s="16"/>
      <c r="I102" s="16"/>
      <c r="J102" s="16"/>
      <c r="K102" s="16"/>
      <c r="L102" s="16"/>
      <c r="M102" s="16"/>
      <c r="N102" s="16"/>
      <c r="O102" s="16"/>
    </row>
    <row r="103" spans="2:15" x14ac:dyDescent="0.25">
      <c r="B103" s="16"/>
      <c r="C103" s="16"/>
      <c r="D103" s="16"/>
      <c r="E103" s="16"/>
      <c r="F103" s="16"/>
      <c r="G103" s="16"/>
      <c r="H103" s="16"/>
      <c r="I103" s="16"/>
      <c r="J103" s="16"/>
      <c r="K103" s="16"/>
      <c r="L103" s="16"/>
      <c r="M103" s="16"/>
      <c r="N103" s="16"/>
      <c r="O103" s="16"/>
    </row>
    <row r="104" spans="2:15" x14ac:dyDescent="0.25">
      <c r="B104" s="16"/>
      <c r="C104" s="16"/>
      <c r="D104" s="16"/>
      <c r="E104" s="16"/>
      <c r="F104" s="16"/>
      <c r="G104" s="16"/>
      <c r="H104" s="16"/>
      <c r="I104" s="16"/>
      <c r="J104" s="16"/>
      <c r="K104" s="16"/>
      <c r="L104" s="16"/>
      <c r="M104" s="16"/>
      <c r="N104" s="16"/>
      <c r="O104" s="16"/>
    </row>
    <row r="105" spans="2:15" x14ac:dyDescent="0.25">
      <c r="B105" s="16"/>
      <c r="C105" s="16"/>
      <c r="D105" s="16"/>
      <c r="E105" s="16"/>
      <c r="F105" s="16"/>
      <c r="G105" s="16"/>
      <c r="H105" s="16"/>
      <c r="I105" s="16"/>
      <c r="J105" s="16"/>
      <c r="K105" s="16"/>
      <c r="L105" s="16"/>
      <c r="M105" s="16"/>
      <c r="N105" s="16"/>
      <c r="O105" s="16"/>
    </row>
    <row r="106" spans="2:15" x14ac:dyDescent="0.25">
      <c r="B106" s="16"/>
      <c r="C106" s="16"/>
      <c r="D106" s="16"/>
      <c r="E106" s="16"/>
      <c r="F106" s="16"/>
      <c r="G106" s="16"/>
      <c r="H106" s="16"/>
      <c r="I106" s="16"/>
      <c r="J106" s="16"/>
      <c r="K106" s="16"/>
      <c r="L106" s="16"/>
      <c r="M106" s="16"/>
      <c r="N106" s="16"/>
      <c r="O106" s="16"/>
    </row>
    <row r="107" spans="2:15" x14ac:dyDescent="0.25">
      <c r="B107" s="16"/>
      <c r="C107" s="16"/>
      <c r="D107" s="16"/>
      <c r="E107" s="16"/>
      <c r="F107" s="16"/>
      <c r="G107" s="16"/>
      <c r="H107" s="16"/>
      <c r="I107" s="16"/>
      <c r="J107" s="16"/>
      <c r="K107" s="16"/>
      <c r="L107" s="16"/>
      <c r="M107" s="16"/>
      <c r="N107" s="16"/>
      <c r="O107" s="16"/>
    </row>
    <row r="108" spans="2:15" x14ac:dyDescent="0.25">
      <c r="B108" s="16"/>
      <c r="C108" s="16"/>
      <c r="D108" s="16"/>
      <c r="E108" s="16"/>
      <c r="F108" s="16"/>
      <c r="G108" s="16"/>
      <c r="H108" s="16"/>
      <c r="I108" s="16"/>
      <c r="J108" s="16"/>
      <c r="K108" s="16"/>
      <c r="L108" s="16"/>
      <c r="M108" s="16"/>
      <c r="N108" s="16"/>
      <c r="O108" s="16"/>
    </row>
    <row r="109" spans="2:15" x14ac:dyDescent="0.25">
      <c r="B109" s="16"/>
      <c r="C109" s="16"/>
      <c r="D109" s="16"/>
      <c r="E109" s="16"/>
      <c r="F109" s="16"/>
      <c r="G109" s="16"/>
      <c r="H109" s="16"/>
      <c r="I109" s="16"/>
      <c r="J109" s="16"/>
      <c r="K109" s="16"/>
      <c r="L109" s="16"/>
      <c r="M109" s="16"/>
      <c r="N109" s="16"/>
      <c r="O109" s="16"/>
    </row>
    <row r="110" spans="2:15" x14ac:dyDescent="0.25">
      <c r="B110" s="16"/>
      <c r="C110" s="16"/>
      <c r="D110" s="16"/>
      <c r="E110" s="16"/>
      <c r="F110" s="16"/>
      <c r="G110" s="16"/>
      <c r="H110" s="16"/>
      <c r="I110" s="16"/>
      <c r="J110" s="16"/>
      <c r="K110" s="16"/>
      <c r="L110" s="16"/>
      <c r="M110" s="16"/>
      <c r="N110" s="16"/>
      <c r="O110" s="16"/>
    </row>
    <row r="111" spans="2:15" x14ac:dyDescent="0.25">
      <c r="B111" s="16"/>
      <c r="C111" s="16"/>
      <c r="D111" s="16"/>
      <c r="E111" s="16"/>
      <c r="F111" s="16"/>
      <c r="G111" s="16"/>
      <c r="H111" s="16"/>
      <c r="I111" s="16"/>
      <c r="J111" s="16"/>
      <c r="K111" s="16"/>
      <c r="L111" s="16"/>
      <c r="M111" s="16"/>
      <c r="N111" s="16"/>
      <c r="O111" s="16"/>
    </row>
    <row r="112" spans="2:15" x14ac:dyDescent="0.25">
      <c r="B112" s="16"/>
      <c r="C112" s="16"/>
      <c r="D112" s="16"/>
      <c r="E112" s="16"/>
      <c r="F112" s="16"/>
      <c r="G112" s="16"/>
      <c r="H112" s="16"/>
      <c r="I112" s="16"/>
      <c r="J112" s="16"/>
      <c r="K112" s="16"/>
      <c r="L112" s="16"/>
      <c r="M112" s="16"/>
      <c r="N112" s="16"/>
      <c r="O112" s="16"/>
    </row>
    <row r="113" spans="2:15" x14ac:dyDescent="0.25">
      <c r="B113" s="16"/>
      <c r="C113" s="16"/>
      <c r="D113" s="16"/>
      <c r="E113" s="16"/>
      <c r="F113" s="16"/>
      <c r="G113" s="16"/>
      <c r="H113" s="16"/>
      <c r="I113" s="16"/>
      <c r="J113" s="16"/>
      <c r="K113" s="16"/>
      <c r="L113" s="16"/>
      <c r="M113" s="16"/>
      <c r="N113" s="16"/>
      <c r="O113" s="16"/>
    </row>
    <row r="114" spans="2:15" x14ac:dyDescent="0.25">
      <c r="B114" s="16"/>
      <c r="C114" s="16"/>
      <c r="D114" s="16"/>
      <c r="E114" s="16"/>
      <c r="F114" s="16"/>
      <c r="G114" s="16"/>
      <c r="H114" s="16"/>
      <c r="I114" s="16"/>
      <c r="J114" s="16"/>
      <c r="K114" s="16"/>
      <c r="L114" s="16"/>
      <c r="M114" s="16"/>
      <c r="N114" s="16"/>
      <c r="O114" s="16"/>
    </row>
    <row r="115" spans="2:15" x14ac:dyDescent="0.25">
      <c r="B115" s="16"/>
      <c r="C115" s="16"/>
      <c r="D115" s="16"/>
      <c r="E115" s="16"/>
      <c r="F115" s="16"/>
      <c r="G115" s="16"/>
      <c r="H115" s="16"/>
      <c r="I115" s="16"/>
      <c r="J115" s="16"/>
      <c r="K115" s="16"/>
      <c r="L115" s="16"/>
      <c r="M115" s="16"/>
      <c r="N115" s="16"/>
      <c r="O115" s="16"/>
    </row>
    <row r="116" spans="2:15" x14ac:dyDescent="0.25">
      <c r="B116" s="16"/>
      <c r="C116" s="16"/>
      <c r="D116" s="16"/>
      <c r="E116" s="16"/>
      <c r="F116" s="16"/>
      <c r="G116" s="16"/>
      <c r="H116" s="16"/>
      <c r="I116" s="16"/>
      <c r="J116" s="16"/>
      <c r="K116" s="16"/>
      <c r="L116" s="16"/>
      <c r="M116" s="16"/>
      <c r="N116" s="16"/>
      <c r="O116" s="16"/>
    </row>
    <row r="117" spans="2:15" x14ac:dyDescent="0.25">
      <c r="B117" s="16"/>
      <c r="C117" s="16"/>
      <c r="D117" s="16"/>
      <c r="E117" s="16"/>
      <c r="F117" s="16"/>
      <c r="G117" s="16"/>
      <c r="H117" s="16"/>
      <c r="I117" s="16"/>
      <c r="J117" s="16"/>
      <c r="K117" s="16"/>
      <c r="L117" s="16"/>
      <c r="M117" s="16"/>
      <c r="N117" s="16"/>
      <c r="O117" s="16"/>
    </row>
    <row r="118" spans="2:15" x14ac:dyDescent="0.25">
      <c r="B118" s="16"/>
      <c r="C118" s="16"/>
      <c r="D118" s="16"/>
      <c r="E118" s="16"/>
      <c r="F118" s="16"/>
      <c r="G118" s="16"/>
      <c r="H118" s="16"/>
      <c r="I118" s="16"/>
      <c r="J118" s="16"/>
      <c r="K118" s="16"/>
      <c r="L118" s="16"/>
      <c r="M118" s="16"/>
      <c r="N118" s="16"/>
      <c r="O118" s="16"/>
    </row>
    <row r="119" spans="2:15" x14ac:dyDescent="0.25">
      <c r="B119" s="16"/>
      <c r="C119" s="16"/>
      <c r="D119" s="16"/>
      <c r="E119" s="16"/>
      <c r="F119" s="16"/>
      <c r="G119" s="16"/>
      <c r="H119" s="16"/>
      <c r="I119" s="16"/>
      <c r="J119" s="16"/>
      <c r="K119" s="16"/>
      <c r="L119" s="16"/>
      <c r="M119" s="16"/>
      <c r="N119" s="16"/>
      <c r="O119" s="16"/>
    </row>
    <row r="120" spans="2:15" x14ac:dyDescent="0.25">
      <c r="B120" s="16"/>
      <c r="C120" s="16"/>
      <c r="D120" s="16"/>
      <c r="E120" s="16"/>
      <c r="F120" s="16"/>
      <c r="G120" s="16"/>
      <c r="H120" s="16"/>
      <c r="I120" s="16"/>
      <c r="J120" s="16"/>
      <c r="K120" s="16"/>
      <c r="L120" s="16"/>
      <c r="M120" s="16"/>
      <c r="N120" s="16"/>
      <c r="O120" s="16"/>
    </row>
    <row r="121" spans="2:15" x14ac:dyDescent="0.25">
      <c r="B121" s="16"/>
      <c r="C121" s="16"/>
      <c r="D121" s="16"/>
      <c r="E121" s="16"/>
      <c r="F121" s="16"/>
      <c r="G121" s="16"/>
      <c r="H121" s="16"/>
      <c r="I121" s="16"/>
      <c r="J121" s="16"/>
      <c r="K121" s="16"/>
      <c r="L121" s="16"/>
      <c r="M121" s="16"/>
      <c r="N121" s="16"/>
      <c r="O121" s="16"/>
    </row>
    <row r="122" spans="2:15" x14ac:dyDescent="0.25">
      <c r="B122" s="16"/>
      <c r="C122" s="16"/>
      <c r="D122" s="16"/>
      <c r="E122" s="16"/>
      <c r="F122" s="16"/>
      <c r="G122" s="16"/>
      <c r="H122" s="16"/>
      <c r="I122" s="16"/>
      <c r="J122" s="16"/>
      <c r="K122" s="16"/>
      <c r="L122" s="16"/>
      <c r="M122" s="16"/>
      <c r="N122" s="16"/>
      <c r="O122" s="16"/>
    </row>
    <row r="123" spans="2:15" x14ac:dyDescent="0.25">
      <c r="B123" s="16"/>
      <c r="C123" s="16"/>
      <c r="D123" s="16"/>
      <c r="E123" s="16"/>
      <c r="F123" s="16"/>
      <c r="G123" s="16"/>
      <c r="H123" s="16"/>
      <c r="I123" s="16"/>
      <c r="J123" s="16"/>
      <c r="K123" s="16"/>
      <c r="L123" s="16"/>
      <c r="M123" s="16"/>
      <c r="N123" s="16"/>
      <c r="O123" s="16"/>
    </row>
    <row r="124" spans="2:15" x14ac:dyDescent="0.25">
      <c r="B124" s="16"/>
      <c r="C124" s="16"/>
      <c r="D124" s="16"/>
      <c r="E124" s="16"/>
      <c r="F124" s="16"/>
      <c r="G124" s="16"/>
      <c r="H124" s="16"/>
      <c r="I124" s="16"/>
      <c r="J124" s="16"/>
      <c r="K124" s="16"/>
      <c r="L124" s="16"/>
      <c r="M124" s="16"/>
      <c r="N124" s="16"/>
      <c r="O124" s="16"/>
    </row>
    <row r="125" spans="2:15" x14ac:dyDescent="0.25">
      <c r="B125" s="16"/>
      <c r="C125" s="16"/>
      <c r="D125" s="16"/>
      <c r="E125" s="16"/>
      <c r="F125" s="16"/>
      <c r="G125" s="16"/>
      <c r="H125" s="16"/>
      <c r="I125" s="16"/>
      <c r="J125" s="16"/>
      <c r="K125" s="16"/>
      <c r="L125" s="16"/>
      <c r="M125" s="16"/>
      <c r="N125" s="16"/>
      <c r="O125" s="16"/>
    </row>
    <row r="126" spans="2:15" x14ac:dyDescent="0.25">
      <c r="B126" s="16"/>
      <c r="C126" s="16"/>
      <c r="D126" s="16"/>
      <c r="E126" s="16"/>
      <c r="F126" s="16"/>
      <c r="G126" s="16"/>
      <c r="H126" s="16"/>
      <c r="I126" s="16"/>
      <c r="J126" s="16"/>
      <c r="K126" s="16"/>
      <c r="L126" s="16"/>
      <c r="M126" s="16"/>
      <c r="N126" s="16"/>
      <c r="O126" s="16"/>
    </row>
    <row r="127" spans="2:15" x14ac:dyDescent="0.25">
      <c r="B127" s="16"/>
      <c r="C127" s="16"/>
      <c r="D127" s="16"/>
      <c r="E127" s="16"/>
      <c r="F127" s="16"/>
      <c r="G127" s="16"/>
      <c r="H127" s="16"/>
      <c r="I127" s="16"/>
      <c r="J127" s="16"/>
      <c r="K127" s="16"/>
      <c r="L127" s="16"/>
      <c r="M127" s="16"/>
      <c r="N127" s="16"/>
      <c r="O127" s="16"/>
    </row>
    <row r="128" spans="2:15" x14ac:dyDescent="0.25">
      <c r="B128" s="16"/>
      <c r="C128" s="16"/>
      <c r="D128" s="16"/>
      <c r="E128" s="16"/>
      <c r="F128" s="16"/>
      <c r="G128" s="16"/>
      <c r="H128" s="16"/>
      <c r="I128" s="16"/>
      <c r="J128" s="16"/>
      <c r="K128" s="16"/>
      <c r="L128" s="16"/>
      <c r="M128" s="16"/>
      <c r="N128" s="16"/>
      <c r="O128" s="16"/>
    </row>
    <row r="129" spans="2:15" x14ac:dyDescent="0.25">
      <c r="B129" s="16"/>
      <c r="C129" s="16"/>
      <c r="D129" s="16"/>
      <c r="E129" s="16"/>
      <c r="F129" s="16"/>
      <c r="G129" s="16"/>
      <c r="H129" s="16"/>
      <c r="I129" s="16"/>
      <c r="J129" s="16"/>
      <c r="K129" s="16"/>
      <c r="L129" s="16"/>
      <c r="M129" s="16"/>
      <c r="N129" s="16"/>
      <c r="O129" s="16"/>
    </row>
    <row r="130" spans="2:15" x14ac:dyDescent="0.25">
      <c r="B130" s="16"/>
      <c r="C130" s="16"/>
      <c r="D130" s="16"/>
      <c r="E130" s="16"/>
      <c r="F130" s="16"/>
      <c r="G130" s="16"/>
      <c r="H130" s="16"/>
      <c r="I130" s="16"/>
      <c r="J130" s="16"/>
      <c r="K130" s="16"/>
      <c r="L130" s="16"/>
      <c r="M130" s="16"/>
      <c r="N130" s="16"/>
      <c r="O130" s="16"/>
    </row>
    <row r="131" spans="2:15" x14ac:dyDescent="0.25">
      <c r="B131" s="16"/>
      <c r="C131" s="16"/>
      <c r="D131" s="16"/>
      <c r="E131" s="16"/>
      <c r="F131" s="16"/>
      <c r="G131" s="16"/>
      <c r="H131" s="16"/>
      <c r="I131" s="16"/>
      <c r="J131" s="16"/>
      <c r="K131" s="16"/>
      <c r="L131" s="16"/>
      <c r="M131" s="16"/>
      <c r="N131" s="16"/>
      <c r="O131" s="16"/>
    </row>
    <row r="132" spans="2:15" x14ac:dyDescent="0.25">
      <c r="B132" s="16"/>
      <c r="C132" s="16"/>
      <c r="D132" s="16"/>
      <c r="E132" s="16"/>
      <c r="F132" s="16"/>
      <c r="G132" s="16"/>
      <c r="H132" s="16"/>
      <c r="I132" s="16"/>
      <c r="J132" s="16"/>
      <c r="K132" s="16"/>
      <c r="L132" s="16"/>
      <c r="M132" s="16"/>
      <c r="N132" s="16"/>
      <c r="O132" s="16"/>
    </row>
    <row r="133" spans="2:15" x14ac:dyDescent="0.25">
      <c r="B133" s="16"/>
      <c r="C133" s="16"/>
      <c r="D133" s="16"/>
      <c r="E133" s="16"/>
      <c r="F133" s="16"/>
      <c r="G133" s="16"/>
      <c r="H133" s="16"/>
      <c r="I133" s="16"/>
      <c r="J133" s="16"/>
      <c r="K133" s="16"/>
      <c r="L133" s="16"/>
      <c r="M133" s="16"/>
      <c r="N133" s="16"/>
      <c r="O133" s="16"/>
    </row>
    <row r="134" spans="2:15" x14ac:dyDescent="0.25">
      <c r="B134" s="16"/>
      <c r="C134" s="16"/>
      <c r="D134" s="16"/>
      <c r="E134" s="16"/>
      <c r="F134" s="16"/>
      <c r="G134" s="16"/>
      <c r="H134" s="16"/>
      <c r="I134" s="16"/>
      <c r="J134" s="16"/>
      <c r="K134" s="16"/>
      <c r="L134" s="16"/>
      <c r="M134" s="16"/>
      <c r="N134" s="16"/>
      <c r="O134" s="16"/>
    </row>
    <row r="135" spans="2:15" x14ac:dyDescent="0.25">
      <c r="B135" s="16"/>
      <c r="C135" s="16"/>
      <c r="D135" s="16"/>
      <c r="E135" s="16"/>
      <c r="F135" s="16"/>
      <c r="G135" s="16"/>
      <c r="H135" s="16"/>
      <c r="I135" s="16"/>
      <c r="J135" s="16"/>
      <c r="K135" s="16"/>
      <c r="L135" s="16"/>
      <c r="M135" s="16"/>
      <c r="N135" s="16"/>
      <c r="O135" s="16"/>
    </row>
    <row r="136" spans="2:15" x14ac:dyDescent="0.25">
      <c r="B136" s="16"/>
      <c r="C136" s="16"/>
      <c r="D136" s="16"/>
      <c r="E136" s="16"/>
      <c r="F136" s="16"/>
      <c r="G136" s="16"/>
      <c r="H136" s="16"/>
      <c r="I136" s="16"/>
      <c r="J136" s="16"/>
      <c r="K136" s="16"/>
      <c r="L136" s="16"/>
      <c r="M136" s="16"/>
      <c r="N136" s="16"/>
      <c r="O136" s="16"/>
    </row>
    <row r="137" spans="2:15" x14ac:dyDescent="0.25">
      <c r="B137" s="16"/>
      <c r="C137" s="16"/>
      <c r="D137" s="16"/>
      <c r="E137" s="16"/>
      <c r="F137" s="16"/>
      <c r="G137" s="16"/>
      <c r="H137" s="16"/>
      <c r="I137" s="16"/>
      <c r="J137" s="16"/>
      <c r="K137" s="16"/>
      <c r="L137" s="16"/>
      <c r="M137" s="16"/>
      <c r="N137" s="16"/>
      <c r="O137" s="16"/>
    </row>
    <row r="138" spans="2:15" x14ac:dyDescent="0.25">
      <c r="B138" s="16"/>
      <c r="C138" s="16"/>
      <c r="D138" s="16"/>
      <c r="E138" s="16"/>
      <c r="F138" s="16"/>
      <c r="G138" s="16"/>
      <c r="H138" s="16"/>
      <c r="I138" s="16"/>
      <c r="J138" s="16"/>
      <c r="K138" s="16"/>
      <c r="L138" s="16"/>
      <c r="M138" s="16"/>
      <c r="N138" s="16"/>
      <c r="O138" s="16"/>
    </row>
    <row r="139" spans="2:15" x14ac:dyDescent="0.25">
      <c r="B139" s="16"/>
      <c r="C139" s="16"/>
      <c r="D139" s="16"/>
      <c r="E139" s="16"/>
      <c r="F139" s="16"/>
      <c r="G139" s="16"/>
      <c r="H139" s="16"/>
      <c r="I139" s="16"/>
      <c r="J139" s="16"/>
      <c r="K139" s="16"/>
      <c r="L139" s="16"/>
      <c r="M139" s="16"/>
      <c r="N139" s="16"/>
      <c r="O139" s="16"/>
    </row>
  </sheetData>
  <mergeCells count="16">
    <mergeCell ref="C56:D56"/>
    <mergeCell ref="C7:D7"/>
    <mergeCell ref="C8:D8"/>
    <mergeCell ref="C9:D9"/>
    <mergeCell ref="O18:Q18"/>
    <mergeCell ref="O14:Q14"/>
    <mergeCell ref="O16:Q16"/>
    <mergeCell ref="O17:Q17"/>
    <mergeCell ref="I12:M12"/>
    <mergeCell ref="I13:M13"/>
    <mergeCell ref="I14:M14"/>
    <mergeCell ref="A1:G1"/>
    <mergeCell ref="A2:G2"/>
    <mergeCell ref="I9:K9"/>
    <mergeCell ref="I11:M11"/>
    <mergeCell ref="I2:L2"/>
  </mergeCells>
  <printOptions horizontalCentered="1"/>
  <pageMargins left="0.25" right="0.25" top="0.75" bottom="0.75" header="0.3" footer="0.3"/>
  <pageSetup scale="64" orientation="landscape" r:id="rId1"/>
  <headerFooter alignWithMargins="0">
    <oddFooter>&amp;L&amp;"Arial,Regular"&amp;8&amp;F&amp;C&amp;A&amp;R&amp;"Arial,Regular"Advice No. 18-xxxx
Page &amp;P of &amp;N</oddFooter>
  </headerFooter>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R151"/>
  <sheetViews>
    <sheetView zoomScaleNormal="100" workbookViewId="0">
      <pane xSplit="1" ySplit="14" topLeftCell="F15" activePane="bottomRight" state="frozen"/>
      <selection activeCell="B7" sqref="B7"/>
      <selection pane="topRight" activeCell="B7" sqref="B7"/>
      <selection pane="bottomLeft" activeCell="B7" sqref="B7"/>
      <selection pane="bottomRight" activeCell="I12" sqref="I12"/>
    </sheetView>
  </sheetViews>
  <sheetFormatPr defaultColWidth="13.33203125" defaultRowHeight="13.2" x14ac:dyDescent="0.25"/>
  <cols>
    <col min="1" max="1" width="8.6640625" style="2" bestFit="1" customWidth="1"/>
    <col min="2" max="2" width="10.6640625" style="2" bestFit="1" customWidth="1"/>
    <col min="3" max="3" width="8.33203125" style="2" bestFit="1" customWidth="1"/>
    <col min="4" max="4" width="12.33203125" style="2" bestFit="1" customWidth="1"/>
    <col min="5" max="5" width="9.21875" style="2" bestFit="1" customWidth="1"/>
    <col min="6" max="6" width="10.88671875" style="2" bestFit="1" customWidth="1"/>
    <col min="7" max="7" width="9.88671875" style="2" bestFit="1" customWidth="1"/>
    <col min="8" max="8" width="9.21875" style="2" bestFit="1" customWidth="1"/>
    <col min="9" max="9" width="12" style="2" bestFit="1" customWidth="1"/>
    <col min="10" max="10" width="9.21875" style="2" bestFit="1" customWidth="1"/>
    <col min="11" max="11" width="11.44140625" style="2" bestFit="1" customWidth="1"/>
    <col min="12" max="12" width="8.33203125" style="2" bestFit="1" customWidth="1"/>
    <col min="13" max="21" width="13.33203125" style="2"/>
    <col min="22" max="22" width="2" style="2" bestFit="1" customWidth="1"/>
    <col min="23" max="24" width="15.5546875" style="2" customWidth="1"/>
    <col min="25" max="199" width="13.33203125" style="2"/>
    <col min="200" max="200" width="83" style="2" customWidth="1"/>
    <col min="201" max="16384" width="13.33203125" style="2"/>
  </cols>
  <sheetData>
    <row r="1" spans="1:200" x14ac:dyDescent="0.25">
      <c r="A1" s="117" t="s">
        <v>69</v>
      </c>
      <c r="B1" s="117"/>
      <c r="C1" s="117"/>
      <c r="D1" s="117"/>
      <c r="E1" s="117"/>
      <c r="F1" s="117"/>
      <c r="G1" s="117"/>
      <c r="I1" s="134" t="s">
        <v>45</v>
      </c>
      <c r="J1" s="135"/>
      <c r="K1" s="135"/>
      <c r="L1" s="136"/>
      <c r="P1" s="21"/>
      <c r="Q1" s="21"/>
      <c r="R1" s="21"/>
      <c r="V1" s="24" t="s">
        <v>14</v>
      </c>
    </row>
    <row r="2" spans="1:200" x14ac:dyDescent="0.25">
      <c r="A2" s="117" t="s">
        <v>29</v>
      </c>
      <c r="B2" s="117"/>
      <c r="C2" s="117"/>
      <c r="D2" s="117"/>
      <c r="E2" s="117"/>
      <c r="F2" s="117"/>
      <c r="G2" s="117"/>
      <c r="I2" s="98" t="s">
        <v>30</v>
      </c>
      <c r="J2" s="99">
        <f>[1]Summary!$E$7</f>
        <v>0.51500000000000001</v>
      </c>
      <c r="K2" s="100">
        <f>[1]Summary!$F$7</f>
        <v>5.8058252427184473E-2</v>
      </c>
      <c r="L2" s="90">
        <f>ROUND(J2*K2,4)</f>
        <v>2.9899999999999999E-2</v>
      </c>
      <c r="P2" s="21"/>
      <c r="Q2" s="21"/>
      <c r="R2" s="21"/>
      <c r="V2" s="24" t="s">
        <v>14</v>
      </c>
    </row>
    <row r="3" spans="1:200" x14ac:dyDescent="0.25">
      <c r="E3" s="29"/>
      <c r="I3" s="98" t="s">
        <v>31</v>
      </c>
      <c r="J3" s="99">
        <v>0</v>
      </c>
      <c r="K3" s="100">
        <v>0</v>
      </c>
      <c r="L3" s="90">
        <f>ROUND(J3*K3,4)</f>
        <v>0</v>
      </c>
      <c r="P3" s="21"/>
      <c r="Q3" s="21"/>
      <c r="R3" s="21"/>
      <c r="V3" s="24" t="s">
        <v>14</v>
      </c>
      <c r="W3" s="21"/>
      <c r="X3" s="21"/>
    </row>
    <row r="4" spans="1:200" x14ac:dyDescent="0.25">
      <c r="I4" s="64" t="s">
        <v>32</v>
      </c>
      <c r="J4" s="88">
        <f>SUM(J2:J3)</f>
        <v>0.51500000000000001</v>
      </c>
      <c r="K4" s="89"/>
      <c r="L4" s="91">
        <f>SUM(L2:L3)</f>
        <v>2.9899999999999999E-2</v>
      </c>
      <c r="P4" s="21"/>
      <c r="Q4" s="21"/>
      <c r="R4" s="21"/>
      <c r="V4" s="24" t="s">
        <v>14</v>
      </c>
      <c r="W4" s="21"/>
      <c r="X4" s="21"/>
    </row>
    <row r="5" spans="1:200" x14ac:dyDescent="0.25">
      <c r="C5" s="124" t="s">
        <v>23</v>
      </c>
      <c r="D5" s="124"/>
      <c r="E5" s="21">
        <f>K68</f>
        <v>116883.75539181961</v>
      </c>
      <c r="I5" s="64" t="s">
        <v>24</v>
      </c>
      <c r="J5" s="99">
        <v>0</v>
      </c>
      <c r="K5" s="100">
        <v>0</v>
      </c>
      <c r="L5" s="90">
        <f t="shared" ref="L5:L6" si="0">ROUND(J5*K5,4)</f>
        <v>0</v>
      </c>
      <c r="P5" s="21"/>
      <c r="Q5" s="21"/>
      <c r="R5" s="21"/>
      <c r="V5" s="24" t="s">
        <v>14</v>
      </c>
      <c r="W5" s="21"/>
      <c r="X5" s="21"/>
    </row>
    <row r="6" spans="1:200" x14ac:dyDescent="0.25">
      <c r="C6" s="124" t="s">
        <v>21</v>
      </c>
      <c r="D6" s="124"/>
      <c r="E6" s="21">
        <f>PMT(L8,I10,-E5)</f>
        <v>9135.4726579609087</v>
      </c>
      <c r="I6" s="64" t="s">
        <v>22</v>
      </c>
      <c r="J6" s="99">
        <f>[1]Summary!$E$10</f>
        <v>0.48499999999999999</v>
      </c>
      <c r="K6" s="100">
        <f>[1]Summary!$F$10</f>
        <v>9.5000000000000001E-2</v>
      </c>
      <c r="L6" s="90">
        <f t="shared" si="0"/>
        <v>4.6100000000000002E-2</v>
      </c>
      <c r="V6" s="24" t="s">
        <v>14</v>
      </c>
      <c r="W6" s="21"/>
      <c r="X6" s="21"/>
    </row>
    <row r="7" spans="1:200" ht="13.8" thickBot="1" x14ac:dyDescent="0.3">
      <c r="C7" s="124" t="s">
        <v>20</v>
      </c>
      <c r="D7" s="124"/>
      <c r="E7" s="32">
        <f>($E$6/$E$10)*100</f>
        <v>9.1354726579609071</v>
      </c>
      <c r="G7" s="31">
        <f>+E7/100</f>
        <v>9.1354726579609066E-2</v>
      </c>
      <c r="I7" s="65"/>
      <c r="J7" s="89"/>
      <c r="K7" s="89"/>
      <c r="L7" s="90" t="s">
        <v>13</v>
      </c>
      <c r="P7" s="21"/>
      <c r="Q7" s="21"/>
      <c r="R7" s="21"/>
      <c r="V7" s="24" t="s">
        <v>14</v>
      </c>
      <c r="W7" s="21"/>
      <c r="X7" s="21"/>
    </row>
    <row r="8" spans="1:200" ht="13.8" thickBot="1" x14ac:dyDescent="0.3">
      <c r="I8" s="118" t="s">
        <v>19</v>
      </c>
      <c r="J8" s="119"/>
      <c r="K8" s="119"/>
      <c r="L8" s="92">
        <f>SUM(L4:L7)</f>
        <v>7.5999999999999998E-2</v>
      </c>
      <c r="P8" s="21"/>
      <c r="Q8" s="21"/>
      <c r="R8" s="21"/>
      <c r="V8" s="24" t="s">
        <v>14</v>
      </c>
      <c r="W8" s="21"/>
      <c r="X8" s="21"/>
    </row>
    <row r="9" spans="1:200" x14ac:dyDescent="0.25">
      <c r="C9" s="124" t="s">
        <v>18</v>
      </c>
      <c r="D9" s="124"/>
      <c r="E9" s="27">
        <v>12</v>
      </c>
      <c r="M9" s="28"/>
      <c r="P9" s="21"/>
      <c r="Q9" s="21"/>
      <c r="R9" s="21"/>
      <c r="V9" s="24" t="s">
        <v>14</v>
      </c>
      <c r="W9" s="21"/>
      <c r="X9" s="21"/>
    </row>
    <row r="10" spans="1:200" x14ac:dyDescent="0.25">
      <c r="C10" s="124" t="s">
        <v>16</v>
      </c>
      <c r="D10" s="124"/>
      <c r="E10" s="21">
        <v>100000</v>
      </c>
      <c r="I10" s="97">
        <f>'Lvl FCR Sub Equip'!H12</f>
        <v>49</v>
      </c>
      <c r="J10" s="137" t="s">
        <v>25</v>
      </c>
      <c r="K10" s="137"/>
      <c r="L10" s="137"/>
      <c r="V10" s="24" t="s">
        <v>14</v>
      </c>
      <c r="W10" s="21"/>
      <c r="X10" s="21"/>
    </row>
    <row r="11" spans="1:200" ht="13.2" customHeight="1" x14ac:dyDescent="0.25">
      <c r="C11" s="124" t="s">
        <v>15</v>
      </c>
      <c r="D11" s="124"/>
      <c r="E11" s="21">
        <f>E10</f>
        <v>100000</v>
      </c>
      <c r="G11" s="25"/>
      <c r="I11" s="105">
        <f>+'Lvl FCR Feeder'!H13</f>
        <v>0.24761500000000003</v>
      </c>
      <c r="J11" s="137" t="s">
        <v>42</v>
      </c>
      <c r="K11" s="137"/>
      <c r="L11" s="137"/>
      <c r="V11" s="24" t="s">
        <v>14</v>
      </c>
      <c r="W11" s="21"/>
      <c r="X11" s="21"/>
    </row>
    <row r="12" spans="1:200" x14ac:dyDescent="0.25">
      <c r="C12" s="124" t="s">
        <v>17</v>
      </c>
      <c r="D12" s="124"/>
      <c r="E12" s="21">
        <f>E10</f>
        <v>100000</v>
      </c>
      <c r="I12" s="106">
        <f>+'Lvl FCR Feeder'!H14</f>
        <v>0.21</v>
      </c>
      <c r="J12" s="137" t="s">
        <v>40</v>
      </c>
      <c r="K12" s="137"/>
      <c r="L12" s="137"/>
      <c r="M12" s="23"/>
    </row>
    <row r="13" spans="1:200" x14ac:dyDescent="0.25">
      <c r="C13" s="51"/>
      <c r="M13" s="23"/>
    </row>
    <row r="14" spans="1:200" ht="40.200000000000003" thickBot="1" x14ac:dyDescent="0.3">
      <c r="A14" s="57" t="s">
        <v>46</v>
      </c>
      <c r="B14" s="57" t="s">
        <v>47</v>
      </c>
      <c r="C14" s="57" t="s">
        <v>56</v>
      </c>
      <c r="D14" s="57" t="s">
        <v>48</v>
      </c>
      <c r="E14" s="57" t="s">
        <v>58</v>
      </c>
      <c r="F14" s="57" t="s">
        <v>55</v>
      </c>
      <c r="G14" s="57" t="s">
        <v>49</v>
      </c>
      <c r="H14" s="57" t="s">
        <v>50</v>
      </c>
      <c r="I14" s="57" t="s">
        <v>57</v>
      </c>
      <c r="J14" s="57" t="s">
        <v>52</v>
      </c>
      <c r="K14" s="57" t="s">
        <v>53</v>
      </c>
    </row>
    <row r="15" spans="1:200" x14ac:dyDescent="0.25">
      <c r="A15" s="17">
        <v>1</v>
      </c>
      <c r="B15" s="19">
        <f>E10</f>
        <v>100000</v>
      </c>
      <c r="C15" s="17">
        <v>0</v>
      </c>
      <c r="D15" s="44">
        <f>E10</f>
        <v>100000</v>
      </c>
      <c r="E15" s="44">
        <f t="shared" ref="E15:E58" si="1">E$11*C15</f>
        <v>0</v>
      </c>
      <c r="F15" s="48">
        <f t="shared" ref="F15:F58" si="2">$I$12*(E15-I15*E$11/E$10)</f>
        <v>0</v>
      </c>
      <c r="G15" s="44">
        <f>L$4*D15*(E9/12)</f>
        <v>2990</v>
      </c>
      <c r="H15" s="44">
        <f>D15*(L$5+L$6)*(E9/12)</f>
        <v>4610</v>
      </c>
      <c r="I15" s="44">
        <v>0</v>
      </c>
      <c r="J15" s="44">
        <f t="shared" ref="J15:J58" si="3">(I$11/(1-I$11))*(H15+I15-E15+F15)</f>
        <v>1517.1822271842209</v>
      </c>
      <c r="K15" s="44">
        <f>F15+G15+H15+I15+J15</f>
        <v>9117.1822271842211</v>
      </c>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row>
    <row r="16" spans="1:200" x14ac:dyDescent="0.25">
      <c r="A16" s="17">
        <f t="shared" ref="A16:A64" si="4">A15+1</f>
        <v>2</v>
      </c>
      <c r="B16" s="19">
        <f t="shared" ref="B16:B53" si="5">B15-I15</f>
        <v>100000</v>
      </c>
      <c r="C16" s="17">
        <v>0</v>
      </c>
      <c r="D16" s="44">
        <f t="shared" ref="D16:D53" si="6">D15-F15-I15</f>
        <v>100000</v>
      </c>
      <c r="E16" s="44">
        <f t="shared" si="1"/>
        <v>0</v>
      </c>
      <c r="F16" s="48">
        <f t="shared" si="2"/>
        <v>0</v>
      </c>
      <c r="G16" s="44">
        <f t="shared" ref="G16:G47" si="7">L$4*D16</f>
        <v>2990</v>
      </c>
      <c r="H16" s="44">
        <f t="shared" ref="H16:H47" si="8">D16*(L$5+L$6)</f>
        <v>4610</v>
      </c>
      <c r="I16" s="44">
        <v>0</v>
      </c>
      <c r="J16" s="44">
        <f t="shared" si="3"/>
        <v>1517.1822271842209</v>
      </c>
      <c r="K16" s="44">
        <f t="shared" ref="K16:K58" si="9">F16+G16+H16+I16+J16</f>
        <v>9117.1822271842211</v>
      </c>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row>
    <row r="17" spans="1:200" x14ac:dyDescent="0.25">
      <c r="A17" s="17">
        <f t="shared" si="4"/>
        <v>3</v>
      </c>
      <c r="B17" s="19">
        <f t="shared" si="5"/>
        <v>100000</v>
      </c>
      <c r="C17" s="17">
        <v>0</v>
      </c>
      <c r="D17" s="44">
        <f t="shared" si="6"/>
        <v>100000</v>
      </c>
      <c r="E17" s="44">
        <f t="shared" si="1"/>
        <v>0</v>
      </c>
      <c r="F17" s="48">
        <f t="shared" si="2"/>
        <v>0</v>
      </c>
      <c r="G17" s="44">
        <f t="shared" si="7"/>
        <v>2990</v>
      </c>
      <c r="H17" s="44">
        <f t="shared" si="8"/>
        <v>4610</v>
      </c>
      <c r="I17" s="44">
        <v>0</v>
      </c>
      <c r="J17" s="44">
        <f t="shared" si="3"/>
        <v>1517.1822271842209</v>
      </c>
      <c r="K17" s="44">
        <f t="shared" si="9"/>
        <v>9117.1822271842211</v>
      </c>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row>
    <row r="18" spans="1:200" x14ac:dyDescent="0.25">
      <c r="A18" s="17">
        <f t="shared" si="4"/>
        <v>4</v>
      </c>
      <c r="B18" s="19">
        <f t="shared" si="5"/>
        <v>100000</v>
      </c>
      <c r="C18" s="17">
        <v>0</v>
      </c>
      <c r="D18" s="44">
        <f t="shared" si="6"/>
        <v>100000</v>
      </c>
      <c r="E18" s="44">
        <f t="shared" si="1"/>
        <v>0</v>
      </c>
      <c r="F18" s="48">
        <f t="shared" si="2"/>
        <v>0</v>
      </c>
      <c r="G18" s="44">
        <f t="shared" si="7"/>
        <v>2990</v>
      </c>
      <c r="H18" s="44">
        <f t="shared" si="8"/>
        <v>4610</v>
      </c>
      <c r="I18" s="44">
        <v>0</v>
      </c>
      <c r="J18" s="44">
        <f t="shared" si="3"/>
        <v>1517.1822271842209</v>
      </c>
      <c r="K18" s="44">
        <f t="shared" si="9"/>
        <v>9117.1822271842211</v>
      </c>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row>
    <row r="19" spans="1:200" x14ac:dyDescent="0.25">
      <c r="A19" s="17">
        <f t="shared" si="4"/>
        <v>5</v>
      </c>
      <c r="B19" s="19">
        <f t="shared" si="5"/>
        <v>100000</v>
      </c>
      <c r="C19" s="17">
        <v>0</v>
      </c>
      <c r="D19" s="44">
        <f t="shared" si="6"/>
        <v>100000</v>
      </c>
      <c r="E19" s="44">
        <f t="shared" si="1"/>
        <v>0</v>
      </c>
      <c r="F19" s="48">
        <f t="shared" si="2"/>
        <v>0</v>
      </c>
      <c r="G19" s="44">
        <f t="shared" si="7"/>
        <v>2990</v>
      </c>
      <c r="H19" s="44">
        <f t="shared" si="8"/>
        <v>4610</v>
      </c>
      <c r="I19" s="44">
        <v>0</v>
      </c>
      <c r="J19" s="44">
        <f t="shared" si="3"/>
        <v>1517.1822271842209</v>
      </c>
      <c r="K19" s="44">
        <f t="shared" si="9"/>
        <v>9117.1822271842211</v>
      </c>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row>
    <row r="20" spans="1:200" x14ac:dyDescent="0.25">
      <c r="A20" s="17">
        <f t="shared" si="4"/>
        <v>6</v>
      </c>
      <c r="B20" s="19">
        <f t="shared" si="5"/>
        <v>100000</v>
      </c>
      <c r="C20" s="17">
        <v>0</v>
      </c>
      <c r="D20" s="44">
        <f t="shared" si="6"/>
        <v>100000</v>
      </c>
      <c r="E20" s="44">
        <f t="shared" si="1"/>
        <v>0</v>
      </c>
      <c r="F20" s="48">
        <f t="shared" si="2"/>
        <v>0</v>
      </c>
      <c r="G20" s="44">
        <f t="shared" si="7"/>
        <v>2990</v>
      </c>
      <c r="H20" s="44">
        <f t="shared" si="8"/>
        <v>4610</v>
      </c>
      <c r="I20" s="44">
        <v>0</v>
      </c>
      <c r="J20" s="44">
        <f t="shared" si="3"/>
        <v>1517.1822271842209</v>
      </c>
      <c r="K20" s="44">
        <f t="shared" si="9"/>
        <v>9117.1822271842211</v>
      </c>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row>
    <row r="21" spans="1:200" x14ac:dyDescent="0.25">
      <c r="A21" s="17">
        <f t="shared" si="4"/>
        <v>7</v>
      </c>
      <c r="B21" s="19">
        <f t="shared" si="5"/>
        <v>100000</v>
      </c>
      <c r="C21" s="17">
        <v>0</v>
      </c>
      <c r="D21" s="44">
        <f t="shared" si="6"/>
        <v>100000</v>
      </c>
      <c r="E21" s="44">
        <f t="shared" si="1"/>
        <v>0</v>
      </c>
      <c r="F21" s="48">
        <f t="shared" si="2"/>
        <v>0</v>
      </c>
      <c r="G21" s="44">
        <f t="shared" si="7"/>
        <v>2990</v>
      </c>
      <c r="H21" s="44">
        <f t="shared" si="8"/>
        <v>4610</v>
      </c>
      <c r="I21" s="44">
        <v>0</v>
      </c>
      <c r="J21" s="44">
        <f t="shared" si="3"/>
        <v>1517.1822271842209</v>
      </c>
      <c r="K21" s="44">
        <f t="shared" si="9"/>
        <v>9117.1822271842211</v>
      </c>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row>
    <row r="22" spans="1:200" x14ac:dyDescent="0.25">
      <c r="A22" s="17">
        <f t="shared" si="4"/>
        <v>8</v>
      </c>
      <c r="B22" s="19">
        <f t="shared" si="5"/>
        <v>100000</v>
      </c>
      <c r="C22" s="17">
        <v>0</v>
      </c>
      <c r="D22" s="44">
        <f t="shared" si="6"/>
        <v>100000</v>
      </c>
      <c r="E22" s="44">
        <f t="shared" si="1"/>
        <v>0</v>
      </c>
      <c r="F22" s="48">
        <f t="shared" si="2"/>
        <v>0</v>
      </c>
      <c r="G22" s="44">
        <f t="shared" si="7"/>
        <v>2990</v>
      </c>
      <c r="H22" s="44">
        <f t="shared" si="8"/>
        <v>4610</v>
      </c>
      <c r="I22" s="44">
        <v>0</v>
      </c>
      <c r="J22" s="44">
        <f t="shared" si="3"/>
        <v>1517.1822271842209</v>
      </c>
      <c r="K22" s="44">
        <f t="shared" si="9"/>
        <v>9117.1822271842211</v>
      </c>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46"/>
      <c r="ED22" s="46"/>
      <c r="EE22" s="46"/>
      <c r="EF22" s="46"/>
      <c r="EG22" s="46"/>
      <c r="EH22" s="46"/>
      <c r="EI22" s="46"/>
      <c r="EJ22" s="46"/>
      <c r="EK22" s="46"/>
      <c r="EL22" s="46"/>
      <c r="EM22" s="46"/>
      <c r="EN22" s="46"/>
      <c r="EO22" s="46"/>
      <c r="EP22" s="46"/>
      <c r="EQ22" s="46"/>
      <c r="ER22" s="46"/>
      <c r="ES22" s="46"/>
      <c r="ET22" s="46"/>
      <c r="EU22" s="46"/>
      <c r="EV22" s="46"/>
      <c r="EW22" s="46"/>
      <c r="EX22" s="46"/>
      <c r="EY22" s="46"/>
      <c r="EZ22" s="46"/>
      <c r="FA22" s="46"/>
      <c r="FB22" s="46"/>
      <c r="FC22" s="46"/>
      <c r="FD22" s="46"/>
      <c r="FE22" s="46"/>
      <c r="FF22" s="46"/>
      <c r="FG22" s="46"/>
      <c r="FH22" s="46"/>
      <c r="FI22" s="46"/>
      <c r="FJ22" s="46"/>
      <c r="FK22" s="46"/>
      <c r="FL22" s="46"/>
      <c r="FM22" s="46"/>
      <c r="FN22" s="46"/>
      <c r="FO22" s="46"/>
      <c r="FP22" s="46"/>
      <c r="FQ22" s="46"/>
      <c r="FR22" s="46"/>
      <c r="FS22" s="46"/>
      <c r="FT22" s="46"/>
      <c r="FU22" s="46"/>
      <c r="FV22" s="46"/>
      <c r="FW22" s="46"/>
      <c r="FX22" s="46"/>
      <c r="FY22" s="46"/>
      <c r="FZ22" s="46"/>
      <c r="GA22" s="46"/>
      <c r="GB22" s="46"/>
      <c r="GC22" s="46"/>
      <c r="GD22" s="46"/>
      <c r="GE22" s="46"/>
      <c r="GF22" s="46"/>
      <c r="GG22" s="46"/>
      <c r="GH22" s="46"/>
      <c r="GI22" s="46"/>
      <c r="GJ22" s="46"/>
      <c r="GK22" s="46"/>
      <c r="GL22" s="46"/>
      <c r="GM22" s="46"/>
      <c r="GN22" s="46"/>
      <c r="GO22" s="46"/>
      <c r="GP22" s="46"/>
      <c r="GQ22" s="46"/>
      <c r="GR22" s="46"/>
    </row>
    <row r="23" spans="1:200" x14ac:dyDescent="0.25">
      <c r="A23" s="17">
        <f t="shared" si="4"/>
        <v>9</v>
      </c>
      <c r="B23" s="19">
        <f t="shared" si="5"/>
        <v>100000</v>
      </c>
      <c r="C23" s="17">
        <v>0</v>
      </c>
      <c r="D23" s="44">
        <f t="shared" si="6"/>
        <v>100000</v>
      </c>
      <c r="E23" s="44">
        <f t="shared" si="1"/>
        <v>0</v>
      </c>
      <c r="F23" s="48">
        <f t="shared" si="2"/>
        <v>0</v>
      </c>
      <c r="G23" s="44">
        <f t="shared" si="7"/>
        <v>2990</v>
      </c>
      <c r="H23" s="44">
        <f t="shared" si="8"/>
        <v>4610</v>
      </c>
      <c r="I23" s="44">
        <v>0</v>
      </c>
      <c r="J23" s="44">
        <f t="shared" si="3"/>
        <v>1517.1822271842209</v>
      </c>
      <c r="K23" s="44">
        <f t="shared" si="9"/>
        <v>9117.1822271842211</v>
      </c>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row>
    <row r="24" spans="1:200" x14ac:dyDescent="0.25">
      <c r="A24" s="17">
        <f t="shared" si="4"/>
        <v>10</v>
      </c>
      <c r="B24" s="19">
        <f t="shared" si="5"/>
        <v>100000</v>
      </c>
      <c r="C24" s="17">
        <v>0</v>
      </c>
      <c r="D24" s="44">
        <f t="shared" si="6"/>
        <v>100000</v>
      </c>
      <c r="E24" s="44">
        <f t="shared" si="1"/>
        <v>0</v>
      </c>
      <c r="F24" s="48">
        <f t="shared" si="2"/>
        <v>0</v>
      </c>
      <c r="G24" s="44">
        <f t="shared" si="7"/>
        <v>2990</v>
      </c>
      <c r="H24" s="44">
        <f t="shared" si="8"/>
        <v>4610</v>
      </c>
      <c r="I24" s="44">
        <v>0</v>
      </c>
      <c r="J24" s="44">
        <f t="shared" si="3"/>
        <v>1517.1822271842209</v>
      </c>
      <c r="K24" s="44">
        <f t="shared" si="9"/>
        <v>9117.1822271842211</v>
      </c>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row>
    <row r="25" spans="1:200" x14ac:dyDescent="0.25">
      <c r="A25" s="17">
        <f t="shared" si="4"/>
        <v>11</v>
      </c>
      <c r="B25" s="19">
        <f t="shared" si="5"/>
        <v>100000</v>
      </c>
      <c r="C25" s="17">
        <v>0</v>
      </c>
      <c r="D25" s="44">
        <f t="shared" si="6"/>
        <v>100000</v>
      </c>
      <c r="E25" s="44">
        <f t="shared" si="1"/>
        <v>0</v>
      </c>
      <c r="F25" s="48">
        <f t="shared" si="2"/>
        <v>0</v>
      </c>
      <c r="G25" s="44">
        <f t="shared" si="7"/>
        <v>2990</v>
      </c>
      <c r="H25" s="44">
        <f t="shared" si="8"/>
        <v>4610</v>
      </c>
      <c r="I25" s="44">
        <v>0</v>
      </c>
      <c r="J25" s="44">
        <f t="shared" si="3"/>
        <v>1517.1822271842209</v>
      </c>
      <c r="K25" s="44">
        <f t="shared" si="9"/>
        <v>9117.1822271842211</v>
      </c>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row>
    <row r="26" spans="1:200" x14ac:dyDescent="0.25">
      <c r="A26" s="17">
        <f t="shared" si="4"/>
        <v>12</v>
      </c>
      <c r="B26" s="19">
        <f t="shared" si="5"/>
        <v>100000</v>
      </c>
      <c r="C26" s="17">
        <v>0</v>
      </c>
      <c r="D26" s="44">
        <f t="shared" si="6"/>
        <v>100000</v>
      </c>
      <c r="E26" s="44">
        <f t="shared" si="1"/>
        <v>0</v>
      </c>
      <c r="F26" s="48">
        <f t="shared" si="2"/>
        <v>0</v>
      </c>
      <c r="G26" s="44">
        <f t="shared" si="7"/>
        <v>2990</v>
      </c>
      <c r="H26" s="44">
        <f t="shared" si="8"/>
        <v>4610</v>
      </c>
      <c r="I26" s="44">
        <v>0</v>
      </c>
      <c r="J26" s="44">
        <f t="shared" si="3"/>
        <v>1517.1822271842209</v>
      </c>
      <c r="K26" s="44">
        <f t="shared" si="9"/>
        <v>9117.1822271842211</v>
      </c>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row>
    <row r="27" spans="1:200" x14ac:dyDescent="0.25">
      <c r="A27" s="17">
        <f t="shared" si="4"/>
        <v>13</v>
      </c>
      <c r="B27" s="19">
        <f t="shared" si="5"/>
        <v>100000</v>
      </c>
      <c r="C27" s="17">
        <v>0</v>
      </c>
      <c r="D27" s="44">
        <f t="shared" si="6"/>
        <v>100000</v>
      </c>
      <c r="E27" s="44">
        <f t="shared" si="1"/>
        <v>0</v>
      </c>
      <c r="F27" s="48">
        <f t="shared" si="2"/>
        <v>0</v>
      </c>
      <c r="G27" s="44">
        <f t="shared" si="7"/>
        <v>2990</v>
      </c>
      <c r="H27" s="44">
        <f t="shared" si="8"/>
        <v>4610</v>
      </c>
      <c r="I27" s="44">
        <v>0</v>
      </c>
      <c r="J27" s="44">
        <f t="shared" si="3"/>
        <v>1517.1822271842209</v>
      </c>
      <c r="K27" s="44">
        <f t="shared" si="9"/>
        <v>9117.1822271842211</v>
      </c>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row>
    <row r="28" spans="1:200" x14ac:dyDescent="0.25">
      <c r="A28" s="17">
        <f t="shared" si="4"/>
        <v>14</v>
      </c>
      <c r="B28" s="19">
        <f t="shared" si="5"/>
        <v>100000</v>
      </c>
      <c r="C28" s="17">
        <v>0</v>
      </c>
      <c r="D28" s="44">
        <f t="shared" si="6"/>
        <v>100000</v>
      </c>
      <c r="E28" s="44">
        <f t="shared" si="1"/>
        <v>0</v>
      </c>
      <c r="F28" s="48">
        <f t="shared" si="2"/>
        <v>0</v>
      </c>
      <c r="G28" s="44">
        <f t="shared" si="7"/>
        <v>2990</v>
      </c>
      <c r="H28" s="44">
        <f t="shared" si="8"/>
        <v>4610</v>
      </c>
      <c r="I28" s="44">
        <v>0</v>
      </c>
      <c r="J28" s="44">
        <f t="shared" si="3"/>
        <v>1517.1822271842209</v>
      </c>
      <c r="K28" s="44">
        <f t="shared" si="9"/>
        <v>9117.1822271842211</v>
      </c>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row>
    <row r="29" spans="1:200" x14ac:dyDescent="0.25">
      <c r="A29" s="17">
        <f t="shared" si="4"/>
        <v>15</v>
      </c>
      <c r="B29" s="19">
        <f t="shared" si="5"/>
        <v>100000</v>
      </c>
      <c r="C29" s="17">
        <v>0</v>
      </c>
      <c r="D29" s="44">
        <f t="shared" si="6"/>
        <v>100000</v>
      </c>
      <c r="E29" s="44">
        <f t="shared" si="1"/>
        <v>0</v>
      </c>
      <c r="F29" s="48">
        <f t="shared" si="2"/>
        <v>0</v>
      </c>
      <c r="G29" s="44">
        <f t="shared" si="7"/>
        <v>2990</v>
      </c>
      <c r="H29" s="44">
        <f t="shared" si="8"/>
        <v>4610</v>
      </c>
      <c r="I29" s="44">
        <v>0</v>
      </c>
      <c r="J29" s="44">
        <f t="shared" si="3"/>
        <v>1517.1822271842209</v>
      </c>
      <c r="K29" s="44">
        <f t="shared" si="9"/>
        <v>9117.1822271842211</v>
      </c>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row>
    <row r="30" spans="1:200" x14ac:dyDescent="0.25">
      <c r="A30" s="17">
        <f t="shared" si="4"/>
        <v>16</v>
      </c>
      <c r="B30" s="19">
        <f t="shared" si="5"/>
        <v>100000</v>
      </c>
      <c r="C30" s="17">
        <v>0</v>
      </c>
      <c r="D30" s="44">
        <f t="shared" si="6"/>
        <v>100000</v>
      </c>
      <c r="E30" s="44">
        <f t="shared" si="1"/>
        <v>0</v>
      </c>
      <c r="F30" s="48">
        <f t="shared" si="2"/>
        <v>0</v>
      </c>
      <c r="G30" s="44">
        <f t="shared" si="7"/>
        <v>2990</v>
      </c>
      <c r="H30" s="44">
        <f t="shared" si="8"/>
        <v>4610</v>
      </c>
      <c r="I30" s="44">
        <v>0</v>
      </c>
      <c r="J30" s="44">
        <f t="shared" si="3"/>
        <v>1517.1822271842209</v>
      </c>
      <c r="K30" s="44">
        <f t="shared" si="9"/>
        <v>9117.1822271842211</v>
      </c>
      <c r="L30" s="46"/>
      <c r="M30" s="46"/>
      <c r="N30" s="46"/>
      <c r="O30" s="46"/>
      <c r="P30" s="46"/>
      <c r="Q30" s="46"/>
      <c r="R30" s="46"/>
      <c r="S30" s="46"/>
      <c r="T30" s="46"/>
      <c r="U30" s="46"/>
      <c r="V30" s="46"/>
      <c r="W30" s="46"/>
      <c r="X30" s="46"/>
      <c r="Y30" s="46"/>
      <c r="Z30" s="46"/>
      <c r="AA30" s="46"/>
      <c r="AB30" s="46"/>
      <c r="AC30" s="46"/>
      <c r="AD30" s="46"/>
      <c r="AE30" s="46"/>
      <c r="AF30" s="46"/>
      <c r="AG30" s="46"/>
      <c r="AH30" s="49"/>
      <c r="AI30" s="49"/>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row>
    <row r="31" spans="1:200" x14ac:dyDescent="0.25">
      <c r="A31" s="17">
        <f t="shared" si="4"/>
        <v>17</v>
      </c>
      <c r="B31" s="19">
        <f t="shared" si="5"/>
        <v>100000</v>
      </c>
      <c r="C31" s="17">
        <v>0</v>
      </c>
      <c r="D31" s="44">
        <f t="shared" si="6"/>
        <v>100000</v>
      </c>
      <c r="E31" s="44">
        <f t="shared" si="1"/>
        <v>0</v>
      </c>
      <c r="F31" s="48">
        <f t="shared" si="2"/>
        <v>0</v>
      </c>
      <c r="G31" s="44">
        <f t="shared" si="7"/>
        <v>2990</v>
      </c>
      <c r="H31" s="44">
        <f t="shared" si="8"/>
        <v>4610</v>
      </c>
      <c r="I31" s="44">
        <v>0</v>
      </c>
      <c r="J31" s="44">
        <f t="shared" si="3"/>
        <v>1517.1822271842209</v>
      </c>
      <c r="K31" s="44">
        <f t="shared" si="9"/>
        <v>9117.1822271842211</v>
      </c>
      <c r="L31" s="46"/>
      <c r="M31" s="46"/>
      <c r="N31" s="46"/>
      <c r="O31" s="46"/>
      <c r="P31" s="46"/>
      <c r="Q31" s="46"/>
      <c r="R31" s="46"/>
      <c r="S31" s="46"/>
      <c r="T31" s="46"/>
      <c r="U31" s="46"/>
      <c r="V31" s="46"/>
      <c r="W31" s="46"/>
      <c r="X31" s="46"/>
      <c r="Y31" s="46"/>
      <c r="Z31" s="46"/>
      <c r="AA31" s="46"/>
      <c r="AB31" s="46"/>
      <c r="AC31" s="46"/>
      <c r="AD31" s="46"/>
      <c r="AE31" s="46"/>
      <c r="AF31" s="46"/>
      <c r="AG31" s="46"/>
      <c r="AH31" s="49"/>
      <c r="AI31" s="49"/>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row>
    <row r="32" spans="1:200" x14ac:dyDescent="0.25">
      <c r="A32" s="17">
        <f t="shared" si="4"/>
        <v>18</v>
      </c>
      <c r="B32" s="19">
        <f t="shared" si="5"/>
        <v>100000</v>
      </c>
      <c r="C32" s="17">
        <v>0</v>
      </c>
      <c r="D32" s="44">
        <f t="shared" si="6"/>
        <v>100000</v>
      </c>
      <c r="E32" s="44">
        <f t="shared" si="1"/>
        <v>0</v>
      </c>
      <c r="F32" s="48">
        <f t="shared" si="2"/>
        <v>0</v>
      </c>
      <c r="G32" s="44">
        <f t="shared" si="7"/>
        <v>2990</v>
      </c>
      <c r="H32" s="44">
        <f t="shared" si="8"/>
        <v>4610</v>
      </c>
      <c r="I32" s="44">
        <v>0</v>
      </c>
      <c r="J32" s="44">
        <f t="shared" si="3"/>
        <v>1517.1822271842209</v>
      </c>
      <c r="K32" s="44">
        <f t="shared" si="9"/>
        <v>9117.1822271842211</v>
      </c>
      <c r="L32" s="46"/>
      <c r="M32" s="46"/>
      <c r="N32" s="46"/>
      <c r="O32" s="46"/>
      <c r="P32" s="46"/>
      <c r="Q32" s="46"/>
      <c r="R32" s="46"/>
      <c r="S32" s="46"/>
      <c r="T32" s="46"/>
      <c r="U32" s="46"/>
      <c r="V32" s="46"/>
      <c r="W32" s="46"/>
      <c r="X32" s="46"/>
      <c r="Y32" s="46"/>
      <c r="Z32" s="46"/>
      <c r="AA32" s="46"/>
      <c r="AB32" s="46"/>
      <c r="AC32" s="46"/>
      <c r="AD32" s="46"/>
      <c r="AE32" s="46"/>
      <c r="AF32" s="46"/>
      <c r="AG32" s="46"/>
      <c r="AH32" s="49"/>
      <c r="AI32" s="49"/>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row>
    <row r="33" spans="1:200" x14ac:dyDescent="0.25">
      <c r="A33" s="17">
        <f t="shared" si="4"/>
        <v>19</v>
      </c>
      <c r="B33" s="19">
        <f t="shared" si="5"/>
        <v>100000</v>
      </c>
      <c r="C33" s="17">
        <v>0</v>
      </c>
      <c r="D33" s="44">
        <f t="shared" si="6"/>
        <v>100000</v>
      </c>
      <c r="E33" s="44">
        <f t="shared" si="1"/>
        <v>0</v>
      </c>
      <c r="F33" s="48">
        <f t="shared" si="2"/>
        <v>0</v>
      </c>
      <c r="G33" s="44">
        <f t="shared" si="7"/>
        <v>2990</v>
      </c>
      <c r="H33" s="44">
        <f t="shared" si="8"/>
        <v>4610</v>
      </c>
      <c r="I33" s="44">
        <v>0</v>
      </c>
      <c r="J33" s="44">
        <f t="shared" si="3"/>
        <v>1517.1822271842209</v>
      </c>
      <c r="K33" s="44">
        <f t="shared" si="9"/>
        <v>9117.1822271842211</v>
      </c>
      <c r="L33" s="46"/>
      <c r="M33" s="46"/>
      <c r="N33" s="46"/>
      <c r="O33" s="46"/>
      <c r="P33" s="46"/>
      <c r="Q33" s="46"/>
      <c r="R33" s="46"/>
      <c r="S33" s="46"/>
      <c r="T33" s="46"/>
      <c r="U33" s="46"/>
      <c r="V33" s="46"/>
      <c r="W33" s="46"/>
      <c r="X33" s="46"/>
      <c r="Y33" s="46"/>
      <c r="Z33" s="46"/>
      <c r="AA33" s="46"/>
      <c r="AB33" s="46"/>
      <c r="AC33" s="46"/>
      <c r="AD33" s="46"/>
      <c r="AE33" s="46"/>
      <c r="AF33" s="46"/>
      <c r="AG33" s="46"/>
      <c r="AH33" s="49"/>
      <c r="AI33" s="49"/>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row>
    <row r="34" spans="1:200" x14ac:dyDescent="0.25">
      <c r="A34" s="17">
        <f t="shared" si="4"/>
        <v>20</v>
      </c>
      <c r="B34" s="19">
        <f t="shared" si="5"/>
        <v>100000</v>
      </c>
      <c r="C34" s="17">
        <v>0</v>
      </c>
      <c r="D34" s="44">
        <f t="shared" si="6"/>
        <v>100000</v>
      </c>
      <c r="E34" s="44">
        <f t="shared" si="1"/>
        <v>0</v>
      </c>
      <c r="F34" s="48">
        <f t="shared" si="2"/>
        <v>0</v>
      </c>
      <c r="G34" s="44">
        <f t="shared" si="7"/>
        <v>2990</v>
      </c>
      <c r="H34" s="44">
        <f t="shared" si="8"/>
        <v>4610</v>
      </c>
      <c r="I34" s="44">
        <v>0</v>
      </c>
      <c r="J34" s="44">
        <f t="shared" si="3"/>
        <v>1517.1822271842209</v>
      </c>
      <c r="K34" s="44">
        <f t="shared" si="9"/>
        <v>9117.1822271842211</v>
      </c>
      <c r="L34" s="46"/>
      <c r="M34" s="46"/>
      <c r="N34" s="46"/>
      <c r="O34" s="46"/>
      <c r="P34" s="46"/>
      <c r="Q34" s="46"/>
      <c r="R34" s="46"/>
      <c r="S34" s="46"/>
      <c r="T34" s="46"/>
      <c r="U34" s="46"/>
      <c r="V34" s="46"/>
      <c r="W34" s="46"/>
      <c r="X34" s="46"/>
      <c r="Y34" s="46"/>
      <c r="Z34" s="46"/>
      <c r="AA34" s="46"/>
      <c r="AB34" s="46"/>
      <c r="AC34" s="46"/>
      <c r="AD34" s="46"/>
      <c r="AE34" s="46"/>
      <c r="AF34" s="46"/>
      <c r="AG34" s="46"/>
      <c r="AH34" s="49"/>
      <c r="AI34" s="49"/>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row>
    <row r="35" spans="1:200" x14ac:dyDescent="0.25">
      <c r="A35" s="17">
        <f t="shared" si="4"/>
        <v>21</v>
      </c>
      <c r="B35" s="19">
        <f t="shared" si="5"/>
        <v>100000</v>
      </c>
      <c r="C35" s="17">
        <v>0</v>
      </c>
      <c r="D35" s="44">
        <f t="shared" si="6"/>
        <v>100000</v>
      </c>
      <c r="E35" s="44">
        <f t="shared" si="1"/>
        <v>0</v>
      </c>
      <c r="F35" s="48">
        <f t="shared" si="2"/>
        <v>0</v>
      </c>
      <c r="G35" s="44">
        <f t="shared" si="7"/>
        <v>2990</v>
      </c>
      <c r="H35" s="44">
        <f t="shared" si="8"/>
        <v>4610</v>
      </c>
      <c r="I35" s="44">
        <v>0</v>
      </c>
      <c r="J35" s="44">
        <f t="shared" si="3"/>
        <v>1517.1822271842209</v>
      </c>
      <c r="K35" s="44">
        <f t="shared" si="9"/>
        <v>9117.1822271842211</v>
      </c>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row>
    <row r="36" spans="1:200" x14ac:dyDescent="0.25">
      <c r="A36" s="17">
        <f t="shared" si="4"/>
        <v>22</v>
      </c>
      <c r="B36" s="19">
        <f t="shared" si="5"/>
        <v>100000</v>
      </c>
      <c r="C36" s="17">
        <v>0</v>
      </c>
      <c r="D36" s="44">
        <f t="shared" si="6"/>
        <v>100000</v>
      </c>
      <c r="E36" s="44">
        <f t="shared" si="1"/>
        <v>0</v>
      </c>
      <c r="F36" s="48">
        <f t="shared" si="2"/>
        <v>0</v>
      </c>
      <c r="G36" s="44">
        <f t="shared" si="7"/>
        <v>2990</v>
      </c>
      <c r="H36" s="44">
        <f t="shared" si="8"/>
        <v>4610</v>
      </c>
      <c r="I36" s="44">
        <v>0</v>
      </c>
      <c r="J36" s="44">
        <f t="shared" si="3"/>
        <v>1517.1822271842209</v>
      </c>
      <c r="K36" s="44">
        <f t="shared" si="9"/>
        <v>9117.1822271842211</v>
      </c>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row>
    <row r="37" spans="1:200" x14ac:dyDescent="0.25">
      <c r="A37" s="17">
        <f t="shared" si="4"/>
        <v>23</v>
      </c>
      <c r="B37" s="19">
        <f t="shared" si="5"/>
        <v>100000</v>
      </c>
      <c r="C37" s="17">
        <v>0</v>
      </c>
      <c r="D37" s="44">
        <f t="shared" si="6"/>
        <v>100000</v>
      </c>
      <c r="E37" s="44">
        <f t="shared" si="1"/>
        <v>0</v>
      </c>
      <c r="F37" s="48">
        <f t="shared" si="2"/>
        <v>0</v>
      </c>
      <c r="G37" s="44">
        <f t="shared" si="7"/>
        <v>2990</v>
      </c>
      <c r="H37" s="44">
        <f t="shared" si="8"/>
        <v>4610</v>
      </c>
      <c r="I37" s="44">
        <v>0</v>
      </c>
      <c r="J37" s="44">
        <f t="shared" si="3"/>
        <v>1517.1822271842209</v>
      </c>
      <c r="K37" s="44">
        <f t="shared" si="9"/>
        <v>9117.1822271842211</v>
      </c>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row>
    <row r="38" spans="1:200" x14ac:dyDescent="0.25">
      <c r="A38" s="17">
        <f t="shared" si="4"/>
        <v>24</v>
      </c>
      <c r="B38" s="19">
        <f t="shared" si="5"/>
        <v>100000</v>
      </c>
      <c r="C38" s="17">
        <v>0</v>
      </c>
      <c r="D38" s="44">
        <f t="shared" si="6"/>
        <v>100000</v>
      </c>
      <c r="E38" s="44">
        <f t="shared" si="1"/>
        <v>0</v>
      </c>
      <c r="F38" s="48">
        <f t="shared" si="2"/>
        <v>0</v>
      </c>
      <c r="G38" s="44">
        <f t="shared" si="7"/>
        <v>2990</v>
      </c>
      <c r="H38" s="44">
        <f t="shared" si="8"/>
        <v>4610</v>
      </c>
      <c r="I38" s="44">
        <v>0</v>
      </c>
      <c r="J38" s="44">
        <f t="shared" si="3"/>
        <v>1517.1822271842209</v>
      </c>
      <c r="K38" s="44">
        <f t="shared" si="9"/>
        <v>9117.1822271842211</v>
      </c>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row>
    <row r="39" spans="1:200" x14ac:dyDescent="0.25">
      <c r="A39" s="17">
        <f t="shared" si="4"/>
        <v>25</v>
      </c>
      <c r="B39" s="19">
        <f t="shared" si="5"/>
        <v>100000</v>
      </c>
      <c r="C39" s="17">
        <v>0</v>
      </c>
      <c r="D39" s="44">
        <f t="shared" si="6"/>
        <v>100000</v>
      </c>
      <c r="E39" s="44">
        <f t="shared" si="1"/>
        <v>0</v>
      </c>
      <c r="F39" s="48">
        <f t="shared" si="2"/>
        <v>0</v>
      </c>
      <c r="G39" s="44">
        <f t="shared" si="7"/>
        <v>2990</v>
      </c>
      <c r="H39" s="44">
        <f t="shared" si="8"/>
        <v>4610</v>
      </c>
      <c r="I39" s="44">
        <v>0</v>
      </c>
      <c r="J39" s="44">
        <f t="shared" si="3"/>
        <v>1517.1822271842209</v>
      </c>
      <c r="K39" s="44">
        <f t="shared" si="9"/>
        <v>9117.1822271842211</v>
      </c>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row>
    <row r="40" spans="1:200" x14ac:dyDescent="0.25">
      <c r="A40" s="17">
        <f t="shared" si="4"/>
        <v>26</v>
      </c>
      <c r="B40" s="19">
        <f t="shared" si="5"/>
        <v>100000</v>
      </c>
      <c r="C40" s="17">
        <v>0</v>
      </c>
      <c r="D40" s="44">
        <f t="shared" si="6"/>
        <v>100000</v>
      </c>
      <c r="E40" s="44">
        <f t="shared" si="1"/>
        <v>0</v>
      </c>
      <c r="F40" s="48">
        <f t="shared" si="2"/>
        <v>0</v>
      </c>
      <c r="G40" s="44">
        <f t="shared" si="7"/>
        <v>2990</v>
      </c>
      <c r="H40" s="44">
        <f t="shared" si="8"/>
        <v>4610</v>
      </c>
      <c r="I40" s="44">
        <v>0</v>
      </c>
      <c r="J40" s="44">
        <f t="shared" si="3"/>
        <v>1517.1822271842209</v>
      </c>
      <c r="K40" s="44">
        <f t="shared" si="9"/>
        <v>9117.1822271842211</v>
      </c>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row>
    <row r="41" spans="1:200" x14ac:dyDescent="0.25">
      <c r="A41" s="17">
        <f t="shared" si="4"/>
        <v>27</v>
      </c>
      <c r="B41" s="19">
        <f t="shared" si="5"/>
        <v>100000</v>
      </c>
      <c r="C41" s="17">
        <v>0</v>
      </c>
      <c r="D41" s="44">
        <f t="shared" si="6"/>
        <v>100000</v>
      </c>
      <c r="E41" s="44">
        <f t="shared" si="1"/>
        <v>0</v>
      </c>
      <c r="F41" s="48">
        <f t="shared" si="2"/>
        <v>0</v>
      </c>
      <c r="G41" s="44">
        <f t="shared" si="7"/>
        <v>2990</v>
      </c>
      <c r="H41" s="44">
        <f t="shared" si="8"/>
        <v>4610</v>
      </c>
      <c r="I41" s="44">
        <v>0</v>
      </c>
      <c r="J41" s="44">
        <f t="shared" si="3"/>
        <v>1517.1822271842209</v>
      </c>
      <c r="K41" s="44">
        <f t="shared" si="9"/>
        <v>9117.1822271842211</v>
      </c>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c r="DB41" s="46"/>
      <c r="DC41" s="46"/>
      <c r="DD41" s="46"/>
      <c r="DE41" s="46"/>
      <c r="DF41" s="46"/>
      <c r="DG41" s="46"/>
      <c r="DH41" s="46"/>
      <c r="DI41" s="46"/>
      <c r="DJ41" s="46"/>
      <c r="DK41" s="46"/>
      <c r="DL41" s="46"/>
      <c r="DM41" s="46"/>
      <c r="DN41" s="46"/>
      <c r="DO41" s="46"/>
      <c r="DP41" s="46"/>
      <c r="DQ41" s="46"/>
      <c r="DR41" s="46"/>
      <c r="DS41" s="46"/>
      <c r="DT41" s="46"/>
      <c r="DU41" s="46"/>
      <c r="DV41" s="46"/>
      <c r="DW41" s="46"/>
      <c r="DX41" s="46"/>
      <c r="DY41" s="46"/>
      <c r="DZ41" s="46"/>
      <c r="EA41" s="46"/>
      <c r="EB41" s="46"/>
      <c r="EC41" s="46"/>
      <c r="ED41" s="46"/>
      <c r="EE41" s="46"/>
      <c r="EF41" s="46"/>
      <c r="EG41" s="46"/>
      <c r="EH41" s="46"/>
      <c r="EI41" s="46"/>
      <c r="EJ41" s="46"/>
      <c r="EK41" s="46"/>
      <c r="EL41" s="46"/>
      <c r="EM41" s="46"/>
      <c r="EN41" s="46"/>
      <c r="EO41" s="46"/>
      <c r="EP41" s="46"/>
      <c r="EQ41" s="46"/>
      <c r="ER41" s="46"/>
      <c r="ES41" s="46"/>
      <c r="ET41" s="46"/>
      <c r="EU41" s="46"/>
      <c r="EV41" s="46"/>
      <c r="EW41" s="46"/>
      <c r="EX41" s="46"/>
      <c r="EY41" s="46"/>
      <c r="EZ41" s="46"/>
      <c r="FA41" s="46"/>
      <c r="FB41" s="46"/>
      <c r="FC41" s="46"/>
      <c r="FD41" s="46"/>
      <c r="FE41" s="46"/>
      <c r="FF41" s="46"/>
      <c r="FG41" s="46"/>
      <c r="FH41" s="46"/>
      <c r="FI41" s="46"/>
      <c r="FJ41" s="46"/>
      <c r="FK41" s="46"/>
      <c r="FL41" s="46"/>
      <c r="FM41" s="46"/>
      <c r="FN41" s="46"/>
      <c r="FO41" s="46"/>
      <c r="FP41" s="46"/>
      <c r="FQ41" s="46"/>
      <c r="FR41" s="46"/>
      <c r="FS41" s="46"/>
      <c r="FT41" s="46"/>
      <c r="FU41" s="46"/>
      <c r="FV41" s="46"/>
      <c r="FW41" s="46"/>
      <c r="FX41" s="46"/>
      <c r="FY41" s="46"/>
      <c r="FZ41" s="46"/>
      <c r="GA41" s="46"/>
      <c r="GB41" s="46"/>
      <c r="GC41" s="46"/>
      <c r="GD41" s="46"/>
      <c r="GE41" s="46"/>
      <c r="GF41" s="46"/>
      <c r="GG41" s="46"/>
      <c r="GH41" s="46"/>
      <c r="GI41" s="46"/>
      <c r="GJ41" s="46"/>
      <c r="GK41" s="46"/>
      <c r="GL41" s="46"/>
      <c r="GM41" s="46"/>
      <c r="GN41" s="46"/>
      <c r="GO41" s="46"/>
      <c r="GP41" s="46"/>
      <c r="GQ41" s="46"/>
      <c r="GR41" s="46"/>
    </row>
    <row r="42" spans="1:200" x14ac:dyDescent="0.25">
      <c r="A42" s="17">
        <f t="shared" si="4"/>
        <v>28</v>
      </c>
      <c r="B42" s="19">
        <f t="shared" si="5"/>
        <v>100000</v>
      </c>
      <c r="C42" s="17">
        <v>0</v>
      </c>
      <c r="D42" s="44">
        <f t="shared" si="6"/>
        <v>100000</v>
      </c>
      <c r="E42" s="44">
        <f t="shared" si="1"/>
        <v>0</v>
      </c>
      <c r="F42" s="48">
        <f t="shared" si="2"/>
        <v>0</v>
      </c>
      <c r="G42" s="44">
        <f t="shared" si="7"/>
        <v>2990</v>
      </c>
      <c r="H42" s="44">
        <f t="shared" si="8"/>
        <v>4610</v>
      </c>
      <c r="I42" s="44">
        <v>0</v>
      </c>
      <c r="J42" s="44">
        <f t="shared" si="3"/>
        <v>1517.1822271842209</v>
      </c>
      <c r="K42" s="44">
        <f t="shared" si="9"/>
        <v>9117.1822271842211</v>
      </c>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c r="CV42" s="46"/>
      <c r="CW42" s="46"/>
      <c r="CX42" s="46"/>
      <c r="CY42" s="46"/>
      <c r="CZ42" s="46"/>
      <c r="DA42" s="46"/>
      <c r="DB42" s="46"/>
      <c r="DC42" s="46"/>
      <c r="DD42" s="46"/>
      <c r="DE42" s="46"/>
      <c r="DF42" s="46"/>
      <c r="DG42" s="46"/>
      <c r="DH42" s="46"/>
      <c r="DI42" s="46"/>
      <c r="DJ42" s="46"/>
      <c r="DK42" s="46"/>
      <c r="DL42" s="46"/>
      <c r="DM42" s="46"/>
      <c r="DN42" s="46"/>
      <c r="DO42" s="46"/>
      <c r="DP42" s="46"/>
      <c r="DQ42" s="46"/>
      <c r="DR42" s="46"/>
      <c r="DS42" s="46"/>
      <c r="DT42" s="46"/>
      <c r="DU42" s="46"/>
      <c r="DV42" s="46"/>
      <c r="DW42" s="46"/>
      <c r="DX42" s="46"/>
      <c r="DY42" s="46"/>
      <c r="DZ42" s="46"/>
      <c r="EA42" s="46"/>
      <c r="EB42" s="46"/>
      <c r="EC42" s="46"/>
      <c r="ED42" s="46"/>
      <c r="EE42" s="46"/>
      <c r="EF42" s="46"/>
      <c r="EG42" s="46"/>
      <c r="EH42" s="46"/>
      <c r="EI42" s="46"/>
      <c r="EJ42" s="46"/>
      <c r="EK42" s="46"/>
      <c r="EL42" s="46"/>
      <c r="EM42" s="46"/>
      <c r="EN42" s="46"/>
      <c r="EO42" s="46"/>
      <c r="EP42" s="46"/>
      <c r="EQ42" s="46"/>
      <c r="ER42" s="46"/>
      <c r="ES42" s="46"/>
      <c r="ET42" s="46"/>
      <c r="EU42" s="46"/>
      <c r="EV42" s="46"/>
      <c r="EW42" s="46"/>
      <c r="EX42" s="46"/>
      <c r="EY42" s="46"/>
      <c r="EZ42" s="46"/>
      <c r="FA42" s="46"/>
      <c r="FB42" s="46"/>
      <c r="FC42" s="46"/>
      <c r="FD42" s="46"/>
      <c r="FE42" s="46"/>
      <c r="FF42" s="46"/>
      <c r="FG42" s="46"/>
      <c r="FH42" s="46"/>
      <c r="FI42" s="46"/>
      <c r="FJ42" s="46"/>
      <c r="FK42" s="46"/>
      <c r="FL42" s="46"/>
      <c r="FM42" s="46"/>
      <c r="FN42" s="46"/>
      <c r="FO42" s="46"/>
      <c r="FP42" s="46"/>
      <c r="FQ42" s="46"/>
      <c r="FR42" s="46"/>
      <c r="FS42" s="46"/>
      <c r="FT42" s="46"/>
      <c r="FU42" s="46"/>
      <c r="FV42" s="46"/>
      <c r="FW42" s="46"/>
      <c r="FX42" s="46"/>
      <c r="FY42" s="46"/>
      <c r="FZ42" s="46"/>
      <c r="GA42" s="46"/>
      <c r="GB42" s="46"/>
      <c r="GC42" s="46"/>
      <c r="GD42" s="46"/>
      <c r="GE42" s="46"/>
      <c r="GF42" s="46"/>
      <c r="GG42" s="46"/>
      <c r="GH42" s="46"/>
      <c r="GI42" s="46"/>
      <c r="GJ42" s="46"/>
      <c r="GK42" s="46"/>
      <c r="GL42" s="46"/>
      <c r="GM42" s="46"/>
      <c r="GN42" s="46"/>
      <c r="GO42" s="46"/>
      <c r="GP42" s="46"/>
      <c r="GQ42" s="46"/>
      <c r="GR42" s="46"/>
    </row>
    <row r="43" spans="1:200" x14ac:dyDescent="0.25">
      <c r="A43" s="17">
        <f t="shared" si="4"/>
        <v>29</v>
      </c>
      <c r="B43" s="19">
        <f t="shared" si="5"/>
        <v>100000</v>
      </c>
      <c r="C43" s="17">
        <v>0</v>
      </c>
      <c r="D43" s="44">
        <f t="shared" si="6"/>
        <v>100000</v>
      </c>
      <c r="E43" s="44">
        <f t="shared" si="1"/>
        <v>0</v>
      </c>
      <c r="F43" s="48">
        <f t="shared" si="2"/>
        <v>0</v>
      </c>
      <c r="G43" s="44">
        <f t="shared" si="7"/>
        <v>2990</v>
      </c>
      <c r="H43" s="44">
        <f t="shared" si="8"/>
        <v>4610</v>
      </c>
      <c r="I43" s="44">
        <v>0</v>
      </c>
      <c r="J43" s="44">
        <f t="shared" si="3"/>
        <v>1517.1822271842209</v>
      </c>
      <c r="K43" s="44">
        <f t="shared" si="9"/>
        <v>9117.1822271842211</v>
      </c>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c r="CV43" s="4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46"/>
      <c r="EQ43" s="46"/>
      <c r="ER43" s="46"/>
      <c r="ES43" s="46"/>
      <c r="ET43" s="46"/>
      <c r="EU43" s="46"/>
      <c r="EV43" s="46"/>
      <c r="EW43" s="46"/>
      <c r="EX43" s="46"/>
      <c r="EY43" s="46"/>
      <c r="EZ43" s="46"/>
      <c r="FA43" s="46"/>
      <c r="FB43" s="46"/>
      <c r="FC43" s="46"/>
      <c r="FD43" s="46"/>
      <c r="FE43" s="46"/>
      <c r="FF43" s="46"/>
      <c r="FG43" s="46"/>
      <c r="FH43" s="46"/>
      <c r="FI43" s="46"/>
      <c r="FJ43" s="46"/>
      <c r="FK43" s="46"/>
      <c r="FL43" s="46"/>
      <c r="FM43" s="46"/>
      <c r="FN43" s="46"/>
      <c r="FO43" s="46"/>
      <c r="FP43" s="46"/>
      <c r="FQ43" s="46"/>
      <c r="FR43" s="46"/>
      <c r="FS43" s="46"/>
      <c r="FT43" s="46"/>
      <c r="FU43" s="46"/>
      <c r="FV43" s="46"/>
      <c r="FW43" s="46"/>
      <c r="FX43" s="46"/>
      <c r="FY43" s="46"/>
      <c r="FZ43" s="46"/>
      <c r="GA43" s="46"/>
      <c r="GB43" s="46"/>
      <c r="GC43" s="46"/>
      <c r="GD43" s="46"/>
      <c r="GE43" s="46"/>
      <c r="GF43" s="46"/>
      <c r="GG43" s="46"/>
      <c r="GH43" s="46"/>
      <c r="GI43" s="46"/>
      <c r="GJ43" s="46"/>
      <c r="GK43" s="46"/>
      <c r="GL43" s="46"/>
      <c r="GM43" s="46"/>
      <c r="GN43" s="46"/>
      <c r="GO43" s="46"/>
      <c r="GP43" s="46"/>
      <c r="GQ43" s="46"/>
      <c r="GR43" s="46"/>
    </row>
    <row r="44" spans="1:200" x14ac:dyDescent="0.25">
      <c r="A44" s="17">
        <f t="shared" si="4"/>
        <v>30</v>
      </c>
      <c r="B44" s="19">
        <f t="shared" si="5"/>
        <v>100000</v>
      </c>
      <c r="C44" s="17">
        <v>0</v>
      </c>
      <c r="D44" s="44">
        <f t="shared" si="6"/>
        <v>100000</v>
      </c>
      <c r="E44" s="44">
        <f t="shared" si="1"/>
        <v>0</v>
      </c>
      <c r="F44" s="48">
        <f t="shared" si="2"/>
        <v>0</v>
      </c>
      <c r="G44" s="44">
        <f t="shared" si="7"/>
        <v>2990</v>
      </c>
      <c r="H44" s="44">
        <f t="shared" si="8"/>
        <v>4610</v>
      </c>
      <c r="I44" s="44">
        <v>0</v>
      </c>
      <c r="J44" s="44">
        <f t="shared" si="3"/>
        <v>1517.1822271842209</v>
      </c>
      <c r="K44" s="44">
        <f t="shared" si="9"/>
        <v>9117.1822271842211</v>
      </c>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c r="CV44" s="46"/>
      <c r="CW44" s="46"/>
      <c r="CX44" s="46"/>
      <c r="CY44" s="46"/>
      <c r="CZ44" s="46"/>
      <c r="DA44" s="46"/>
      <c r="DB44" s="46"/>
      <c r="DC44" s="46"/>
      <c r="DD44" s="46"/>
      <c r="DE44" s="46"/>
      <c r="DF44" s="46"/>
      <c r="DG44" s="46"/>
      <c r="DH44" s="46"/>
      <c r="DI44" s="46"/>
      <c r="DJ44" s="46"/>
      <c r="DK44" s="46"/>
      <c r="DL44" s="46"/>
      <c r="DM44" s="46"/>
      <c r="DN44" s="46"/>
      <c r="DO44" s="46"/>
      <c r="DP44" s="46"/>
      <c r="DQ44" s="46"/>
      <c r="DR44" s="46"/>
      <c r="DS44" s="46"/>
      <c r="DT44" s="46"/>
      <c r="DU44" s="46"/>
      <c r="DV44" s="46"/>
      <c r="DW44" s="46"/>
      <c r="DX44" s="46"/>
      <c r="DY44" s="46"/>
      <c r="DZ44" s="46"/>
      <c r="EA44" s="46"/>
      <c r="EB44" s="46"/>
      <c r="EC44" s="46"/>
      <c r="ED44" s="46"/>
      <c r="EE44" s="46"/>
      <c r="EF44" s="46"/>
      <c r="EG44" s="46"/>
      <c r="EH44" s="46"/>
      <c r="EI44" s="46"/>
      <c r="EJ44" s="46"/>
      <c r="EK44" s="46"/>
      <c r="EL44" s="46"/>
      <c r="EM44" s="46"/>
      <c r="EN44" s="46"/>
      <c r="EO44" s="46"/>
      <c r="EP44" s="46"/>
      <c r="EQ44" s="46"/>
      <c r="ER44" s="46"/>
      <c r="ES44" s="46"/>
      <c r="ET44" s="46"/>
      <c r="EU44" s="46"/>
      <c r="EV44" s="46"/>
      <c r="EW44" s="46"/>
      <c r="EX44" s="46"/>
      <c r="EY44" s="46"/>
      <c r="EZ44" s="46"/>
      <c r="FA44" s="46"/>
      <c r="FB44" s="46"/>
      <c r="FC44" s="46"/>
      <c r="FD44" s="46"/>
      <c r="FE44" s="46"/>
      <c r="FF44" s="46"/>
      <c r="FG44" s="46"/>
      <c r="FH44" s="46"/>
      <c r="FI44" s="46"/>
      <c r="FJ44" s="46"/>
      <c r="FK44" s="46"/>
      <c r="FL44" s="46"/>
      <c r="FM44" s="46"/>
      <c r="FN44" s="46"/>
      <c r="FO44" s="46"/>
      <c r="FP44" s="46"/>
      <c r="FQ44" s="46"/>
      <c r="FR44" s="46"/>
      <c r="FS44" s="46"/>
      <c r="FT44" s="46"/>
      <c r="FU44" s="46"/>
      <c r="FV44" s="46"/>
      <c r="FW44" s="46"/>
      <c r="FX44" s="46"/>
      <c r="FY44" s="46"/>
      <c r="FZ44" s="46"/>
      <c r="GA44" s="46"/>
      <c r="GB44" s="46"/>
      <c r="GC44" s="46"/>
      <c r="GD44" s="46"/>
      <c r="GE44" s="46"/>
      <c r="GF44" s="46"/>
      <c r="GG44" s="46"/>
      <c r="GH44" s="46"/>
      <c r="GI44" s="46"/>
      <c r="GJ44" s="46"/>
      <c r="GK44" s="46"/>
      <c r="GL44" s="46"/>
      <c r="GM44" s="46"/>
      <c r="GN44" s="46"/>
      <c r="GO44" s="46"/>
      <c r="GP44" s="46"/>
      <c r="GQ44" s="46"/>
      <c r="GR44" s="46"/>
    </row>
    <row r="45" spans="1:200" x14ac:dyDescent="0.25">
      <c r="A45" s="17">
        <f t="shared" si="4"/>
        <v>31</v>
      </c>
      <c r="B45" s="19">
        <f t="shared" si="5"/>
        <v>100000</v>
      </c>
      <c r="C45" s="17">
        <v>0</v>
      </c>
      <c r="D45" s="44">
        <f t="shared" si="6"/>
        <v>100000</v>
      </c>
      <c r="E45" s="44">
        <f t="shared" si="1"/>
        <v>0</v>
      </c>
      <c r="F45" s="48">
        <f t="shared" si="2"/>
        <v>0</v>
      </c>
      <c r="G45" s="44">
        <f t="shared" si="7"/>
        <v>2990</v>
      </c>
      <c r="H45" s="44">
        <f t="shared" si="8"/>
        <v>4610</v>
      </c>
      <c r="I45" s="44">
        <v>0</v>
      </c>
      <c r="J45" s="44">
        <f t="shared" si="3"/>
        <v>1517.1822271842209</v>
      </c>
      <c r="K45" s="44">
        <f t="shared" si="9"/>
        <v>9117.1822271842211</v>
      </c>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c r="CV45" s="46"/>
      <c r="CW45" s="46"/>
      <c r="CX45" s="46"/>
      <c r="CY45" s="46"/>
      <c r="CZ45" s="46"/>
      <c r="DA45" s="46"/>
      <c r="DB45" s="46"/>
      <c r="DC45" s="46"/>
      <c r="DD45" s="46"/>
      <c r="DE45" s="46"/>
      <c r="DF45" s="46"/>
      <c r="DG45" s="46"/>
      <c r="DH45" s="46"/>
      <c r="DI45" s="46"/>
      <c r="DJ45" s="46"/>
      <c r="DK45" s="46"/>
      <c r="DL45" s="46"/>
      <c r="DM45" s="46"/>
      <c r="DN45" s="46"/>
      <c r="DO45" s="46"/>
      <c r="DP45" s="46"/>
      <c r="DQ45" s="46"/>
      <c r="DR45" s="46"/>
      <c r="DS45" s="46"/>
      <c r="DT45" s="46"/>
      <c r="DU45" s="46"/>
      <c r="DV45" s="46"/>
      <c r="DW45" s="46"/>
      <c r="DX45" s="46"/>
      <c r="DY45" s="46"/>
      <c r="DZ45" s="46"/>
      <c r="EA45" s="46"/>
      <c r="EB45" s="46"/>
      <c r="EC45" s="46"/>
      <c r="ED45" s="46"/>
      <c r="EE45" s="46"/>
      <c r="EF45" s="46"/>
      <c r="EG45" s="46"/>
      <c r="EH45" s="46"/>
      <c r="EI45" s="46"/>
      <c r="EJ45" s="46"/>
      <c r="EK45" s="46"/>
      <c r="EL45" s="46"/>
      <c r="EM45" s="46"/>
      <c r="EN45" s="46"/>
      <c r="EO45" s="46"/>
      <c r="EP45" s="46"/>
      <c r="EQ45" s="46"/>
      <c r="ER45" s="46"/>
      <c r="ES45" s="46"/>
      <c r="ET45" s="46"/>
      <c r="EU45" s="46"/>
      <c r="EV45" s="46"/>
      <c r="EW45" s="46"/>
      <c r="EX45" s="46"/>
      <c r="EY45" s="46"/>
      <c r="EZ45" s="46"/>
      <c r="FA45" s="46"/>
      <c r="FB45" s="46"/>
      <c r="FC45" s="46"/>
      <c r="FD45" s="46"/>
      <c r="FE45" s="46"/>
      <c r="FF45" s="46"/>
      <c r="FG45" s="46"/>
      <c r="FH45" s="46"/>
      <c r="FI45" s="46"/>
      <c r="FJ45" s="46"/>
      <c r="FK45" s="46"/>
      <c r="FL45" s="46"/>
      <c r="FM45" s="46"/>
      <c r="FN45" s="46"/>
      <c r="FO45" s="46"/>
      <c r="FP45" s="46"/>
      <c r="FQ45" s="46"/>
      <c r="FR45" s="46"/>
      <c r="FS45" s="46"/>
      <c r="FT45" s="46"/>
      <c r="FU45" s="46"/>
      <c r="FV45" s="46"/>
      <c r="FW45" s="46"/>
      <c r="FX45" s="46"/>
      <c r="FY45" s="46"/>
      <c r="FZ45" s="46"/>
      <c r="GA45" s="46"/>
      <c r="GB45" s="46"/>
      <c r="GC45" s="46"/>
      <c r="GD45" s="46"/>
      <c r="GE45" s="46"/>
      <c r="GF45" s="46"/>
      <c r="GG45" s="46"/>
      <c r="GH45" s="46"/>
      <c r="GI45" s="46"/>
      <c r="GJ45" s="46"/>
      <c r="GK45" s="46"/>
      <c r="GL45" s="46"/>
      <c r="GM45" s="46"/>
      <c r="GN45" s="46"/>
      <c r="GO45" s="46"/>
      <c r="GP45" s="46"/>
      <c r="GQ45" s="46"/>
      <c r="GR45" s="46"/>
    </row>
    <row r="46" spans="1:200" x14ac:dyDescent="0.25">
      <c r="A46" s="17">
        <f t="shared" si="4"/>
        <v>32</v>
      </c>
      <c r="B46" s="19">
        <f t="shared" si="5"/>
        <v>100000</v>
      </c>
      <c r="C46" s="17">
        <v>0</v>
      </c>
      <c r="D46" s="44">
        <f t="shared" si="6"/>
        <v>100000</v>
      </c>
      <c r="E46" s="44">
        <f t="shared" si="1"/>
        <v>0</v>
      </c>
      <c r="F46" s="48">
        <f t="shared" si="2"/>
        <v>0</v>
      </c>
      <c r="G46" s="44">
        <f t="shared" si="7"/>
        <v>2990</v>
      </c>
      <c r="H46" s="44">
        <f t="shared" si="8"/>
        <v>4610</v>
      </c>
      <c r="I46" s="44">
        <v>0</v>
      </c>
      <c r="J46" s="44">
        <f t="shared" si="3"/>
        <v>1517.1822271842209</v>
      </c>
      <c r="K46" s="44">
        <f t="shared" si="9"/>
        <v>9117.1822271842211</v>
      </c>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6"/>
      <c r="BY46" s="46"/>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c r="CZ46" s="46"/>
      <c r="DA46" s="46"/>
      <c r="DB46" s="46"/>
      <c r="DC46" s="46"/>
      <c r="DD46" s="46"/>
      <c r="DE46" s="46"/>
      <c r="DF46" s="46"/>
      <c r="DG46" s="46"/>
      <c r="DH46" s="46"/>
      <c r="DI46" s="46"/>
      <c r="DJ46" s="46"/>
      <c r="DK46" s="46"/>
      <c r="DL46" s="46"/>
      <c r="DM46" s="46"/>
      <c r="DN46" s="46"/>
      <c r="DO46" s="46"/>
      <c r="DP46" s="46"/>
      <c r="DQ46" s="46"/>
      <c r="DR46" s="46"/>
      <c r="DS46" s="46"/>
      <c r="DT46" s="46"/>
      <c r="DU46" s="46"/>
      <c r="DV46" s="46"/>
      <c r="DW46" s="46"/>
      <c r="DX46" s="46"/>
      <c r="DY46" s="46"/>
      <c r="DZ46" s="46"/>
      <c r="EA46" s="46"/>
      <c r="EB46" s="46"/>
      <c r="EC46" s="46"/>
      <c r="ED46" s="46"/>
      <c r="EE46" s="46"/>
      <c r="EF46" s="46"/>
      <c r="EG46" s="46"/>
      <c r="EH46" s="46"/>
      <c r="EI46" s="46"/>
      <c r="EJ46" s="46"/>
      <c r="EK46" s="46"/>
      <c r="EL46" s="46"/>
      <c r="EM46" s="46"/>
      <c r="EN46" s="46"/>
      <c r="EO46" s="46"/>
      <c r="EP46" s="46"/>
      <c r="EQ46" s="46"/>
      <c r="ER46" s="46"/>
      <c r="ES46" s="46"/>
      <c r="ET46" s="46"/>
      <c r="EU46" s="46"/>
      <c r="EV46" s="46"/>
      <c r="EW46" s="46"/>
      <c r="EX46" s="46"/>
      <c r="EY46" s="46"/>
      <c r="EZ46" s="46"/>
      <c r="FA46" s="46"/>
      <c r="FB46" s="46"/>
      <c r="FC46" s="46"/>
      <c r="FD46" s="46"/>
      <c r="FE46" s="46"/>
      <c r="FF46" s="46"/>
      <c r="FG46" s="46"/>
      <c r="FH46" s="46"/>
      <c r="FI46" s="46"/>
      <c r="FJ46" s="46"/>
      <c r="FK46" s="46"/>
      <c r="FL46" s="46"/>
      <c r="FM46" s="46"/>
      <c r="FN46" s="46"/>
      <c r="FO46" s="46"/>
      <c r="FP46" s="46"/>
      <c r="FQ46" s="46"/>
      <c r="FR46" s="46"/>
      <c r="FS46" s="46"/>
      <c r="FT46" s="46"/>
      <c r="FU46" s="46"/>
      <c r="FV46" s="46"/>
      <c r="FW46" s="46"/>
      <c r="FX46" s="46"/>
      <c r="FY46" s="46"/>
      <c r="FZ46" s="46"/>
      <c r="GA46" s="46"/>
      <c r="GB46" s="46"/>
      <c r="GC46" s="46"/>
      <c r="GD46" s="46"/>
      <c r="GE46" s="46"/>
      <c r="GF46" s="46"/>
      <c r="GG46" s="46"/>
      <c r="GH46" s="46"/>
      <c r="GI46" s="46"/>
      <c r="GJ46" s="46"/>
      <c r="GK46" s="46"/>
      <c r="GL46" s="46"/>
      <c r="GM46" s="46"/>
      <c r="GN46" s="46"/>
      <c r="GO46" s="46"/>
      <c r="GP46" s="46"/>
      <c r="GQ46" s="46"/>
      <c r="GR46" s="46"/>
    </row>
    <row r="47" spans="1:200" x14ac:dyDescent="0.25">
      <c r="A47" s="17">
        <f t="shared" si="4"/>
        <v>33</v>
      </c>
      <c r="B47" s="19">
        <f t="shared" si="5"/>
        <v>100000</v>
      </c>
      <c r="C47" s="17">
        <v>0</v>
      </c>
      <c r="D47" s="44">
        <f t="shared" si="6"/>
        <v>100000</v>
      </c>
      <c r="E47" s="44">
        <f t="shared" si="1"/>
        <v>0</v>
      </c>
      <c r="F47" s="48">
        <f t="shared" si="2"/>
        <v>0</v>
      </c>
      <c r="G47" s="44">
        <f t="shared" si="7"/>
        <v>2990</v>
      </c>
      <c r="H47" s="44">
        <f t="shared" si="8"/>
        <v>4610</v>
      </c>
      <c r="I47" s="44">
        <v>0</v>
      </c>
      <c r="J47" s="44">
        <f t="shared" si="3"/>
        <v>1517.1822271842209</v>
      </c>
      <c r="K47" s="44">
        <f t="shared" si="9"/>
        <v>9117.1822271842211</v>
      </c>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6"/>
      <c r="DD47" s="46"/>
      <c r="DE47" s="46"/>
      <c r="DF47" s="46"/>
      <c r="DG47" s="46"/>
      <c r="DH47" s="46"/>
      <c r="DI47" s="46"/>
      <c r="DJ47" s="46"/>
      <c r="DK47" s="46"/>
      <c r="DL47" s="46"/>
      <c r="DM47" s="46"/>
      <c r="DN47" s="46"/>
      <c r="DO47" s="46"/>
      <c r="DP47" s="46"/>
      <c r="DQ47" s="46"/>
      <c r="DR47" s="46"/>
      <c r="DS47" s="46"/>
      <c r="DT47" s="46"/>
      <c r="DU47" s="46"/>
      <c r="DV47" s="46"/>
      <c r="DW47" s="46"/>
      <c r="DX47" s="46"/>
      <c r="DY47" s="46"/>
      <c r="DZ47" s="46"/>
      <c r="EA47" s="46"/>
      <c r="EB47" s="46"/>
      <c r="EC47" s="46"/>
      <c r="ED47" s="46"/>
      <c r="EE47" s="46"/>
      <c r="EF47" s="46"/>
      <c r="EG47" s="46"/>
      <c r="EH47" s="46"/>
      <c r="EI47" s="46"/>
      <c r="EJ47" s="46"/>
      <c r="EK47" s="46"/>
      <c r="EL47" s="46"/>
      <c r="EM47" s="46"/>
      <c r="EN47" s="46"/>
      <c r="EO47" s="46"/>
      <c r="EP47" s="46"/>
      <c r="EQ47" s="46"/>
      <c r="ER47" s="46"/>
      <c r="ES47" s="46"/>
      <c r="ET47" s="46"/>
      <c r="EU47" s="46"/>
      <c r="EV47" s="46"/>
      <c r="EW47" s="46"/>
      <c r="EX47" s="46"/>
      <c r="EY47" s="46"/>
      <c r="EZ47" s="46"/>
      <c r="FA47" s="46"/>
      <c r="FB47" s="46"/>
      <c r="FC47" s="46"/>
      <c r="FD47" s="46"/>
      <c r="FE47" s="46"/>
      <c r="FF47" s="46"/>
      <c r="FG47" s="46"/>
      <c r="FH47" s="46"/>
      <c r="FI47" s="46"/>
      <c r="FJ47" s="46"/>
      <c r="FK47" s="46"/>
      <c r="FL47" s="46"/>
      <c r="FM47" s="46"/>
      <c r="FN47" s="46"/>
      <c r="FO47" s="46"/>
      <c r="FP47" s="46"/>
      <c r="FQ47" s="46"/>
      <c r="FR47" s="46"/>
      <c r="FS47" s="46"/>
      <c r="FT47" s="46"/>
      <c r="FU47" s="46"/>
      <c r="FV47" s="46"/>
      <c r="FW47" s="46"/>
      <c r="FX47" s="46"/>
      <c r="FY47" s="46"/>
      <c r="FZ47" s="46"/>
      <c r="GA47" s="46"/>
      <c r="GB47" s="46"/>
      <c r="GC47" s="46"/>
      <c r="GD47" s="46"/>
      <c r="GE47" s="46"/>
      <c r="GF47" s="46"/>
      <c r="GG47" s="46"/>
      <c r="GH47" s="46"/>
      <c r="GI47" s="46"/>
      <c r="GJ47" s="46"/>
      <c r="GK47" s="46"/>
      <c r="GL47" s="46"/>
      <c r="GM47" s="46"/>
      <c r="GN47" s="46"/>
      <c r="GO47" s="46"/>
      <c r="GP47" s="46"/>
      <c r="GQ47" s="46"/>
      <c r="GR47" s="46"/>
    </row>
    <row r="48" spans="1:200" x14ac:dyDescent="0.25">
      <c r="A48" s="17">
        <f t="shared" si="4"/>
        <v>34</v>
      </c>
      <c r="B48" s="19">
        <f t="shared" si="5"/>
        <v>100000</v>
      </c>
      <c r="C48" s="17">
        <v>0</v>
      </c>
      <c r="D48" s="44">
        <f t="shared" si="6"/>
        <v>100000</v>
      </c>
      <c r="E48" s="44">
        <f t="shared" si="1"/>
        <v>0</v>
      </c>
      <c r="F48" s="48">
        <f t="shared" si="2"/>
        <v>0</v>
      </c>
      <c r="G48" s="44">
        <f t="shared" ref="G48:G64" si="10">L$4*D48</f>
        <v>2990</v>
      </c>
      <c r="H48" s="44">
        <f t="shared" ref="H48:H64" si="11">D48*(L$5+L$6)</f>
        <v>4610</v>
      </c>
      <c r="I48" s="44">
        <v>0</v>
      </c>
      <c r="J48" s="44">
        <f t="shared" si="3"/>
        <v>1517.1822271842209</v>
      </c>
      <c r="K48" s="44">
        <f t="shared" si="9"/>
        <v>9117.1822271842211</v>
      </c>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46"/>
      <c r="DG48" s="46"/>
      <c r="DH48" s="46"/>
      <c r="DI48" s="46"/>
      <c r="DJ48" s="46"/>
      <c r="DK48" s="46"/>
      <c r="DL48" s="46"/>
      <c r="DM48" s="46"/>
      <c r="DN48" s="46"/>
      <c r="DO48" s="46"/>
      <c r="DP48" s="46"/>
      <c r="DQ48" s="46"/>
      <c r="DR48" s="46"/>
      <c r="DS48" s="46"/>
      <c r="DT48" s="46"/>
      <c r="DU48" s="46"/>
      <c r="DV48" s="46"/>
      <c r="DW48" s="46"/>
      <c r="DX48" s="46"/>
      <c r="DY48" s="46"/>
      <c r="DZ48" s="46"/>
      <c r="EA48" s="46"/>
      <c r="EB48" s="46"/>
      <c r="EC48" s="46"/>
      <c r="ED48" s="46"/>
      <c r="EE48" s="46"/>
      <c r="EF48" s="46"/>
      <c r="EG48" s="46"/>
      <c r="EH48" s="46"/>
      <c r="EI48" s="46"/>
      <c r="EJ48" s="46"/>
      <c r="EK48" s="46"/>
      <c r="EL48" s="46"/>
      <c r="EM48" s="46"/>
      <c r="EN48" s="46"/>
      <c r="EO48" s="46"/>
      <c r="EP48" s="46"/>
      <c r="EQ48" s="46"/>
      <c r="ER48" s="46"/>
      <c r="ES48" s="46"/>
      <c r="ET48" s="46"/>
      <c r="EU48" s="46"/>
      <c r="EV48" s="46"/>
      <c r="EW48" s="46"/>
      <c r="EX48" s="46"/>
      <c r="EY48" s="46"/>
      <c r="EZ48" s="46"/>
      <c r="FA48" s="46"/>
      <c r="FB48" s="46"/>
      <c r="FC48" s="46"/>
      <c r="FD48" s="46"/>
      <c r="FE48" s="46"/>
      <c r="FF48" s="46"/>
      <c r="FG48" s="46"/>
      <c r="FH48" s="46"/>
      <c r="FI48" s="46"/>
      <c r="FJ48" s="46"/>
      <c r="FK48" s="46"/>
      <c r="FL48" s="46"/>
      <c r="FM48" s="46"/>
      <c r="FN48" s="46"/>
      <c r="FO48" s="46"/>
      <c r="FP48" s="46"/>
      <c r="FQ48" s="46"/>
      <c r="FR48" s="46"/>
      <c r="FS48" s="46"/>
      <c r="FT48" s="46"/>
      <c r="FU48" s="46"/>
      <c r="FV48" s="46"/>
      <c r="FW48" s="46"/>
      <c r="FX48" s="46"/>
      <c r="FY48" s="46"/>
      <c r="FZ48" s="46"/>
      <c r="GA48" s="46"/>
      <c r="GB48" s="46"/>
      <c r="GC48" s="46"/>
      <c r="GD48" s="46"/>
      <c r="GE48" s="46"/>
      <c r="GF48" s="46"/>
      <c r="GG48" s="46"/>
      <c r="GH48" s="46"/>
      <c r="GI48" s="46"/>
      <c r="GJ48" s="46"/>
      <c r="GK48" s="46"/>
      <c r="GL48" s="46"/>
      <c r="GM48" s="46"/>
      <c r="GN48" s="46"/>
      <c r="GO48" s="46"/>
      <c r="GP48" s="46"/>
      <c r="GQ48" s="46"/>
      <c r="GR48" s="46"/>
    </row>
    <row r="49" spans="1:200" x14ac:dyDescent="0.25">
      <c r="A49" s="17">
        <f t="shared" si="4"/>
        <v>35</v>
      </c>
      <c r="B49" s="19">
        <f t="shared" si="5"/>
        <v>100000</v>
      </c>
      <c r="C49" s="17">
        <v>0</v>
      </c>
      <c r="D49" s="44">
        <f t="shared" si="6"/>
        <v>100000</v>
      </c>
      <c r="E49" s="44">
        <f t="shared" si="1"/>
        <v>0</v>
      </c>
      <c r="F49" s="48">
        <f t="shared" si="2"/>
        <v>0</v>
      </c>
      <c r="G49" s="44">
        <f t="shared" si="10"/>
        <v>2990</v>
      </c>
      <c r="H49" s="44">
        <f t="shared" si="11"/>
        <v>4610</v>
      </c>
      <c r="I49" s="44">
        <v>0</v>
      </c>
      <c r="J49" s="44">
        <f t="shared" si="3"/>
        <v>1517.1822271842209</v>
      </c>
      <c r="K49" s="44">
        <f t="shared" si="9"/>
        <v>9117.1822271842211</v>
      </c>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c r="DS49" s="46"/>
      <c r="DT49" s="46"/>
      <c r="DU49" s="46"/>
      <c r="DV49" s="46"/>
      <c r="DW49" s="46"/>
      <c r="DX49" s="46"/>
      <c r="DY49" s="46"/>
      <c r="DZ49" s="46"/>
      <c r="EA49" s="46"/>
      <c r="EB49" s="46"/>
      <c r="EC49" s="46"/>
      <c r="ED49" s="46"/>
      <c r="EE49" s="46"/>
      <c r="EF49" s="46"/>
      <c r="EG49" s="46"/>
      <c r="EH49" s="46"/>
      <c r="EI49" s="46"/>
      <c r="EJ49" s="46"/>
      <c r="EK49" s="46"/>
      <c r="EL49" s="46"/>
      <c r="EM49" s="46"/>
      <c r="EN49" s="46"/>
      <c r="EO49" s="46"/>
      <c r="EP49" s="46"/>
      <c r="EQ49" s="46"/>
      <c r="ER49" s="46"/>
      <c r="ES49" s="46"/>
      <c r="ET49" s="46"/>
      <c r="EU49" s="46"/>
      <c r="EV49" s="46"/>
      <c r="EW49" s="46"/>
      <c r="EX49" s="46"/>
      <c r="EY49" s="46"/>
      <c r="EZ49" s="46"/>
      <c r="FA49" s="46"/>
      <c r="FB49" s="46"/>
      <c r="FC49" s="46"/>
      <c r="FD49" s="46"/>
      <c r="FE49" s="46"/>
      <c r="FF49" s="46"/>
      <c r="FG49" s="46"/>
      <c r="FH49" s="46"/>
      <c r="FI49" s="46"/>
      <c r="FJ49" s="46"/>
      <c r="FK49" s="46"/>
      <c r="FL49" s="46"/>
      <c r="FM49" s="46"/>
      <c r="FN49" s="46"/>
      <c r="FO49" s="46"/>
      <c r="FP49" s="46"/>
      <c r="FQ49" s="46"/>
      <c r="FR49" s="46"/>
      <c r="FS49" s="46"/>
      <c r="FT49" s="46"/>
      <c r="FU49" s="46"/>
      <c r="FV49" s="46"/>
      <c r="FW49" s="46"/>
      <c r="FX49" s="46"/>
      <c r="FY49" s="46"/>
      <c r="FZ49" s="46"/>
      <c r="GA49" s="46"/>
      <c r="GB49" s="46"/>
      <c r="GC49" s="46"/>
      <c r="GD49" s="46"/>
      <c r="GE49" s="46"/>
      <c r="GF49" s="46"/>
      <c r="GG49" s="46"/>
      <c r="GH49" s="46"/>
      <c r="GI49" s="46"/>
      <c r="GJ49" s="46"/>
      <c r="GK49" s="46"/>
      <c r="GL49" s="46"/>
      <c r="GM49" s="46"/>
      <c r="GN49" s="46"/>
      <c r="GO49" s="46"/>
      <c r="GP49" s="46"/>
      <c r="GQ49" s="46"/>
      <c r="GR49" s="46"/>
    </row>
    <row r="50" spans="1:200" x14ac:dyDescent="0.25">
      <c r="A50" s="17">
        <f t="shared" si="4"/>
        <v>36</v>
      </c>
      <c r="B50" s="19">
        <f t="shared" si="5"/>
        <v>100000</v>
      </c>
      <c r="C50" s="17">
        <v>0</v>
      </c>
      <c r="D50" s="44">
        <f t="shared" si="6"/>
        <v>100000</v>
      </c>
      <c r="E50" s="44">
        <f t="shared" si="1"/>
        <v>0</v>
      </c>
      <c r="F50" s="48">
        <f t="shared" si="2"/>
        <v>0</v>
      </c>
      <c r="G50" s="44">
        <f t="shared" si="10"/>
        <v>2990</v>
      </c>
      <c r="H50" s="44">
        <f t="shared" si="11"/>
        <v>4610</v>
      </c>
      <c r="I50" s="44">
        <v>0</v>
      </c>
      <c r="J50" s="44">
        <f t="shared" si="3"/>
        <v>1517.1822271842209</v>
      </c>
      <c r="K50" s="44">
        <f t="shared" si="9"/>
        <v>9117.1822271842211</v>
      </c>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c r="DM50" s="46"/>
      <c r="DN50" s="46"/>
      <c r="DO50" s="46"/>
      <c r="DP50" s="46"/>
      <c r="DQ50" s="46"/>
      <c r="DR50" s="46"/>
      <c r="DS50" s="46"/>
      <c r="DT50" s="46"/>
      <c r="DU50" s="46"/>
      <c r="DV50" s="46"/>
      <c r="DW50" s="46"/>
      <c r="DX50" s="46"/>
      <c r="DY50" s="46"/>
      <c r="DZ50" s="46"/>
      <c r="EA50" s="46"/>
      <c r="EB50" s="46"/>
      <c r="EC50" s="46"/>
      <c r="ED50" s="46"/>
      <c r="EE50" s="46"/>
      <c r="EF50" s="46"/>
      <c r="EG50" s="46"/>
      <c r="EH50" s="46"/>
      <c r="EI50" s="46"/>
      <c r="EJ50" s="46"/>
      <c r="EK50" s="46"/>
      <c r="EL50" s="46"/>
      <c r="EM50" s="46"/>
      <c r="EN50" s="46"/>
      <c r="EO50" s="46"/>
      <c r="EP50" s="46"/>
      <c r="EQ50" s="46"/>
      <c r="ER50" s="46"/>
      <c r="ES50" s="46"/>
      <c r="ET50" s="46"/>
      <c r="EU50" s="46"/>
      <c r="EV50" s="46"/>
      <c r="EW50" s="46"/>
      <c r="EX50" s="46"/>
      <c r="EY50" s="46"/>
      <c r="EZ50" s="46"/>
      <c r="FA50" s="46"/>
      <c r="FB50" s="46"/>
      <c r="FC50" s="46"/>
      <c r="FD50" s="46"/>
      <c r="FE50" s="46"/>
      <c r="FF50" s="46"/>
      <c r="FG50" s="46"/>
      <c r="FH50" s="46"/>
      <c r="FI50" s="46"/>
      <c r="FJ50" s="46"/>
      <c r="FK50" s="46"/>
      <c r="FL50" s="46"/>
      <c r="FM50" s="46"/>
      <c r="FN50" s="46"/>
      <c r="FO50" s="46"/>
      <c r="FP50" s="46"/>
      <c r="FQ50" s="46"/>
      <c r="FR50" s="46"/>
      <c r="FS50" s="46"/>
      <c r="FT50" s="46"/>
      <c r="FU50" s="46"/>
      <c r="FV50" s="46"/>
      <c r="FW50" s="46"/>
      <c r="FX50" s="46"/>
      <c r="FY50" s="46"/>
      <c r="FZ50" s="46"/>
      <c r="GA50" s="46"/>
      <c r="GB50" s="46"/>
      <c r="GC50" s="46"/>
      <c r="GD50" s="46"/>
      <c r="GE50" s="46"/>
      <c r="GF50" s="46"/>
      <c r="GG50" s="46"/>
      <c r="GH50" s="46"/>
      <c r="GI50" s="46"/>
      <c r="GJ50" s="46"/>
      <c r="GK50" s="46"/>
      <c r="GL50" s="46"/>
      <c r="GM50" s="46"/>
      <c r="GN50" s="46"/>
      <c r="GO50" s="46"/>
      <c r="GP50" s="46"/>
      <c r="GQ50" s="46"/>
      <c r="GR50" s="46"/>
    </row>
    <row r="51" spans="1:200" x14ac:dyDescent="0.25">
      <c r="A51" s="17">
        <f t="shared" si="4"/>
        <v>37</v>
      </c>
      <c r="B51" s="19">
        <f t="shared" si="5"/>
        <v>100000</v>
      </c>
      <c r="C51" s="17">
        <v>0</v>
      </c>
      <c r="D51" s="44">
        <f t="shared" si="6"/>
        <v>100000</v>
      </c>
      <c r="E51" s="44">
        <f t="shared" si="1"/>
        <v>0</v>
      </c>
      <c r="F51" s="48">
        <f t="shared" si="2"/>
        <v>0</v>
      </c>
      <c r="G51" s="44">
        <f t="shared" si="10"/>
        <v>2990</v>
      </c>
      <c r="H51" s="44">
        <f t="shared" si="11"/>
        <v>4610</v>
      </c>
      <c r="I51" s="44">
        <v>0</v>
      </c>
      <c r="J51" s="44">
        <f t="shared" si="3"/>
        <v>1517.1822271842209</v>
      </c>
      <c r="K51" s="44">
        <f t="shared" si="9"/>
        <v>9117.1822271842211</v>
      </c>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c r="DM51" s="46"/>
      <c r="DN51" s="46"/>
      <c r="DO51" s="46"/>
      <c r="DP51" s="46"/>
      <c r="DQ51" s="46"/>
      <c r="DR51" s="46"/>
      <c r="DS51" s="46"/>
      <c r="DT51" s="46"/>
      <c r="DU51" s="46"/>
      <c r="DV51" s="46"/>
      <c r="DW51" s="46"/>
      <c r="DX51" s="46"/>
      <c r="DY51" s="46"/>
      <c r="DZ51" s="46"/>
      <c r="EA51" s="46"/>
      <c r="EB51" s="46"/>
      <c r="EC51" s="46"/>
      <c r="ED51" s="46"/>
      <c r="EE51" s="46"/>
      <c r="EF51" s="46"/>
      <c r="EG51" s="46"/>
      <c r="EH51" s="46"/>
      <c r="EI51" s="46"/>
      <c r="EJ51" s="46"/>
      <c r="EK51" s="46"/>
      <c r="EL51" s="46"/>
      <c r="EM51" s="46"/>
      <c r="EN51" s="46"/>
      <c r="EO51" s="46"/>
      <c r="EP51" s="46"/>
      <c r="EQ51" s="46"/>
      <c r="ER51" s="46"/>
      <c r="ES51" s="46"/>
      <c r="ET51" s="46"/>
      <c r="EU51" s="46"/>
      <c r="EV51" s="46"/>
      <c r="EW51" s="46"/>
      <c r="EX51" s="46"/>
      <c r="EY51" s="46"/>
      <c r="EZ51" s="46"/>
      <c r="FA51" s="46"/>
      <c r="FB51" s="46"/>
      <c r="FC51" s="46"/>
      <c r="FD51" s="46"/>
      <c r="FE51" s="46"/>
      <c r="FF51" s="46"/>
      <c r="FG51" s="46"/>
      <c r="FH51" s="46"/>
      <c r="FI51" s="46"/>
      <c r="FJ51" s="46"/>
      <c r="FK51" s="46"/>
      <c r="FL51" s="46"/>
      <c r="FM51" s="46"/>
      <c r="FN51" s="46"/>
      <c r="FO51" s="46"/>
      <c r="FP51" s="46"/>
      <c r="FQ51" s="46"/>
      <c r="FR51" s="46"/>
      <c r="FS51" s="46"/>
      <c r="FT51" s="46"/>
      <c r="FU51" s="46"/>
      <c r="FV51" s="46"/>
      <c r="FW51" s="46"/>
      <c r="FX51" s="46"/>
      <c r="FY51" s="46"/>
      <c r="FZ51" s="46"/>
      <c r="GA51" s="46"/>
      <c r="GB51" s="46"/>
      <c r="GC51" s="46"/>
      <c r="GD51" s="46"/>
      <c r="GE51" s="46"/>
      <c r="GF51" s="46"/>
      <c r="GG51" s="46"/>
      <c r="GH51" s="46"/>
      <c r="GI51" s="46"/>
      <c r="GJ51" s="46"/>
      <c r="GK51" s="46"/>
      <c r="GL51" s="46"/>
      <c r="GM51" s="46"/>
      <c r="GN51" s="46"/>
      <c r="GO51" s="46"/>
      <c r="GP51" s="46"/>
      <c r="GQ51" s="46"/>
      <c r="GR51" s="46"/>
    </row>
    <row r="52" spans="1:200" x14ac:dyDescent="0.25">
      <c r="A52" s="17">
        <f t="shared" si="4"/>
        <v>38</v>
      </c>
      <c r="B52" s="19">
        <f t="shared" si="5"/>
        <v>100000</v>
      </c>
      <c r="C52" s="17">
        <v>0</v>
      </c>
      <c r="D52" s="44">
        <f t="shared" si="6"/>
        <v>100000</v>
      </c>
      <c r="E52" s="44">
        <f t="shared" si="1"/>
        <v>0</v>
      </c>
      <c r="F52" s="48">
        <f t="shared" si="2"/>
        <v>0</v>
      </c>
      <c r="G52" s="44">
        <f t="shared" si="10"/>
        <v>2990</v>
      </c>
      <c r="H52" s="44">
        <f t="shared" si="11"/>
        <v>4610</v>
      </c>
      <c r="I52" s="44">
        <v>0</v>
      </c>
      <c r="J52" s="44">
        <f t="shared" si="3"/>
        <v>1517.1822271842209</v>
      </c>
      <c r="K52" s="44">
        <f t="shared" si="9"/>
        <v>9117.1822271842211</v>
      </c>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c r="DM52" s="46"/>
      <c r="DN52" s="46"/>
      <c r="DO52" s="46"/>
      <c r="DP52" s="46"/>
      <c r="DQ52" s="46"/>
      <c r="DR52" s="46"/>
      <c r="DS52" s="46"/>
      <c r="DT52" s="46"/>
      <c r="DU52" s="46"/>
      <c r="DV52" s="46"/>
      <c r="DW52" s="46"/>
      <c r="DX52" s="46"/>
      <c r="DY52" s="46"/>
      <c r="DZ52" s="46"/>
      <c r="EA52" s="46"/>
      <c r="EB52" s="46"/>
      <c r="EC52" s="46"/>
      <c r="ED52" s="46"/>
      <c r="EE52" s="46"/>
      <c r="EF52" s="46"/>
      <c r="EG52" s="46"/>
      <c r="EH52" s="46"/>
      <c r="EI52" s="46"/>
      <c r="EJ52" s="46"/>
      <c r="EK52" s="46"/>
      <c r="EL52" s="46"/>
      <c r="EM52" s="46"/>
      <c r="EN52" s="46"/>
      <c r="EO52" s="46"/>
      <c r="EP52" s="46"/>
      <c r="EQ52" s="46"/>
      <c r="ER52" s="46"/>
      <c r="ES52" s="46"/>
      <c r="ET52" s="46"/>
      <c r="EU52" s="46"/>
      <c r="EV52" s="46"/>
      <c r="EW52" s="46"/>
      <c r="EX52" s="46"/>
      <c r="EY52" s="46"/>
      <c r="EZ52" s="46"/>
      <c r="FA52" s="46"/>
      <c r="FB52" s="46"/>
      <c r="FC52" s="46"/>
      <c r="FD52" s="46"/>
      <c r="FE52" s="46"/>
      <c r="FF52" s="46"/>
      <c r="FG52" s="46"/>
      <c r="FH52" s="46"/>
      <c r="FI52" s="46"/>
      <c r="FJ52" s="46"/>
      <c r="FK52" s="46"/>
      <c r="FL52" s="46"/>
      <c r="FM52" s="46"/>
      <c r="FN52" s="46"/>
      <c r="FO52" s="46"/>
      <c r="FP52" s="46"/>
      <c r="FQ52" s="46"/>
      <c r="FR52" s="46"/>
      <c r="FS52" s="46"/>
      <c r="FT52" s="46"/>
      <c r="FU52" s="46"/>
      <c r="FV52" s="46"/>
      <c r="FW52" s="46"/>
      <c r="FX52" s="46"/>
      <c r="FY52" s="46"/>
      <c r="FZ52" s="46"/>
      <c r="GA52" s="46"/>
      <c r="GB52" s="46"/>
      <c r="GC52" s="46"/>
      <c r="GD52" s="46"/>
      <c r="GE52" s="46"/>
      <c r="GF52" s="46"/>
      <c r="GG52" s="46"/>
      <c r="GH52" s="46"/>
      <c r="GI52" s="46"/>
      <c r="GJ52" s="46"/>
      <c r="GK52" s="46"/>
      <c r="GL52" s="46"/>
      <c r="GM52" s="46"/>
      <c r="GN52" s="46"/>
      <c r="GO52" s="46"/>
      <c r="GP52" s="46"/>
      <c r="GQ52" s="46"/>
      <c r="GR52" s="46"/>
    </row>
    <row r="53" spans="1:200" x14ac:dyDescent="0.25">
      <c r="A53" s="17">
        <f t="shared" si="4"/>
        <v>39</v>
      </c>
      <c r="B53" s="19">
        <f t="shared" si="5"/>
        <v>100000</v>
      </c>
      <c r="C53" s="17">
        <v>0</v>
      </c>
      <c r="D53" s="44">
        <f t="shared" si="6"/>
        <v>100000</v>
      </c>
      <c r="E53" s="44">
        <f t="shared" si="1"/>
        <v>0</v>
      </c>
      <c r="F53" s="48">
        <f t="shared" si="2"/>
        <v>0</v>
      </c>
      <c r="G53" s="44">
        <f t="shared" si="10"/>
        <v>2990</v>
      </c>
      <c r="H53" s="44">
        <f t="shared" si="11"/>
        <v>4610</v>
      </c>
      <c r="I53" s="44">
        <v>0</v>
      </c>
      <c r="J53" s="44">
        <f t="shared" si="3"/>
        <v>1517.1822271842209</v>
      </c>
      <c r="K53" s="44">
        <f t="shared" si="9"/>
        <v>9117.1822271842211</v>
      </c>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c r="CV53" s="46"/>
      <c r="CW53" s="46"/>
      <c r="CX53" s="46"/>
      <c r="CY53" s="46"/>
      <c r="CZ53" s="46"/>
      <c r="DA53" s="46"/>
      <c r="DB53" s="46"/>
      <c r="DC53" s="46"/>
      <c r="DD53" s="46"/>
      <c r="DE53" s="46"/>
      <c r="DF53" s="46"/>
      <c r="DG53" s="46"/>
      <c r="DH53" s="46"/>
      <c r="DI53" s="46"/>
      <c r="DJ53" s="46"/>
      <c r="DK53" s="46"/>
      <c r="DL53" s="46"/>
      <c r="DM53" s="46"/>
      <c r="DN53" s="46"/>
      <c r="DO53" s="46"/>
      <c r="DP53" s="46"/>
      <c r="DQ53" s="46"/>
      <c r="DR53" s="46"/>
      <c r="DS53" s="46"/>
      <c r="DT53" s="46"/>
      <c r="DU53" s="46"/>
      <c r="DV53" s="46"/>
      <c r="DW53" s="46"/>
      <c r="DX53" s="46"/>
      <c r="DY53" s="46"/>
      <c r="DZ53" s="46"/>
      <c r="EA53" s="46"/>
      <c r="EB53" s="46"/>
      <c r="EC53" s="46"/>
      <c r="ED53" s="46"/>
      <c r="EE53" s="46"/>
      <c r="EF53" s="46"/>
      <c r="EG53" s="46"/>
      <c r="EH53" s="46"/>
      <c r="EI53" s="46"/>
      <c r="EJ53" s="46"/>
      <c r="EK53" s="46"/>
      <c r="EL53" s="46"/>
      <c r="EM53" s="46"/>
      <c r="EN53" s="46"/>
      <c r="EO53" s="46"/>
      <c r="EP53" s="46"/>
      <c r="EQ53" s="46"/>
      <c r="ER53" s="46"/>
      <c r="ES53" s="46"/>
      <c r="ET53" s="46"/>
      <c r="EU53" s="46"/>
      <c r="EV53" s="46"/>
      <c r="EW53" s="46"/>
      <c r="EX53" s="46"/>
      <c r="EY53" s="46"/>
      <c r="EZ53" s="46"/>
      <c r="FA53" s="46"/>
      <c r="FB53" s="46"/>
      <c r="FC53" s="46"/>
      <c r="FD53" s="46"/>
      <c r="FE53" s="46"/>
      <c r="FF53" s="46"/>
      <c r="FG53" s="46"/>
      <c r="FH53" s="46"/>
      <c r="FI53" s="46"/>
      <c r="FJ53" s="46"/>
      <c r="FK53" s="46"/>
      <c r="FL53" s="46"/>
      <c r="FM53" s="46"/>
      <c r="FN53" s="46"/>
      <c r="FO53" s="46"/>
      <c r="FP53" s="46"/>
      <c r="FQ53" s="46"/>
      <c r="FR53" s="46"/>
      <c r="FS53" s="46"/>
      <c r="FT53" s="46"/>
      <c r="FU53" s="46"/>
      <c r="FV53" s="46"/>
      <c r="FW53" s="46"/>
      <c r="FX53" s="46"/>
      <c r="FY53" s="46"/>
      <c r="FZ53" s="46"/>
      <c r="GA53" s="46"/>
      <c r="GB53" s="46"/>
      <c r="GC53" s="46"/>
      <c r="GD53" s="46"/>
      <c r="GE53" s="46"/>
      <c r="GF53" s="46"/>
      <c r="GG53" s="46"/>
      <c r="GH53" s="46"/>
      <c r="GI53" s="46"/>
      <c r="GJ53" s="46"/>
      <c r="GK53" s="46"/>
      <c r="GL53" s="46"/>
      <c r="GM53" s="46"/>
      <c r="GN53" s="46"/>
      <c r="GO53" s="46"/>
      <c r="GP53" s="46"/>
      <c r="GQ53" s="46"/>
      <c r="GR53" s="46"/>
    </row>
    <row r="54" spans="1:200" x14ac:dyDescent="0.25">
      <c r="A54" s="17">
        <f t="shared" si="4"/>
        <v>40</v>
      </c>
      <c r="B54" s="19">
        <f t="shared" ref="B54:B58" si="12">B53-I53</f>
        <v>100000</v>
      </c>
      <c r="C54" s="17">
        <v>0</v>
      </c>
      <c r="D54" s="44">
        <f t="shared" ref="D54:D58" si="13">D53-F53-I53</f>
        <v>100000</v>
      </c>
      <c r="E54" s="44">
        <f t="shared" si="1"/>
        <v>0</v>
      </c>
      <c r="F54" s="48">
        <f t="shared" si="2"/>
        <v>0</v>
      </c>
      <c r="G54" s="44">
        <f t="shared" si="10"/>
        <v>2990</v>
      </c>
      <c r="H54" s="44">
        <f t="shared" si="11"/>
        <v>4610</v>
      </c>
      <c r="I54" s="44">
        <v>0</v>
      </c>
      <c r="J54" s="44">
        <f t="shared" si="3"/>
        <v>1517.1822271842209</v>
      </c>
      <c r="K54" s="44">
        <f t="shared" si="9"/>
        <v>9117.1822271842211</v>
      </c>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c r="CV54" s="46"/>
      <c r="CW54" s="46"/>
      <c r="CX54" s="46"/>
      <c r="CY54" s="46"/>
      <c r="CZ54" s="46"/>
      <c r="DA54" s="46"/>
      <c r="DB54" s="46"/>
      <c r="DC54" s="46"/>
      <c r="DD54" s="46"/>
      <c r="DE54" s="46"/>
      <c r="DF54" s="46"/>
      <c r="DG54" s="46"/>
      <c r="DH54" s="46"/>
      <c r="DI54" s="46"/>
      <c r="DJ54" s="46"/>
      <c r="DK54" s="46"/>
      <c r="DL54" s="46"/>
      <c r="DM54" s="46"/>
      <c r="DN54" s="46"/>
      <c r="DO54" s="46"/>
      <c r="DP54" s="46"/>
      <c r="DQ54" s="46"/>
      <c r="DR54" s="46"/>
      <c r="DS54" s="46"/>
      <c r="DT54" s="46"/>
      <c r="DU54" s="46"/>
      <c r="DV54" s="46"/>
      <c r="DW54" s="46"/>
      <c r="DX54" s="46"/>
      <c r="DY54" s="46"/>
      <c r="DZ54" s="46"/>
      <c r="EA54" s="46"/>
      <c r="EB54" s="46"/>
      <c r="EC54" s="46"/>
      <c r="ED54" s="46"/>
      <c r="EE54" s="46"/>
      <c r="EF54" s="46"/>
      <c r="EG54" s="46"/>
      <c r="EH54" s="46"/>
      <c r="EI54" s="46"/>
      <c r="EJ54" s="46"/>
      <c r="EK54" s="46"/>
      <c r="EL54" s="46"/>
      <c r="EM54" s="46"/>
      <c r="EN54" s="46"/>
      <c r="EO54" s="46"/>
      <c r="EP54" s="46"/>
      <c r="EQ54" s="46"/>
      <c r="ER54" s="46"/>
      <c r="ES54" s="46"/>
      <c r="ET54" s="46"/>
      <c r="EU54" s="46"/>
      <c r="EV54" s="46"/>
      <c r="EW54" s="46"/>
      <c r="EX54" s="46"/>
      <c r="EY54" s="46"/>
      <c r="EZ54" s="46"/>
      <c r="FA54" s="46"/>
      <c r="FB54" s="46"/>
      <c r="FC54" s="46"/>
      <c r="FD54" s="46"/>
      <c r="FE54" s="46"/>
      <c r="FF54" s="46"/>
      <c r="FG54" s="46"/>
      <c r="FH54" s="46"/>
      <c r="FI54" s="46"/>
      <c r="FJ54" s="46"/>
      <c r="FK54" s="46"/>
      <c r="FL54" s="46"/>
      <c r="FM54" s="46"/>
      <c r="FN54" s="46"/>
      <c r="FO54" s="46"/>
      <c r="FP54" s="46"/>
      <c r="FQ54" s="46"/>
      <c r="FR54" s="46"/>
      <c r="FS54" s="46"/>
      <c r="FT54" s="46"/>
      <c r="FU54" s="46"/>
      <c r="FV54" s="46"/>
      <c r="FW54" s="46"/>
      <c r="FX54" s="46"/>
      <c r="FY54" s="46"/>
      <c r="FZ54" s="46"/>
      <c r="GA54" s="46"/>
      <c r="GB54" s="46"/>
      <c r="GC54" s="46"/>
      <c r="GD54" s="46"/>
      <c r="GE54" s="46"/>
      <c r="GF54" s="46"/>
      <c r="GG54" s="46"/>
      <c r="GH54" s="46"/>
      <c r="GI54" s="46"/>
      <c r="GJ54" s="46"/>
      <c r="GK54" s="46"/>
      <c r="GL54" s="46"/>
      <c r="GM54" s="46"/>
      <c r="GN54" s="46"/>
      <c r="GO54" s="46"/>
      <c r="GP54" s="46"/>
      <c r="GQ54" s="46"/>
      <c r="GR54" s="46"/>
    </row>
    <row r="55" spans="1:200" x14ac:dyDescent="0.25">
      <c r="A55" s="17">
        <f t="shared" si="4"/>
        <v>41</v>
      </c>
      <c r="B55" s="19">
        <f t="shared" si="12"/>
        <v>100000</v>
      </c>
      <c r="C55" s="17">
        <v>0</v>
      </c>
      <c r="D55" s="44">
        <f t="shared" si="13"/>
        <v>100000</v>
      </c>
      <c r="E55" s="44">
        <f t="shared" si="1"/>
        <v>0</v>
      </c>
      <c r="F55" s="48">
        <f t="shared" si="2"/>
        <v>0</v>
      </c>
      <c r="G55" s="44">
        <f t="shared" si="10"/>
        <v>2990</v>
      </c>
      <c r="H55" s="44">
        <f t="shared" si="11"/>
        <v>4610</v>
      </c>
      <c r="I55" s="44">
        <v>0</v>
      </c>
      <c r="J55" s="44">
        <f t="shared" si="3"/>
        <v>1517.1822271842209</v>
      </c>
      <c r="K55" s="44">
        <f t="shared" si="9"/>
        <v>9117.1822271842211</v>
      </c>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c r="CV55" s="46"/>
      <c r="CW55" s="46"/>
      <c r="CX55" s="46"/>
      <c r="CY55" s="46"/>
      <c r="CZ55" s="46"/>
      <c r="DA55" s="46"/>
      <c r="DB55" s="46"/>
      <c r="DC55" s="46"/>
      <c r="DD55" s="46"/>
      <c r="DE55" s="46"/>
      <c r="DF55" s="46"/>
      <c r="DG55" s="46"/>
      <c r="DH55" s="46"/>
      <c r="DI55" s="46"/>
      <c r="DJ55" s="46"/>
      <c r="DK55" s="46"/>
      <c r="DL55" s="46"/>
      <c r="DM55" s="46"/>
      <c r="DN55" s="46"/>
      <c r="DO55" s="46"/>
      <c r="DP55" s="46"/>
      <c r="DQ55" s="46"/>
      <c r="DR55" s="46"/>
      <c r="DS55" s="46"/>
      <c r="DT55" s="46"/>
      <c r="DU55" s="46"/>
      <c r="DV55" s="46"/>
      <c r="DW55" s="46"/>
      <c r="DX55" s="46"/>
      <c r="DY55" s="46"/>
      <c r="DZ55" s="46"/>
      <c r="EA55" s="46"/>
      <c r="EB55" s="46"/>
      <c r="EC55" s="46"/>
      <c r="ED55" s="46"/>
      <c r="EE55" s="46"/>
      <c r="EF55" s="46"/>
      <c r="EG55" s="46"/>
      <c r="EH55" s="46"/>
      <c r="EI55" s="46"/>
      <c r="EJ55" s="46"/>
      <c r="EK55" s="46"/>
      <c r="EL55" s="46"/>
      <c r="EM55" s="46"/>
      <c r="EN55" s="46"/>
      <c r="EO55" s="46"/>
      <c r="EP55" s="46"/>
      <c r="EQ55" s="46"/>
      <c r="ER55" s="46"/>
      <c r="ES55" s="46"/>
      <c r="ET55" s="46"/>
      <c r="EU55" s="46"/>
      <c r="EV55" s="46"/>
      <c r="EW55" s="46"/>
      <c r="EX55" s="46"/>
      <c r="EY55" s="46"/>
      <c r="EZ55" s="46"/>
      <c r="FA55" s="46"/>
      <c r="FB55" s="46"/>
      <c r="FC55" s="46"/>
      <c r="FD55" s="46"/>
      <c r="FE55" s="46"/>
      <c r="FF55" s="46"/>
      <c r="FG55" s="46"/>
      <c r="FH55" s="46"/>
      <c r="FI55" s="46"/>
      <c r="FJ55" s="46"/>
      <c r="FK55" s="46"/>
      <c r="FL55" s="46"/>
      <c r="FM55" s="46"/>
      <c r="FN55" s="46"/>
      <c r="FO55" s="46"/>
      <c r="FP55" s="46"/>
      <c r="FQ55" s="46"/>
      <c r="FR55" s="46"/>
      <c r="FS55" s="46"/>
      <c r="FT55" s="46"/>
      <c r="FU55" s="46"/>
      <c r="FV55" s="46"/>
      <c r="FW55" s="46"/>
      <c r="FX55" s="46"/>
      <c r="FY55" s="46"/>
      <c r="FZ55" s="46"/>
      <c r="GA55" s="46"/>
      <c r="GB55" s="46"/>
      <c r="GC55" s="46"/>
      <c r="GD55" s="46"/>
      <c r="GE55" s="46"/>
      <c r="GF55" s="46"/>
      <c r="GG55" s="46"/>
      <c r="GH55" s="46"/>
      <c r="GI55" s="46"/>
      <c r="GJ55" s="46"/>
      <c r="GK55" s="46"/>
      <c r="GL55" s="46"/>
      <c r="GM55" s="46"/>
      <c r="GN55" s="46"/>
      <c r="GO55" s="46"/>
      <c r="GP55" s="46"/>
      <c r="GQ55" s="46"/>
      <c r="GR55" s="46"/>
    </row>
    <row r="56" spans="1:200" x14ac:dyDescent="0.25">
      <c r="A56" s="17">
        <f t="shared" si="4"/>
        <v>42</v>
      </c>
      <c r="B56" s="19">
        <f t="shared" si="12"/>
        <v>100000</v>
      </c>
      <c r="C56" s="17">
        <v>0</v>
      </c>
      <c r="D56" s="44">
        <f t="shared" si="13"/>
        <v>100000</v>
      </c>
      <c r="E56" s="44">
        <f t="shared" si="1"/>
        <v>0</v>
      </c>
      <c r="F56" s="48">
        <f t="shared" si="2"/>
        <v>0</v>
      </c>
      <c r="G56" s="44">
        <f t="shared" si="10"/>
        <v>2990</v>
      </c>
      <c r="H56" s="44">
        <f t="shared" si="11"/>
        <v>4610</v>
      </c>
      <c r="I56" s="44">
        <v>0</v>
      </c>
      <c r="J56" s="44">
        <f t="shared" si="3"/>
        <v>1517.1822271842209</v>
      </c>
      <c r="K56" s="44">
        <f t="shared" si="9"/>
        <v>9117.1822271842211</v>
      </c>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c r="CV56" s="46"/>
      <c r="CW56" s="46"/>
      <c r="CX56" s="46"/>
      <c r="CY56" s="46"/>
      <c r="CZ56" s="46"/>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c r="DY56" s="46"/>
      <c r="DZ56" s="46"/>
      <c r="EA56" s="46"/>
      <c r="EB56" s="46"/>
      <c r="EC56" s="46"/>
      <c r="ED56" s="46"/>
      <c r="EE56" s="46"/>
      <c r="EF56" s="46"/>
      <c r="EG56" s="46"/>
      <c r="EH56" s="46"/>
      <c r="EI56" s="46"/>
      <c r="EJ56" s="46"/>
      <c r="EK56" s="46"/>
      <c r="EL56" s="46"/>
      <c r="EM56" s="46"/>
      <c r="EN56" s="46"/>
      <c r="EO56" s="46"/>
      <c r="EP56" s="46"/>
      <c r="EQ56" s="46"/>
      <c r="ER56" s="46"/>
      <c r="ES56" s="46"/>
      <c r="ET56" s="46"/>
      <c r="EU56" s="46"/>
      <c r="EV56" s="46"/>
      <c r="EW56" s="46"/>
      <c r="EX56" s="46"/>
      <c r="EY56" s="46"/>
      <c r="EZ56" s="46"/>
      <c r="FA56" s="46"/>
      <c r="FB56" s="46"/>
      <c r="FC56" s="46"/>
      <c r="FD56" s="46"/>
      <c r="FE56" s="46"/>
      <c r="FF56" s="46"/>
      <c r="FG56" s="46"/>
      <c r="FH56" s="46"/>
      <c r="FI56" s="46"/>
      <c r="FJ56" s="46"/>
      <c r="FK56" s="46"/>
      <c r="FL56" s="46"/>
      <c r="FM56" s="46"/>
      <c r="FN56" s="46"/>
      <c r="FO56" s="46"/>
      <c r="FP56" s="46"/>
      <c r="FQ56" s="46"/>
      <c r="FR56" s="46"/>
      <c r="FS56" s="46"/>
      <c r="FT56" s="46"/>
      <c r="FU56" s="46"/>
      <c r="FV56" s="46"/>
      <c r="FW56" s="46"/>
      <c r="FX56" s="46"/>
      <c r="FY56" s="46"/>
      <c r="FZ56" s="46"/>
      <c r="GA56" s="46"/>
      <c r="GB56" s="46"/>
      <c r="GC56" s="46"/>
      <c r="GD56" s="46"/>
      <c r="GE56" s="46"/>
      <c r="GF56" s="46"/>
      <c r="GG56" s="46"/>
      <c r="GH56" s="46"/>
      <c r="GI56" s="46"/>
      <c r="GJ56" s="46"/>
      <c r="GK56" s="46"/>
      <c r="GL56" s="46"/>
      <c r="GM56" s="46"/>
      <c r="GN56" s="46"/>
      <c r="GO56" s="46"/>
      <c r="GP56" s="46"/>
      <c r="GQ56" s="46"/>
      <c r="GR56" s="46"/>
    </row>
    <row r="57" spans="1:200" x14ac:dyDescent="0.25">
      <c r="A57" s="17">
        <f t="shared" si="4"/>
        <v>43</v>
      </c>
      <c r="B57" s="19">
        <f t="shared" si="12"/>
        <v>100000</v>
      </c>
      <c r="C57" s="17">
        <v>0</v>
      </c>
      <c r="D57" s="44">
        <f t="shared" si="13"/>
        <v>100000</v>
      </c>
      <c r="E57" s="44">
        <f t="shared" si="1"/>
        <v>0</v>
      </c>
      <c r="F57" s="48">
        <f t="shared" si="2"/>
        <v>0</v>
      </c>
      <c r="G57" s="44">
        <f t="shared" si="10"/>
        <v>2990</v>
      </c>
      <c r="H57" s="44">
        <f t="shared" si="11"/>
        <v>4610</v>
      </c>
      <c r="I57" s="44">
        <v>0</v>
      </c>
      <c r="J57" s="44">
        <f t="shared" si="3"/>
        <v>1517.1822271842209</v>
      </c>
      <c r="K57" s="44">
        <f t="shared" si="9"/>
        <v>9117.1822271842211</v>
      </c>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c r="CV57" s="46"/>
      <c r="CW57" s="46"/>
      <c r="CX57" s="46"/>
      <c r="CY57" s="46"/>
      <c r="CZ57" s="46"/>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c r="DY57" s="46"/>
      <c r="DZ57" s="46"/>
      <c r="EA57" s="46"/>
      <c r="EB57" s="46"/>
      <c r="EC57" s="46"/>
      <c r="ED57" s="46"/>
      <c r="EE57" s="46"/>
      <c r="EF57" s="46"/>
      <c r="EG57" s="46"/>
      <c r="EH57" s="46"/>
      <c r="EI57" s="46"/>
      <c r="EJ57" s="46"/>
      <c r="EK57" s="46"/>
      <c r="EL57" s="46"/>
      <c r="EM57" s="46"/>
      <c r="EN57" s="46"/>
      <c r="EO57" s="46"/>
      <c r="EP57" s="46"/>
      <c r="EQ57" s="46"/>
      <c r="ER57" s="46"/>
      <c r="ES57" s="46"/>
      <c r="ET57" s="46"/>
      <c r="EU57" s="46"/>
      <c r="EV57" s="46"/>
      <c r="EW57" s="46"/>
      <c r="EX57" s="46"/>
      <c r="EY57" s="46"/>
      <c r="EZ57" s="46"/>
      <c r="FA57" s="46"/>
      <c r="FB57" s="46"/>
      <c r="FC57" s="46"/>
      <c r="FD57" s="46"/>
      <c r="FE57" s="46"/>
      <c r="FF57" s="46"/>
      <c r="FG57" s="46"/>
      <c r="FH57" s="46"/>
      <c r="FI57" s="46"/>
      <c r="FJ57" s="46"/>
      <c r="FK57" s="46"/>
      <c r="FL57" s="46"/>
      <c r="FM57" s="46"/>
      <c r="FN57" s="46"/>
      <c r="FO57" s="46"/>
      <c r="FP57" s="46"/>
      <c r="FQ57" s="46"/>
      <c r="FR57" s="46"/>
      <c r="FS57" s="46"/>
      <c r="FT57" s="46"/>
      <c r="FU57" s="46"/>
      <c r="FV57" s="46"/>
      <c r="FW57" s="46"/>
      <c r="FX57" s="46"/>
      <c r="FY57" s="46"/>
      <c r="FZ57" s="46"/>
      <c r="GA57" s="46"/>
      <c r="GB57" s="46"/>
      <c r="GC57" s="46"/>
      <c r="GD57" s="46"/>
      <c r="GE57" s="46"/>
      <c r="GF57" s="46"/>
      <c r="GG57" s="46"/>
      <c r="GH57" s="46"/>
      <c r="GI57" s="46"/>
      <c r="GJ57" s="46"/>
      <c r="GK57" s="46"/>
      <c r="GL57" s="46"/>
      <c r="GM57" s="46"/>
      <c r="GN57" s="46"/>
      <c r="GO57" s="46"/>
      <c r="GP57" s="46"/>
      <c r="GQ57" s="46"/>
      <c r="GR57" s="46"/>
    </row>
    <row r="58" spans="1:200" x14ac:dyDescent="0.25">
      <c r="A58" s="17">
        <f t="shared" si="4"/>
        <v>44</v>
      </c>
      <c r="B58" s="19">
        <f t="shared" si="12"/>
        <v>100000</v>
      </c>
      <c r="C58" s="59">
        <v>0</v>
      </c>
      <c r="D58" s="44">
        <f t="shared" si="13"/>
        <v>100000</v>
      </c>
      <c r="E58" s="44">
        <f t="shared" si="1"/>
        <v>0</v>
      </c>
      <c r="F58" s="48">
        <f t="shared" si="2"/>
        <v>0</v>
      </c>
      <c r="G58" s="44">
        <f t="shared" si="10"/>
        <v>2990</v>
      </c>
      <c r="H58" s="44">
        <f t="shared" si="11"/>
        <v>4610</v>
      </c>
      <c r="I58" s="44">
        <v>0</v>
      </c>
      <c r="J58" s="44">
        <f t="shared" si="3"/>
        <v>1517.1822271842209</v>
      </c>
      <c r="K58" s="44">
        <f t="shared" si="9"/>
        <v>9117.1822271842211</v>
      </c>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row>
    <row r="59" spans="1:200" x14ac:dyDescent="0.25">
      <c r="A59" s="59">
        <f t="shared" si="4"/>
        <v>45</v>
      </c>
      <c r="B59" s="19">
        <f t="shared" ref="B59:B63" si="14">B58-I58</f>
        <v>100000</v>
      </c>
      <c r="C59" s="59">
        <v>0</v>
      </c>
      <c r="D59" s="44">
        <f t="shared" ref="D59:D63" si="15">D58-F58-I58</f>
        <v>100000</v>
      </c>
      <c r="E59" s="44">
        <f t="shared" ref="E59:E63" si="16">E$11*C59</f>
        <v>0</v>
      </c>
      <c r="F59" s="48">
        <f t="shared" ref="F59:F63" si="17">$I$12*(E59-I59*E$11/E$10)</f>
        <v>0</v>
      </c>
      <c r="G59" s="44">
        <f t="shared" si="10"/>
        <v>2990</v>
      </c>
      <c r="H59" s="44">
        <f t="shared" si="11"/>
        <v>4610</v>
      </c>
      <c r="I59" s="44">
        <v>0</v>
      </c>
      <c r="J59" s="44">
        <f t="shared" ref="J59:J63" si="18">(I$11/(1-I$11))*(H59+I59-E59+F59)</f>
        <v>1517.1822271842209</v>
      </c>
      <c r="K59" s="44">
        <f t="shared" ref="K59:K63" si="19">F59+G59+H59+I59+J59</f>
        <v>9117.1822271842211</v>
      </c>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row>
    <row r="60" spans="1:200" x14ac:dyDescent="0.25">
      <c r="A60" s="59">
        <f t="shared" si="4"/>
        <v>46</v>
      </c>
      <c r="B60" s="19">
        <f t="shared" si="14"/>
        <v>100000</v>
      </c>
      <c r="C60" s="59">
        <v>0</v>
      </c>
      <c r="D60" s="44">
        <f t="shared" si="15"/>
        <v>100000</v>
      </c>
      <c r="E60" s="44">
        <f t="shared" si="16"/>
        <v>0</v>
      </c>
      <c r="F60" s="48">
        <f t="shared" si="17"/>
        <v>0</v>
      </c>
      <c r="G60" s="44">
        <f t="shared" si="10"/>
        <v>2990</v>
      </c>
      <c r="H60" s="44">
        <f t="shared" si="11"/>
        <v>4610</v>
      </c>
      <c r="I60" s="44">
        <v>0</v>
      </c>
      <c r="J60" s="44">
        <f t="shared" si="18"/>
        <v>1517.1822271842209</v>
      </c>
      <c r="K60" s="44">
        <f t="shared" si="19"/>
        <v>9117.1822271842211</v>
      </c>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row>
    <row r="61" spans="1:200" x14ac:dyDescent="0.25">
      <c r="A61" s="59">
        <f t="shared" si="4"/>
        <v>47</v>
      </c>
      <c r="B61" s="19">
        <f t="shared" si="14"/>
        <v>100000</v>
      </c>
      <c r="C61" s="59">
        <v>0</v>
      </c>
      <c r="D61" s="44">
        <f t="shared" si="15"/>
        <v>100000</v>
      </c>
      <c r="E61" s="44">
        <f t="shared" si="16"/>
        <v>0</v>
      </c>
      <c r="F61" s="48">
        <f t="shared" si="17"/>
        <v>0</v>
      </c>
      <c r="G61" s="44">
        <f t="shared" si="10"/>
        <v>2990</v>
      </c>
      <c r="H61" s="44">
        <f t="shared" si="11"/>
        <v>4610</v>
      </c>
      <c r="I61" s="44">
        <v>0</v>
      </c>
      <c r="J61" s="44">
        <f t="shared" si="18"/>
        <v>1517.1822271842209</v>
      </c>
      <c r="K61" s="44">
        <f t="shared" si="19"/>
        <v>9117.1822271842211</v>
      </c>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row>
    <row r="62" spans="1:200" x14ac:dyDescent="0.25">
      <c r="A62" s="59">
        <f t="shared" si="4"/>
        <v>48</v>
      </c>
      <c r="B62" s="19">
        <f t="shared" si="14"/>
        <v>100000</v>
      </c>
      <c r="C62" s="59">
        <v>0</v>
      </c>
      <c r="D62" s="44">
        <f t="shared" si="15"/>
        <v>100000</v>
      </c>
      <c r="E62" s="44">
        <f t="shared" si="16"/>
        <v>0</v>
      </c>
      <c r="F62" s="48">
        <f t="shared" si="17"/>
        <v>0</v>
      </c>
      <c r="G62" s="44">
        <f t="shared" si="10"/>
        <v>2990</v>
      </c>
      <c r="H62" s="44">
        <f t="shared" si="11"/>
        <v>4610</v>
      </c>
      <c r="I62" s="44">
        <v>0</v>
      </c>
      <c r="J62" s="44">
        <f t="shared" si="18"/>
        <v>1517.1822271842209</v>
      </c>
      <c r="K62" s="44">
        <f t="shared" si="19"/>
        <v>9117.1822271842211</v>
      </c>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row>
    <row r="63" spans="1:200" x14ac:dyDescent="0.25">
      <c r="A63" s="59">
        <f t="shared" si="4"/>
        <v>49</v>
      </c>
      <c r="B63" s="19">
        <f t="shared" si="14"/>
        <v>100000</v>
      </c>
      <c r="C63" s="59">
        <v>0</v>
      </c>
      <c r="D63" s="44">
        <f t="shared" si="15"/>
        <v>100000</v>
      </c>
      <c r="E63" s="44">
        <f t="shared" si="16"/>
        <v>0</v>
      </c>
      <c r="F63" s="48">
        <f t="shared" si="17"/>
        <v>0</v>
      </c>
      <c r="G63" s="44">
        <f t="shared" si="10"/>
        <v>2990</v>
      </c>
      <c r="H63" s="44">
        <f t="shared" si="11"/>
        <v>4610</v>
      </c>
      <c r="I63" s="44">
        <v>0</v>
      </c>
      <c r="J63" s="44">
        <f t="shared" si="18"/>
        <v>1517.1822271842209</v>
      </c>
      <c r="K63" s="44">
        <f t="shared" si="19"/>
        <v>9117.1822271842211</v>
      </c>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c r="CV63" s="46"/>
      <c r="CW63" s="46"/>
      <c r="CX63" s="46"/>
      <c r="CY63" s="46"/>
      <c r="CZ63" s="46"/>
      <c r="DA63" s="46"/>
      <c r="DB63" s="46"/>
      <c r="DC63" s="46"/>
      <c r="DD63" s="46"/>
      <c r="DE63" s="46"/>
      <c r="DF63" s="46"/>
      <c r="DG63" s="46"/>
      <c r="DH63" s="46"/>
      <c r="DI63" s="46"/>
      <c r="DJ63" s="46"/>
      <c r="DK63" s="46"/>
      <c r="DL63" s="46"/>
      <c r="DM63" s="46"/>
      <c r="DN63" s="46"/>
      <c r="DO63" s="46"/>
      <c r="DP63" s="46"/>
      <c r="DQ63" s="46"/>
      <c r="DR63" s="46"/>
      <c r="DS63" s="46"/>
      <c r="DT63" s="46"/>
      <c r="DU63" s="46"/>
      <c r="DV63" s="46"/>
      <c r="DW63" s="46"/>
      <c r="DX63" s="46"/>
      <c r="DY63" s="46"/>
      <c r="DZ63" s="46"/>
      <c r="EA63" s="46"/>
      <c r="EB63" s="46"/>
      <c r="EC63" s="46"/>
      <c r="ED63" s="46"/>
      <c r="EE63" s="46"/>
      <c r="EF63" s="46"/>
      <c r="EG63" s="46"/>
      <c r="EH63" s="46"/>
      <c r="EI63" s="46"/>
      <c r="EJ63" s="46"/>
      <c r="EK63" s="46"/>
      <c r="EL63" s="46"/>
      <c r="EM63" s="46"/>
      <c r="EN63" s="46"/>
      <c r="EO63" s="46"/>
      <c r="EP63" s="46"/>
      <c r="EQ63" s="46"/>
      <c r="ER63" s="46"/>
      <c r="ES63" s="46"/>
      <c r="ET63" s="46"/>
      <c r="EU63" s="46"/>
      <c r="EV63" s="46"/>
      <c r="EW63" s="46"/>
      <c r="EX63" s="46"/>
      <c r="EY63" s="46"/>
      <c r="EZ63" s="46"/>
      <c r="FA63" s="46"/>
      <c r="FB63" s="46"/>
      <c r="FC63" s="46"/>
      <c r="FD63" s="46"/>
      <c r="FE63" s="46"/>
      <c r="FF63" s="46"/>
      <c r="FG63" s="46"/>
      <c r="FH63" s="46"/>
      <c r="FI63" s="46"/>
      <c r="FJ63" s="46"/>
      <c r="FK63" s="46"/>
      <c r="FL63" s="46"/>
      <c r="FM63" s="46"/>
      <c r="FN63" s="46"/>
      <c r="FO63" s="46"/>
      <c r="FP63" s="46"/>
      <c r="FQ63" s="46"/>
      <c r="FR63" s="46"/>
      <c r="FS63" s="46"/>
      <c r="FT63" s="46"/>
      <c r="FU63" s="46"/>
      <c r="FV63" s="46"/>
      <c r="FW63" s="46"/>
      <c r="FX63" s="46"/>
      <c r="FY63" s="46"/>
      <c r="FZ63" s="46"/>
      <c r="GA63" s="46"/>
      <c r="GB63" s="46"/>
      <c r="GC63" s="46"/>
      <c r="GD63" s="46"/>
      <c r="GE63" s="46"/>
      <c r="GF63" s="46"/>
      <c r="GG63" s="46"/>
      <c r="GH63" s="46"/>
      <c r="GI63" s="46"/>
      <c r="GJ63" s="46"/>
      <c r="GK63" s="46"/>
      <c r="GL63" s="46"/>
      <c r="GM63" s="46"/>
      <c r="GN63" s="46"/>
      <c r="GO63" s="46"/>
      <c r="GP63" s="46"/>
      <c r="GQ63" s="46"/>
      <c r="GR63" s="46"/>
    </row>
    <row r="64" spans="1:200" x14ac:dyDescent="0.25">
      <c r="A64" s="59">
        <f t="shared" si="4"/>
        <v>50</v>
      </c>
      <c r="B64" s="19">
        <f t="shared" ref="B64" si="20">B63-I63</f>
        <v>100000</v>
      </c>
      <c r="C64" s="59">
        <v>0</v>
      </c>
      <c r="D64" s="44">
        <f t="shared" ref="D64" si="21">D63-F63-I63</f>
        <v>100000</v>
      </c>
      <c r="E64" s="44">
        <f t="shared" ref="E64" si="22">E$11*C64</f>
        <v>0</v>
      </c>
      <c r="F64" s="48">
        <f t="shared" ref="F64" si="23">$I$12*(E64-I64*E$11/E$10)</f>
        <v>0</v>
      </c>
      <c r="G64" s="44">
        <f t="shared" si="10"/>
        <v>2990</v>
      </c>
      <c r="H64" s="44">
        <f t="shared" si="11"/>
        <v>4610</v>
      </c>
      <c r="I64" s="44">
        <v>0</v>
      </c>
      <c r="J64" s="44">
        <f t="shared" ref="J64" si="24">(I$11/(1-I$11))*(H64+I64-E64+F64)</f>
        <v>1517.1822271842209</v>
      </c>
      <c r="K64" s="44">
        <f t="shared" ref="K64" si="25">F64+G64+H64+I64+J64</f>
        <v>9117.1822271842211</v>
      </c>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row>
    <row r="65" spans="1:200" x14ac:dyDescent="0.25">
      <c r="A65" s="17" t="s">
        <v>13</v>
      </c>
      <c r="B65" s="19"/>
      <c r="C65" s="18" t="s">
        <v>13</v>
      </c>
      <c r="D65" s="44" t="s">
        <v>13</v>
      </c>
      <c r="E65" s="44" t="s">
        <v>13</v>
      </c>
      <c r="F65" s="44" t="s">
        <v>13</v>
      </c>
      <c r="G65" s="44" t="s">
        <v>13</v>
      </c>
      <c r="H65" s="44" t="s">
        <v>13</v>
      </c>
      <c r="I65" s="44" t="s">
        <v>13</v>
      </c>
      <c r="J65" s="44" t="s">
        <v>13</v>
      </c>
      <c r="K65" s="44" t="s">
        <v>13</v>
      </c>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row>
    <row r="66" spans="1:200" x14ac:dyDescent="0.25">
      <c r="A66" s="17" t="s">
        <v>12</v>
      </c>
      <c r="B66" s="19"/>
      <c r="C66" s="18">
        <f>SUM(C15:C64)</f>
        <v>0</v>
      </c>
      <c r="D66" s="44" t="s">
        <v>11</v>
      </c>
      <c r="E66" s="44">
        <f t="shared" ref="E66:K66" si="26">SUM(E15:E64)</f>
        <v>0</v>
      </c>
      <c r="F66" s="44">
        <f t="shared" si="26"/>
        <v>0</v>
      </c>
      <c r="G66" s="44">
        <f t="shared" si="26"/>
        <v>149500</v>
      </c>
      <c r="H66" s="44">
        <f t="shared" si="26"/>
        <v>230500</v>
      </c>
      <c r="I66" s="44">
        <f t="shared" si="26"/>
        <v>0</v>
      </c>
      <c r="J66" s="44">
        <f t="shared" si="26"/>
        <v>75859.11135921099</v>
      </c>
      <c r="K66" s="44">
        <f t="shared" si="26"/>
        <v>455859.11135921133</v>
      </c>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row>
    <row r="67" spans="1:200" x14ac:dyDescent="0.25">
      <c r="B67" s="19"/>
      <c r="C67" s="18"/>
      <c r="D67" s="47"/>
      <c r="E67" s="47"/>
      <c r="F67" s="44"/>
      <c r="G67" s="44"/>
      <c r="H67" s="44"/>
      <c r="I67" s="44"/>
      <c r="J67" s="44"/>
      <c r="K67" s="44"/>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row>
    <row r="68" spans="1:200" x14ac:dyDescent="0.25">
      <c r="B68" s="19"/>
      <c r="C68" s="115" t="s">
        <v>10</v>
      </c>
      <c r="D68" s="115"/>
      <c r="E68" s="44">
        <f t="shared" ref="E68:K68" si="27">NPV($L8,E15:E64)</f>
        <v>0</v>
      </c>
      <c r="F68" s="44">
        <f t="shared" si="27"/>
        <v>0</v>
      </c>
      <c r="G68" s="44">
        <f t="shared" si="27"/>
        <v>38332.285119793618</v>
      </c>
      <c r="H68" s="44">
        <f t="shared" si="27"/>
        <v>59100.947960618287</v>
      </c>
      <c r="I68" s="44">
        <f t="shared" si="27"/>
        <v>0</v>
      </c>
      <c r="J68" s="44">
        <f t="shared" si="27"/>
        <v>19450.522311407727</v>
      </c>
      <c r="K68" s="44">
        <f t="shared" si="27"/>
        <v>116883.75539181961</v>
      </c>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row>
    <row r="69" spans="1:200" x14ac:dyDescent="0.25">
      <c r="B69" s="17"/>
      <c r="C69" s="17"/>
      <c r="D69" s="44"/>
      <c r="E69" s="44"/>
      <c r="F69" s="44"/>
      <c r="G69" s="44"/>
      <c r="H69" s="44"/>
      <c r="I69" s="44"/>
      <c r="J69" s="44"/>
      <c r="K69" s="44"/>
      <c r="L69" s="44"/>
      <c r="M69" s="44"/>
      <c r="N69" s="44"/>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46"/>
      <c r="DZ69" s="46"/>
      <c r="EA69" s="46"/>
      <c r="EB69" s="46"/>
      <c r="EC69" s="46"/>
      <c r="ED69" s="46"/>
      <c r="EE69" s="46"/>
      <c r="EF69" s="46"/>
      <c r="EG69" s="46"/>
      <c r="EH69" s="46"/>
      <c r="EI69" s="46"/>
      <c r="EJ69" s="46"/>
      <c r="EK69" s="46"/>
      <c r="EL69" s="46"/>
      <c r="EM69" s="46"/>
      <c r="EN69" s="46"/>
      <c r="EO69" s="46"/>
      <c r="EP69" s="46"/>
      <c r="EQ69" s="46"/>
      <c r="ER69" s="46"/>
      <c r="ES69" s="46"/>
      <c r="ET69" s="46"/>
      <c r="EU69" s="46"/>
      <c r="EV69" s="46"/>
      <c r="EW69" s="46"/>
      <c r="EX69" s="46"/>
      <c r="EY69" s="46"/>
      <c r="EZ69" s="46"/>
      <c r="FA69" s="46"/>
      <c r="FB69" s="46"/>
      <c r="FC69" s="46"/>
      <c r="FD69" s="46"/>
      <c r="FE69" s="46"/>
      <c r="FF69" s="46"/>
      <c r="FG69" s="46"/>
      <c r="FH69" s="46"/>
      <c r="FI69" s="46"/>
      <c r="FJ69" s="46"/>
      <c r="FK69" s="46"/>
      <c r="FL69" s="46"/>
      <c r="FM69" s="46"/>
      <c r="FN69" s="46"/>
      <c r="FO69" s="46"/>
      <c r="FP69" s="46"/>
      <c r="FQ69" s="46"/>
      <c r="FR69" s="46"/>
      <c r="FS69" s="46"/>
      <c r="FT69" s="46"/>
      <c r="FU69" s="46"/>
      <c r="FV69" s="46"/>
      <c r="FW69" s="46"/>
      <c r="FX69" s="46"/>
      <c r="FY69" s="46"/>
      <c r="FZ69" s="46"/>
      <c r="GA69" s="46"/>
      <c r="GB69" s="46"/>
      <c r="GC69" s="46"/>
      <c r="GD69" s="46"/>
      <c r="GE69" s="46"/>
      <c r="GF69" s="46"/>
      <c r="GG69" s="46"/>
      <c r="GH69" s="46"/>
      <c r="GI69" s="46"/>
      <c r="GJ69" s="46"/>
      <c r="GK69" s="46"/>
      <c r="GL69" s="46"/>
      <c r="GM69" s="46"/>
      <c r="GN69" s="46"/>
      <c r="GO69" s="46"/>
      <c r="GP69" s="46"/>
      <c r="GQ69" s="46"/>
      <c r="GR69" s="46"/>
    </row>
    <row r="70" spans="1:200" x14ac:dyDescent="0.25">
      <c r="B70" s="16"/>
      <c r="C70" s="18"/>
      <c r="D70" s="47"/>
      <c r="E70" s="47"/>
      <c r="F70" s="47"/>
      <c r="G70" s="47"/>
      <c r="H70" s="47"/>
      <c r="I70" s="47"/>
      <c r="J70" s="47"/>
      <c r="K70" s="47"/>
      <c r="L70" s="47"/>
      <c r="M70" s="47"/>
      <c r="N70" s="47"/>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row>
    <row r="71" spans="1:200" x14ac:dyDescent="0.25">
      <c r="B71" s="16"/>
      <c r="C71" s="16"/>
      <c r="D71" s="47"/>
      <c r="E71" s="47"/>
      <c r="F71" s="47"/>
      <c r="G71" s="47"/>
      <c r="H71" s="47"/>
      <c r="I71" s="47"/>
      <c r="J71" s="47"/>
      <c r="K71" s="47"/>
      <c r="L71" s="47"/>
      <c r="M71" s="47"/>
      <c r="N71" s="47"/>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c r="CV71" s="46"/>
      <c r="CW71" s="46"/>
      <c r="CX71" s="46"/>
      <c r="CY71" s="46"/>
      <c r="CZ71" s="46"/>
      <c r="DA71" s="46"/>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46"/>
      <c r="DZ71" s="46"/>
      <c r="EA71" s="46"/>
      <c r="EB71" s="46"/>
      <c r="EC71" s="46"/>
      <c r="ED71" s="46"/>
      <c r="EE71" s="46"/>
      <c r="EF71" s="46"/>
      <c r="EG71" s="46"/>
      <c r="EH71" s="46"/>
      <c r="EI71" s="46"/>
      <c r="EJ71" s="46"/>
      <c r="EK71" s="46"/>
      <c r="EL71" s="46"/>
      <c r="EM71" s="46"/>
      <c r="EN71" s="46"/>
      <c r="EO71" s="46"/>
      <c r="EP71" s="46"/>
      <c r="EQ71" s="46"/>
      <c r="ER71" s="46"/>
      <c r="ES71" s="46"/>
      <c r="ET71" s="46"/>
      <c r="EU71" s="46"/>
      <c r="EV71" s="46"/>
      <c r="EW71" s="46"/>
      <c r="EX71" s="46"/>
      <c r="EY71" s="46"/>
      <c r="EZ71" s="46"/>
      <c r="FA71" s="46"/>
      <c r="FB71" s="46"/>
      <c r="FC71" s="46"/>
      <c r="FD71" s="46"/>
      <c r="FE71" s="46"/>
      <c r="FF71" s="46"/>
      <c r="FG71" s="46"/>
      <c r="FH71" s="46"/>
      <c r="FI71" s="46"/>
      <c r="FJ71" s="46"/>
      <c r="FK71" s="46"/>
      <c r="FL71" s="46"/>
      <c r="FM71" s="46"/>
      <c r="FN71" s="46"/>
      <c r="FO71" s="46"/>
      <c r="FP71" s="46"/>
      <c r="FQ71" s="46"/>
      <c r="FR71" s="46"/>
      <c r="FS71" s="46"/>
      <c r="FT71" s="46"/>
      <c r="FU71" s="46"/>
      <c r="FV71" s="46"/>
      <c r="FW71" s="46"/>
      <c r="FX71" s="46"/>
      <c r="FY71" s="46"/>
      <c r="FZ71" s="46"/>
      <c r="GA71" s="46"/>
      <c r="GB71" s="46"/>
      <c r="GC71" s="46"/>
      <c r="GD71" s="46"/>
      <c r="GE71" s="46"/>
      <c r="GF71" s="46"/>
      <c r="GG71" s="46"/>
      <c r="GH71" s="46"/>
      <c r="GI71" s="46"/>
      <c r="GJ71" s="46"/>
      <c r="GK71" s="46"/>
      <c r="GL71" s="46"/>
      <c r="GM71" s="46"/>
      <c r="GN71" s="46"/>
      <c r="GO71" s="46"/>
      <c r="GP71" s="46"/>
      <c r="GQ71" s="46"/>
      <c r="GR71" s="46"/>
    </row>
    <row r="72" spans="1:200" x14ac:dyDescent="0.25">
      <c r="B72" s="16"/>
      <c r="C72" s="16"/>
      <c r="D72" s="47"/>
      <c r="E72" s="47"/>
      <c r="F72" s="47"/>
      <c r="G72" s="47"/>
      <c r="H72" s="47"/>
      <c r="I72" s="47"/>
      <c r="J72" s="47"/>
      <c r="K72" s="47"/>
      <c r="L72" s="47"/>
      <c r="M72" s="47"/>
      <c r="N72" s="47"/>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c r="CV72" s="46"/>
      <c r="CW72" s="46"/>
      <c r="CX72" s="46"/>
      <c r="CY72" s="46"/>
      <c r="CZ72" s="46"/>
      <c r="DA72" s="46"/>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46"/>
      <c r="DZ72" s="46"/>
      <c r="EA72" s="46"/>
      <c r="EB72" s="46"/>
      <c r="EC72" s="46"/>
      <c r="ED72" s="46"/>
      <c r="EE72" s="46"/>
      <c r="EF72" s="46"/>
      <c r="EG72" s="46"/>
      <c r="EH72" s="46"/>
      <c r="EI72" s="46"/>
      <c r="EJ72" s="46"/>
      <c r="EK72" s="46"/>
      <c r="EL72" s="46"/>
      <c r="EM72" s="46"/>
      <c r="EN72" s="46"/>
      <c r="EO72" s="46"/>
      <c r="EP72" s="46"/>
      <c r="EQ72" s="46"/>
      <c r="ER72" s="46"/>
      <c r="ES72" s="46"/>
      <c r="ET72" s="46"/>
      <c r="EU72" s="46"/>
      <c r="EV72" s="46"/>
      <c r="EW72" s="46"/>
      <c r="EX72" s="46"/>
      <c r="EY72" s="46"/>
      <c r="EZ72" s="46"/>
      <c r="FA72" s="46"/>
      <c r="FB72" s="46"/>
      <c r="FC72" s="46"/>
      <c r="FD72" s="46"/>
      <c r="FE72" s="46"/>
      <c r="FF72" s="46"/>
      <c r="FG72" s="46"/>
      <c r="FH72" s="46"/>
      <c r="FI72" s="46"/>
      <c r="FJ72" s="46"/>
      <c r="FK72" s="46"/>
      <c r="FL72" s="46"/>
      <c r="FM72" s="46"/>
      <c r="FN72" s="46"/>
      <c r="FO72" s="46"/>
      <c r="FP72" s="46"/>
      <c r="FQ72" s="46"/>
      <c r="FR72" s="46"/>
      <c r="FS72" s="46"/>
      <c r="FT72" s="46"/>
      <c r="FU72" s="46"/>
      <c r="FV72" s="46"/>
      <c r="FW72" s="46"/>
      <c r="FX72" s="46"/>
      <c r="FY72" s="46"/>
      <c r="FZ72" s="46"/>
      <c r="GA72" s="46"/>
      <c r="GB72" s="46"/>
      <c r="GC72" s="46"/>
      <c r="GD72" s="46"/>
      <c r="GE72" s="46"/>
      <c r="GF72" s="46"/>
      <c r="GG72" s="46"/>
      <c r="GH72" s="46"/>
      <c r="GI72" s="46"/>
      <c r="GJ72" s="46"/>
      <c r="GK72" s="46"/>
      <c r="GL72" s="46"/>
      <c r="GM72" s="46"/>
      <c r="GN72" s="46"/>
      <c r="GO72" s="46"/>
      <c r="GP72" s="46"/>
      <c r="GQ72" s="46"/>
      <c r="GR72" s="46"/>
    </row>
    <row r="73" spans="1:200" x14ac:dyDescent="0.25">
      <c r="B73" s="17"/>
      <c r="C73" s="16"/>
      <c r="D73" s="47"/>
      <c r="E73" s="47"/>
      <c r="F73" s="47"/>
      <c r="G73" s="47"/>
      <c r="H73" s="47"/>
      <c r="I73" s="47"/>
      <c r="J73" s="47"/>
      <c r="K73" s="47"/>
      <c r="L73" s="47"/>
      <c r="M73" s="47"/>
      <c r="N73" s="47"/>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c r="CV73" s="46"/>
      <c r="CW73" s="46"/>
      <c r="CX73" s="46"/>
      <c r="CY73" s="46"/>
      <c r="CZ73" s="46"/>
      <c r="DA73" s="46"/>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46"/>
      <c r="DZ73" s="46"/>
      <c r="EA73" s="46"/>
      <c r="EB73" s="46"/>
      <c r="EC73" s="46"/>
      <c r="ED73" s="46"/>
      <c r="EE73" s="46"/>
      <c r="EF73" s="46"/>
      <c r="EG73" s="46"/>
      <c r="EH73" s="46"/>
      <c r="EI73" s="46"/>
      <c r="EJ73" s="46"/>
      <c r="EK73" s="46"/>
      <c r="EL73" s="46"/>
      <c r="EM73" s="46"/>
      <c r="EN73" s="46"/>
      <c r="EO73" s="46"/>
      <c r="EP73" s="46"/>
      <c r="EQ73" s="46"/>
      <c r="ER73" s="46"/>
      <c r="ES73" s="46"/>
      <c r="ET73" s="46"/>
      <c r="EU73" s="46"/>
      <c r="EV73" s="46"/>
      <c r="EW73" s="46"/>
      <c r="EX73" s="46"/>
      <c r="EY73" s="46"/>
      <c r="EZ73" s="46"/>
      <c r="FA73" s="46"/>
      <c r="FB73" s="46"/>
      <c r="FC73" s="46"/>
      <c r="FD73" s="46"/>
      <c r="FE73" s="46"/>
      <c r="FF73" s="46"/>
      <c r="FG73" s="46"/>
      <c r="FH73" s="46"/>
      <c r="FI73" s="46"/>
      <c r="FJ73" s="46"/>
      <c r="FK73" s="46"/>
      <c r="FL73" s="46"/>
      <c r="FM73" s="46"/>
      <c r="FN73" s="46"/>
      <c r="FO73" s="46"/>
      <c r="FP73" s="46"/>
      <c r="FQ73" s="46"/>
      <c r="FR73" s="46"/>
      <c r="FS73" s="46"/>
      <c r="FT73" s="46"/>
      <c r="FU73" s="46"/>
      <c r="FV73" s="46"/>
      <c r="FW73" s="46"/>
      <c r="FX73" s="46"/>
      <c r="FY73" s="46"/>
      <c r="FZ73" s="46"/>
      <c r="GA73" s="46"/>
      <c r="GB73" s="46"/>
      <c r="GC73" s="46"/>
      <c r="GD73" s="46"/>
      <c r="GE73" s="46"/>
      <c r="GF73" s="46"/>
      <c r="GG73" s="46"/>
      <c r="GH73" s="46"/>
      <c r="GI73" s="46"/>
      <c r="GJ73" s="46"/>
      <c r="GK73" s="46"/>
      <c r="GL73" s="46"/>
      <c r="GM73" s="46"/>
      <c r="GN73" s="46"/>
      <c r="GO73" s="46"/>
      <c r="GP73" s="46"/>
      <c r="GQ73" s="46"/>
      <c r="GR73" s="46"/>
    </row>
    <row r="74" spans="1:200" x14ac:dyDescent="0.25">
      <c r="B74" s="16"/>
      <c r="C74" s="16"/>
      <c r="D74" s="47"/>
      <c r="E74" s="47"/>
      <c r="F74" s="47"/>
      <c r="G74" s="47"/>
      <c r="H74" s="47"/>
      <c r="I74" s="47"/>
      <c r="J74" s="47"/>
      <c r="K74" s="47"/>
      <c r="L74" s="47"/>
      <c r="M74" s="47"/>
      <c r="N74" s="47"/>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c r="FA74" s="46"/>
      <c r="FB74" s="46"/>
      <c r="FC74" s="46"/>
      <c r="FD74" s="46"/>
      <c r="FE74" s="46"/>
      <c r="FF74" s="46"/>
      <c r="FG74" s="46"/>
      <c r="FH74" s="46"/>
      <c r="FI74" s="46"/>
      <c r="FJ74" s="46"/>
      <c r="FK74" s="46"/>
      <c r="FL74" s="46"/>
      <c r="FM74" s="46"/>
      <c r="FN74" s="46"/>
      <c r="FO74" s="46"/>
      <c r="FP74" s="46"/>
      <c r="FQ74" s="46"/>
      <c r="FR74" s="46"/>
      <c r="FS74" s="46"/>
      <c r="FT74" s="46"/>
      <c r="FU74" s="46"/>
      <c r="FV74" s="46"/>
      <c r="FW74" s="46"/>
      <c r="FX74" s="46"/>
      <c r="FY74" s="46"/>
      <c r="FZ74" s="46"/>
      <c r="GA74" s="46"/>
      <c r="GB74" s="46"/>
      <c r="GC74" s="46"/>
      <c r="GD74" s="46"/>
      <c r="GE74" s="46"/>
      <c r="GF74" s="46"/>
      <c r="GG74" s="46"/>
      <c r="GH74" s="46"/>
      <c r="GI74" s="46"/>
      <c r="GJ74" s="46"/>
      <c r="GK74" s="46"/>
      <c r="GL74" s="46"/>
      <c r="GM74" s="46"/>
      <c r="GN74" s="46"/>
      <c r="GO74" s="46"/>
      <c r="GP74" s="46"/>
      <c r="GQ74" s="46"/>
      <c r="GR74" s="46"/>
    </row>
    <row r="75" spans="1:200" x14ac:dyDescent="0.25">
      <c r="B75" s="16"/>
      <c r="C75" s="16"/>
      <c r="D75" s="47"/>
      <c r="E75" s="47"/>
      <c r="F75" s="47"/>
      <c r="G75" s="47"/>
      <c r="H75" s="47"/>
      <c r="I75" s="47"/>
      <c r="J75" s="47"/>
      <c r="K75" s="47"/>
      <c r="L75" s="47"/>
      <c r="M75" s="47"/>
      <c r="N75" s="47"/>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c r="CV75" s="46"/>
      <c r="CW75" s="46"/>
      <c r="CX75" s="46"/>
      <c r="CY75" s="46"/>
      <c r="CZ75" s="46"/>
      <c r="DA75" s="46"/>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46"/>
      <c r="DZ75" s="46"/>
      <c r="EA75" s="46"/>
      <c r="EB75" s="46"/>
      <c r="EC75" s="46"/>
      <c r="ED75" s="46"/>
      <c r="EE75" s="46"/>
      <c r="EF75" s="46"/>
      <c r="EG75" s="46"/>
      <c r="EH75" s="46"/>
      <c r="EI75" s="46"/>
      <c r="EJ75" s="46"/>
      <c r="EK75" s="46"/>
      <c r="EL75" s="46"/>
      <c r="EM75" s="46"/>
      <c r="EN75" s="46"/>
      <c r="EO75" s="46"/>
      <c r="EP75" s="46"/>
      <c r="EQ75" s="46"/>
      <c r="ER75" s="46"/>
      <c r="ES75" s="46"/>
      <c r="ET75" s="46"/>
      <c r="EU75" s="46"/>
      <c r="EV75" s="46"/>
      <c r="EW75" s="46"/>
      <c r="EX75" s="46"/>
      <c r="EY75" s="46"/>
      <c r="EZ75" s="46"/>
      <c r="FA75" s="46"/>
      <c r="FB75" s="46"/>
      <c r="FC75" s="46"/>
      <c r="FD75" s="46"/>
      <c r="FE75" s="46"/>
      <c r="FF75" s="46"/>
      <c r="FG75" s="46"/>
      <c r="FH75" s="46"/>
      <c r="FI75" s="46"/>
      <c r="FJ75" s="46"/>
      <c r="FK75" s="46"/>
      <c r="FL75" s="46"/>
      <c r="FM75" s="46"/>
      <c r="FN75" s="46"/>
      <c r="FO75" s="46"/>
      <c r="FP75" s="46"/>
      <c r="FQ75" s="46"/>
      <c r="FR75" s="46"/>
      <c r="FS75" s="46"/>
      <c r="FT75" s="46"/>
      <c r="FU75" s="46"/>
      <c r="FV75" s="46"/>
      <c r="FW75" s="46"/>
      <c r="FX75" s="46"/>
      <c r="FY75" s="46"/>
      <c r="FZ75" s="46"/>
      <c r="GA75" s="46"/>
      <c r="GB75" s="46"/>
      <c r="GC75" s="46"/>
      <c r="GD75" s="46"/>
      <c r="GE75" s="46"/>
      <c r="GF75" s="46"/>
      <c r="GG75" s="46"/>
      <c r="GH75" s="46"/>
      <c r="GI75" s="46"/>
      <c r="GJ75" s="46"/>
      <c r="GK75" s="46"/>
      <c r="GL75" s="46"/>
      <c r="GM75" s="46"/>
      <c r="GN75" s="46"/>
      <c r="GO75" s="46"/>
      <c r="GP75" s="46"/>
      <c r="GQ75" s="46"/>
      <c r="GR75" s="46"/>
    </row>
    <row r="76" spans="1:200" x14ac:dyDescent="0.25">
      <c r="B76" s="16"/>
      <c r="C76" s="16"/>
      <c r="D76" s="47"/>
      <c r="E76" s="47"/>
      <c r="F76" s="47"/>
      <c r="G76" s="47"/>
      <c r="H76" s="47"/>
      <c r="I76" s="47"/>
      <c r="J76" s="47"/>
      <c r="K76" s="47"/>
      <c r="L76" s="47"/>
      <c r="M76" s="47"/>
      <c r="N76" s="47"/>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c r="CV76" s="46"/>
      <c r="CW76" s="46"/>
      <c r="CX76" s="46"/>
      <c r="CY76" s="46"/>
      <c r="CZ76" s="46"/>
      <c r="DA76" s="46"/>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46"/>
      <c r="DZ76" s="46"/>
      <c r="EA76" s="46"/>
      <c r="EB76" s="46"/>
      <c r="EC76" s="46"/>
      <c r="ED76" s="46"/>
      <c r="EE76" s="46"/>
      <c r="EF76" s="46"/>
      <c r="EG76" s="46"/>
      <c r="EH76" s="46"/>
      <c r="EI76" s="46"/>
      <c r="EJ76" s="46"/>
      <c r="EK76" s="46"/>
      <c r="EL76" s="46"/>
      <c r="EM76" s="46"/>
      <c r="EN76" s="46"/>
      <c r="EO76" s="46"/>
      <c r="EP76" s="46"/>
      <c r="EQ76" s="46"/>
      <c r="ER76" s="46"/>
      <c r="ES76" s="46"/>
      <c r="ET76" s="46"/>
      <c r="EU76" s="46"/>
      <c r="EV76" s="46"/>
      <c r="EW76" s="46"/>
      <c r="EX76" s="46"/>
      <c r="EY76" s="46"/>
      <c r="EZ76" s="46"/>
      <c r="FA76" s="46"/>
      <c r="FB76" s="46"/>
      <c r="FC76" s="46"/>
      <c r="FD76" s="46"/>
      <c r="FE76" s="46"/>
      <c r="FF76" s="46"/>
      <c r="FG76" s="46"/>
      <c r="FH76" s="46"/>
      <c r="FI76" s="46"/>
      <c r="FJ76" s="46"/>
      <c r="FK76" s="46"/>
      <c r="FL76" s="46"/>
      <c r="FM76" s="46"/>
      <c r="FN76" s="46"/>
      <c r="FO76" s="46"/>
      <c r="FP76" s="46"/>
      <c r="FQ76" s="46"/>
      <c r="FR76" s="46"/>
      <c r="FS76" s="46"/>
      <c r="FT76" s="46"/>
      <c r="FU76" s="46"/>
      <c r="FV76" s="46"/>
      <c r="FW76" s="46"/>
      <c r="FX76" s="46"/>
      <c r="FY76" s="46"/>
      <c r="FZ76" s="46"/>
      <c r="GA76" s="46"/>
      <c r="GB76" s="46"/>
      <c r="GC76" s="46"/>
      <c r="GD76" s="46"/>
      <c r="GE76" s="46"/>
      <c r="GF76" s="46"/>
      <c r="GG76" s="46"/>
      <c r="GH76" s="46"/>
      <c r="GI76" s="46"/>
      <c r="GJ76" s="46"/>
      <c r="GK76" s="46"/>
      <c r="GL76" s="46"/>
      <c r="GM76" s="46"/>
      <c r="GN76" s="46"/>
      <c r="GO76" s="46"/>
      <c r="GP76" s="46"/>
      <c r="GQ76" s="46"/>
      <c r="GR76" s="46"/>
    </row>
    <row r="77" spans="1:200" x14ac:dyDescent="0.25">
      <c r="B77" s="16"/>
      <c r="C77" s="16"/>
      <c r="D77" s="47"/>
      <c r="E77" s="47"/>
      <c r="F77" s="47"/>
      <c r="G77" s="47"/>
      <c r="H77" s="47"/>
      <c r="I77" s="47"/>
      <c r="J77" s="47"/>
      <c r="K77" s="47"/>
      <c r="L77" s="47"/>
      <c r="M77" s="47"/>
      <c r="N77" s="47"/>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row>
    <row r="78" spans="1:200" x14ac:dyDescent="0.25">
      <c r="B78" s="16"/>
      <c r="C78" s="16"/>
      <c r="D78" s="47"/>
      <c r="E78" s="47"/>
      <c r="F78" s="47"/>
      <c r="G78" s="47"/>
      <c r="H78" s="47"/>
      <c r="I78" s="47"/>
      <c r="J78" s="47"/>
      <c r="K78" s="47"/>
      <c r="L78" s="47"/>
      <c r="M78" s="47"/>
      <c r="N78" s="47"/>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c r="CV78" s="46"/>
      <c r="CW78" s="46"/>
      <c r="CX78" s="46"/>
      <c r="CY78" s="46"/>
      <c r="CZ78" s="46"/>
      <c r="DA78" s="46"/>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46"/>
      <c r="DZ78" s="46"/>
      <c r="EA78" s="46"/>
      <c r="EB78" s="46"/>
      <c r="EC78" s="46"/>
      <c r="ED78" s="46"/>
      <c r="EE78" s="46"/>
      <c r="EF78" s="46"/>
      <c r="EG78" s="46"/>
      <c r="EH78" s="46"/>
      <c r="EI78" s="46"/>
      <c r="EJ78" s="46"/>
      <c r="EK78" s="46"/>
      <c r="EL78" s="46"/>
      <c r="EM78" s="46"/>
      <c r="EN78" s="46"/>
      <c r="EO78" s="46"/>
      <c r="EP78" s="46"/>
      <c r="EQ78" s="46"/>
      <c r="ER78" s="46"/>
      <c r="ES78" s="46"/>
      <c r="ET78" s="46"/>
      <c r="EU78" s="46"/>
      <c r="EV78" s="46"/>
      <c r="EW78" s="46"/>
      <c r="EX78" s="46"/>
      <c r="EY78" s="46"/>
      <c r="EZ78" s="46"/>
      <c r="FA78" s="46"/>
      <c r="FB78" s="46"/>
      <c r="FC78" s="46"/>
      <c r="FD78" s="46"/>
      <c r="FE78" s="46"/>
      <c r="FF78" s="46"/>
      <c r="FG78" s="46"/>
      <c r="FH78" s="46"/>
      <c r="FI78" s="46"/>
      <c r="FJ78" s="46"/>
      <c r="FK78" s="46"/>
      <c r="FL78" s="46"/>
      <c r="FM78" s="46"/>
      <c r="FN78" s="46"/>
      <c r="FO78" s="46"/>
      <c r="FP78" s="46"/>
      <c r="FQ78" s="46"/>
      <c r="FR78" s="46"/>
      <c r="FS78" s="46"/>
      <c r="FT78" s="46"/>
      <c r="FU78" s="46"/>
      <c r="FV78" s="46"/>
      <c r="FW78" s="46"/>
      <c r="FX78" s="46"/>
      <c r="FY78" s="46"/>
      <c r="FZ78" s="46"/>
      <c r="GA78" s="46"/>
      <c r="GB78" s="46"/>
      <c r="GC78" s="46"/>
      <c r="GD78" s="46"/>
      <c r="GE78" s="46"/>
      <c r="GF78" s="46"/>
      <c r="GG78" s="46"/>
      <c r="GH78" s="46"/>
      <c r="GI78" s="46"/>
      <c r="GJ78" s="46"/>
      <c r="GK78" s="46"/>
      <c r="GL78" s="46"/>
      <c r="GM78" s="46"/>
      <c r="GN78" s="46"/>
      <c r="GO78" s="46"/>
      <c r="GP78" s="46"/>
      <c r="GQ78" s="46"/>
      <c r="GR78" s="46"/>
    </row>
    <row r="79" spans="1:200" x14ac:dyDescent="0.25">
      <c r="B79" s="16"/>
      <c r="C79" s="16"/>
      <c r="D79" s="47"/>
      <c r="E79" s="47"/>
      <c r="F79" s="47"/>
      <c r="G79" s="47"/>
      <c r="H79" s="47"/>
      <c r="I79" s="47"/>
      <c r="J79" s="47"/>
      <c r="K79" s="47"/>
      <c r="L79" s="47"/>
      <c r="M79" s="47"/>
      <c r="N79" s="47"/>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c r="CV79" s="46"/>
      <c r="CW79" s="46"/>
      <c r="CX79" s="46"/>
      <c r="CY79" s="46"/>
      <c r="CZ79" s="46"/>
      <c r="DA79" s="46"/>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46"/>
      <c r="DZ79" s="46"/>
      <c r="EA79" s="46"/>
      <c r="EB79" s="46"/>
      <c r="EC79" s="46"/>
      <c r="ED79" s="46"/>
      <c r="EE79" s="46"/>
      <c r="EF79" s="46"/>
      <c r="EG79" s="46"/>
      <c r="EH79" s="46"/>
      <c r="EI79" s="46"/>
      <c r="EJ79" s="46"/>
      <c r="EK79" s="46"/>
      <c r="EL79" s="46"/>
      <c r="EM79" s="46"/>
      <c r="EN79" s="46"/>
      <c r="EO79" s="46"/>
      <c r="EP79" s="46"/>
      <c r="EQ79" s="46"/>
      <c r="ER79" s="46"/>
      <c r="ES79" s="46"/>
      <c r="ET79" s="46"/>
      <c r="EU79" s="46"/>
      <c r="EV79" s="46"/>
      <c r="EW79" s="46"/>
      <c r="EX79" s="46"/>
      <c r="EY79" s="46"/>
      <c r="EZ79" s="46"/>
      <c r="FA79" s="46"/>
      <c r="FB79" s="46"/>
      <c r="FC79" s="46"/>
      <c r="FD79" s="46"/>
      <c r="FE79" s="46"/>
      <c r="FF79" s="46"/>
      <c r="FG79" s="46"/>
      <c r="FH79" s="46"/>
      <c r="FI79" s="46"/>
      <c r="FJ79" s="46"/>
      <c r="FK79" s="46"/>
      <c r="FL79" s="46"/>
      <c r="FM79" s="46"/>
      <c r="FN79" s="46"/>
      <c r="FO79" s="46"/>
      <c r="FP79" s="46"/>
      <c r="FQ79" s="46"/>
      <c r="FR79" s="46"/>
      <c r="FS79" s="46"/>
      <c r="FT79" s="46"/>
      <c r="FU79" s="46"/>
      <c r="FV79" s="46"/>
      <c r="FW79" s="46"/>
      <c r="FX79" s="46"/>
      <c r="FY79" s="46"/>
      <c r="FZ79" s="46"/>
      <c r="GA79" s="46"/>
      <c r="GB79" s="46"/>
      <c r="GC79" s="46"/>
      <c r="GD79" s="46"/>
      <c r="GE79" s="46"/>
      <c r="GF79" s="46"/>
      <c r="GG79" s="46"/>
      <c r="GH79" s="46"/>
      <c r="GI79" s="46"/>
      <c r="GJ79" s="46"/>
      <c r="GK79" s="46"/>
      <c r="GL79" s="46"/>
      <c r="GM79" s="46"/>
      <c r="GN79" s="46"/>
      <c r="GO79" s="46"/>
      <c r="GP79" s="46"/>
      <c r="GQ79" s="46"/>
      <c r="GR79" s="46"/>
    </row>
    <row r="80" spans="1:200" x14ac:dyDescent="0.25">
      <c r="B80" s="16"/>
      <c r="C80" s="16"/>
      <c r="D80" s="47"/>
      <c r="E80" s="47"/>
      <c r="F80" s="47"/>
      <c r="G80" s="47"/>
      <c r="H80" s="47"/>
      <c r="I80" s="47"/>
      <c r="J80" s="47"/>
      <c r="K80" s="47"/>
      <c r="L80" s="47"/>
      <c r="M80" s="47"/>
      <c r="N80" s="47"/>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c r="CV80" s="46"/>
      <c r="CW80" s="46"/>
      <c r="CX80" s="46"/>
      <c r="CY80" s="46"/>
      <c r="CZ80" s="46"/>
      <c r="DA80" s="46"/>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46"/>
      <c r="DZ80" s="46"/>
      <c r="EA80" s="46"/>
      <c r="EB80" s="46"/>
      <c r="EC80" s="46"/>
      <c r="ED80" s="46"/>
      <c r="EE80" s="46"/>
      <c r="EF80" s="46"/>
      <c r="EG80" s="46"/>
      <c r="EH80" s="46"/>
      <c r="EI80" s="46"/>
      <c r="EJ80" s="46"/>
      <c r="EK80" s="46"/>
      <c r="EL80" s="46"/>
      <c r="EM80" s="46"/>
      <c r="EN80" s="46"/>
      <c r="EO80" s="46"/>
      <c r="EP80" s="46"/>
      <c r="EQ80" s="46"/>
      <c r="ER80" s="46"/>
      <c r="ES80" s="46"/>
      <c r="ET80" s="46"/>
      <c r="EU80" s="46"/>
      <c r="EV80" s="46"/>
      <c r="EW80" s="46"/>
      <c r="EX80" s="46"/>
      <c r="EY80" s="46"/>
      <c r="EZ80" s="46"/>
      <c r="FA80" s="46"/>
      <c r="FB80" s="46"/>
      <c r="FC80" s="46"/>
      <c r="FD80" s="46"/>
      <c r="FE80" s="46"/>
      <c r="FF80" s="46"/>
      <c r="FG80" s="46"/>
      <c r="FH80" s="46"/>
      <c r="FI80" s="46"/>
      <c r="FJ80" s="46"/>
      <c r="FK80" s="46"/>
      <c r="FL80" s="46"/>
      <c r="FM80" s="46"/>
      <c r="FN80" s="46"/>
      <c r="FO80" s="46"/>
      <c r="FP80" s="46"/>
      <c r="FQ80" s="46"/>
      <c r="FR80" s="46"/>
      <c r="FS80" s="46"/>
      <c r="FT80" s="46"/>
      <c r="FU80" s="46"/>
      <c r="FV80" s="46"/>
      <c r="FW80" s="46"/>
      <c r="FX80" s="46"/>
      <c r="FY80" s="46"/>
      <c r="FZ80" s="46"/>
      <c r="GA80" s="46"/>
      <c r="GB80" s="46"/>
      <c r="GC80" s="46"/>
      <c r="GD80" s="46"/>
      <c r="GE80" s="46"/>
      <c r="GF80" s="46"/>
      <c r="GG80" s="46"/>
      <c r="GH80" s="46"/>
      <c r="GI80" s="46"/>
      <c r="GJ80" s="46"/>
      <c r="GK80" s="46"/>
      <c r="GL80" s="46"/>
      <c r="GM80" s="46"/>
      <c r="GN80" s="46"/>
      <c r="GO80" s="46"/>
      <c r="GP80" s="46"/>
      <c r="GQ80" s="46"/>
      <c r="GR80" s="46"/>
    </row>
    <row r="81" spans="2:200" x14ac:dyDescent="0.25">
      <c r="B81" s="16"/>
      <c r="C81" s="16"/>
      <c r="D81" s="47"/>
      <c r="E81" s="47"/>
      <c r="F81" s="47"/>
      <c r="G81" s="47"/>
      <c r="H81" s="47"/>
      <c r="I81" s="47"/>
      <c r="J81" s="47"/>
      <c r="K81" s="47"/>
      <c r="L81" s="47"/>
      <c r="M81" s="47"/>
      <c r="N81" s="47"/>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c r="CV81" s="46"/>
      <c r="CW81" s="46"/>
      <c r="CX81" s="46"/>
      <c r="CY81" s="46"/>
      <c r="CZ81" s="46"/>
      <c r="DA81" s="46"/>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46"/>
      <c r="DZ81" s="46"/>
      <c r="EA81" s="46"/>
      <c r="EB81" s="46"/>
      <c r="EC81" s="46"/>
      <c r="ED81" s="46"/>
      <c r="EE81" s="46"/>
      <c r="EF81" s="46"/>
      <c r="EG81" s="46"/>
      <c r="EH81" s="46"/>
      <c r="EI81" s="46"/>
      <c r="EJ81" s="46"/>
      <c r="EK81" s="46"/>
      <c r="EL81" s="46"/>
      <c r="EM81" s="46"/>
      <c r="EN81" s="46"/>
      <c r="EO81" s="46"/>
      <c r="EP81" s="46"/>
      <c r="EQ81" s="46"/>
      <c r="ER81" s="46"/>
      <c r="ES81" s="46"/>
      <c r="ET81" s="46"/>
      <c r="EU81" s="46"/>
      <c r="EV81" s="46"/>
      <c r="EW81" s="46"/>
      <c r="EX81" s="46"/>
      <c r="EY81" s="46"/>
      <c r="EZ81" s="46"/>
      <c r="FA81" s="46"/>
      <c r="FB81" s="46"/>
      <c r="FC81" s="46"/>
      <c r="FD81" s="46"/>
      <c r="FE81" s="46"/>
      <c r="FF81" s="46"/>
      <c r="FG81" s="46"/>
      <c r="FH81" s="46"/>
      <c r="FI81" s="46"/>
      <c r="FJ81" s="46"/>
      <c r="FK81" s="46"/>
      <c r="FL81" s="46"/>
      <c r="FM81" s="46"/>
      <c r="FN81" s="46"/>
      <c r="FO81" s="46"/>
      <c r="FP81" s="46"/>
      <c r="FQ81" s="46"/>
      <c r="FR81" s="46"/>
      <c r="FS81" s="46"/>
      <c r="FT81" s="46"/>
      <c r="FU81" s="46"/>
      <c r="FV81" s="46"/>
      <c r="FW81" s="46"/>
      <c r="FX81" s="46"/>
      <c r="FY81" s="46"/>
      <c r="FZ81" s="46"/>
      <c r="GA81" s="46"/>
      <c r="GB81" s="46"/>
      <c r="GC81" s="46"/>
      <c r="GD81" s="46"/>
      <c r="GE81" s="46"/>
      <c r="GF81" s="46"/>
      <c r="GG81" s="46"/>
      <c r="GH81" s="46"/>
      <c r="GI81" s="46"/>
      <c r="GJ81" s="46"/>
      <c r="GK81" s="46"/>
      <c r="GL81" s="46"/>
      <c r="GM81" s="46"/>
      <c r="GN81" s="46"/>
      <c r="GO81" s="46"/>
      <c r="GP81" s="46"/>
      <c r="GQ81" s="46"/>
      <c r="GR81" s="46"/>
    </row>
    <row r="82" spans="2:200" x14ac:dyDescent="0.25">
      <c r="B82" s="16"/>
      <c r="C82" s="16"/>
      <c r="D82" s="47"/>
      <c r="E82" s="47"/>
      <c r="F82" s="47"/>
      <c r="G82" s="47"/>
      <c r="H82" s="47"/>
      <c r="I82" s="47"/>
      <c r="J82" s="47"/>
      <c r="K82" s="47"/>
      <c r="L82" s="47"/>
      <c r="M82" s="47"/>
      <c r="N82" s="47"/>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c r="CV82" s="46"/>
      <c r="CW82" s="46"/>
      <c r="CX82" s="46"/>
      <c r="CY82" s="46"/>
      <c r="CZ82" s="46"/>
      <c r="DA82" s="46"/>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46"/>
      <c r="DZ82" s="46"/>
      <c r="EA82" s="46"/>
      <c r="EB82" s="46"/>
      <c r="EC82" s="46"/>
      <c r="ED82" s="46"/>
      <c r="EE82" s="46"/>
      <c r="EF82" s="46"/>
      <c r="EG82" s="46"/>
      <c r="EH82" s="46"/>
      <c r="EI82" s="46"/>
      <c r="EJ82" s="46"/>
      <c r="EK82" s="46"/>
      <c r="EL82" s="46"/>
      <c r="EM82" s="46"/>
      <c r="EN82" s="46"/>
      <c r="EO82" s="46"/>
      <c r="EP82" s="46"/>
      <c r="EQ82" s="46"/>
      <c r="ER82" s="46"/>
      <c r="ES82" s="46"/>
      <c r="ET82" s="46"/>
      <c r="EU82" s="46"/>
      <c r="EV82" s="46"/>
      <c r="EW82" s="46"/>
      <c r="EX82" s="46"/>
      <c r="EY82" s="46"/>
      <c r="EZ82" s="46"/>
      <c r="FA82" s="46"/>
      <c r="FB82" s="46"/>
      <c r="FC82" s="46"/>
      <c r="FD82" s="46"/>
      <c r="FE82" s="46"/>
      <c r="FF82" s="46"/>
      <c r="FG82" s="46"/>
      <c r="FH82" s="46"/>
      <c r="FI82" s="46"/>
      <c r="FJ82" s="46"/>
      <c r="FK82" s="46"/>
      <c r="FL82" s="46"/>
      <c r="FM82" s="46"/>
      <c r="FN82" s="46"/>
      <c r="FO82" s="46"/>
      <c r="FP82" s="46"/>
      <c r="FQ82" s="46"/>
      <c r="FR82" s="46"/>
      <c r="FS82" s="46"/>
      <c r="FT82" s="46"/>
      <c r="FU82" s="46"/>
      <c r="FV82" s="46"/>
      <c r="FW82" s="46"/>
      <c r="FX82" s="46"/>
      <c r="FY82" s="46"/>
      <c r="FZ82" s="46"/>
      <c r="GA82" s="46"/>
      <c r="GB82" s="46"/>
      <c r="GC82" s="46"/>
      <c r="GD82" s="46"/>
      <c r="GE82" s="46"/>
      <c r="GF82" s="46"/>
      <c r="GG82" s="46"/>
      <c r="GH82" s="46"/>
      <c r="GI82" s="46"/>
      <c r="GJ82" s="46"/>
      <c r="GK82" s="46"/>
      <c r="GL82" s="46"/>
      <c r="GM82" s="46"/>
      <c r="GN82" s="46"/>
      <c r="GO82" s="46"/>
      <c r="GP82" s="46"/>
      <c r="GQ82" s="46"/>
      <c r="GR82" s="46"/>
    </row>
    <row r="83" spans="2:200" x14ac:dyDescent="0.25">
      <c r="B83" s="16"/>
      <c r="C83" s="16"/>
      <c r="D83" s="47"/>
      <c r="E83" s="47"/>
      <c r="F83" s="47"/>
      <c r="G83" s="47"/>
      <c r="H83" s="47"/>
      <c r="I83" s="47"/>
      <c r="J83" s="47"/>
      <c r="K83" s="47"/>
      <c r="L83" s="47"/>
      <c r="M83" s="47"/>
      <c r="N83" s="47"/>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c r="CV83" s="46"/>
      <c r="CW83" s="46"/>
      <c r="CX83" s="46"/>
      <c r="CY83" s="46"/>
      <c r="CZ83" s="46"/>
      <c r="DA83" s="46"/>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46"/>
      <c r="DZ83" s="46"/>
      <c r="EA83" s="46"/>
      <c r="EB83" s="46"/>
      <c r="EC83" s="46"/>
      <c r="ED83" s="46"/>
      <c r="EE83" s="46"/>
      <c r="EF83" s="46"/>
      <c r="EG83" s="46"/>
      <c r="EH83" s="46"/>
      <c r="EI83" s="46"/>
      <c r="EJ83" s="46"/>
      <c r="EK83" s="46"/>
      <c r="EL83" s="46"/>
      <c r="EM83" s="46"/>
      <c r="EN83" s="46"/>
      <c r="EO83" s="46"/>
      <c r="EP83" s="46"/>
      <c r="EQ83" s="46"/>
      <c r="ER83" s="46"/>
      <c r="ES83" s="46"/>
      <c r="ET83" s="46"/>
      <c r="EU83" s="46"/>
      <c r="EV83" s="46"/>
      <c r="EW83" s="46"/>
      <c r="EX83" s="46"/>
      <c r="EY83" s="46"/>
      <c r="EZ83" s="46"/>
      <c r="FA83" s="46"/>
      <c r="FB83" s="46"/>
      <c r="FC83" s="46"/>
      <c r="FD83" s="46"/>
      <c r="FE83" s="46"/>
      <c r="FF83" s="46"/>
      <c r="FG83" s="46"/>
      <c r="FH83" s="46"/>
      <c r="FI83" s="46"/>
      <c r="FJ83" s="46"/>
      <c r="FK83" s="46"/>
      <c r="FL83" s="46"/>
      <c r="FM83" s="46"/>
      <c r="FN83" s="46"/>
      <c r="FO83" s="46"/>
      <c r="FP83" s="46"/>
      <c r="FQ83" s="46"/>
      <c r="FR83" s="46"/>
      <c r="FS83" s="46"/>
      <c r="FT83" s="46"/>
      <c r="FU83" s="46"/>
      <c r="FV83" s="46"/>
      <c r="FW83" s="46"/>
      <c r="FX83" s="46"/>
      <c r="FY83" s="46"/>
      <c r="FZ83" s="46"/>
      <c r="GA83" s="46"/>
      <c r="GB83" s="46"/>
      <c r="GC83" s="46"/>
      <c r="GD83" s="46"/>
      <c r="GE83" s="46"/>
      <c r="GF83" s="46"/>
      <c r="GG83" s="46"/>
      <c r="GH83" s="46"/>
      <c r="GI83" s="46"/>
      <c r="GJ83" s="46"/>
      <c r="GK83" s="46"/>
      <c r="GL83" s="46"/>
      <c r="GM83" s="46"/>
      <c r="GN83" s="46"/>
      <c r="GO83" s="46"/>
      <c r="GP83" s="46"/>
      <c r="GQ83" s="46"/>
      <c r="GR83" s="46"/>
    </row>
    <row r="84" spans="2:200" x14ac:dyDescent="0.25">
      <c r="B84" s="16"/>
      <c r="C84" s="16"/>
      <c r="D84" s="47"/>
      <c r="E84" s="47"/>
      <c r="F84" s="47"/>
      <c r="G84" s="47"/>
      <c r="H84" s="47"/>
      <c r="I84" s="47"/>
      <c r="J84" s="47"/>
      <c r="K84" s="47"/>
      <c r="L84" s="47"/>
      <c r="M84" s="47"/>
      <c r="N84" s="47"/>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c r="CV84" s="46"/>
      <c r="CW84" s="46"/>
      <c r="CX84" s="46"/>
      <c r="CY84" s="46"/>
      <c r="CZ84" s="46"/>
      <c r="DA84" s="46"/>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46"/>
      <c r="DZ84" s="46"/>
      <c r="EA84" s="46"/>
      <c r="EB84" s="46"/>
      <c r="EC84" s="46"/>
      <c r="ED84" s="46"/>
      <c r="EE84" s="46"/>
      <c r="EF84" s="46"/>
      <c r="EG84" s="46"/>
      <c r="EH84" s="46"/>
      <c r="EI84" s="46"/>
      <c r="EJ84" s="46"/>
      <c r="EK84" s="46"/>
      <c r="EL84" s="46"/>
      <c r="EM84" s="46"/>
      <c r="EN84" s="46"/>
      <c r="EO84" s="46"/>
      <c r="EP84" s="46"/>
      <c r="EQ84" s="46"/>
      <c r="ER84" s="46"/>
      <c r="ES84" s="46"/>
      <c r="ET84" s="46"/>
      <c r="EU84" s="46"/>
      <c r="EV84" s="46"/>
      <c r="EW84" s="46"/>
      <c r="EX84" s="46"/>
      <c r="EY84" s="46"/>
      <c r="EZ84" s="46"/>
      <c r="FA84" s="46"/>
      <c r="FB84" s="46"/>
      <c r="FC84" s="46"/>
      <c r="FD84" s="46"/>
      <c r="FE84" s="46"/>
      <c r="FF84" s="46"/>
      <c r="FG84" s="46"/>
      <c r="FH84" s="46"/>
      <c r="FI84" s="46"/>
      <c r="FJ84" s="46"/>
      <c r="FK84" s="46"/>
      <c r="FL84" s="46"/>
      <c r="FM84" s="46"/>
      <c r="FN84" s="46"/>
      <c r="FO84" s="46"/>
      <c r="FP84" s="46"/>
      <c r="FQ84" s="46"/>
      <c r="FR84" s="46"/>
      <c r="FS84" s="46"/>
      <c r="FT84" s="46"/>
      <c r="FU84" s="46"/>
      <c r="FV84" s="46"/>
      <c r="FW84" s="46"/>
      <c r="FX84" s="46"/>
      <c r="FY84" s="46"/>
      <c r="FZ84" s="46"/>
      <c r="GA84" s="46"/>
      <c r="GB84" s="46"/>
      <c r="GC84" s="46"/>
      <c r="GD84" s="46"/>
      <c r="GE84" s="46"/>
      <c r="GF84" s="46"/>
      <c r="GG84" s="46"/>
      <c r="GH84" s="46"/>
      <c r="GI84" s="46"/>
      <c r="GJ84" s="46"/>
      <c r="GK84" s="46"/>
      <c r="GL84" s="46"/>
      <c r="GM84" s="46"/>
      <c r="GN84" s="46"/>
      <c r="GO84" s="46"/>
      <c r="GP84" s="46"/>
      <c r="GQ84" s="46"/>
      <c r="GR84" s="46"/>
    </row>
    <row r="85" spans="2:200" x14ac:dyDescent="0.25">
      <c r="B85" s="16"/>
      <c r="C85" s="16"/>
      <c r="D85" s="47"/>
      <c r="E85" s="47"/>
      <c r="F85" s="47"/>
      <c r="G85" s="47"/>
      <c r="H85" s="47"/>
      <c r="I85" s="47"/>
      <c r="J85" s="47"/>
      <c r="K85" s="47"/>
      <c r="L85" s="47"/>
      <c r="M85" s="47"/>
      <c r="N85" s="47"/>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row>
    <row r="86" spans="2:200" x14ac:dyDescent="0.25">
      <c r="B86" s="16"/>
      <c r="C86" s="16"/>
      <c r="D86" s="47"/>
      <c r="E86" s="47"/>
      <c r="F86" s="47"/>
      <c r="G86" s="47"/>
      <c r="H86" s="47"/>
      <c r="I86" s="47"/>
      <c r="J86" s="47"/>
      <c r="K86" s="47"/>
      <c r="L86" s="47"/>
      <c r="M86" s="47"/>
      <c r="N86" s="47"/>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row>
    <row r="87" spans="2:200" x14ac:dyDescent="0.25">
      <c r="B87" s="16"/>
      <c r="C87" s="16"/>
      <c r="D87" s="47"/>
      <c r="E87" s="47"/>
      <c r="F87" s="47"/>
      <c r="G87" s="47"/>
      <c r="H87" s="47"/>
      <c r="I87" s="47"/>
      <c r="J87" s="47"/>
      <c r="K87" s="47"/>
      <c r="L87" s="47"/>
      <c r="M87" s="47"/>
      <c r="N87" s="47"/>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row>
    <row r="88" spans="2:200" x14ac:dyDescent="0.25">
      <c r="B88" s="16"/>
      <c r="C88" s="16"/>
      <c r="D88" s="47"/>
      <c r="E88" s="47"/>
      <c r="F88" s="47"/>
      <c r="G88" s="47"/>
      <c r="H88" s="47"/>
      <c r="I88" s="47"/>
      <c r="J88" s="47"/>
      <c r="K88" s="47"/>
      <c r="L88" s="47"/>
      <c r="M88" s="47"/>
      <c r="N88" s="47"/>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row>
    <row r="89" spans="2:200" x14ac:dyDescent="0.25">
      <c r="B89" s="16"/>
      <c r="C89" s="16"/>
      <c r="D89" s="47"/>
      <c r="E89" s="47"/>
      <c r="F89" s="47"/>
      <c r="G89" s="47"/>
      <c r="H89" s="47"/>
      <c r="I89" s="47"/>
      <c r="J89" s="47"/>
      <c r="K89" s="47"/>
      <c r="L89" s="47"/>
      <c r="M89" s="47"/>
      <c r="N89" s="47"/>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row>
    <row r="90" spans="2:200" x14ac:dyDescent="0.25">
      <c r="B90" s="16"/>
      <c r="C90" s="16"/>
      <c r="D90" s="47"/>
      <c r="E90" s="47"/>
      <c r="F90" s="47"/>
      <c r="G90" s="47"/>
      <c r="H90" s="47"/>
      <c r="I90" s="47"/>
      <c r="J90" s="47"/>
      <c r="K90" s="47"/>
      <c r="L90" s="47"/>
      <c r="M90" s="47"/>
      <c r="N90" s="47"/>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row>
    <row r="91" spans="2:200" x14ac:dyDescent="0.25">
      <c r="B91" s="16"/>
      <c r="C91" s="16"/>
      <c r="D91" s="47"/>
      <c r="E91" s="47"/>
      <c r="F91" s="47"/>
      <c r="G91" s="47"/>
      <c r="H91" s="47"/>
      <c r="I91" s="47"/>
      <c r="J91" s="47"/>
      <c r="K91" s="47"/>
      <c r="L91" s="47"/>
      <c r="M91" s="47"/>
      <c r="N91" s="47"/>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46"/>
      <c r="DZ91" s="46"/>
      <c r="EA91" s="46"/>
      <c r="EB91" s="46"/>
      <c r="EC91" s="46"/>
      <c r="ED91" s="46"/>
      <c r="EE91" s="46"/>
      <c r="EF91" s="46"/>
      <c r="EG91" s="46"/>
      <c r="EH91" s="46"/>
      <c r="EI91" s="46"/>
      <c r="EJ91" s="46"/>
      <c r="EK91" s="46"/>
      <c r="EL91" s="46"/>
      <c r="EM91" s="46"/>
      <c r="EN91" s="46"/>
      <c r="EO91" s="46"/>
      <c r="EP91" s="46"/>
      <c r="EQ91" s="46"/>
      <c r="ER91" s="46"/>
      <c r="ES91" s="46"/>
      <c r="ET91" s="46"/>
      <c r="EU91" s="46"/>
      <c r="EV91" s="46"/>
      <c r="EW91" s="46"/>
      <c r="EX91" s="46"/>
      <c r="EY91" s="46"/>
      <c r="EZ91" s="46"/>
      <c r="FA91" s="46"/>
      <c r="FB91" s="46"/>
      <c r="FC91" s="46"/>
      <c r="FD91" s="46"/>
      <c r="FE91" s="46"/>
      <c r="FF91" s="46"/>
      <c r="FG91" s="46"/>
      <c r="FH91" s="46"/>
      <c r="FI91" s="46"/>
      <c r="FJ91" s="46"/>
      <c r="FK91" s="46"/>
      <c r="FL91" s="46"/>
      <c r="FM91" s="46"/>
      <c r="FN91" s="46"/>
      <c r="FO91" s="46"/>
      <c r="FP91" s="46"/>
      <c r="FQ91" s="46"/>
      <c r="FR91" s="46"/>
      <c r="FS91" s="46"/>
      <c r="FT91" s="46"/>
      <c r="FU91" s="46"/>
      <c r="FV91" s="46"/>
      <c r="FW91" s="46"/>
      <c r="FX91" s="46"/>
      <c r="FY91" s="46"/>
      <c r="FZ91" s="46"/>
      <c r="GA91" s="46"/>
      <c r="GB91" s="46"/>
      <c r="GC91" s="46"/>
      <c r="GD91" s="46"/>
      <c r="GE91" s="46"/>
      <c r="GF91" s="46"/>
      <c r="GG91" s="46"/>
      <c r="GH91" s="46"/>
      <c r="GI91" s="46"/>
      <c r="GJ91" s="46"/>
      <c r="GK91" s="46"/>
      <c r="GL91" s="46"/>
      <c r="GM91" s="46"/>
      <c r="GN91" s="46"/>
      <c r="GO91" s="46"/>
      <c r="GP91" s="46"/>
      <c r="GQ91" s="46"/>
      <c r="GR91" s="46"/>
    </row>
    <row r="92" spans="2:200" x14ac:dyDescent="0.25">
      <c r="B92" s="16"/>
      <c r="C92" s="16"/>
      <c r="D92" s="47"/>
      <c r="E92" s="47"/>
      <c r="F92" s="47"/>
      <c r="G92" s="47"/>
      <c r="H92" s="47"/>
      <c r="I92" s="47"/>
      <c r="J92" s="47"/>
      <c r="K92" s="47"/>
      <c r="L92" s="47"/>
      <c r="M92" s="47"/>
      <c r="N92" s="47"/>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row>
    <row r="93" spans="2:200" x14ac:dyDescent="0.25">
      <c r="B93" s="16"/>
      <c r="C93" s="16"/>
      <c r="D93" s="47"/>
      <c r="E93" s="47"/>
      <c r="F93" s="47"/>
      <c r="G93" s="47"/>
      <c r="H93" s="47"/>
      <c r="I93" s="47"/>
      <c r="J93" s="47"/>
      <c r="K93" s="47"/>
      <c r="L93" s="47"/>
      <c r="M93" s="47"/>
      <c r="N93" s="47"/>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row>
    <row r="94" spans="2:200" x14ac:dyDescent="0.25">
      <c r="B94" s="16"/>
      <c r="C94" s="16"/>
      <c r="D94" s="47"/>
      <c r="E94" s="47"/>
      <c r="F94" s="47"/>
      <c r="G94" s="47"/>
      <c r="H94" s="47"/>
      <c r="I94" s="47"/>
      <c r="J94" s="47"/>
      <c r="K94" s="47"/>
      <c r="L94" s="47"/>
      <c r="M94" s="47"/>
      <c r="N94" s="47"/>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c r="BH94" s="46"/>
      <c r="BI94" s="46"/>
      <c r="BJ94" s="46"/>
      <c r="BK94" s="46"/>
      <c r="BL94" s="46"/>
      <c r="BM94" s="46"/>
      <c r="BN94" s="46"/>
      <c r="BO94" s="46"/>
      <c r="BP94" s="46"/>
      <c r="BQ94" s="46"/>
      <c r="BR94" s="46"/>
      <c r="BS94" s="46"/>
      <c r="BT94" s="46"/>
      <c r="BU94" s="46"/>
      <c r="BV94" s="46"/>
      <c r="BW94" s="46"/>
      <c r="BX94" s="46"/>
      <c r="BY94" s="46"/>
      <c r="BZ94" s="46"/>
      <c r="CA94" s="46"/>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46"/>
      <c r="DA94" s="46"/>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46"/>
      <c r="DZ94" s="46"/>
      <c r="EA94" s="46"/>
      <c r="EB94" s="46"/>
      <c r="EC94" s="46"/>
      <c r="ED94" s="46"/>
      <c r="EE94" s="46"/>
      <c r="EF94" s="46"/>
      <c r="EG94" s="46"/>
      <c r="EH94" s="46"/>
      <c r="EI94" s="46"/>
      <c r="EJ94" s="46"/>
      <c r="EK94" s="46"/>
      <c r="EL94" s="46"/>
      <c r="EM94" s="46"/>
      <c r="EN94" s="46"/>
      <c r="EO94" s="46"/>
      <c r="EP94" s="46"/>
      <c r="EQ94" s="46"/>
      <c r="ER94" s="46"/>
      <c r="ES94" s="46"/>
      <c r="ET94" s="46"/>
      <c r="EU94" s="46"/>
      <c r="EV94" s="46"/>
      <c r="EW94" s="46"/>
      <c r="EX94" s="46"/>
      <c r="EY94" s="46"/>
      <c r="EZ94" s="46"/>
      <c r="FA94" s="46"/>
      <c r="FB94" s="46"/>
      <c r="FC94" s="46"/>
      <c r="FD94" s="46"/>
      <c r="FE94" s="46"/>
      <c r="FF94" s="46"/>
      <c r="FG94" s="46"/>
      <c r="FH94" s="46"/>
      <c r="FI94" s="46"/>
      <c r="FJ94" s="46"/>
      <c r="FK94" s="46"/>
      <c r="FL94" s="46"/>
      <c r="FM94" s="46"/>
      <c r="FN94" s="46"/>
      <c r="FO94" s="46"/>
      <c r="FP94" s="46"/>
      <c r="FQ94" s="46"/>
      <c r="FR94" s="46"/>
      <c r="FS94" s="46"/>
      <c r="FT94" s="46"/>
      <c r="FU94" s="46"/>
      <c r="FV94" s="46"/>
      <c r="FW94" s="46"/>
      <c r="FX94" s="46"/>
      <c r="FY94" s="46"/>
      <c r="FZ94" s="46"/>
      <c r="GA94" s="46"/>
      <c r="GB94" s="46"/>
      <c r="GC94" s="46"/>
      <c r="GD94" s="46"/>
      <c r="GE94" s="46"/>
      <c r="GF94" s="46"/>
      <c r="GG94" s="46"/>
      <c r="GH94" s="46"/>
      <c r="GI94" s="46"/>
      <c r="GJ94" s="46"/>
      <c r="GK94" s="46"/>
      <c r="GL94" s="46"/>
      <c r="GM94" s="46"/>
      <c r="GN94" s="46"/>
      <c r="GO94" s="46"/>
      <c r="GP94" s="46"/>
      <c r="GQ94" s="46"/>
      <c r="GR94" s="46"/>
    </row>
    <row r="95" spans="2:200" x14ac:dyDescent="0.25">
      <c r="B95" s="16"/>
      <c r="C95" s="16"/>
      <c r="D95" s="47"/>
      <c r="E95" s="47"/>
      <c r="F95" s="47"/>
      <c r="G95" s="47"/>
      <c r="H95" s="47"/>
      <c r="I95" s="47"/>
      <c r="J95" s="47"/>
      <c r="K95" s="47"/>
      <c r="L95" s="47"/>
      <c r="M95" s="47"/>
      <c r="N95" s="47"/>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row>
    <row r="96" spans="2:200" x14ac:dyDescent="0.25">
      <c r="B96" s="16"/>
      <c r="C96" s="16"/>
      <c r="D96" s="47"/>
      <c r="E96" s="47"/>
      <c r="F96" s="47"/>
      <c r="G96" s="47"/>
      <c r="H96" s="47"/>
      <c r="I96" s="47"/>
      <c r="J96" s="47"/>
      <c r="K96" s="47"/>
      <c r="L96" s="47"/>
      <c r="M96" s="47"/>
      <c r="N96" s="47"/>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row>
    <row r="97" spans="2:200" x14ac:dyDescent="0.25">
      <c r="B97" s="16"/>
      <c r="C97" s="16"/>
      <c r="D97" s="47"/>
      <c r="E97" s="47"/>
      <c r="F97" s="47"/>
      <c r="G97" s="47"/>
      <c r="H97" s="47"/>
      <c r="I97" s="47"/>
      <c r="J97" s="47"/>
      <c r="K97" s="47"/>
      <c r="L97" s="47"/>
      <c r="M97" s="47"/>
      <c r="N97" s="47"/>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row>
    <row r="98" spans="2:200" x14ac:dyDescent="0.25">
      <c r="B98" s="16"/>
      <c r="C98" s="16"/>
      <c r="D98" s="47"/>
      <c r="E98" s="47"/>
      <c r="F98" s="47"/>
      <c r="G98" s="47"/>
      <c r="H98" s="47"/>
      <c r="I98" s="47"/>
      <c r="J98" s="47"/>
      <c r="K98" s="47"/>
      <c r="L98" s="47"/>
      <c r="M98" s="47"/>
      <c r="N98" s="47"/>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46"/>
      <c r="BU98" s="46"/>
      <c r="BV98" s="46"/>
      <c r="BW98" s="46"/>
      <c r="BX98" s="46"/>
      <c r="BY98" s="46"/>
      <c r="BZ98" s="46"/>
      <c r="CA98" s="46"/>
      <c r="CB98" s="46"/>
      <c r="CC98" s="46"/>
      <c r="CD98" s="46"/>
      <c r="CE98" s="46"/>
      <c r="CF98" s="46"/>
      <c r="CG98" s="46"/>
      <c r="CH98" s="46"/>
      <c r="CI98" s="46"/>
      <c r="CJ98" s="46"/>
      <c r="CK98" s="46"/>
      <c r="CL98" s="46"/>
      <c r="CM98" s="46"/>
      <c r="CN98" s="46"/>
      <c r="CO98" s="46"/>
      <c r="CP98" s="46"/>
      <c r="CQ98" s="46"/>
      <c r="CR98" s="46"/>
      <c r="CS98" s="46"/>
      <c r="CT98" s="46"/>
      <c r="CU98" s="46"/>
      <c r="CV98" s="46"/>
      <c r="CW98" s="46"/>
      <c r="CX98" s="46"/>
      <c r="CY98" s="46"/>
      <c r="CZ98" s="46"/>
      <c r="DA98" s="46"/>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46"/>
      <c r="DZ98" s="46"/>
      <c r="EA98" s="46"/>
      <c r="EB98" s="46"/>
      <c r="EC98" s="46"/>
      <c r="ED98" s="46"/>
      <c r="EE98" s="46"/>
      <c r="EF98" s="46"/>
      <c r="EG98" s="46"/>
      <c r="EH98" s="46"/>
      <c r="EI98" s="46"/>
      <c r="EJ98" s="46"/>
      <c r="EK98" s="46"/>
      <c r="EL98" s="46"/>
      <c r="EM98" s="46"/>
      <c r="EN98" s="46"/>
      <c r="EO98" s="46"/>
      <c r="EP98" s="46"/>
      <c r="EQ98" s="46"/>
      <c r="ER98" s="46"/>
      <c r="ES98" s="46"/>
      <c r="ET98" s="46"/>
      <c r="EU98" s="46"/>
      <c r="EV98" s="46"/>
      <c r="EW98" s="46"/>
      <c r="EX98" s="46"/>
      <c r="EY98" s="46"/>
      <c r="EZ98" s="46"/>
      <c r="FA98" s="46"/>
      <c r="FB98" s="46"/>
      <c r="FC98" s="46"/>
      <c r="FD98" s="46"/>
      <c r="FE98" s="46"/>
      <c r="FF98" s="46"/>
      <c r="FG98" s="46"/>
      <c r="FH98" s="46"/>
      <c r="FI98" s="46"/>
      <c r="FJ98" s="46"/>
      <c r="FK98" s="46"/>
      <c r="FL98" s="46"/>
      <c r="FM98" s="46"/>
      <c r="FN98" s="46"/>
      <c r="FO98" s="46"/>
      <c r="FP98" s="46"/>
      <c r="FQ98" s="46"/>
      <c r="FR98" s="46"/>
      <c r="FS98" s="46"/>
      <c r="FT98" s="46"/>
      <c r="FU98" s="46"/>
      <c r="FV98" s="46"/>
      <c r="FW98" s="46"/>
      <c r="FX98" s="46"/>
      <c r="FY98" s="46"/>
      <c r="FZ98" s="46"/>
      <c r="GA98" s="46"/>
      <c r="GB98" s="46"/>
      <c r="GC98" s="46"/>
      <c r="GD98" s="46"/>
      <c r="GE98" s="46"/>
      <c r="GF98" s="46"/>
      <c r="GG98" s="46"/>
      <c r="GH98" s="46"/>
      <c r="GI98" s="46"/>
      <c r="GJ98" s="46"/>
      <c r="GK98" s="46"/>
      <c r="GL98" s="46"/>
      <c r="GM98" s="46"/>
      <c r="GN98" s="46"/>
      <c r="GO98" s="46"/>
      <c r="GP98" s="46"/>
      <c r="GQ98" s="46"/>
      <c r="GR98" s="46"/>
    </row>
    <row r="99" spans="2:200" x14ac:dyDescent="0.25">
      <c r="B99" s="16"/>
      <c r="C99" s="16"/>
      <c r="D99" s="47"/>
      <c r="E99" s="47"/>
      <c r="F99" s="47"/>
      <c r="G99" s="47"/>
      <c r="H99" s="47"/>
      <c r="I99" s="47"/>
      <c r="J99" s="47"/>
      <c r="K99" s="47"/>
      <c r="L99" s="47"/>
      <c r="M99" s="47"/>
      <c r="N99" s="47"/>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46"/>
      <c r="BU99" s="46"/>
      <c r="BV99" s="46"/>
      <c r="BW99" s="46"/>
      <c r="BX99" s="46"/>
      <c r="BY99" s="46"/>
      <c r="BZ99" s="46"/>
      <c r="CA99" s="46"/>
      <c r="CB99" s="46"/>
      <c r="CC99" s="46"/>
      <c r="CD99" s="46"/>
      <c r="CE99" s="46"/>
      <c r="CF99" s="46"/>
      <c r="CG99" s="46"/>
      <c r="CH99" s="46"/>
      <c r="CI99" s="46"/>
      <c r="CJ99" s="46"/>
      <c r="CK99" s="46"/>
      <c r="CL99" s="46"/>
      <c r="CM99" s="46"/>
      <c r="CN99" s="46"/>
      <c r="CO99" s="46"/>
      <c r="CP99" s="46"/>
      <c r="CQ99" s="46"/>
      <c r="CR99" s="46"/>
      <c r="CS99" s="46"/>
      <c r="CT99" s="46"/>
      <c r="CU99" s="46"/>
      <c r="CV99" s="46"/>
      <c r="CW99" s="46"/>
      <c r="CX99" s="46"/>
      <c r="CY99" s="46"/>
      <c r="CZ99" s="46"/>
      <c r="DA99" s="46"/>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46"/>
      <c r="DZ99" s="46"/>
      <c r="EA99" s="46"/>
      <c r="EB99" s="46"/>
      <c r="EC99" s="46"/>
      <c r="ED99" s="46"/>
      <c r="EE99" s="46"/>
      <c r="EF99" s="46"/>
      <c r="EG99" s="46"/>
      <c r="EH99" s="46"/>
      <c r="EI99" s="46"/>
      <c r="EJ99" s="46"/>
      <c r="EK99" s="46"/>
      <c r="EL99" s="46"/>
      <c r="EM99" s="46"/>
      <c r="EN99" s="46"/>
      <c r="EO99" s="46"/>
      <c r="EP99" s="46"/>
      <c r="EQ99" s="46"/>
      <c r="ER99" s="46"/>
      <c r="ES99" s="46"/>
      <c r="ET99" s="46"/>
      <c r="EU99" s="46"/>
      <c r="EV99" s="46"/>
      <c r="EW99" s="46"/>
      <c r="EX99" s="46"/>
      <c r="EY99" s="46"/>
      <c r="EZ99" s="46"/>
      <c r="FA99" s="46"/>
      <c r="FB99" s="46"/>
      <c r="FC99" s="46"/>
      <c r="FD99" s="46"/>
      <c r="FE99" s="46"/>
      <c r="FF99" s="46"/>
      <c r="FG99" s="46"/>
      <c r="FH99" s="46"/>
      <c r="FI99" s="46"/>
      <c r="FJ99" s="46"/>
      <c r="FK99" s="46"/>
      <c r="FL99" s="46"/>
      <c r="FM99" s="46"/>
      <c r="FN99" s="46"/>
      <c r="FO99" s="46"/>
      <c r="FP99" s="46"/>
      <c r="FQ99" s="46"/>
      <c r="FR99" s="46"/>
      <c r="FS99" s="46"/>
      <c r="FT99" s="46"/>
      <c r="FU99" s="46"/>
      <c r="FV99" s="46"/>
      <c r="FW99" s="46"/>
      <c r="FX99" s="46"/>
      <c r="FY99" s="46"/>
      <c r="FZ99" s="46"/>
      <c r="GA99" s="46"/>
      <c r="GB99" s="46"/>
      <c r="GC99" s="46"/>
      <c r="GD99" s="46"/>
      <c r="GE99" s="46"/>
      <c r="GF99" s="46"/>
      <c r="GG99" s="46"/>
      <c r="GH99" s="46"/>
      <c r="GI99" s="46"/>
      <c r="GJ99" s="46"/>
      <c r="GK99" s="46"/>
      <c r="GL99" s="46"/>
      <c r="GM99" s="46"/>
      <c r="GN99" s="46"/>
      <c r="GO99" s="46"/>
      <c r="GP99" s="46"/>
      <c r="GQ99" s="46"/>
      <c r="GR99" s="46"/>
    </row>
    <row r="100" spans="2:200" x14ac:dyDescent="0.25">
      <c r="B100" s="16"/>
      <c r="C100" s="16"/>
      <c r="D100" s="47"/>
      <c r="E100" s="47"/>
      <c r="F100" s="47"/>
      <c r="G100" s="47"/>
      <c r="H100" s="47"/>
      <c r="I100" s="47"/>
      <c r="J100" s="47"/>
      <c r="K100" s="47"/>
      <c r="L100" s="47"/>
      <c r="M100" s="47"/>
      <c r="N100" s="47"/>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c r="CB100" s="46"/>
      <c r="CC100" s="46"/>
      <c r="CD100" s="46"/>
      <c r="CE100" s="46"/>
      <c r="CF100" s="46"/>
      <c r="CG100" s="46"/>
      <c r="CH100" s="46"/>
      <c r="CI100" s="46"/>
      <c r="CJ100" s="46"/>
      <c r="CK100" s="46"/>
      <c r="CL100" s="46"/>
      <c r="CM100" s="46"/>
      <c r="CN100" s="46"/>
      <c r="CO100" s="46"/>
      <c r="CP100" s="46"/>
      <c r="CQ100" s="46"/>
      <c r="CR100" s="46"/>
      <c r="CS100" s="46"/>
      <c r="CT100" s="46"/>
      <c r="CU100" s="46"/>
      <c r="CV100" s="46"/>
      <c r="CW100" s="46"/>
      <c r="CX100" s="46"/>
      <c r="CY100" s="46"/>
      <c r="CZ100" s="46"/>
      <c r="DA100" s="46"/>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46"/>
      <c r="DZ100" s="46"/>
      <c r="EA100" s="46"/>
      <c r="EB100" s="46"/>
      <c r="EC100" s="46"/>
      <c r="ED100" s="46"/>
      <c r="EE100" s="46"/>
      <c r="EF100" s="46"/>
      <c r="EG100" s="46"/>
      <c r="EH100" s="46"/>
      <c r="EI100" s="46"/>
      <c r="EJ100" s="46"/>
      <c r="EK100" s="46"/>
      <c r="EL100" s="46"/>
      <c r="EM100" s="46"/>
      <c r="EN100" s="46"/>
      <c r="EO100" s="46"/>
      <c r="EP100" s="46"/>
      <c r="EQ100" s="46"/>
      <c r="ER100" s="46"/>
      <c r="ES100" s="46"/>
      <c r="ET100" s="46"/>
      <c r="EU100" s="46"/>
      <c r="EV100" s="46"/>
      <c r="EW100" s="46"/>
      <c r="EX100" s="46"/>
      <c r="EY100" s="46"/>
      <c r="EZ100" s="46"/>
      <c r="FA100" s="46"/>
      <c r="FB100" s="46"/>
      <c r="FC100" s="46"/>
      <c r="FD100" s="46"/>
      <c r="FE100" s="46"/>
      <c r="FF100" s="46"/>
      <c r="FG100" s="46"/>
      <c r="FH100" s="46"/>
      <c r="FI100" s="46"/>
      <c r="FJ100" s="46"/>
      <c r="FK100" s="46"/>
      <c r="FL100" s="46"/>
      <c r="FM100" s="46"/>
      <c r="FN100" s="46"/>
      <c r="FO100" s="46"/>
      <c r="FP100" s="46"/>
      <c r="FQ100" s="46"/>
      <c r="FR100" s="46"/>
      <c r="FS100" s="46"/>
      <c r="FT100" s="46"/>
      <c r="FU100" s="46"/>
      <c r="FV100" s="46"/>
      <c r="FW100" s="46"/>
      <c r="FX100" s="46"/>
      <c r="FY100" s="46"/>
      <c r="FZ100" s="46"/>
      <c r="GA100" s="46"/>
      <c r="GB100" s="46"/>
      <c r="GC100" s="46"/>
      <c r="GD100" s="46"/>
      <c r="GE100" s="46"/>
      <c r="GF100" s="46"/>
      <c r="GG100" s="46"/>
      <c r="GH100" s="46"/>
      <c r="GI100" s="46"/>
      <c r="GJ100" s="46"/>
      <c r="GK100" s="46"/>
      <c r="GL100" s="46"/>
      <c r="GM100" s="46"/>
      <c r="GN100" s="46"/>
      <c r="GO100" s="46"/>
      <c r="GP100" s="46"/>
      <c r="GQ100" s="46"/>
      <c r="GR100" s="46"/>
    </row>
    <row r="101" spans="2:200" x14ac:dyDescent="0.25">
      <c r="B101" s="16"/>
      <c r="C101" s="16"/>
      <c r="D101" s="47"/>
      <c r="E101" s="47"/>
      <c r="F101" s="47"/>
      <c r="G101" s="47"/>
      <c r="H101" s="47"/>
      <c r="I101" s="47"/>
      <c r="J101" s="47"/>
      <c r="K101" s="47"/>
      <c r="L101" s="47"/>
      <c r="M101" s="47"/>
      <c r="N101" s="47"/>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46"/>
      <c r="BU101" s="46"/>
      <c r="BV101" s="46"/>
      <c r="BW101" s="46"/>
      <c r="BX101" s="46"/>
      <c r="BY101" s="46"/>
      <c r="BZ101" s="46"/>
      <c r="CA101" s="46"/>
      <c r="CB101" s="46"/>
      <c r="CC101" s="46"/>
      <c r="CD101" s="46"/>
      <c r="CE101" s="46"/>
      <c r="CF101" s="46"/>
      <c r="CG101" s="46"/>
      <c r="CH101" s="46"/>
      <c r="CI101" s="46"/>
      <c r="CJ101" s="46"/>
      <c r="CK101" s="46"/>
      <c r="CL101" s="46"/>
      <c r="CM101" s="46"/>
      <c r="CN101" s="46"/>
      <c r="CO101" s="46"/>
      <c r="CP101" s="46"/>
      <c r="CQ101" s="46"/>
      <c r="CR101" s="46"/>
      <c r="CS101" s="46"/>
      <c r="CT101" s="46"/>
      <c r="CU101" s="46"/>
      <c r="CV101" s="46"/>
      <c r="CW101" s="46"/>
      <c r="CX101" s="46"/>
      <c r="CY101" s="46"/>
      <c r="CZ101" s="46"/>
      <c r="DA101" s="46"/>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46"/>
      <c r="DZ101" s="46"/>
      <c r="EA101" s="46"/>
      <c r="EB101" s="46"/>
      <c r="EC101" s="46"/>
      <c r="ED101" s="46"/>
      <c r="EE101" s="46"/>
      <c r="EF101" s="46"/>
      <c r="EG101" s="46"/>
      <c r="EH101" s="46"/>
      <c r="EI101" s="46"/>
      <c r="EJ101" s="46"/>
      <c r="EK101" s="46"/>
      <c r="EL101" s="46"/>
      <c r="EM101" s="46"/>
      <c r="EN101" s="46"/>
      <c r="EO101" s="46"/>
      <c r="EP101" s="46"/>
      <c r="EQ101" s="46"/>
      <c r="ER101" s="46"/>
      <c r="ES101" s="46"/>
      <c r="ET101" s="46"/>
      <c r="EU101" s="46"/>
      <c r="EV101" s="46"/>
      <c r="EW101" s="46"/>
      <c r="EX101" s="46"/>
      <c r="EY101" s="46"/>
      <c r="EZ101" s="46"/>
      <c r="FA101" s="46"/>
      <c r="FB101" s="46"/>
      <c r="FC101" s="46"/>
      <c r="FD101" s="46"/>
      <c r="FE101" s="46"/>
      <c r="FF101" s="46"/>
      <c r="FG101" s="46"/>
      <c r="FH101" s="46"/>
      <c r="FI101" s="46"/>
      <c r="FJ101" s="46"/>
      <c r="FK101" s="46"/>
      <c r="FL101" s="46"/>
      <c r="FM101" s="46"/>
      <c r="FN101" s="46"/>
      <c r="FO101" s="46"/>
      <c r="FP101" s="46"/>
      <c r="FQ101" s="46"/>
      <c r="FR101" s="46"/>
      <c r="FS101" s="46"/>
      <c r="FT101" s="46"/>
      <c r="FU101" s="46"/>
      <c r="FV101" s="46"/>
      <c r="FW101" s="46"/>
      <c r="FX101" s="46"/>
      <c r="FY101" s="46"/>
      <c r="FZ101" s="46"/>
      <c r="GA101" s="46"/>
      <c r="GB101" s="46"/>
      <c r="GC101" s="46"/>
      <c r="GD101" s="46"/>
      <c r="GE101" s="46"/>
      <c r="GF101" s="46"/>
      <c r="GG101" s="46"/>
      <c r="GH101" s="46"/>
      <c r="GI101" s="46"/>
      <c r="GJ101" s="46"/>
      <c r="GK101" s="46"/>
      <c r="GL101" s="46"/>
      <c r="GM101" s="46"/>
      <c r="GN101" s="46"/>
      <c r="GO101" s="46"/>
      <c r="GP101" s="46"/>
      <c r="GQ101" s="46"/>
      <c r="GR101" s="46"/>
    </row>
    <row r="102" spans="2:200" x14ac:dyDescent="0.25">
      <c r="B102" s="16"/>
      <c r="C102" s="16"/>
      <c r="D102" s="47"/>
      <c r="E102" s="47"/>
      <c r="F102" s="47"/>
      <c r="G102" s="47"/>
      <c r="H102" s="47"/>
      <c r="I102" s="47"/>
      <c r="J102" s="47"/>
      <c r="K102" s="47"/>
      <c r="L102" s="47"/>
      <c r="M102" s="47"/>
      <c r="N102" s="47"/>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46"/>
      <c r="BU102" s="46"/>
      <c r="BV102" s="46"/>
      <c r="BW102" s="46"/>
      <c r="BX102" s="46"/>
      <c r="BY102" s="46"/>
      <c r="BZ102" s="46"/>
      <c r="CA102" s="46"/>
      <c r="CB102" s="46"/>
      <c r="CC102" s="46"/>
      <c r="CD102" s="46"/>
      <c r="CE102" s="46"/>
      <c r="CF102" s="46"/>
      <c r="CG102" s="46"/>
      <c r="CH102" s="46"/>
      <c r="CI102" s="46"/>
      <c r="CJ102" s="46"/>
      <c r="CK102" s="46"/>
      <c r="CL102" s="46"/>
      <c r="CM102" s="46"/>
      <c r="CN102" s="46"/>
      <c r="CO102" s="46"/>
      <c r="CP102" s="46"/>
      <c r="CQ102" s="46"/>
      <c r="CR102" s="46"/>
      <c r="CS102" s="46"/>
      <c r="CT102" s="46"/>
      <c r="CU102" s="46"/>
      <c r="CV102" s="46"/>
      <c r="CW102" s="46"/>
      <c r="CX102" s="46"/>
      <c r="CY102" s="46"/>
      <c r="CZ102" s="46"/>
      <c r="DA102" s="46"/>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46"/>
      <c r="DZ102" s="46"/>
      <c r="EA102" s="46"/>
      <c r="EB102" s="46"/>
      <c r="EC102" s="46"/>
      <c r="ED102" s="46"/>
      <c r="EE102" s="46"/>
      <c r="EF102" s="46"/>
      <c r="EG102" s="46"/>
      <c r="EH102" s="46"/>
      <c r="EI102" s="46"/>
      <c r="EJ102" s="46"/>
      <c r="EK102" s="46"/>
      <c r="EL102" s="46"/>
      <c r="EM102" s="46"/>
      <c r="EN102" s="46"/>
      <c r="EO102" s="46"/>
      <c r="EP102" s="46"/>
      <c r="EQ102" s="46"/>
      <c r="ER102" s="46"/>
      <c r="ES102" s="46"/>
      <c r="ET102" s="46"/>
      <c r="EU102" s="46"/>
      <c r="EV102" s="46"/>
      <c r="EW102" s="46"/>
      <c r="EX102" s="46"/>
      <c r="EY102" s="46"/>
      <c r="EZ102" s="46"/>
      <c r="FA102" s="46"/>
      <c r="FB102" s="46"/>
      <c r="FC102" s="46"/>
      <c r="FD102" s="46"/>
      <c r="FE102" s="46"/>
      <c r="FF102" s="46"/>
      <c r="FG102" s="46"/>
      <c r="FH102" s="46"/>
      <c r="FI102" s="46"/>
      <c r="FJ102" s="46"/>
      <c r="FK102" s="46"/>
      <c r="FL102" s="46"/>
      <c r="FM102" s="46"/>
      <c r="FN102" s="46"/>
      <c r="FO102" s="46"/>
      <c r="FP102" s="46"/>
      <c r="FQ102" s="46"/>
      <c r="FR102" s="46"/>
      <c r="FS102" s="46"/>
      <c r="FT102" s="46"/>
      <c r="FU102" s="46"/>
      <c r="FV102" s="46"/>
      <c r="FW102" s="46"/>
      <c r="FX102" s="46"/>
      <c r="FY102" s="46"/>
      <c r="FZ102" s="46"/>
      <c r="GA102" s="46"/>
      <c r="GB102" s="46"/>
      <c r="GC102" s="46"/>
      <c r="GD102" s="46"/>
      <c r="GE102" s="46"/>
      <c r="GF102" s="46"/>
      <c r="GG102" s="46"/>
      <c r="GH102" s="46"/>
      <c r="GI102" s="46"/>
      <c r="GJ102" s="46"/>
      <c r="GK102" s="46"/>
      <c r="GL102" s="46"/>
      <c r="GM102" s="46"/>
      <c r="GN102" s="46"/>
      <c r="GO102" s="46"/>
      <c r="GP102" s="46"/>
      <c r="GQ102" s="46"/>
      <c r="GR102" s="46"/>
    </row>
    <row r="103" spans="2:200" x14ac:dyDescent="0.25">
      <c r="B103" s="16"/>
      <c r="C103" s="16"/>
      <c r="D103" s="47"/>
      <c r="E103" s="47"/>
      <c r="F103" s="47"/>
      <c r="G103" s="47"/>
      <c r="H103" s="47"/>
      <c r="I103" s="47"/>
      <c r="J103" s="47"/>
      <c r="K103" s="47"/>
      <c r="L103" s="47"/>
      <c r="M103" s="47"/>
      <c r="N103" s="47"/>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46"/>
      <c r="BU103" s="46"/>
      <c r="BV103" s="46"/>
      <c r="BW103" s="46"/>
      <c r="BX103" s="46"/>
      <c r="BY103" s="46"/>
      <c r="BZ103" s="46"/>
      <c r="CA103" s="46"/>
      <c r="CB103" s="46"/>
      <c r="CC103" s="46"/>
      <c r="CD103" s="46"/>
      <c r="CE103" s="46"/>
      <c r="CF103" s="46"/>
      <c r="CG103" s="46"/>
      <c r="CH103" s="46"/>
      <c r="CI103" s="46"/>
      <c r="CJ103" s="46"/>
      <c r="CK103" s="46"/>
      <c r="CL103" s="46"/>
      <c r="CM103" s="46"/>
      <c r="CN103" s="46"/>
      <c r="CO103" s="46"/>
      <c r="CP103" s="46"/>
      <c r="CQ103" s="46"/>
      <c r="CR103" s="46"/>
      <c r="CS103" s="46"/>
      <c r="CT103" s="46"/>
      <c r="CU103" s="46"/>
      <c r="CV103" s="46"/>
      <c r="CW103" s="46"/>
      <c r="CX103" s="46"/>
      <c r="CY103" s="46"/>
      <c r="CZ103" s="46"/>
      <c r="DA103" s="46"/>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46"/>
      <c r="DZ103" s="46"/>
      <c r="EA103" s="46"/>
      <c r="EB103" s="46"/>
      <c r="EC103" s="46"/>
      <c r="ED103" s="46"/>
      <c r="EE103" s="46"/>
      <c r="EF103" s="46"/>
      <c r="EG103" s="46"/>
      <c r="EH103" s="46"/>
      <c r="EI103" s="46"/>
      <c r="EJ103" s="46"/>
      <c r="EK103" s="46"/>
      <c r="EL103" s="46"/>
      <c r="EM103" s="46"/>
      <c r="EN103" s="46"/>
      <c r="EO103" s="46"/>
      <c r="EP103" s="46"/>
      <c r="EQ103" s="46"/>
      <c r="ER103" s="46"/>
      <c r="ES103" s="46"/>
      <c r="ET103" s="46"/>
      <c r="EU103" s="46"/>
      <c r="EV103" s="46"/>
      <c r="EW103" s="46"/>
      <c r="EX103" s="46"/>
      <c r="EY103" s="46"/>
      <c r="EZ103" s="46"/>
      <c r="FA103" s="46"/>
      <c r="FB103" s="46"/>
      <c r="FC103" s="46"/>
      <c r="FD103" s="46"/>
      <c r="FE103" s="46"/>
      <c r="FF103" s="46"/>
      <c r="FG103" s="46"/>
      <c r="FH103" s="46"/>
      <c r="FI103" s="46"/>
      <c r="FJ103" s="46"/>
      <c r="FK103" s="46"/>
      <c r="FL103" s="46"/>
      <c r="FM103" s="46"/>
      <c r="FN103" s="46"/>
      <c r="FO103" s="46"/>
      <c r="FP103" s="46"/>
      <c r="FQ103" s="46"/>
      <c r="FR103" s="46"/>
      <c r="FS103" s="46"/>
      <c r="FT103" s="46"/>
      <c r="FU103" s="46"/>
      <c r="FV103" s="46"/>
      <c r="FW103" s="46"/>
      <c r="FX103" s="46"/>
      <c r="FY103" s="46"/>
      <c r="FZ103" s="46"/>
      <c r="GA103" s="46"/>
      <c r="GB103" s="46"/>
      <c r="GC103" s="46"/>
      <c r="GD103" s="46"/>
      <c r="GE103" s="46"/>
      <c r="GF103" s="46"/>
      <c r="GG103" s="46"/>
      <c r="GH103" s="46"/>
      <c r="GI103" s="46"/>
      <c r="GJ103" s="46"/>
      <c r="GK103" s="46"/>
      <c r="GL103" s="46"/>
      <c r="GM103" s="46"/>
      <c r="GN103" s="46"/>
      <c r="GO103" s="46"/>
      <c r="GP103" s="46"/>
      <c r="GQ103" s="46"/>
      <c r="GR103" s="46"/>
    </row>
    <row r="104" spans="2:200" x14ac:dyDescent="0.25">
      <c r="B104" s="16"/>
      <c r="C104" s="16"/>
      <c r="D104" s="47"/>
      <c r="E104" s="47"/>
      <c r="F104" s="47"/>
      <c r="G104" s="47"/>
      <c r="H104" s="47"/>
      <c r="I104" s="47"/>
      <c r="J104" s="47"/>
      <c r="K104" s="47"/>
      <c r="L104" s="47"/>
      <c r="M104" s="47"/>
      <c r="N104" s="47"/>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46"/>
      <c r="BU104" s="46"/>
      <c r="BV104" s="46"/>
      <c r="BW104" s="46"/>
      <c r="BX104" s="46"/>
      <c r="BY104" s="46"/>
      <c r="BZ104" s="46"/>
      <c r="CA104" s="46"/>
      <c r="CB104" s="46"/>
      <c r="CC104" s="46"/>
      <c r="CD104" s="46"/>
      <c r="CE104" s="46"/>
      <c r="CF104" s="46"/>
      <c r="CG104" s="46"/>
      <c r="CH104" s="46"/>
      <c r="CI104" s="46"/>
      <c r="CJ104" s="46"/>
      <c r="CK104" s="46"/>
      <c r="CL104" s="46"/>
      <c r="CM104" s="46"/>
      <c r="CN104" s="46"/>
      <c r="CO104" s="46"/>
      <c r="CP104" s="46"/>
      <c r="CQ104" s="46"/>
      <c r="CR104" s="46"/>
      <c r="CS104" s="46"/>
      <c r="CT104" s="46"/>
      <c r="CU104" s="46"/>
      <c r="CV104" s="46"/>
      <c r="CW104" s="46"/>
      <c r="CX104" s="46"/>
      <c r="CY104" s="46"/>
      <c r="CZ104" s="46"/>
      <c r="DA104" s="46"/>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46"/>
      <c r="DZ104" s="46"/>
      <c r="EA104" s="46"/>
      <c r="EB104" s="46"/>
      <c r="EC104" s="46"/>
      <c r="ED104" s="46"/>
      <c r="EE104" s="46"/>
      <c r="EF104" s="46"/>
      <c r="EG104" s="46"/>
      <c r="EH104" s="46"/>
      <c r="EI104" s="46"/>
      <c r="EJ104" s="46"/>
      <c r="EK104" s="46"/>
      <c r="EL104" s="46"/>
      <c r="EM104" s="46"/>
      <c r="EN104" s="46"/>
      <c r="EO104" s="46"/>
      <c r="EP104" s="46"/>
      <c r="EQ104" s="46"/>
      <c r="ER104" s="46"/>
      <c r="ES104" s="46"/>
      <c r="ET104" s="46"/>
      <c r="EU104" s="46"/>
      <c r="EV104" s="46"/>
      <c r="EW104" s="46"/>
      <c r="EX104" s="46"/>
      <c r="EY104" s="46"/>
      <c r="EZ104" s="46"/>
      <c r="FA104" s="46"/>
      <c r="FB104" s="46"/>
      <c r="FC104" s="46"/>
      <c r="FD104" s="46"/>
      <c r="FE104" s="46"/>
      <c r="FF104" s="46"/>
      <c r="FG104" s="46"/>
      <c r="FH104" s="46"/>
      <c r="FI104" s="46"/>
      <c r="FJ104" s="46"/>
      <c r="FK104" s="46"/>
      <c r="FL104" s="46"/>
      <c r="FM104" s="46"/>
      <c r="FN104" s="46"/>
      <c r="FO104" s="46"/>
      <c r="FP104" s="46"/>
      <c r="FQ104" s="46"/>
      <c r="FR104" s="46"/>
      <c r="FS104" s="46"/>
      <c r="FT104" s="46"/>
      <c r="FU104" s="46"/>
      <c r="FV104" s="46"/>
      <c r="FW104" s="46"/>
      <c r="FX104" s="46"/>
      <c r="FY104" s="46"/>
      <c r="FZ104" s="46"/>
      <c r="GA104" s="46"/>
      <c r="GB104" s="46"/>
      <c r="GC104" s="46"/>
      <c r="GD104" s="46"/>
      <c r="GE104" s="46"/>
      <c r="GF104" s="46"/>
      <c r="GG104" s="46"/>
      <c r="GH104" s="46"/>
      <c r="GI104" s="46"/>
      <c r="GJ104" s="46"/>
      <c r="GK104" s="46"/>
      <c r="GL104" s="46"/>
      <c r="GM104" s="46"/>
      <c r="GN104" s="46"/>
      <c r="GO104" s="46"/>
      <c r="GP104" s="46"/>
      <c r="GQ104" s="46"/>
      <c r="GR104" s="46"/>
    </row>
    <row r="105" spans="2:200" x14ac:dyDescent="0.25">
      <c r="B105" s="16"/>
      <c r="C105" s="16"/>
      <c r="D105" s="47"/>
      <c r="E105" s="47"/>
      <c r="F105" s="47"/>
      <c r="G105" s="47"/>
      <c r="H105" s="47"/>
      <c r="I105" s="47"/>
      <c r="J105" s="47"/>
      <c r="K105" s="47"/>
      <c r="L105" s="47"/>
      <c r="M105" s="47"/>
      <c r="N105" s="47"/>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46"/>
      <c r="BU105" s="46"/>
      <c r="BV105" s="46"/>
      <c r="BW105" s="46"/>
      <c r="BX105" s="46"/>
      <c r="BY105" s="46"/>
      <c r="BZ105" s="46"/>
      <c r="CA105" s="46"/>
      <c r="CB105" s="46"/>
      <c r="CC105" s="46"/>
      <c r="CD105" s="46"/>
      <c r="CE105" s="46"/>
      <c r="CF105" s="46"/>
      <c r="CG105" s="46"/>
      <c r="CH105" s="46"/>
      <c r="CI105" s="46"/>
      <c r="CJ105" s="46"/>
      <c r="CK105" s="46"/>
      <c r="CL105" s="46"/>
      <c r="CM105" s="46"/>
      <c r="CN105" s="46"/>
      <c r="CO105" s="46"/>
      <c r="CP105" s="46"/>
      <c r="CQ105" s="46"/>
      <c r="CR105" s="46"/>
      <c r="CS105" s="46"/>
      <c r="CT105" s="46"/>
      <c r="CU105" s="46"/>
      <c r="CV105" s="46"/>
      <c r="CW105" s="46"/>
      <c r="CX105" s="46"/>
      <c r="CY105" s="46"/>
      <c r="CZ105" s="46"/>
      <c r="DA105" s="46"/>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46"/>
      <c r="DZ105" s="46"/>
      <c r="EA105" s="46"/>
      <c r="EB105" s="46"/>
      <c r="EC105" s="46"/>
      <c r="ED105" s="46"/>
      <c r="EE105" s="46"/>
      <c r="EF105" s="46"/>
      <c r="EG105" s="46"/>
      <c r="EH105" s="46"/>
      <c r="EI105" s="46"/>
      <c r="EJ105" s="46"/>
      <c r="EK105" s="46"/>
      <c r="EL105" s="46"/>
      <c r="EM105" s="46"/>
      <c r="EN105" s="46"/>
      <c r="EO105" s="46"/>
      <c r="EP105" s="46"/>
      <c r="EQ105" s="46"/>
      <c r="ER105" s="46"/>
      <c r="ES105" s="46"/>
      <c r="ET105" s="46"/>
      <c r="EU105" s="46"/>
      <c r="EV105" s="46"/>
      <c r="EW105" s="46"/>
      <c r="EX105" s="46"/>
      <c r="EY105" s="46"/>
      <c r="EZ105" s="46"/>
      <c r="FA105" s="46"/>
      <c r="FB105" s="46"/>
      <c r="FC105" s="46"/>
      <c r="FD105" s="46"/>
      <c r="FE105" s="46"/>
      <c r="FF105" s="46"/>
      <c r="FG105" s="46"/>
      <c r="FH105" s="46"/>
      <c r="FI105" s="46"/>
      <c r="FJ105" s="46"/>
      <c r="FK105" s="46"/>
      <c r="FL105" s="46"/>
      <c r="FM105" s="46"/>
      <c r="FN105" s="46"/>
      <c r="FO105" s="46"/>
      <c r="FP105" s="46"/>
      <c r="FQ105" s="46"/>
      <c r="FR105" s="46"/>
      <c r="FS105" s="46"/>
      <c r="FT105" s="46"/>
      <c r="FU105" s="46"/>
      <c r="FV105" s="46"/>
      <c r="FW105" s="46"/>
      <c r="FX105" s="46"/>
      <c r="FY105" s="46"/>
      <c r="FZ105" s="46"/>
      <c r="GA105" s="46"/>
      <c r="GB105" s="46"/>
      <c r="GC105" s="46"/>
      <c r="GD105" s="46"/>
      <c r="GE105" s="46"/>
      <c r="GF105" s="46"/>
      <c r="GG105" s="46"/>
      <c r="GH105" s="46"/>
      <c r="GI105" s="46"/>
      <c r="GJ105" s="46"/>
      <c r="GK105" s="46"/>
      <c r="GL105" s="46"/>
      <c r="GM105" s="46"/>
      <c r="GN105" s="46"/>
      <c r="GO105" s="46"/>
      <c r="GP105" s="46"/>
      <c r="GQ105" s="46"/>
      <c r="GR105" s="46"/>
    </row>
    <row r="106" spans="2:200" x14ac:dyDescent="0.25">
      <c r="B106" s="16"/>
      <c r="C106" s="16"/>
      <c r="D106" s="47"/>
      <c r="E106" s="47"/>
      <c r="F106" s="47"/>
      <c r="G106" s="47"/>
      <c r="H106" s="47"/>
      <c r="I106" s="47"/>
      <c r="J106" s="47"/>
      <c r="K106" s="47"/>
      <c r="L106" s="47"/>
      <c r="M106" s="47"/>
      <c r="N106" s="47"/>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c r="BH106" s="46"/>
      <c r="BI106" s="46"/>
      <c r="BJ106" s="46"/>
      <c r="BK106" s="46"/>
      <c r="BL106" s="46"/>
      <c r="BM106" s="46"/>
      <c r="BN106" s="46"/>
      <c r="BO106" s="46"/>
      <c r="BP106" s="46"/>
      <c r="BQ106" s="46"/>
      <c r="BR106" s="46"/>
      <c r="BS106" s="46"/>
      <c r="BT106" s="46"/>
      <c r="BU106" s="46"/>
      <c r="BV106" s="46"/>
      <c r="BW106" s="46"/>
      <c r="BX106" s="46"/>
      <c r="BY106" s="46"/>
      <c r="BZ106" s="46"/>
      <c r="CA106" s="46"/>
      <c r="CB106" s="46"/>
      <c r="CC106" s="46"/>
      <c r="CD106" s="46"/>
      <c r="CE106" s="46"/>
      <c r="CF106" s="46"/>
      <c r="CG106" s="46"/>
      <c r="CH106" s="46"/>
      <c r="CI106" s="46"/>
      <c r="CJ106" s="46"/>
      <c r="CK106" s="46"/>
      <c r="CL106" s="46"/>
      <c r="CM106" s="46"/>
      <c r="CN106" s="46"/>
      <c r="CO106" s="46"/>
      <c r="CP106" s="46"/>
      <c r="CQ106" s="46"/>
      <c r="CR106" s="46"/>
      <c r="CS106" s="46"/>
      <c r="CT106" s="46"/>
      <c r="CU106" s="46"/>
      <c r="CV106" s="46"/>
      <c r="CW106" s="46"/>
      <c r="CX106" s="46"/>
      <c r="CY106" s="46"/>
      <c r="CZ106" s="46"/>
      <c r="DA106" s="46"/>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46"/>
      <c r="DZ106" s="46"/>
      <c r="EA106" s="46"/>
      <c r="EB106" s="46"/>
      <c r="EC106" s="46"/>
      <c r="ED106" s="46"/>
      <c r="EE106" s="46"/>
      <c r="EF106" s="46"/>
      <c r="EG106" s="46"/>
      <c r="EH106" s="46"/>
      <c r="EI106" s="46"/>
      <c r="EJ106" s="46"/>
      <c r="EK106" s="46"/>
      <c r="EL106" s="46"/>
      <c r="EM106" s="46"/>
      <c r="EN106" s="46"/>
      <c r="EO106" s="46"/>
      <c r="EP106" s="46"/>
      <c r="EQ106" s="46"/>
      <c r="ER106" s="46"/>
      <c r="ES106" s="46"/>
      <c r="ET106" s="46"/>
      <c r="EU106" s="46"/>
      <c r="EV106" s="46"/>
      <c r="EW106" s="46"/>
      <c r="EX106" s="46"/>
      <c r="EY106" s="46"/>
      <c r="EZ106" s="46"/>
      <c r="FA106" s="46"/>
      <c r="FB106" s="46"/>
      <c r="FC106" s="46"/>
      <c r="FD106" s="46"/>
      <c r="FE106" s="46"/>
      <c r="FF106" s="46"/>
      <c r="FG106" s="46"/>
      <c r="FH106" s="46"/>
      <c r="FI106" s="46"/>
      <c r="FJ106" s="46"/>
      <c r="FK106" s="46"/>
      <c r="FL106" s="46"/>
      <c r="FM106" s="46"/>
      <c r="FN106" s="46"/>
      <c r="FO106" s="46"/>
      <c r="FP106" s="46"/>
      <c r="FQ106" s="46"/>
      <c r="FR106" s="46"/>
      <c r="FS106" s="46"/>
      <c r="FT106" s="46"/>
      <c r="FU106" s="46"/>
      <c r="FV106" s="46"/>
      <c r="FW106" s="46"/>
      <c r="FX106" s="46"/>
      <c r="FY106" s="46"/>
      <c r="FZ106" s="46"/>
      <c r="GA106" s="46"/>
      <c r="GB106" s="46"/>
      <c r="GC106" s="46"/>
      <c r="GD106" s="46"/>
      <c r="GE106" s="46"/>
      <c r="GF106" s="46"/>
      <c r="GG106" s="46"/>
      <c r="GH106" s="46"/>
      <c r="GI106" s="46"/>
      <c r="GJ106" s="46"/>
      <c r="GK106" s="46"/>
      <c r="GL106" s="46"/>
      <c r="GM106" s="46"/>
      <c r="GN106" s="46"/>
      <c r="GO106" s="46"/>
      <c r="GP106" s="46"/>
      <c r="GQ106" s="46"/>
      <c r="GR106" s="46"/>
    </row>
    <row r="107" spans="2:200" x14ac:dyDescent="0.25">
      <c r="B107" s="16"/>
      <c r="C107" s="16"/>
      <c r="D107" s="47"/>
      <c r="E107" s="47"/>
      <c r="F107" s="47"/>
      <c r="G107" s="47"/>
      <c r="H107" s="47"/>
      <c r="I107" s="47"/>
      <c r="J107" s="47"/>
      <c r="K107" s="47"/>
      <c r="L107" s="47"/>
      <c r="M107" s="47"/>
      <c r="N107" s="47"/>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c r="BH107" s="46"/>
      <c r="BI107" s="46"/>
      <c r="BJ107" s="46"/>
      <c r="BK107" s="46"/>
      <c r="BL107" s="46"/>
      <c r="BM107" s="46"/>
      <c r="BN107" s="46"/>
      <c r="BO107" s="46"/>
      <c r="BP107" s="46"/>
      <c r="BQ107" s="46"/>
      <c r="BR107" s="46"/>
      <c r="BS107" s="46"/>
      <c r="BT107" s="46"/>
      <c r="BU107" s="46"/>
      <c r="BV107" s="46"/>
      <c r="BW107" s="46"/>
      <c r="BX107" s="46"/>
      <c r="BY107" s="46"/>
      <c r="BZ107" s="46"/>
      <c r="CA107" s="46"/>
      <c r="CB107" s="46"/>
      <c r="CC107" s="46"/>
      <c r="CD107" s="46"/>
      <c r="CE107" s="46"/>
      <c r="CF107" s="46"/>
      <c r="CG107" s="46"/>
      <c r="CH107" s="46"/>
      <c r="CI107" s="46"/>
      <c r="CJ107" s="46"/>
      <c r="CK107" s="46"/>
      <c r="CL107" s="46"/>
      <c r="CM107" s="46"/>
      <c r="CN107" s="46"/>
      <c r="CO107" s="46"/>
      <c r="CP107" s="46"/>
      <c r="CQ107" s="46"/>
      <c r="CR107" s="46"/>
      <c r="CS107" s="46"/>
      <c r="CT107" s="46"/>
      <c r="CU107" s="46"/>
      <c r="CV107" s="46"/>
      <c r="CW107" s="46"/>
      <c r="CX107" s="46"/>
      <c r="CY107" s="46"/>
      <c r="CZ107" s="46"/>
      <c r="DA107" s="46"/>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46"/>
      <c r="DZ107" s="46"/>
      <c r="EA107" s="46"/>
      <c r="EB107" s="46"/>
      <c r="EC107" s="46"/>
      <c r="ED107" s="46"/>
      <c r="EE107" s="46"/>
      <c r="EF107" s="46"/>
      <c r="EG107" s="46"/>
      <c r="EH107" s="46"/>
      <c r="EI107" s="46"/>
      <c r="EJ107" s="46"/>
      <c r="EK107" s="46"/>
      <c r="EL107" s="46"/>
      <c r="EM107" s="46"/>
      <c r="EN107" s="46"/>
      <c r="EO107" s="46"/>
      <c r="EP107" s="46"/>
      <c r="EQ107" s="46"/>
      <c r="ER107" s="46"/>
      <c r="ES107" s="46"/>
      <c r="ET107" s="46"/>
      <c r="EU107" s="46"/>
      <c r="EV107" s="46"/>
      <c r="EW107" s="46"/>
      <c r="EX107" s="46"/>
      <c r="EY107" s="46"/>
      <c r="EZ107" s="46"/>
      <c r="FA107" s="46"/>
      <c r="FB107" s="46"/>
      <c r="FC107" s="46"/>
      <c r="FD107" s="46"/>
      <c r="FE107" s="46"/>
      <c r="FF107" s="46"/>
      <c r="FG107" s="46"/>
      <c r="FH107" s="46"/>
      <c r="FI107" s="46"/>
      <c r="FJ107" s="46"/>
      <c r="FK107" s="46"/>
      <c r="FL107" s="46"/>
      <c r="FM107" s="46"/>
      <c r="FN107" s="46"/>
      <c r="FO107" s="46"/>
      <c r="FP107" s="46"/>
      <c r="FQ107" s="46"/>
      <c r="FR107" s="46"/>
      <c r="FS107" s="46"/>
      <c r="FT107" s="46"/>
      <c r="FU107" s="46"/>
      <c r="FV107" s="46"/>
      <c r="FW107" s="46"/>
      <c r="FX107" s="46"/>
      <c r="FY107" s="46"/>
      <c r="FZ107" s="46"/>
      <c r="GA107" s="46"/>
      <c r="GB107" s="46"/>
      <c r="GC107" s="46"/>
      <c r="GD107" s="46"/>
      <c r="GE107" s="46"/>
      <c r="GF107" s="46"/>
      <c r="GG107" s="46"/>
      <c r="GH107" s="46"/>
      <c r="GI107" s="46"/>
      <c r="GJ107" s="46"/>
      <c r="GK107" s="46"/>
      <c r="GL107" s="46"/>
      <c r="GM107" s="46"/>
      <c r="GN107" s="46"/>
      <c r="GO107" s="46"/>
      <c r="GP107" s="46"/>
      <c r="GQ107" s="46"/>
      <c r="GR107" s="46"/>
    </row>
    <row r="108" spans="2:200" x14ac:dyDescent="0.25">
      <c r="B108" s="16"/>
      <c r="C108" s="16"/>
      <c r="D108" s="47"/>
      <c r="E108" s="47"/>
      <c r="F108" s="47"/>
      <c r="G108" s="47"/>
      <c r="H108" s="47"/>
      <c r="I108" s="47"/>
      <c r="J108" s="47"/>
      <c r="K108" s="47"/>
      <c r="L108" s="47"/>
      <c r="M108" s="47"/>
      <c r="N108" s="47"/>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c r="BH108" s="46"/>
      <c r="BI108" s="46"/>
      <c r="BJ108" s="46"/>
      <c r="BK108" s="46"/>
      <c r="BL108" s="46"/>
      <c r="BM108" s="46"/>
      <c r="BN108" s="46"/>
      <c r="BO108" s="46"/>
      <c r="BP108" s="46"/>
      <c r="BQ108" s="46"/>
      <c r="BR108" s="46"/>
      <c r="BS108" s="46"/>
      <c r="BT108" s="46"/>
      <c r="BU108" s="46"/>
      <c r="BV108" s="46"/>
      <c r="BW108" s="46"/>
      <c r="BX108" s="46"/>
      <c r="BY108" s="46"/>
      <c r="BZ108" s="46"/>
      <c r="CA108" s="46"/>
      <c r="CB108" s="46"/>
      <c r="CC108" s="46"/>
      <c r="CD108" s="46"/>
      <c r="CE108" s="46"/>
      <c r="CF108" s="46"/>
      <c r="CG108" s="46"/>
      <c r="CH108" s="46"/>
      <c r="CI108" s="46"/>
      <c r="CJ108" s="46"/>
      <c r="CK108" s="46"/>
      <c r="CL108" s="46"/>
      <c r="CM108" s="46"/>
      <c r="CN108" s="46"/>
      <c r="CO108" s="46"/>
      <c r="CP108" s="46"/>
      <c r="CQ108" s="46"/>
      <c r="CR108" s="46"/>
      <c r="CS108" s="46"/>
      <c r="CT108" s="46"/>
      <c r="CU108" s="46"/>
      <c r="CV108" s="46"/>
      <c r="CW108" s="46"/>
      <c r="CX108" s="46"/>
      <c r="CY108" s="46"/>
      <c r="CZ108" s="46"/>
      <c r="DA108" s="46"/>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46"/>
      <c r="DZ108" s="46"/>
      <c r="EA108" s="46"/>
      <c r="EB108" s="46"/>
      <c r="EC108" s="46"/>
      <c r="ED108" s="46"/>
      <c r="EE108" s="46"/>
      <c r="EF108" s="46"/>
      <c r="EG108" s="46"/>
      <c r="EH108" s="46"/>
      <c r="EI108" s="46"/>
      <c r="EJ108" s="46"/>
      <c r="EK108" s="46"/>
      <c r="EL108" s="46"/>
      <c r="EM108" s="46"/>
      <c r="EN108" s="46"/>
      <c r="EO108" s="46"/>
      <c r="EP108" s="46"/>
      <c r="EQ108" s="46"/>
      <c r="ER108" s="46"/>
      <c r="ES108" s="46"/>
      <c r="ET108" s="46"/>
      <c r="EU108" s="46"/>
      <c r="EV108" s="46"/>
      <c r="EW108" s="46"/>
      <c r="EX108" s="46"/>
      <c r="EY108" s="46"/>
      <c r="EZ108" s="46"/>
      <c r="FA108" s="46"/>
      <c r="FB108" s="46"/>
      <c r="FC108" s="46"/>
      <c r="FD108" s="46"/>
      <c r="FE108" s="46"/>
      <c r="FF108" s="46"/>
      <c r="FG108" s="46"/>
      <c r="FH108" s="46"/>
      <c r="FI108" s="46"/>
      <c r="FJ108" s="46"/>
      <c r="FK108" s="46"/>
      <c r="FL108" s="46"/>
      <c r="FM108" s="46"/>
      <c r="FN108" s="46"/>
      <c r="FO108" s="46"/>
      <c r="FP108" s="46"/>
      <c r="FQ108" s="46"/>
      <c r="FR108" s="46"/>
      <c r="FS108" s="46"/>
      <c r="FT108" s="46"/>
      <c r="FU108" s="46"/>
      <c r="FV108" s="46"/>
      <c r="FW108" s="46"/>
      <c r="FX108" s="46"/>
      <c r="FY108" s="46"/>
      <c r="FZ108" s="46"/>
      <c r="GA108" s="46"/>
      <c r="GB108" s="46"/>
      <c r="GC108" s="46"/>
      <c r="GD108" s="46"/>
      <c r="GE108" s="46"/>
      <c r="GF108" s="46"/>
      <c r="GG108" s="46"/>
      <c r="GH108" s="46"/>
      <c r="GI108" s="46"/>
      <c r="GJ108" s="46"/>
      <c r="GK108" s="46"/>
      <c r="GL108" s="46"/>
      <c r="GM108" s="46"/>
      <c r="GN108" s="46"/>
      <c r="GO108" s="46"/>
      <c r="GP108" s="46"/>
      <c r="GQ108" s="46"/>
      <c r="GR108" s="46"/>
    </row>
    <row r="109" spans="2:200" x14ac:dyDescent="0.25">
      <c r="B109" s="16"/>
      <c r="C109" s="16"/>
      <c r="D109" s="47"/>
      <c r="E109" s="47"/>
      <c r="F109" s="47"/>
      <c r="G109" s="47"/>
      <c r="H109" s="47"/>
      <c r="I109" s="47"/>
      <c r="J109" s="47"/>
      <c r="K109" s="47"/>
      <c r="L109" s="47"/>
      <c r="M109" s="47"/>
      <c r="N109" s="47"/>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6"/>
      <c r="BW109" s="46"/>
      <c r="BX109" s="46"/>
      <c r="BY109" s="46"/>
      <c r="BZ109" s="46"/>
      <c r="CA109" s="46"/>
      <c r="CB109" s="46"/>
      <c r="CC109" s="46"/>
      <c r="CD109" s="46"/>
      <c r="CE109" s="46"/>
      <c r="CF109" s="46"/>
      <c r="CG109" s="46"/>
      <c r="CH109" s="46"/>
      <c r="CI109" s="46"/>
      <c r="CJ109" s="46"/>
      <c r="CK109" s="46"/>
      <c r="CL109" s="46"/>
      <c r="CM109" s="46"/>
      <c r="CN109" s="46"/>
      <c r="CO109" s="46"/>
      <c r="CP109" s="46"/>
      <c r="CQ109" s="46"/>
      <c r="CR109" s="46"/>
      <c r="CS109" s="46"/>
      <c r="CT109" s="46"/>
      <c r="CU109" s="46"/>
      <c r="CV109" s="46"/>
      <c r="CW109" s="46"/>
      <c r="CX109" s="46"/>
      <c r="CY109" s="46"/>
      <c r="CZ109" s="46"/>
      <c r="DA109" s="46"/>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46"/>
      <c r="DZ109" s="46"/>
      <c r="EA109" s="46"/>
      <c r="EB109" s="46"/>
      <c r="EC109" s="46"/>
      <c r="ED109" s="46"/>
      <c r="EE109" s="46"/>
      <c r="EF109" s="46"/>
      <c r="EG109" s="46"/>
      <c r="EH109" s="46"/>
      <c r="EI109" s="46"/>
      <c r="EJ109" s="46"/>
      <c r="EK109" s="46"/>
      <c r="EL109" s="46"/>
      <c r="EM109" s="46"/>
      <c r="EN109" s="46"/>
      <c r="EO109" s="46"/>
      <c r="EP109" s="46"/>
      <c r="EQ109" s="46"/>
      <c r="ER109" s="46"/>
      <c r="ES109" s="46"/>
      <c r="ET109" s="46"/>
      <c r="EU109" s="46"/>
      <c r="EV109" s="46"/>
      <c r="EW109" s="46"/>
      <c r="EX109" s="46"/>
      <c r="EY109" s="46"/>
      <c r="EZ109" s="46"/>
      <c r="FA109" s="46"/>
      <c r="FB109" s="46"/>
      <c r="FC109" s="46"/>
      <c r="FD109" s="46"/>
      <c r="FE109" s="46"/>
      <c r="FF109" s="46"/>
      <c r="FG109" s="46"/>
      <c r="FH109" s="46"/>
      <c r="FI109" s="46"/>
      <c r="FJ109" s="46"/>
      <c r="FK109" s="46"/>
      <c r="FL109" s="46"/>
      <c r="FM109" s="46"/>
      <c r="FN109" s="46"/>
      <c r="FO109" s="46"/>
      <c r="FP109" s="46"/>
      <c r="FQ109" s="46"/>
      <c r="FR109" s="46"/>
      <c r="FS109" s="46"/>
      <c r="FT109" s="46"/>
      <c r="FU109" s="46"/>
      <c r="FV109" s="46"/>
      <c r="FW109" s="46"/>
      <c r="FX109" s="46"/>
      <c r="FY109" s="46"/>
      <c r="FZ109" s="46"/>
      <c r="GA109" s="46"/>
      <c r="GB109" s="46"/>
      <c r="GC109" s="46"/>
      <c r="GD109" s="46"/>
      <c r="GE109" s="46"/>
      <c r="GF109" s="46"/>
      <c r="GG109" s="46"/>
      <c r="GH109" s="46"/>
      <c r="GI109" s="46"/>
      <c r="GJ109" s="46"/>
      <c r="GK109" s="46"/>
      <c r="GL109" s="46"/>
      <c r="GM109" s="46"/>
      <c r="GN109" s="46"/>
      <c r="GO109" s="46"/>
      <c r="GP109" s="46"/>
      <c r="GQ109" s="46"/>
      <c r="GR109" s="46"/>
    </row>
    <row r="110" spans="2:200" x14ac:dyDescent="0.25">
      <c r="B110" s="16"/>
      <c r="C110" s="16"/>
      <c r="D110" s="47"/>
      <c r="E110" s="47"/>
      <c r="F110" s="47"/>
      <c r="G110" s="47"/>
      <c r="H110" s="47"/>
      <c r="I110" s="47"/>
      <c r="J110" s="47"/>
      <c r="K110" s="47"/>
      <c r="L110" s="47"/>
      <c r="M110" s="47"/>
      <c r="N110" s="47"/>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6"/>
      <c r="BW110" s="46"/>
      <c r="BX110" s="46"/>
      <c r="BY110" s="46"/>
      <c r="BZ110" s="46"/>
      <c r="CA110" s="46"/>
      <c r="CB110" s="46"/>
      <c r="CC110" s="46"/>
      <c r="CD110" s="46"/>
      <c r="CE110" s="46"/>
      <c r="CF110" s="46"/>
      <c r="CG110" s="46"/>
      <c r="CH110" s="46"/>
      <c r="CI110" s="46"/>
      <c r="CJ110" s="46"/>
      <c r="CK110" s="46"/>
      <c r="CL110" s="46"/>
      <c r="CM110" s="46"/>
      <c r="CN110" s="46"/>
      <c r="CO110" s="46"/>
      <c r="CP110" s="46"/>
      <c r="CQ110" s="46"/>
      <c r="CR110" s="46"/>
      <c r="CS110" s="46"/>
      <c r="CT110" s="46"/>
      <c r="CU110" s="46"/>
      <c r="CV110" s="46"/>
      <c r="CW110" s="46"/>
      <c r="CX110" s="46"/>
      <c r="CY110" s="46"/>
      <c r="CZ110" s="46"/>
      <c r="DA110" s="46"/>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46"/>
      <c r="DZ110" s="46"/>
      <c r="EA110" s="46"/>
      <c r="EB110" s="46"/>
      <c r="EC110" s="46"/>
      <c r="ED110" s="46"/>
      <c r="EE110" s="46"/>
      <c r="EF110" s="46"/>
      <c r="EG110" s="46"/>
      <c r="EH110" s="46"/>
      <c r="EI110" s="46"/>
      <c r="EJ110" s="46"/>
      <c r="EK110" s="46"/>
      <c r="EL110" s="46"/>
      <c r="EM110" s="46"/>
      <c r="EN110" s="46"/>
      <c r="EO110" s="46"/>
      <c r="EP110" s="46"/>
      <c r="EQ110" s="46"/>
      <c r="ER110" s="46"/>
      <c r="ES110" s="46"/>
      <c r="ET110" s="46"/>
      <c r="EU110" s="46"/>
      <c r="EV110" s="46"/>
      <c r="EW110" s="46"/>
      <c r="EX110" s="46"/>
      <c r="EY110" s="46"/>
      <c r="EZ110" s="46"/>
      <c r="FA110" s="46"/>
      <c r="FB110" s="46"/>
      <c r="FC110" s="46"/>
      <c r="FD110" s="46"/>
      <c r="FE110" s="46"/>
      <c r="FF110" s="46"/>
      <c r="FG110" s="46"/>
      <c r="FH110" s="46"/>
      <c r="FI110" s="46"/>
      <c r="FJ110" s="46"/>
      <c r="FK110" s="46"/>
      <c r="FL110" s="46"/>
      <c r="FM110" s="46"/>
      <c r="FN110" s="46"/>
      <c r="FO110" s="46"/>
      <c r="FP110" s="46"/>
      <c r="FQ110" s="46"/>
      <c r="FR110" s="46"/>
      <c r="FS110" s="46"/>
      <c r="FT110" s="46"/>
      <c r="FU110" s="46"/>
      <c r="FV110" s="46"/>
      <c r="FW110" s="46"/>
      <c r="FX110" s="46"/>
      <c r="FY110" s="46"/>
      <c r="FZ110" s="46"/>
      <c r="GA110" s="46"/>
      <c r="GB110" s="46"/>
      <c r="GC110" s="46"/>
      <c r="GD110" s="46"/>
      <c r="GE110" s="46"/>
      <c r="GF110" s="46"/>
      <c r="GG110" s="46"/>
      <c r="GH110" s="46"/>
      <c r="GI110" s="46"/>
      <c r="GJ110" s="46"/>
      <c r="GK110" s="46"/>
      <c r="GL110" s="46"/>
      <c r="GM110" s="46"/>
      <c r="GN110" s="46"/>
      <c r="GO110" s="46"/>
      <c r="GP110" s="46"/>
      <c r="GQ110" s="46"/>
      <c r="GR110" s="46"/>
    </row>
    <row r="111" spans="2:200" x14ac:dyDescent="0.25">
      <c r="B111" s="16"/>
      <c r="C111" s="16"/>
      <c r="D111" s="47"/>
      <c r="E111" s="47"/>
      <c r="F111" s="47"/>
      <c r="G111" s="47"/>
      <c r="H111" s="47"/>
      <c r="I111" s="47"/>
      <c r="J111" s="47"/>
      <c r="K111" s="47"/>
      <c r="L111" s="47"/>
      <c r="M111" s="47"/>
      <c r="N111" s="47"/>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46"/>
      <c r="DZ111" s="46"/>
      <c r="EA111" s="46"/>
      <c r="EB111" s="46"/>
      <c r="EC111" s="46"/>
      <c r="ED111" s="46"/>
      <c r="EE111" s="46"/>
      <c r="EF111" s="46"/>
      <c r="EG111" s="46"/>
      <c r="EH111" s="46"/>
      <c r="EI111" s="46"/>
      <c r="EJ111" s="46"/>
      <c r="EK111" s="46"/>
      <c r="EL111" s="46"/>
      <c r="EM111" s="46"/>
      <c r="EN111" s="46"/>
      <c r="EO111" s="46"/>
      <c r="EP111" s="46"/>
      <c r="EQ111" s="46"/>
      <c r="ER111" s="46"/>
      <c r="ES111" s="46"/>
      <c r="ET111" s="46"/>
      <c r="EU111" s="46"/>
      <c r="EV111" s="46"/>
      <c r="EW111" s="46"/>
      <c r="EX111" s="46"/>
      <c r="EY111" s="46"/>
      <c r="EZ111" s="46"/>
      <c r="FA111" s="46"/>
      <c r="FB111" s="46"/>
      <c r="FC111" s="46"/>
      <c r="FD111" s="46"/>
      <c r="FE111" s="46"/>
      <c r="FF111" s="46"/>
      <c r="FG111" s="46"/>
      <c r="FH111" s="46"/>
      <c r="FI111" s="46"/>
      <c r="FJ111" s="46"/>
      <c r="FK111" s="46"/>
      <c r="FL111" s="46"/>
      <c r="FM111" s="46"/>
      <c r="FN111" s="46"/>
      <c r="FO111" s="46"/>
      <c r="FP111" s="46"/>
      <c r="FQ111" s="46"/>
      <c r="FR111" s="46"/>
      <c r="FS111" s="46"/>
      <c r="FT111" s="46"/>
      <c r="FU111" s="46"/>
      <c r="FV111" s="46"/>
      <c r="FW111" s="46"/>
      <c r="FX111" s="46"/>
      <c r="FY111" s="46"/>
      <c r="FZ111" s="46"/>
      <c r="GA111" s="46"/>
      <c r="GB111" s="46"/>
      <c r="GC111" s="46"/>
      <c r="GD111" s="46"/>
      <c r="GE111" s="46"/>
      <c r="GF111" s="46"/>
      <c r="GG111" s="46"/>
      <c r="GH111" s="46"/>
      <c r="GI111" s="46"/>
      <c r="GJ111" s="46"/>
      <c r="GK111" s="46"/>
      <c r="GL111" s="46"/>
      <c r="GM111" s="46"/>
      <c r="GN111" s="46"/>
      <c r="GO111" s="46"/>
      <c r="GP111" s="46"/>
      <c r="GQ111" s="46"/>
      <c r="GR111" s="46"/>
    </row>
    <row r="112" spans="2:200" x14ac:dyDescent="0.25">
      <c r="B112" s="16"/>
      <c r="C112" s="16"/>
      <c r="D112" s="47"/>
      <c r="E112" s="47"/>
      <c r="F112" s="47"/>
      <c r="G112" s="47"/>
      <c r="H112" s="47"/>
      <c r="I112" s="47"/>
      <c r="J112" s="47"/>
      <c r="K112" s="47"/>
      <c r="L112" s="47"/>
      <c r="M112" s="47"/>
      <c r="N112" s="47"/>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c r="BH112" s="46"/>
      <c r="BI112" s="46"/>
      <c r="BJ112" s="46"/>
      <c r="BK112" s="46"/>
      <c r="BL112" s="46"/>
      <c r="BM112" s="46"/>
      <c r="BN112" s="46"/>
      <c r="BO112" s="46"/>
      <c r="BP112" s="46"/>
      <c r="BQ112" s="46"/>
      <c r="BR112" s="46"/>
      <c r="BS112" s="46"/>
      <c r="BT112" s="46"/>
      <c r="BU112" s="46"/>
      <c r="BV112" s="46"/>
      <c r="BW112" s="46"/>
      <c r="BX112" s="46"/>
      <c r="BY112" s="46"/>
      <c r="BZ112" s="46"/>
      <c r="CA112" s="46"/>
      <c r="CB112" s="46"/>
      <c r="CC112" s="46"/>
      <c r="CD112" s="46"/>
      <c r="CE112" s="46"/>
      <c r="CF112" s="46"/>
      <c r="CG112" s="46"/>
      <c r="CH112" s="46"/>
      <c r="CI112" s="46"/>
      <c r="CJ112" s="46"/>
      <c r="CK112" s="46"/>
      <c r="CL112" s="46"/>
      <c r="CM112" s="46"/>
      <c r="CN112" s="46"/>
      <c r="CO112" s="46"/>
      <c r="CP112" s="46"/>
      <c r="CQ112" s="46"/>
      <c r="CR112" s="46"/>
      <c r="CS112" s="46"/>
      <c r="CT112" s="46"/>
      <c r="CU112" s="46"/>
      <c r="CV112" s="46"/>
      <c r="CW112" s="46"/>
      <c r="CX112" s="46"/>
      <c r="CY112" s="46"/>
      <c r="CZ112" s="46"/>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46"/>
      <c r="DZ112" s="46"/>
      <c r="EA112" s="46"/>
      <c r="EB112" s="46"/>
      <c r="EC112" s="46"/>
      <c r="ED112" s="46"/>
      <c r="EE112" s="46"/>
      <c r="EF112" s="46"/>
      <c r="EG112" s="46"/>
      <c r="EH112" s="46"/>
      <c r="EI112" s="46"/>
      <c r="EJ112" s="46"/>
      <c r="EK112" s="46"/>
      <c r="EL112" s="46"/>
      <c r="EM112" s="46"/>
      <c r="EN112" s="46"/>
      <c r="EO112" s="46"/>
      <c r="EP112" s="46"/>
      <c r="EQ112" s="46"/>
      <c r="ER112" s="46"/>
      <c r="ES112" s="46"/>
      <c r="ET112" s="46"/>
      <c r="EU112" s="46"/>
      <c r="EV112" s="46"/>
      <c r="EW112" s="46"/>
      <c r="EX112" s="46"/>
      <c r="EY112" s="46"/>
      <c r="EZ112" s="46"/>
      <c r="FA112" s="46"/>
      <c r="FB112" s="46"/>
      <c r="FC112" s="46"/>
      <c r="FD112" s="46"/>
      <c r="FE112" s="46"/>
      <c r="FF112" s="46"/>
      <c r="FG112" s="46"/>
      <c r="FH112" s="46"/>
      <c r="FI112" s="46"/>
      <c r="FJ112" s="46"/>
      <c r="FK112" s="46"/>
      <c r="FL112" s="46"/>
      <c r="FM112" s="46"/>
      <c r="FN112" s="46"/>
      <c r="FO112" s="46"/>
      <c r="FP112" s="46"/>
      <c r="FQ112" s="46"/>
      <c r="FR112" s="46"/>
      <c r="FS112" s="46"/>
      <c r="FT112" s="46"/>
      <c r="FU112" s="46"/>
      <c r="FV112" s="46"/>
      <c r="FW112" s="46"/>
      <c r="FX112" s="46"/>
      <c r="FY112" s="46"/>
      <c r="FZ112" s="46"/>
      <c r="GA112" s="46"/>
      <c r="GB112" s="46"/>
      <c r="GC112" s="46"/>
      <c r="GD112" s="46"/>
      <c r="GE112" s="46"/>
      <c r="GF112" s="46"/>
      <c r="GG112" s="46"/>
      <c r="GH112" s="46"/>
      <c r="GI112" s="46"/>
      <c r="GJ112" s="46"/>
      <c r="GK112" s="46"/>
      <c r="GL112" s="46"/>
      <c r="GM112" s="46"/>
      <c r="GN112" s="46"/>
      <c r="GO112" s="46"/>
      <c r="GP112" s="46"/>
      <c r="GQ112" s="46"/>
      <c r="GR112" s="46"/>
    </row>
    <row r="113" spans="2:200" x14ac:dyDescent="0.25">
      <c r="B113" s="16"/>
      <c r="C113" s="16"/>
      <c r="D113" s="47"/>
      <c r="E113" s="47"/>
      <c r="F113" s="47"/>
      <c r="G113" s="47"/>
      <c r="H113" s="47"/>
      <c r="I113" s="47"/>
      <c r="J113" s="47"/>
      <c r="K113" s="47"/>
      <c r="L113" s="47"/>
      <c r="M113" s="47"/>
      <c r="N113" s="47"/>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c r="BH113" s="46"/>
      <c r="BI113" s="46"/>
      <c r="BJ113" s="46"/>
      <c r="BK113" s="46"/>
      <c r="BL113" s="46"/>
      <c r="BM113" s="46"/>
      <c r="BN113" s="46"/>
      <c r="BO113" s="46"/>
      <c r="BP113" s="46"/>
      <c r="BQ113" s="46"/>
      <c r="BR113" s="46"/>
      <c r="BS113" s="46"/>
      <c r="BT113" s="46"/>
      <c r="BU113" s="46"/>
      <c r="BV113" s="46"/>
      <c r="BW113" s="46"/>
      <c r="BX113" s="46"/>
      <c r="BY113" s="46"/>
      <c r="BZ113" s="46"/>
      <c r="CA113" s="46"/>
      <c r="CB113" s="46"/>
      <c r="CC113" s="46"/>
      <c r="CD113" s="46"/>
      <c r="CE113" s="46"/>
      <c r="CF113" s="46"/>
      <c r="CG113" s="46"/>
      <c r="CH113" s="46"/>
      <c r="CI113" s="46"/>
      <c r="CJ113" s="46"/>
      <c r="CK113" s="46"/>
      <c r="CL113" s="46"/>
      <c r="CM113" s="46"/>
      <c r="CN113" s="46"/>
      <c r="CO113" s="46"/>
      <c r="CP113" s="46"/>
      <c r="CQ113" s="46"/>
      <c r="CR113" s="46"/>
      <c r="CS113" s="46"/>
      <c r="CT113" s="46"/>
      <c r="CU113" s="46"/>
      <c r="CV113" s="46"/>
      <c r="CW113" s="46"/>
      <c r="CX113" s="46"/>
      <c r="CY113" s="46"/>
      <c r="CZ113" s="46"/>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46"/>
      <c r="DZ113" s="46"/>
      <c r="EA113" s="46"/>
      <c r="EB113" s="46"/>
      <c r="EC113" s="46"/>
      <c r="ED113" s="46"/>
      <c r="EE113" s="46"/>
      <c r="EF113" s="46"/>
      <c r="EG113" s="46"/>
      <c r="EH113" s="46"/>
      <c r="EI113" s="46"/>
      <c r="EJ113" s="46"/>
      <c r="EK113" s="46"/>
      <c r="EL113" s="46"/>
      <c r="EM113" s="46"/>
      <c r="EN113" s="46"/>
      <c r="EO113" s="46"/>
      <c r="EP113" s="46"/>
      <c r="EQ113" s="46"/>
      <c r="ER113" s="46"/>
      <c r="ES113" s="46"/>
      <c r="ET113" s="46"/>
      <c r="EU113" s="46"/>
      <c r="EV113" s="46"/>
      <c r="EW113" s="46"/>
      <c r="EX113" s="46"/>
      <c r="EY113" s="46"/>
      <c r="EZ113" s="46"/>
      <c r="FA113" s="46"/>
      <c r="FB113" s="46"/>
      <c r="FC113" s="46"/>
      <c r="FD113" s="46"/>
      <c r="FE113" s="46"/>
      <c r="FF113" s="46"/>
      <c r="FG113" s="46"/>
      <c r="FH113" s="46"/>
      <c r="FI113" s="46"/>
      <c r="FJ113" s="46"/>
      <c r="FK113" s="46"/>
      <c r="FL113" s="46"/>
      <c r="FM113" s="46"/>
      <c r="FN113" s="46"/>
      <c r="FO113" s="46"/>
      <c r="FP113" s="46"/>
      <c r="FQ113" s="46"/>
      <c r="FR113" s="46"/>
      <c r="FS113" s="46"/>
      <c r="FT113" s="46"/>
      <c r="FU113" s="46"/>
      <c r="FV113" s="46"/>
      <c r="FW113" s="46"/>
      <c r="FX113" s="46"/>
      <c r="FY113" s="46"/>
      <c r="FZ113" s="46"/>
      <c r="GA113" s="46"/>
      <c r="GB113" s="46"/>
      <c r="GC113" s="46"/>
      <c r="GD113" s="46"/>
      <c r="GE113" s="46"/>
      <c r="GF113" s="46"/>
      <c r="GG113" s="46"/>
      <c r="GH113" s="46"/>
      <c r="GI113" s="46"/>
      <c r="GJ113" s="46"/>
      <c r="GK113" s="46"/>
      <c r="GL113" s="46"/>
      <c r="GM113" s="46"/>
      <c r="GN113" s="46"/>
      <c r="GO113" s="46"/>
      <c r="GP113" s="46"/>
      <c r="GQ113" s="46"/>
      <c r="GR113" s="46"/>
    </row>
    <row r="114" spans="2:200" x14ac:dyDescent="0.25">
      <c r="B114" s="16"/>
      <c r="C114" s="16"/>
      <c r="D114" s="47"/>
      <c r="E114" s="47"/>
      <c r="F114" s="47"/>
      <c r="G114" s="47"/>
      <c r="H114" s="47"/>
      <c r="I114" s="47"/>
      <c r="J114" s="47"/>
      <c r="K114" s="47"/>
      <c r="L114" s="47"/>
      <c r="M114" s="47"/>
      <c r="N114" s="47"/>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c r="BH114" s="46"/>
      <c r="BI114" s="46"/>
      <c r="BJ114" s="46"/>
      <c r="BK114" s="46"/>
      <c r="BL114" s="46"/>
      <c r="BM114" s="46"/>
      <c r="BN114" s="46"/>
      <c r="BO114" s="46"/>
      <c r="BP114" s="46"/>
      <c r="BQ114" s="46"/>
      <c r="BR114" s="46"/>
      <c r="BS114" s="46"/>
      <c r="BT114" s="46"/>
      <c r="BU114" s="46"/>
      <c r="BV114" s="46"/>
      <c r="BW114" s="46"/>
      <c r="BX114" s="46"/>
      <c r="BY114" s="46"/>
      <c r="BZ114" s="46"/>
      <c r="CA114" s="46"/>
      <c r="CB114" s="46"/>
      <c r="CC114" s="46"/>
      <c r="CD114" s="46"/>
      <c r="CE114" s="46"/>
      <c r="CF114" s="46"/>
      <c r="CG114" s="46"/>
      <c r="CH114" s="46"/>
      <c r="CI114" s="46"/>
      <c r="CJ114" s="46"/>
      <c r="CK114" s="46"/>
      <c r="CL114" s="46"/>
      <c r="CM114" s="46"/>
      <c r="CN114" s="46"/>
      <c r="CO114" s="46"/>
      <c r="CP114" s="46"/>
      <c r="CQ114" s="46"/>
      <c r="CR114" s="46"/>
      <c r="CS114" s="46"/>
      <c r="CT114" s="46"/>
      <c r="CU114" s="46"/>
      <c r="CV114" s="46"/>
      <c r="CW114" s="46"/>
      <c r="CX114" s="46"/>
      <c r="CY114" s="46"/>
      <c r="CZ114" s="46"/>
      <c r="DA114" s="46"/>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46"/>
      <c r="DZ114" s="46"/>
      <c r="EA114" s="46"/>
      <c r="EB114" s="46"/>
      <c r="EC114" s="46"/>
      <c r="ED114" s="46"/>
      <c r="EE114" s="46"/>
      <c r="EF114" s="46"/>
      <c r="EG114" s="46"/>
      <c r="EH114" s="46"/>
      <c r="EI114" s="46"/>
      <c r="EJ114" s="46"/>
      <c r="EK114" s="46"/>
      <c r="EL114" s="46"/>
      <c r="EM114" s="46"/>
      <c r="EN114" s="46"/>
      <c r="EO114" s="46"/>
      <c r="EP114" s="46"/>
      <c r="EQ114" s="46"/>
      <c r="ER114" s="46"/>
      <c r="ES114" s="46"/>
      <c r="ET114" s="46"/>
      <c r="EU114" s="46"/>
      <c r="EV114" s="46"/>
      <c r="EW114" s="46"/>
      <c r="EX114" s="46"/>
      <c r="EY114" s="46"/>
      <c r="EZ114" s="46"/>
      <c r="FA114" s="46"/>
      <c r="FB114" s="46"/>
      <c r="FC114" s="46"/>
      <c r="FD114" s="46"/>
      <c r="FE114" s="46"/>
      <c r="FF114" s="46"/>
      <c r="FG114" s="46"/>
      <c r="FH114" s="46"/>
      <c r="FI114" s="46"/>
      <c r="FJ114" s="46"/>
      <c r="FK114" s="46"/>
      <c r="FL114" s="46"/>
      <c r="FM114" s="46"/>
      <c r="FN114" s="46"/>
      <c r="FO114" s="46"/>
      <c r="FP114" s="46"/>
      <c r="FQ114" s="46"/>
      <c r="FR114" s="46"/>
      <c r="FS114" s="46"/>
      <c r="FT114" s="46"/>
      <c r="FU114" s="46"/>
      <c r="FV114" s="46"/>
      <c r="FW114" s="46"/>
      <c r="FX114" s="46"/>
      <c r="FY114" s="46"/>
      <c r="FZ114" s="46"/>
      <c r="GA114" s="46"/>
      <c r="GB114" s="46"/>
      <c r="GC114" s="46"/>
      <c r="GD114" s="46"/>
      <c r="GE114" s="46"/>
      <c r="GF114" s="46"/>
      <c r="GG114" s="46"/>
      <c r="GH114" s="46"/>
      <c r="GI114" s="46"/>
      <c r="GJ114" s="46"/>
      <c r="GK114" s="46"/>
      <c r="GL114" s="46"/>
      <c r="GM114" s="46"/>
      <c r="GN114" s="46"/>
      <c r="GO114" s="46"/>
      <c r="GP114" s="46"/>
      <c r="GQ114" s="46"/>
      <c r="GR114" s="46"/>
    </row>
    <row r="115" spans="2:200" x14ac:dyDescent="0.25">
      <c r="B115" s="16"/>
      <c r="C115" s="16"/>
      <c r="D115" s="47"/>
      <c r="E115" s="47"/>
      <c r="F115" s="47"/>
      <c r="G115" s="47"/>
      <c r="H115" s="47"/>
      <c r="I115" s="47"/>
      <c r="J115" s="47"/>
      <c r="K115" s="47"/>
      <c r="L115" s="47"/>
      <c r="M115" s="47"/>
      <c r="N115" s="47"/>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46"/>
      <c r="BU115" s="46"/>
      <c r="BV115" s="46"/>
      <c r="BW115" s="46"/>
      <c r="BX115" s="46"/>
      <c r="BY115" s="46"/>
      <c r="BZ115" s="46"/>
      <c r="CA115" s="46"/>
      <c r="CB115" s="46"/>
      <c r="CC115" s="46"/>
      <c r="CD115" s="46"/>
      <c r="CE115" s="46"/>
      <c r="CF115" s="46"/>
      <c r="CG115" s="46"/>
      <c r="CH115" s="46"/>
      <c r="CI115" s="46"/>
      <c r="CJ115" s="46"/>
      <c r="CK115" s="46"/>
      <c r="CL115" s="46"/>
      <c r="CM115" s="46"/>
      <c r="CN115" s="46"/>
      <c r="CO115" s="46"/>
      <c r="CP115" s="46"/>
      <c r="CQ115" s="46"/>
      <c r="CR115" s="46"/>
      <c r="CS115" s="46"/>
      <c r="CT115" s="46"/>
      <c r="CU115" s="46"/>
      <c r="CV115" s="46"/>
      <c r="CW115" s="46"/>
      <c r="CX115" s="46"/>
      <c r="CY115" s="46"/>
      <c r="CZ115" s="46"/>
      <c r="DA115" s="46"/>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46"/>
      <c r="DZ115" s="46"/>
      <c r="EA115" s="46"/>
      <c r="EB115" s="46"/>
      <c r="EC115" s="46"/>
      <c r="ED115" s="46"/>
      <c r="EE115" s="46"/>
      <c r="EF115" s="46"/>
      <c r="EG115" s="46"/>
      <c r="EH115" s="46"/>
      <c r="EI115" s="46"/>
      <c r="EJ115" s="46"/>
      <c r="EK115" s="46"/>
      <c r="EL115" s="46"/>
      <c r="EM115" s="46"/>
      <c r="EN115" s="46"/>
      <c r="EO115" s="46"/>
      <c r="EP115" s="46"/>
      <c r="EQ115" s="46"/>
      <c r="ER115" s="46"/>
      <c r="ES115" s="46"/>
      <c r="ET115" s="46"/>
      <c r="EU115" s="46"/>
      <c r="EV115" s="46"/>
      <c r="EW115" s="46"/>
      <c r="EX115" s="46"/>
      <c r="EY115" s="46"/>
      <c r="EZ115" s="46"/>
      <c r="FA115" s="46"/>
      <c r="FB115" s="46"/>
      <c r="FC115" s="46"/>
      <c r="FD115" s="46"/>
      <c r="FE115" s="46"/>
      <c r="FF115" s="46"/>
      <c r="FG115" s="46"/>
      <c r="FH115" s="46"/>
      <c r="FI115" s="46"/>
      <c r="FJ115" s="46"/>
      <c r="FK115" s="46"/>
      <c r="FL115" s="46"/>
      <c r="FM115" s="46"/>
      <c r="FN115" s="46"/>
      <c r="FO115" s="46"/>
      <c r="FP115" s="46"/>
      <c r="FQ115" s="46"/>
      <c r="FR115" s="46"/>
      <c r="FS115" s="46"/>
      <c r="FT115" s="46"/>
      <c r="FU115" s="46"/>
      <c r="FV115" s="46"/>
      <c r="FW115" s="46"/>
      <c r="FX115" s="46"/>
      <c r="FY115" s="46"/>
      <c r="FZ115" s="46"/>
      <c r="GA115" s="46"/>
      <c r="GB115" s="46"/>
      <c r="GC115" s="46"/>
      <c r="GD115" s="46"/>
      <c r="GE115" s="46"/>
      <c r="GF115" s="46"/>
      <c r="GG115" s="46"/>
      <c r="GH115" s="46"/>
      <c r="GI115" s="46"/>
      <c r="GJ115" s="46"/>
      <c r="GK115" s="46"/>
      <c r="GL115" s="46"/>
      <c r="GM115" s="46"/>
      <c r="GN115" s="46"/>
      <c r="GO115" s="46"/>
      <c r="GP115" s="46"/>
      <c r="GQ115" s="46"/>
      <c r="GR115" s="46"/>
    </row>
    <row r="116" spans="2:200" x14ac:dyDescent="0.25">
      <c r="B116" s="16"/>
      <c r="C116" s="16"/>
      <c r="D116" s="47"/>
      <c r="E116" s="47"/>
      <c r="F116" s="47"/>
      <c r="G116" s="47"/>
      <c r="H116" s="47"/>
      <c r="I116" s="47"/>
      <c r="J116" s="47"/>
      <c r="K116" s="47"/>
      <c r="L116" s="47"/>
      <c r="M116" s="47"/>
      <c r="N116" s="47"/>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46"/>
      <c r="DZ116" s="46"/>
      <c r="EA116" s="46"/>
      <c r="EB116" s="46"/>
      <c r="EC116" s="46"/>
      <c r="ED116" s="46"/>
      <c r="EE116" s="46"/>
      <c r="EF116" s="46"/>
      <c r="EG116" s="46"/>
      <c r="EH116" s="46"/>
      <c r="EI116" s="46"/>
      <c r="EJ116" s="46"/>
      <c r="EK116" s="46"/>
      <c r="EL116" s="46"/>
      <c r="EM116" s="46"/>
      <c r="EN116" s="46"/>
      <c r="EO116" s="46"/>
      <c r="EP116" s="46"/>
      <c r="EQ116" s="46"/>
      <c r="ER116" s="46"/>
      <c r="ES116" s="46"/>
      <c r="ET116" s="46"/>
      <c r="EU116" s="46"/>
      <c r="EV116" s="46"/>
      <c r="EW116" s="46"/>
      <c r="EX116" s="46"/>
      <c r="EY116" s="46"/>
      <c r="EZ116" s="46"/>
      <c r="FA116" s="46"/>
      <c r="FB116" s="46"/>
      <c r="FC116" s="46"/>
      <c r="FD116" s="46"/>
      <c r="FE116" s="46"/>
      <c r="FF116" s="46"/>
      <c r="FG116" s="46"/>
      <c r="FH116" s="46"/>
      <c r="FI116" s="46"/>
      <c r="FJ116" s="46"/>
      <c r="FK116" s="46"/>
      <c r="FL116" s="46"/>
      <c r="FM116" s="46"/>
      <c r="FN116" s="46"/>
      <c r="FO116" s="46"/>
      <c r="FP116" s="46"/>
      <c r="FQ116" s="46"/>
      <c r="FR116" s="46"/>
      <c r="FS116" s="46"/>
      <c r="FT116" s="46"/>
      <c r="FU116" s="46"/>
      <c r="FV116" s="46"/>
      <c r="FW116" s="46"/>
      <c r="FX116" s="46"/>
      <c r="FY116" s="46"/>
      <c r="FZ116" s="46"/>
      <c r="GA116" s="46"/>
      <c r="GB116" s="46"/>
      <c r="GC116" s="46"/>
      <c r="GD116" s="46"/>
      <c r="GE116" s="46"/>
      <c r="GF116" s="46"/>
      <c r="GG116" s="46"/>
      <c r="GH116" s="46"/>
      <c r="GI116" s="46"/>
      <c r="GJ116" s="46"/>
      <c r="GK116" s="46"/>
      <c r="GL116" s="46"/>
      <c r="GM116" s="46"/>
      <c r="GN116" s="46"/>
      <c r="GO116" s="46"/>
      <c r="GP116" s="46"/>
      <c r="GQ116" s="46"/>
      <c r="GR116" s="46"/>
    </row>
    <row r="117" spans="2:200" x14ac:dyDescent="0.25">
      <c r="B117" s="16"/>
      <c r="C117" s="16"/>
      <c r="D117" s="47"/>
      <c r="E117" s="47"/>
      <c r="F117" s="47"/>
      <c r="G117" s="47"/>
      <c r="H117" s="47"/>
      <c r="I117" s="47"/>
      <c r="J117" s="47"/>
      <c r="K117" s="47"/>
      <c r="L117" s="47"/>
      <c r="M117" s="47"/>
      <c r="N117" s="47"/>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46"/>
      <c r="BU117" s="46"/>
      <c r="BV117" s="46"/>
      <c r="BW117" s="46"/>
      <c r="BX117" s="46"/>
      <c r="BY117" s="46"/>
      <c r="BZ117" s="46"/>
      <c r="CA117" s="46"/>
      <c r="CB117" s="46"/>
      <c r="CC117" s="46"/>
      <c r="CD117" s="46"/>
      <c r="CE117" s="46"/>
      <c r="CF117" s="46"/>
      <c r="CG117" s="46"/>
      <c r="CH117" s="46"/>
      <c r="CI117" s="46"/>
      <c r="CJ117" s="46"/>
      <c r="CK117" s="46"/>
      <c r="CL117" s="46"/>
      <c r="CM117" s="46"/>
      <c r="CN117" s="46"/>
      <c r="CO117" s="46"/>
      <c r="CP117" s="46"/>
      <c r="CQ117" s="46"/>
      <c r="CR117" s="46"/>
      <c r="CS117" s="46"/>
      <c r="CT117" s="46"/>
      <c r="CU117" s="46"/>
      <c r="CV117" s="46"/>
      <c r="CW117" s="46"/>
      <c r="CX117" s="46"/>
      <c r="CY117" s="46"/>
      <c r="CZ117" s="46"/>
      <c r="DA117" s="46"/>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46"/>
      <c r="DZ117" s="46"/>
      <c r="EA117" s="46"/>
      <c r="EB117" s="46"/>
      <c r="EC117" s="46"/>
      <c r="ED117" s="46"/>
      <c r="EE117" s="46"/>
      <c r="EF117" s="46"/>
      <c r="EG117" s="46"/>
      <c r="EH117" s="46"/>
      <c r="EI117" s="46"/>
      <c r="EJ117" s="46"/>
      <c r="EK117" s="46"/>
      <c r="EL117" s="46"/>
      <c r="EM117" s="46"/>
      <c r="EN117" s="46"/>
      <c r="EO117" s="46"/>
      <c r="EP117" s="46"/>
      <c r="EQ117" s="46"/>
      <c r="ER117" s="46"/>
      <c r="ES117" s="46"/>
      <c r="ET117" s="46"/>
      <c r="EU117" s="46"/>
      <c r="EV117" s="46"/>
      <c r="EW117" s="46"/>
      <c r="EX117" s="46"/>
      <c r="EY117" s="46"/>
      <c r="EZ117" s="46"/>
      <c r="FA117" s="46"/>
      <c r="FB117" s="46"/>
      <c r="FC117" s="46"/>
      <c r="FD117" s="46"/>
      <c r="FE117" s="46"/>
      <c r="FF117" s="46"/>
      <c r="FG117" s="46"/>
      <c r="FH117" s="46"/>
      <c r="FI117" s="46"/>
      <c r="FJ117" s="46"/>
      <c r="FK117" s="46"/>
      <c r="FL117" s="46"/>
      <c r="FM117" s="46"/>
      <c r="FN117" s="46"/>
      <c r="FO117" s="46"/>
      <c r="FP117" s="46"/>
      <c r="FQ117" s="46"/>
      <c r="FR117" s="46"/>
      <c r="FS117" s="46"/>
      <c r="FT117" s="46"/>
      <c r="FU117" s="46"/>
      <c r="FV117" s="46"/>
      <c r="FW117" s="46"/>
      <c r="FX117" s="46"/>
      <c r="FY117" s="46"/>
      <c r="FZ117" s="46"/>
      <c r="GA117" s="46"/>
      <c r="GB117" s="46"/>
      <c r="GC117" s="46"/>
      <c r="GD117" s="46"/>
      <c r="GE117" s="46"/>
      <c r="GF117" s="46"/>
      <c r="GG117" s="46"/>
      <c r="GH117" s="46"/>
      <c r="GI117" s="46"/>
      <c r="GJ117" s="46"/>
      <c r="GK117" s="46"/>
      <c r="GL117" s="46"/>
      <c r="GM117" s="46"/>
      <c r="GN117" s="46"/>
      <c r="GO117" s="46"/>
      <c r="GP117" s="46"/>
      <c r="GQ117" s="46"/>
      <c r="GR117" s="46"/>
    </row>
    <row r="118" spans="2:200" x14ac:dyDescent="0.25">
      <c r="B118" s="16"/>
      <c r="C118" s="16"/>
      <c r="D118" s="47"/>
      <c r="E118" s="47"/>
      <c r="F118" s="47"/>
      <c r="G118" s="47"/>
      <c r="H118" s="47"/>
      <c r="I118" s="47"/>
      <c r="J118" s="47"/>
      <c r="K118" s="47"/>
      <c r="L118" s="47"/>
      <c r="M118" s="47"/>
      <c r="N118" s="47"/>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46"/>
      <c r="BU118" s="46"/>
      <c r="BV118" s="46"/>
      <c r="BW118" s="46"/>
      <c r="BX118" s="46"/>
      <c r="BY118" s="46"/>
      <c r="BZ118" s="46"/>
      <c r="CA118" s="46"/>
      <c r="CB118" s="46"/>
      <c r="CC118" s="46"/>
      <c r="CD118" s="46"/>
      <c r="CE118" s="46"/>
      <c r="CF118" s="46"/>
      <c r="CG118" s="46"/>
      <c r="CH118" s="46"/>
      <c r="CI118" s="46"/>
      <c r="CJ118" s="46"/>
      <c r="CK118" s="46"/>
      <c r="CL118" s="46"/>
      <c r="CM118" s="46"/>
      <c r="CN118" s="46"/>
      <c r="CO118" s="46"/>
      <c r="CP118" s="46"/>
      <c r="CQ118" s="46"/>
      <c r="CR118" s="46"/>
      <c r="CS118" s="46"/>
      <c r="CT118" s="46"/>
      <c r="CU118" s="46"/>
      <c r="CV118" s="46"/>
      <c r="CW118" s="46"/>
      <c r="CX118" s="46"/>
      <c r="CY118" s="46"/>
      <c r="CZ118" s="46"/>
      <c r="DA118" s="46"/>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46"/>
      <c r="DZ118" s="46"/>
      <c r="EA118" s="46"/>
      <c r="EB118" s="46"/>
      <c r="EC118" s="46"/>
      <c r="ED118" s="46"/>
      <c r="EE118" s="46"/>
      <c r="EF118" s="46"/>
      <c r="EG118" s="46"/>
      <c r="EH118" s="46"/>
      <c r="EI118" s="46"/>
      <c r="EJ118" s="46"/>
      <c r="EK118" s="46"/>
      <c r="EL118" s="46"/>
      <c r="EM118" s="46"/>
      <c r="EN118" s="46"/>
      <c r="EO118" s="46"/>
      <c r="EP118" s="46"/>
      <c r="EQ118" s="46"/>
      <c r="ER118" s="46"/>
      <c r="ES118" s="46"/>
      <c r="ET118" s="46"/>
      <c r="EU118" s="46"/>
      <c r="EV118" s="46"/>
      <c r="EW118" s="46"/>
      <c r="EX118" s="46"/>
      <c r="EY118" s="46"/>
      <c r="EZ118" s="46"/>
      <c r="FA118" s="46"/>
      <c r="FB118" s="46"/>
      <c r="FC118" s="46"/>
      <c r="FD118" s="46"/>
      <c r="FE118" s="46"/>
      <c r="FF118" s="46"/>
      <c r="FG118" s="46"/>
      <c r="FH118" s="46"/>
      <c r="FI118" s="46"/>
      <c r="FJ118" s="46"/>
      <c r="FK118" s="46"/>
      <c r="FL118" s="46"/>
      <c r="FM118" s="46"/>
      <c r="FN118" s="46"/>
      <c r="FO118" s="46"/>
      <c r="FP118" s="46"/>
      <c r="FQ118" s="46"/>
      <c r="FR118" s="46"/>
      <c r="FS118" s="46"/>
      <c r="FT118" s="46"/>
      <c r="FU118" s="46"/>
      <c r="FV118" s="46"/>
      <c r="FW118" s="46"/>
      <c r="FX118" s="46"/>
      <c r="FY118" s="46"/>
      <c r="FZ118" s="46"/>
      <c r="GA118" s="46"/>
      <c r="GB118" s="46"/>
      <c r="GC118" s="46"/>
      <c r="GD118" s="46"/>
      <c r="GE118" s="46"/>
      <c r="GF118" s="46"/>
      <c r="GG118" s="46"/>
      <c r="GH118" s="46"/>
      <c r="GI118" s="46"/>
      <c r="GJ118" s="46"/>
      <c r="GK118" s="46"/>
      <c r="GL118" s="46"/>
      <c r="GM118" s="46"/>
      <c r="GN118" s="46"/>
      <c r="GO118" s="46"/>
      <c r="GP118" s="46"/>
      <c r="GQ118" s="46"/>
      <c r="GR118" s="46"/>
    </row>
    <row r="119" spans="2:200" x14ac:dyDescent="0.25">
      <c r="B119" s="16"/>
      <c r="C119" s="16"/>
      <c r="D119" s="47"/>
      <c r="E119" s="47"/>
      <c r="F119" s="47"/>
      <c r="G119" s="47"/>
      <c r="H119" s="47"/>
      <c r="I119" s="47"/>
      <c r="J119" s="47"/>
      <c r="K119" s="47"/>
      <c r="L119" s="47"/>
      <c r="M119" s="47"/>
      <c r="N119" s="47"/>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46"/>
      <c r="BU119" s="46"/>
      <c r="BV119" s="46"/>
      <c r="BW119" s="46"/>
      <c r="BX119" s="46"/>
      <c r="BY119" s="46"/>
      <c r="BZ119" s="46"/>
      <c r="CA119" s="46"/>
      <c r="CB119" s="46"/>
      <c r="CC119" s="46"/>
      <c r="CD119" s="46"/>
      <c r="CE119" s="46"/>
      <c r="CF119" s="46"/>
      <c r="CG119" s="46"/>
      <c r="CH119" s="46"/>
      <c r="CI119" s="46"/>
      <c r="CJ119" s="46"/>
      <c r="CK119" s="46"/>
      <c r="CL119" s="46"/>
      <c r="CM119" s="46"/>
      <c r="CN119" s="46"/>
      <c r="CO119" s="46"/>
      <c r="CP119" s="46"/>
      <c r="CQ119" s="46"/>
      <c r="CR119" s="46"/>
      <c r="CS119" s="46"/>
      <c r="CT119" s="46"/>
      <c r="CU119" s="46"/>
      <c r="CV119" s="46"/>
      <c r="CW119" s="46"/>
      <c r="CX119" s="46"/>
      <c r="CY119" s="46"/>
      <c r="CZ119" s="46"/>
      <c r="DA119" s="46"/>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46"/>
      <c r="DZ119" s="46"/>
      <c r="EA119" s="46"/>
      <c r="EB119" s="46"/>
      <c r="EC119" s="46"/>
      <c r="ED119" s="46"/>
      <c r="EE119" s="46"/>
      <c r="EF119" s="46"/>
      <c r="EG119" s="46"/>
      <c r="EH119" s="46"/>
      <c r="EI119" s="46"/>
      <c r="EJ119" s="46"/>
      <c r="EK119" s="46"/>
      <c r="EL119" s="46"/>
      <c r="EM119" s="46"/>
      <c r="EN119" s="46"/>
      <c r="EO119" s="46"/>
      <c r="EP119" s="46"/>
      <c r="EQ119" s="46"/>
      <c r="ER119" s="46"/>
      <c r="ES119" s="46"/>
      <c r="ET119" s="46"/>
      <c r="EU119" s="46"/>
      <c r="EV119" s="46"/>
      <c r="EW119" s="46"/>
      <c r="EX119" s="46"/>
      <c r="EY119" s="46"/>
      <c r="EZ119" s="46"/>
      <c r="FA119" s="46"/>
      <c r="FB119" s="46"/>
      <c r="FC119" s="46"/>
      <c r="FD119" s="46"/>
      <c r="FE119" s="46"/>
      <c r="FF119" s="46"/>
      <c r="FG119" s="46"/>
      <c r="FH119" s="46"/>
      <c r="FI119" s="46"/>
      <c r="FJ119" s="46"/>
      <c r="FK119" s="46"/>
      <c r="FL119" s="46"/>
      <c r="FM119" s="46"/>
      <c r="FN119" s="46"/>
      <c r="FO119" s="46"/>
      <c r="FP119" s="46"/>
      <c r="FQ119" s="46"/>
      <c r="FR119" s="46"/>
      <c r="FS119" s="46"/>
      <c r="FT119" s="46"/>
      <c r="FU119" s="46"/>
      <c r="FV119" s="46"/>
      <c r="FW119" s="46"/>
      <c r="FX119" s="46"/>
      <c r="FY119" s="46"/>
      <c r="FZ119" s="46"/>
      <c r="GA119" s="46"/>
      <c r="GB119" s="46"/>
      <c r="GC119" s="46"/>
      <c r="GD119" s="46"/>
      <c r="GE119" s="46"/>
      <c r="GF119" s="46"/>
      <c r="GG119" s="46"/>
      <c r="GH119" s="46"/>
      <c r="GI119" s="46"/>
      <c r="GJ119" s="46"/>
      <c r="GK119" s="46"/>
      <c r="GL119" s="46"/>
      <c r="GM119" s="46"/>
      <c r="GN119" s="46"/>
      <c r="GO119" s="46"/>
      <c r="GP119" s="46"/>
      <c r="GQ119" s="46"/>
      <c r="GR119" s="46"/>
    </row>
    <row r="120" spans="2:200" x14ac:dyDescent="0.25">
      <c r="B120" s="16"/>
      <c r="C120" s="16"/>
      <c r="D120" s="47"/>
      <c r="E120" s="47"/>
      <c r="F120" s="47"/>
      <c r="G120" s="47"/>
      <c r="H120" s="47"/>
      <c r="I120" s="47"/>
      <c r="J120" s="47"/>
      <c r="K120" s="47"/>
      <c r="L120" s="47"/>
      <c r="M120" s="47"/>
      <c r="N120" s="47"/>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46"/>
      <c r="BU120" s="46"/>
      <c r="BV120" s="46"/>
      <c r="BW120" s="46"/>
      <c r="BX120" s="46"/>
      <c r="BY120" s="46"/>
      <c r="BZ120" s="46"/>
      <c r="CA120" s="46"/>
      <c r="CB120" s="46"/>
      <c r="CC120" s="46"/>
      <c r="CD120" s="46"/>
      <c r="CE120" s="46"/>
      <c r="CF120" s="46"/>
      <c r="CG120" s="46"/>
      <c r="CH120" s="46"/>
      <c r="CI120" s="46"/>
      <c r="CJ120" s="46"/>
      <c r="CK120" s="46"/>
      <c r="CL120" s="46"/>
      <c r="CM120" s="46"/>
      <c r="CN120" s="46"/>
      <c r="CO120" s="46"/>
      <c r="CP120" s="46"/>
      <c r="CQ120" s="46"/>
      <c r="CR120" s="46"/>
      <c r="CS120" s="46"/>
      <c r="CT120" s="46"/>
      <c r="CU120" s="46"/>
      <c r="CV120" s="46"/>
      <c r="CW120" s="46"/>
      <c r="CX120" s="46"/>
      <c r="CY120" s="46"/>
      <c r="CZ120" s="46"/>
      <c r="DA120" s="46"/>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46"/>
      <c r="DZ120" s="46"/>
      <c r="EA120" s="46"/>
      <c r="EB120" s="46"/>
      <c r="EC120" s="46"/>
      <c r="ED120" s="46"/>
      <c r="EE120" s="46"/>
      <c r="EF120" s="46"/>
      <c r="EG120" s="46"/>
      <c r="EH120" s="46"/>
      <c r="EI120" s="46"/>
      <c r="EJ120" s="46"/>
      <c r="EK120" s="46"/>
      <c r="EL120" s="46"/>
      <c r="EM120" s="46"/>
      <c r="EN120" s="46"/>
      <c r="EO120" s="46"/>
      <c r="EP120" s="46"/>
      <c r="EQ120" s="46"/>
      <c r="ER120" s="46"/>
      <c r="ES120" s="46"/>
      <c r="ET120" s="46"/>
      <c r="EU120" s="46"/>
      <c r="EV120" s="46"/>
      <c r="EW120" s="46"/>
      <c r="EX120" s="46"/>
      <c r="EY120" s="46"/>
      <c r="EZ120" s="46"/>
      <c r="FA120" s="46"/>
      <c r="FB120" s="46"/>
      <c r="FC120" s="46"/>
      <c r="FD120" s="46"/>
      <c r="FE120" s="46"/>
      <c r="FF120" s="46"/>
      <c r="FG120" s="46"/>
      <c r="FH120" s="46"/>
      <c r="FI120" s="46"/>
      <c r="FJ120" s="46"/>
      <c r="FK120" s="46"/>
      <c r="FL120" s="46"/>
      <c r="FM120" s="46"/>
      <c r="FN120" s="46"/>
      <c r="FO120" s="46"/>
      <c r="FP120" s="46"/>
      <c r="FQ120" s="46"/>
      <c r="FR120" s="46"/>
      <c r="FS120" s="46"/>
      <c r="FT120" s="46"/>
      <c r="FU120" s="46"/>
      <c r="FV120" s="46"/>
      <c r="FW120" s="46"/>
      <c r="FX120" s="46"/>
      <c r="FY120" s="46"/>
      <c r="FZ120" s="46"/>
      <c r="GA120" s="46"/>
      <c r="GB120" s="46"/>
      <c r="GC120" s="46"/>
      <c r="GD120" s="46"/>
      <c r="GE120" s="46"/>
      <c r="GF120" s="46"/>
      <c r="GG120" s="46"/>
      <c r="GH120" s="46"/>
      <c r="GI120" s="46"/>
      <c r="GJ120" s="46"/>
      <c r="GK120" s="46"/>
      <c r="GL120" s="46"/>
      <c r="GM120" s="46"/>
      <c r="GN120" s="46"/>
      <c r="GO120" s="46"/>
      <c r="GP120" s="46"/>
      <c r="GQ120" s="46"/>
      <c r="GR120" s="46"/>
    </row>
    <row r="121" spans="2:200" x14ac:dyDescent="0.25">
      <c r="B121" s="16"/>
      <c r="C121" s="16"/>
      <c r="D121" s="47"/>
      <c r="E121" s="47"/>
      <c r="F121" s="47"/>
      <c r="G121" s="47"/>
      <c r="H121" s="47"/>
      <c r="I121" s="47"/>
      <c r="J121" s="47"/>
      <c r="K121" s="47"/>
      <c r="L121" s="47"/>
      <c r="M121" s="47"/>
      <c r="N121" s="47"/>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46"/>
      <c r="BU121" s="46"/>
      <c r="BV121" s="46"/>
      <c r="BW121" s="46"/>
      <c r="BX121" s="46"/>
      <c r="BY121" s="46"/>
      <c r="BZ121" s="46"/>
      <c r="CA121" s="46"/>
      <c r="CB121" s="46"/>
      <c r="CC121" s="46"/>
      <c r="CD121" s="46"/>
      <c r="CE121" s="46"/>
      <c r="CF121" s="46"/>
      <c r="CG121" s="46"/>
      <c r="CH121" s="46"/>
      <c r="CI121" s="46"/>
      <c r="CJ121" s="46"/>
      <c r="CK121" s="46"/>
      <c r="CL121" s="46"/>
      <c r="CM121" s="46"/>
      <c r="CN121" s="46"/>
      <c r="CO121" s="46"/>
      <c r="CP121" s="46"/>
      <c r="CQ121" s="46"/>
      <c r="CR121" s="46"/>
      <c r="CS121" s="46"/>
      <c r="CT121" s="46"/>
      <c r="CU121" s="46"/>
      <c r="CV121" s="46"/>
      <c r="CW121" s="46"/>
      <c r="CX121" s="46"/>
      <c r="CY121" s="46"/>
      <c r="CZ121" s="46"/>
      <c r="DA121" s="46"/>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46"/>
      <c r="DZ121" s="46"/>
      <c r="EA121" s="46"/>
      <c r="EB121" s="46"/>
      <c r="EC121" s="46"/>
      <c r="ED121" s="46"/>
      <c r="EE121" s="46"/>
      <c r="EF121" s="46"/>
      <c r="EG121" s="46"/>
      <c r="EH121" s="46"/>
      <c r="EI121" s="46"/>
      <c r="EJ121" s="46"/>
      <c r="EK121" s="46"/>
      <c r="EL121" s="46"/>
      <c r="EM121" s="46"/>
      <c r="EN121" s="46"/>
      <c r="EO121" s="46"/>
      <c r="EP121" s="46"/>
      <c r="EQ121" s="46"/>
      <c r="ER121" s="46"/>
      <c r="ES121" s="46"/>
      <c r="ET121" s="46"/>
      <c r="EU121" s="46"/>
      <c r="EV121" s="46"/>
      <c r="EW121" s="46"/>
      <c r="EX121" s="46"/>
      <c r="EY121" s="46"/>
      <c r="EZ121" s="46"/>
      <c r="FA121" s="46"/>
      <c r="FB121" s="46"/>
      <c r="FC121" s="46"/>
      <c r="FD121" s="46"/>
      <c r="FE121" s="46"/>
      <c r="FF121" s="46"/>
      <c r="FG121" s="46"/>
      <c r="FH121" s="46"/>
      <c r="FI121" s="46"/>
      <c r="FJ121" s="46"/>
      <c r="FK121" s="46"/>
      <c r="FL121" s="46"/>
      <c r="FM121" s="46"/>
      <c r="FN121" s="46"/>
      <c r="FO121" s="46"/>
      <c r="FP121" s="46"/>
      <c r="FQ121" s="46"/>
      <c r="FR121" s="46"/>
      <c r="FS121" s="46"/>
      <c r="FT121" s="46"/>
      <c r="FU121" s="46"/>
      <c r="FV121" s="46"/>
      <c r="FW121" s="46"/>
      <c r="FX121" s="46"/>
      <c r="FY121" s="46"/>
      <c r="FZ121" s="46"/>
      <c r="GA121" s="46"/>
      <c r="GB121" s="46"/>
      <c r="GC121" s="46"/>
      <c r="GD121" s="46"/>
      <c r="GE121" s="46"/>
      <c r="GF121" s="46"/>
      <c r="GG121" s="46"/>
      <c r="GH121" s="46"/>
      <c r="GI121" s="46"/>
      <c r="GJ121" s="46"/>
      <c r="GK121" s="46"/>
      <c r="GL121" s="46"/>
      <c r="GM121" s="46"/>
      <c r="GN121" s="46"/>
      <c r="GO121" s="46"/>
      <c r="GP121" s="46"/>
      <c r="GQ121" s="46"/>
      <c r="GR121" s="46"/>
    </row>
    <row r="122" spans="2:200" x14ac:dyDescent="0.25">
      <c r="B122" s="16"/>
      <c r="C122" s="16"/>
      <c r="D122" s="47"/>
      <c r="E122" s="47"/>
      <c r="F122" s="47"/>
      <c r="G122" s="47"/>
      <c r="H122" s="47"/>
      <c r="I122" s="47"/>
      <c r="J122" s="47"/>
      <c r="K122" s="47"/>
      <c r="L122" s="47"/>
      <c r="M122" s="47"/>
      <c r="N122" s="47"/>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46"/>
      <c r="BU122" s="46"/>
      <c r="BV122" s="46"/>
      <c r="BW122" s="46"/>
      <c r="BX122" s="46"/>
      <c r="BY122" s="46"/>
      <c r="BZ122" s="46"/>
      <c r="CA122" s="46"/>
      <c r="CB122" s="46"/>
      <c r="CC122" s="46"/>
      <c r="CD122" s="46"/>
      <c r="CE122" s="46"/>
      <c r="CF122" s="46"/>
      <c r="CG122" s="46"/>
      <c r="CH122" s="46"/>
      <c r="CI122" s="46"/>
      <c r="CJ122" s="46"/>
      <c r="CK122" s="46"/>
      <c r="CL122" s="46"/>
      <c r="CM122" s="46"/>
      <c r="CN122" s="46"/>
      <c r="CO122" s="46"/>
      <c r="CP122" s="46"/>
      <c r="CQ122" s="46"/>
      <c r="CR122" s="46"/>
      <c r="CS122" s="46"/>
      <c r="CT122" s="46"/>
      <c r="CU122" s="46"/>
      <c r="CV122" s="46"/>
      <c r="CW122" s="46"/>
      <c r="CX122" s="46"/>
      <c r="CY122" s="46"/>
      <c r="CZ122" s="46"/>
      <c r="DA122" s="46"/>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46"/>
      <c r="DZ122" s="46"/>
      <c r="EA122" s="46"/>
      <c r="EB122" s="46"/>
      <c r="EC122" s="46"/>
      <c r="ED122" s="46"/>
      <c r="EE122" s="46"/>
      <c r="EF122" s="46"/>
      <c r="EG122" s="46"/>
      <c r="EH122" s="46"/>
      <c r="EI122" s="46"/>
      <c r="EJ122" s="46"/>
      <c r="EK122" s="46"/>
      <c r="EL122" s="46"/>
      <c r="EM122" s="46"/>
      <c r="EN122" s="46"/>
      <c r="EO122" s="46"/>
      <c r="EP122" s="46"/>
      <c r="EQ122" s="46"/>
      <c r="ER122" s="46"/>
      <c r="ES122" s="46"/>
      <c r="ET122" s="46"/>
      <c r="EU122" s="46"/>
      <c r="EV122" s="46"/>
      <c r="EW122" s="46"/>
      <c r="EX122" s="46"/>
      <c r="EY122" s="46"/>
      <c r="EZ122" s="46"/>
      <c r="FA122" s="46"/>
      <c r="FB122" s="46"/>
      <c r="FC122" s="46"/>
      <c r="FD122" s="46"/>
      <c r="FE122" s="46"/>
      <c r="FF122" s="46"/>
      <c r="FG122" s="46"/>
      <c r="FH122" s="46"/>
      <c r="FI122" s="46"/>
      <c r="FJ122" s="46"/>
      <c r="FK122" s="46"/>
      <c r="FL122" s="46"/>
      <c r="FM122" s="46"/>
      <c r="FN122" s="46"/>
      <c r="FO122" s="46"/>
      <c r="FP122" s="46"/>
      <c r="FQ122" s="46"/>
      <c r="FR122" s="46"/>
      <c r="FS122" s="46"/>
      <c r="FT122" s="46"/>
      <c r="FU122" s="46"/>
      <c r="FV122" s="46"/>
      <c r="FW122" s="46"/>
      <c r="FX122" s="46"/>
      <c r="FY122" s="46"/>
      <c r="FZ122" s="46"/>
      <c r="GA122" s="46"/>
      <c r="GB122" s="46"/>
      <c r="GC122" s="46"/>
      <c r="GD122" s="46"/>
      <c r="GE122" s="46"/>
      <c r="GF122" s="46"/>
      <c r="GG122" s="46"/>
      <c r="GH122" s="46"/>
      <c r="GI122" s="46"/>
      <c r="GJ122" s="46"/>
      <c r="GK122" s="46"/>
      <c r="GL122" s="46"/>
      <c r="GM122" s="46"/>
      <c r="GN122" s="46"/>
      <c r="GO122" s="46"/>
      <c r="GP122" s="46"/>
      <c r="GQ122" s="46"/>
      <c r="GR122" s="46"/>
    </row>
    <row r="123" spans="2:200" x14ac:dyDescent="0.25">
      <c r="B123" s="16"/>
      <c r="C123" s="16"/>
      <c r="D123" s="47"/>
      <c r="E123" s="47"/>
      <c r="F123" s="47"/>
      <c r="G123" s="47"/>
      <c r="H123" s="47"/>
      <c r="I123" s="47"/>
      <c r="J123" s="47"/>
      <c r="K123" s="47"/>
      <c r="L123" s="47"/>
      <c r="M123" s="47"/>
      <c r="N123" s="47"/>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46"/>
      <c r="BU123" s="46"/>
      <c r="BV123" s="46"/>
      <c r="BW123" s="46"/>
      <c r="BX123" s="46"/>
      <c r="BY123" s="46"/>
      <c r="BZ123" s="46"/>
      <c r="CA123" s="46"/>
      <c r="CB123" s="46"/>
      <c r="CC123" s="46"/>
      <c r="CD123" s="46"/>
      <c r="CE123" s="46"/>
      <c r="CF123" s="46"/>
      <c r="CG123" s="46"/>
      <c r="CH123" s="46"/>
      <c r="CI123" s="46"/>
      <c r="CJ123" s="46"/>
      <c r="CK123" s="46"/>
      <c r="CL123" s="46"/>
      <c r="CM123" s="46"/>
      <c r="CN123" s="46"/>
      <c r="CO123" s="46"/>
      <c r="CP123" s="46"/>
      <c r="CQ123" s="46"/>
      <c r="CR123" s="46"/>
      <c r="CS123" s="46"/>
      <c r="CT123" s="46"/>
      <c r="CU123" s="46"/>
      <c r="CV123" s="46"/>
      <c r="CW123" s="46"/>
      <c r="CX123" s="46"/>
      <c r="CY123" s="46"/>
      <c r="CZ123" s="46"/>
      <c r="DA123" s="46"/>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46"/>
      <c r="DZ123" s="46"/>
      <c r="EA123" s="46"/>
      <c r="EB123" s="46"/>
      <c r="EC123" s="46"/>
      <c r="ED123" s="46"/>
      <c r="EE123" s="46"/>
      <c r="EF123" s="46"/>
      <c r="EG123" s="46"/>
      <c r="EH123" s="46"/>
      <c r="EI123" s="46"/>
      <c r="EJ123" s="46"/>
      <c r="EK123" s="46"/>
      <c r="EL123" s="46"/>
      <c r="EM123" s="46"/>
      <c r="EN123" s="46"/>
      <c r="EO123" s="46"/>
      <c r="EP123" s="46"/>
      <c r="EQ123" s="46"/>
      <c r="ER123" s="46"/>
      <c r="ES123" s="46"/>
      <c r="ET123" s="46"/>
      <c r="EU123" s="46"/>
      <c r="EV123" s="46"/>
      <c r="EW123" s="46"/>
      <c r="EX123" s="46"/>
      <c r="EY123" s="46"/>
      <c r="EZ123" s="46"/>
      <c r="FA123" s="46"/>
      <c r="FB123" s="46"/>
      <c r="FC123" s="46"/>
      <c r="FD123" s="46"/>
      <c r="FE123" s="46"/>
      <c r="FF123" s="46"/>
      <c r="FG123" s="46"/>
      <c r="FH123" s="46"/>
      <c r="FI123" s="46"/>
      <c r="FJ123" s="46"/>
      <c r="FK123" s="46"/>
      <c r="FL123" s="46"/>
      <c r="FM123" s="46"/>
      <c r="FN123" s="46"/>
      <c r="FO123" s="46"/>
      <c r="FP123" s="46"/>
      <c r="FQ123" s="46"/>
      <c r="FR123" s="46"/>
      <c r="FS123" s="46"/>
      <c r="FT123" s="46"/>
      <c r="FU123" s="46"/>
      <c r="FV123" s="46"/>
      <c r="FW123" s="46"/>
      <c r="FX123" s="46"/>
      <c r="FY123" s="46"/>
      <c r="FZ123" s="46"/>
      <c r="GA123" s="46"/>
      <c r="GB123" s="46"/>
      <c r="GC123" s="46"/>
      <c r="GD123" s="46"/>
      <c r="GE123" s="46"/>
      <c r="GF123" s="46"/>
      <c r="GG123" s="46"/>
      <c r="GH123" s="46"/>
      <c r="GI123" s="46"/>
      <c r="GJ123" s="46"/>
      <c r="GK123" s="46"/>
      <c r="GL123" s="46"/>
      <c r="GM123" s="46"/>
      <c r="GN123" s="46"/>
      <c r="GO123" s="46"/>
      <c r="GP123" s="46"/>
      <c r="GQ123" s="46"/>
      <c r="GR123" s="46"/>
    </row>
    <row r="124" spans="2:200" x14ac:dyDescent="0.25">
      <c r="B124" s="16"/>
      <c r="C124" s="16"/>
      <c r="D124" s="47"/>
      <c r="E124" s="47"/>
      <c r="F124" s="47"/>
      <c r="G124" s="47"/>
      <c r="H124" s="47"/>
      <c r="I124" s="47"/>
      <c r="J124" s="47"/>
      <c r="K124" s="47"/>
      <c r="L124" s="47"/>
      <c r="M124" s="47"/>
      <c r="N124" s="47"/>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c r="GN124" s="46"/>
      <c r="GO124" s="46"/>
      <c r="GP124" s="46"/>
      <c r="GQ124" s="46"/>
      <c r="GR124" s="46"/>
    </row>
    <row r="125" spans="2:200" x14ac:dyDescent="0.25">
      <c r="B125" s="16"/>
      <c r="C125" s="16"/>
      <c r="D125" s="47"/>
      <c r="E125" s="47"/>
      <c r="F125" s="47"/>
      <c r="G125" s="47"/>
      <c r="H125" s="47"/>
      <c r="I125" s="47"/>
      <c r="J125" s="47"/>
      <c r="K125" s="47"/>
      <c r="L125" s="47"/>
      <c r="M125" s="47"/>
      <c r="N125" s="47"/>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row>
    <row r="126" spans="2:200" x14ac:dyDescent="0.25">
      <c r="B126" s="16"/>
      <c r="C126" s="16"/>
      <c r="D126" s="47"/>
      <c r="E126" s="47"/>
      <c r="F126" s="47"/>
      <c r="G126" s="47"/>
      <c r="H126" s="47"/>
      <c r="I126" s="47"/>
      <c r="J126" s="47"/>
      <c r="K126" s="47"/>
      <c r="L126" s="47"/>
      <c r="M126" s="47"/>
      <c r="N126" s="47"/>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row>
    <row r="127" spans="2:200" x14ac:dyDescent="0.25">
      <c r="B127" s="16"/>
      <c r="C127" s="16"/>
      <c r="D127" s="47"/>
      <c r="E127" s="47"/>
      <c r="F127" s="47"/>
      <c r="G127" s="47"/>
      <c r="H127" s="47"/>
      <c r="I127" s="47"/>
      <c r="J127" s="47"/>
      <c r="K127" s="47"/>
      <c r="L127" s="47"/>
      <c r="M127" s="47"/>
      <c r="N127" s="47"/>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46"/>
      <c r="GD127" s="46"/>
      <c r="GE127" s="46"/>
      <c r="GF127" s="46"/>
      <c r="GG127" s="46"/>
      <c r="GH127" s="46"/>
      <c r="GI127" s="46"/>
      <c r="GJ127" s="46"/>
      <c r="GK127" s="46"/>
      <c r="GL127" s="46"/>
      <c r="GM127" s="46"/>
      <c r="GN127" s="46"/>
      <c r="GO127" s="46"/>
      <c r="GP127" s="46"/>
      <c r="GQ127" s="46"/>
      <c r="GR127" s="46"/>
    </row>
    <row r="128" spans="2:200" x14ac:dyDescent="0.25">
      <c r="B128" s="16"/>
      <c r="C128" s="16"/>
      <c r="D128" s="47"/>
      <c r="E128" s="47"/>
      <c r="F128" s="47"/>
      <c r="G128" s="47"/>
      <c r="H128" s="47"/>
      <c r="I128" s="47"/>
      <c r="J128" s="47"/>
      <c r="K128" s="47"/>
      <c r="L128" s="47"/>
      <c r="M128" s="47"/>
      <c r="N128" s="47"/>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c r="FP128" s="46"/>
      <c r="FQ128" s="46"/>
      <c r="FR128" s="46"/>
      <c r="FS128" s="46"/>
      <c r="FT128" s="46"/>
      <c r="FU128" s="46"/>
      <c r="FV128" s="46"/>
      <c r="FW128" s="46"/>
      <c r="FX128" s="46"/>
      <c r="FY128" s="46"/>
      <c r="FZ128" s="46"/>
      <c r="GA128" s="46"/>
      <c r="GB128" s="46"/>
      <c r="GC128" s="46"/>
      <c r="GD128" s="46"/>
      <c r="GE128" s="46"/>
      <c r="GF128" s="46"/>
      <c r="GG128" s="46"/>
      <c r="GH128" s="46"/>
      <c r="GI128" s="46"/>
      <c r="GJ128" s="46"/>
      <c r="GK128" s="46"/>
      <c r="GL128" s="46"/>
      <c r="GM128" s="46"/>
      <c r="GN128" s="46"/>
      <c r="GO128" s="46"/>
      <c r="GP128" s="46"/>
      <c r="GQ128" s="46"/>
      <c r="GR128" s="46"/>
    </row>
    <row r="129" spans="2:200" x14ac:dyDescent="0.25">
      <c r="B129" s="16"/>
      <c r="C129" s="16"/>
      <c r="D129" s="47"/>
      <c r="E129" s="47"/>
      <c r="F129" s="47"/>
      <c r="G129" s="47"/>
      <c r="H129" s="47"/>
      <c r="I129" s="47"/>
      <c r="J129" s="47"/>
      <c r="K129" s="47"/>
      <c r="L129" s="47"/>
      <c r="M129" s="47"/>
      <c r="N129" s="47"/>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c r="CB129" s="46"/>
      <c r="CC129" s="46"/>
      <c r="CD129" s="46"/>
      <c r="CE129" s="46"/>
      <c r="CF129" s="46"/>
      <c r="CG129" s="46"/>
      <c r="CH129" s="46"/>
      <c r="CI129" s="46"/>
      <c r="CJ129" s="46"/>
      <c r="CK129" s="46"/>
      <c r="CL129" s="46"/>
      <c r="CM129" s="46"/>
      <c r="CN129" s="46"/>
      <c r="CO129" s="46"/>
      <c r="CP129" s="46"/>
      <c r="CQ129" s="46"/>
      <c r="CR129" s="46"/>
      <c r="CS129" s="46"/>
      <c r="CT129" s="46"/>
      <c r="CU129" s="46"/>
      <c r="CV129" s="46"/>
      <c r="CW129" s="46"/>
      <c r="CX129" s="46"/>
      <c r="CY129" s="46"/>
      <c r="CZ129" s="46"/>
      <c r="DA129" s="46"/>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46"/>
      <c r="DZ129" s="46"/>
      <c r="EA129" s="46"/>
      <c r="EB129" s="46"/>
      <c r="EC129" s="46"/>
      <c r="ED129" s="46"/>
      <c r="EE129" s="46"/>
      <c r="EF129" s="46"/>
      <c r="EG129" s="46"/>
      <c r="EH129" s="46"/>
      <c r="EI129" s="46"/>
      <c r="EJ129" s="46"/>
      <c r="EK129" s="46"/>
      <c r="EL129" s="46"/>
      <c r="EM129" s="46"/>
      <c r="EN129" s="46"/>
      <c r="EO129" s="46"/>
      <c r="EP129" s="46"/>
      <c r="EQ129" s="46"/>
      <c r="ER129" s="46"/>
      <c r="ES129" s="46"/>
      <c r="ET129" s="46"/>
      <c r="EU129" s="46"/>
      <c r="EV129" s="46"/>
      <c r="EW129" s="46"/>
      <c r="EX129" s="46"/>
      <c r="EY129" s="46"/>
      <c r="EZ129" s="46"/>
      <c r="FA129" s="46"/>
      <c r="FB129" s="46"/>
      <c r="FC129" s="46"/>
      <c r="FD129" s="46"/>
      <c r="FE129" s="46"/>
      <c r="FF129" s="46"/>
      <c r="FG129" s="46"/>
      <c r="FH129" s="46"/>
      <c r="FI129" s="46"/>
      <c r="FJ129" s="46"/>
      <c r="FK129" s="46"/>
      <c r="FL129" s="46"/>
      <c r="FM129" s="46"/>
      <c r="FN129" s="46"/>
      <c r="FO129" s="46"/>
      <c r="FP129" s="46"/>
      <c r="FQ129" s="46"/>
      <c r="FR129" s="46"/>
      <c r="FS129" s="46"/>
      <c r="FT129" s="46"/>
      <c r="FU129" s="46"/>
      <c r="FV129" s="46"/>
      <c r="FW129" s="46"/>
      <c r="FX129" s="46"/>
      <c r="FY129" s="46"/>
      <c r="FZ129" s="46"/>
      <c r="GA129" s="46"/>
      <c r="GB129" s="46"/>
      <c r="GC129" s="46"/>
      <c r="GD129" s="46"/>
      <c r="GE129" s="46"/>
      <c r="GF129" s="46"/>
      <c r="GG129" s="46"/>
      <c r="GH129" s="46"/>
      <c r="GI129" s="46"/>
      <c r="GJ129" s="46"/>
      <c r="GK129" s="46"/>
      <c r="GL129" s="46"/>
      <c r="GM129" s="46"/>
      <c r="GN129" s="46"/>
      <c r="GO129" s="46"/>
      <c r="GP129" s="46"/>
      <c r="GQ129" s="46"/>
      <c r="GR129" s="46"/>
    </row>
    <row r="130" spans="2:200" x14ac:dyDescent="0.25">
      <c r="B130" s="16"/>
      <c r="C130" s="16"/>
      <c r="D130" s="47"/>
      <c r="E130" s="47"/>
      <c r="F130" s="47"/>
      <c r="G130" s="47"/>
      <c r="H130" s="47"/>
      <c r="I130" s="47"/>
      <c r="J130" s="47"/>
      <c r="K130" s="47"/>
      <c r="L130" s="47"/>
      <c r="M130" s="47"/>
      <c r="N130" s="47"/>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c r="BH130" s="46"/>
      <c r="BI130" s="46"/>
      <c r="BJ130" s="46"/>
      <c r="BK130" s="46"/>
      <c r="BL130" s="46"/>
      <c r="BM130" s="46"/>
      <c r="BN130" s="46"/>
      <c r="BO130" s="46"/>
      <c r="BP130" s="46"/>
      <c r="BQ130" s="46"/>
      <c r="BR130" s="46"/>
      <c r="BS130" s="46"/>
      <c r="BT130" s="46"/>
      <c r="BU130" s="46"/>
      <c r="BV130" s="46"/>
      <c r="BW130" s="46"/>
      <c r="BX130" s="46"/>
      <c r="BY130" s="46"/>
      <c r="BZ130" s="46"/>
      <c r="CA130" s="46"/>
      <c r="CB130" s="46"/>
      <c r="CC130" s="46"/>
      <c r="CD130" s="46"/>
      <c r="CE130" s="46"/>
      <c r="CF130" s="46"/>
      <c r="CG130" s="46"/>
      <c r="CH130" s="46"/>
      <c r="CI130" s="46"/>
      <c r="CJ130" s="46"/>
      <c r="CK130" s="46"/>
      <c r="CL130" s="46"/>
      <c r="CM130" s="46"/>
      <c r="CN130" s="46"/>
      <c r="CO130" s="46"/>
      <c r="CP130" s="46"/>
      <c r="CQ130" s="46"/>
      <c r="CR130" s="46"/>
      <c r="CS130" s="46"/>
      <c r="CT130" s="46"/>
      <c r="CU130" s="46"/>
      <c r="CV130" s="46"/>
      <c r="CW130" s="46"/>
      <c r="CX130" s="46"/>
      <c r="CY130" s="46"/>
      <c r="CZ130" s="46"/>
      <c r="DA130" s="46"/>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46"/>
      <c r="DZ130" s="46"/>
      <c r="EA130" s="46"/>
      <c r="EB130" s="46"/>
      <c r="EC130" s="46"/>
      <c r="ED130" s="46"/>
      <c r="EE130" s="46"/>
      <c r="EF130" s="46"/>
      <c r="EG130" s="46"/>
      <c r="EH130" s="46"/>
      <c r="EI130" s="46"/>
      <c r="EJ130" s="46"/>
      <c r="EK130" s="46"/>
      <c r="EL130" s="46"/>
      <c r="EM130" s="46"/>
      <c r="EN130" s="46"/>
      <c r="EO130" s="46"/>
      <c r="EP130" s="46"/>
      <c r="EQ130" s="46"/>
      <c r="ER130" s="46"/>
      <c r="ES130" s="46"/>
      <c r="ET130" s="46"/>
      <c r="EU130" s="46"/>
      <c r="EV130" s="46"/>
      <c r="EW130" s="46"/>
      <c r="EX130" s="46"/>
      <c r="EY130" s="46"/>
      <c r="EZ130" s="46"/>
      <c r="FA130" s="46"/>
      <c r="FB130" s="46"/>
      <c r="FC130" s="46"/>
      <c r="FD130" s="46"/>
      <c r="FE130" s="46"/>
      <c r="FF130" s="46"/>
      <c r="FG130" s="46"/>
      <c r="FH130" s="46"/>
      <c r="FI130" s="46"/>
      <c r="FJ130" s="46"/>
      <c r="FK130" s="46"/>
      <c r="FL130" s="46"/>
      <c r="FM130" s="46"/>
      <c r="FN130" s="46"/>
      <c r="FO130" s="46"/>
      <c r="FP130" s="46"/>
      <c r="FQ130" s="46"/>
      <c r="FR130" s="46"/>
      <c r="FS130" s="46"/>
      <c r="FT130" s="46"/>
      <c r="FU130" s="46"/>
      <c r="FV130" s="46"/>
      <c r="FW130" s="46"/>
      <c r="FX130" s="46"/>
      <c r="FY130" s="46"/>
      <c r="FZ130" s="46"/>
      <c r="GA130" s="46"/>
      <c r="GB130" s="46"/>
      <c r="GC130" s="46"/>
      <c r="GD130" s="46"/>
      <c r="GE130" s="46"/>
      <c r="GF130" s="46"/>
      <c r="GG130" s="46"/>
      <c r="GH130" s="46"/>
      <c r="GI130" s="46"/>
      <c r="GJ130" s="46"/>
      <c r="GK130" s="46"/>
      <c r="GL130" s="46"/>
      <c r="GM130" s="46"/>
      <c r="GN130" s="46"/>
      <c r="GO130" s="46"/>
      <c r="GP130" s="46"/>
      <c r="GQ130" s="46"/>
      <c r="GR130" s="46"/>
    </row>
    <row r="131" spans="2:200" x14ac:dyDescent="0.25">
      <c r="B131" s="16"/>
      <c r="C131" s="16"/>
      <c r="D131" s="47"/>
      <c r="E131" s="47"/>
      <c r="F131" s="47"/>
      <c r="G131" s="47"/>
      <c r="H131" s="47"/>
      <c r="I131" s="47"/>
      <c r="J131" s="47"/>
      <c r="K131" s="47"/>
      <c r="L131" s="47"/>
      <c r="M131" s="47"/>
      <c r="N131" s="47"/>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46"/>
      <c r="BJ131" s="46"/>
      <c r="BK131" s="46"/>
      <c r="BL131" s="46"/>
      <c r="BM131" s="46"/>
      <c r="BN131" s="46"/>
      <c r="BO131" s="46"/>
      <c r="BP131" s="46"/>
      <c r="BQ131" s="46"/>
      <c r="BR131" s="46"/>
      <c r="BS131" s="46"/>
      <c r="BT131" s="46"/>
      <c r="BU131" s="46"/>
      <c r="BV131" s="46"/>
      <c r="BW131" s="46"/>
      <c r="BX131" s="46"/>
      <c r="BY131" s="46"/>
      <c r="BZ131" s="46"/>
      <c r="CA131" s="46"/>
      <c r="CB131" s="46"/>
      <c r="CC131" s="46"/>
      <c r="CD131" s="46"/>
      <c r="CE131" s="46"/>
      <c r="CF131" s="46"/>
      <c r="CG131" s="46"/>
      <c r="CH131" s="46"/>
      <c r="CI131" s="46"/>
      <c r="CJ131" s="46"/>
      <c r="CK131" s="46"/>
      <c r="CL131" s="46"/>
      <c r="CM131" s="46"/>
      <c r="CN131" s="46"/>
      <c r="CO131" s="46"/>
      <c r="CP131" s="46"/>
      <c r="CQ131" s="46"/>
      <c r="CR131" s="46"/>
      <c r="CS131" s="46"/>
      <c r="CT131" s="46"/>
      <c r="CU131" s="46"/>
      <c r="CV131" s="46"/>
      <c r="CW131" s="46"/>
      <c r="CX131" s="46"/>
      <c r="CY131" s="46"/>
      <c r="CZ131" s="46"/>
      <c r="DA131" s="46"/>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46"/>
      <c r="DZ131" s="46"/>
      <c r="EA131" s="46"/>
      <c r="EB131" s="46"/>
      <c r="EC131" s="46"/>
      <c r="ED131" s="46"/>
      <c r="EE131" s="46"/>
      <c r="EF131" s="46"/>
      <c r="EG131" s="46"/>
      <c r="EH131" s="46"/>
      <c r="EI131" s="46"/>
      <c r="EJ131" s="46"/>
      <c r="EK131" s="46"/>
      <c r="EL131" s="46"/>
      <c r="EM131" s="46"/>
      <c r="EN131" s="46"/>
      <c r="EO131" s="46"/>
      <c r="EP131" s="46"/>
      <c r="EQ131" s="46"/>
      <c r="ER131" s="46"/>
      <c r="ES131" s="46"/>
      <c r="ET131" s="46"/>
      <c r="EU131" s="46"/>
      <c r="EV131" s="46"/>
      <c r="EW131" s="46"/>
      <c r="EX131" s="46"/>
      <c r="EY131" s="46"/>
      <c r="EZ131" s="46"/>
      <c r="FA131" s="46"/>
      <c r="FB131" s="46"/>
      <c r="FC131" s="46"/>
      <c r="FD131" s="46"/>
      <c r="FE131" s="46"/>
      <c r="FF131" s="46"/>
      <c r="FG131" s="46"/>
      <c r="FH131" s="46"/>
      <c r="FI131" s="46"/>
      <c r="FJ131" s="46"/>
      <c r="FK131" s="46"/>
      <c r="FL131" s="46"/>
      <c r="FM131" s="46"/>
      <c r="FN131" s="46"/>
      <c r="FO131" s="46"/>
      <c r="FP131" s="46"/>
      <c r="FQ131" s="46"/>
      <c r="FR131" s="46"/>
      <c r="FS131" s="46"/>
      <c r="FT131" s="46"/>
      <c r="FU131" s="46"/>
      <c r="FV131" s="46"/>
      <c r="FW131" s="46"/>
      <c r="FX131" s="46"/>
      <c r="FY131" s="46"/>
      <c r="FZ131" s="46"/>
      <c r="GA131" s="46"/>
      <c r="GB131" s="46"/>
      <c r="GC131" s="46"/>
      <c r="GD131" s="46"/>
      <c r="GE131" s="46"/>
      <c r="GF131" s="46"/>
      <c r="GG131" s="46"/>
      <c r="GH131" s="46"/>
      <c r="GI131" s="46"/>
      <c r="GJ131" s="46"/>
      <c r="GK131" s="46"/>
      <c r="GL131" s="46"/>
      <c r="GM131" s="46"/>
      <c r="GN131" s="46"/>
      <c r="GO131" s="46"/>
      <c r="GP131" s="46"/>
      <c r="GQ131" s="46"/>
      <c r="GR131" s="46"/>
    </row>
    <row r="132" spans="2:200" x14ac:dyDescent="0.25">
      <c r="B132" s="16"/>
      <c r="C132" s="16"/>
      <c r="D132" s="47"/>
      <c r="E132" s="47"/>
      <c r="F132" s="47"/>
      <c r="G132" s="47"/>
      <c r="H132" s="47"/>
      <c r="I132" s="47"/>
      <c r="J132" s="47"/>
      <c r="K132" s="47"/>
      <c r="L132" s="47"/>
      <c r="M132" s="47"/>
      <c r="N132" s="47"/>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c r="CK132" s="46"/>
      <c r="CL132" s="46"/>
      <c r="CM132" s="46"/>
      <c r="CN132" s="46"/>
      <c r="CO132" s="46"/>
      <c r="CP132" s="46"/>
      <c r="CQ132" s="46"/>
      <c r="CR132" s="46"/>
      <c r="CS132" s="46"/>
      <c r="CT132" s="46"/>
      <c r="CU132" s="46"/>
      <c r="CV132" s="46"/>
      <c r="CW132" s="46"/>
      <c r="CX132" s="46"/>
      <c r="CY132" s="46"/>
      <c r="CZ132" s="46"/>
      <c r="DA132" s="46"/>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46"/>
      <c r="DZ132" s="46"/>
      <c r="EA132" s="46"/>
      <c r="EB132" s="46"/>
      <c r="EC132" s="46"/>
      <c r="ED132" s="46"/>
      <c r="EE132" s="46"/>
      <c r="EF132" s="46"/>
      <c r="EG132" s="46"/>
      <c r="EH132" s="46"/>
      <c r="EI132" s="46"/>
      <c r="EJ132" s="46"/>
      <c r="EK132" s="46"/>
      <c r="EL132" s="46"/>
      <c r="EM132" s="46"/>
      <c r="EN132" s="46"/>
      <c r="EO132" s="46"/>
      <c r="EP132" s="46"/>
      <c r="EQ132" s="46"/>
      <c r="ER132" s="46"/>
      <c r="ES132" s="46"/>
      <c r="ET132" s="46"/>
      <c r="EU132" s="46"/>
      <c r="EV132" s="46"/>
      <c r="EW132" s="46"/>
      <c r="EX132" s="46"/>
      <c r="EY132" s="46"/>
      <c r="EZ132" s="46"/>
      <c r="FA132" s="46"/>
      <c r="FB132" s="46"/>
      <c r="FC132" s="46"/>
      <c r="FD132" s="46"/>
      <c r="FE132" s="46"/>
      <c r="FF132" s="46"/>
      <c r="FG132" s="46"/>
      <c r="FH132" s="46"/>
      <c r="FI132" s="46"/>
      <c r="FJ132" s="46"/>
      <c r="FK132" s="46"/>
      <c r="FL132" s="46"/>
      <c r="FM132" s="46"/>
      <c r="FN132" s="46"/>
      <c r="FO132" s="46"/>
      <c r="FP132" s="46"/>
      <c r="FQ132" s="46"/>
      <c r="FR132" s="46"/>
      <c r="FS132" s="46"/>
      <c r="FT132" s="46"/>
      <c r="FU132" s="46"/>
      <c r="FV132" s="46"/>
      <c r="FW132" s="46"/>
      <c r="FX132" s="46"/>
      <c r="FY132" s="46"/>
      <c r="FZ132" s="46"/>
      <c r="GA132" s="46"/>
      <c r="GB132" s="46"/>
      <c r="GC132" s="46"/>
      <c r="GD132" s="46"/>
      <c r="GE132" s="46"/>
      <c r="GF132" s="46"/>
      <c r="GG132" s="46"/>
      <c r="GH132" s="46"/>
      <c r="GI132" s="46"/>
      <c r="GJ132" s="46"/>
      <c r="GK132" s="46"/>
      <c r="GL132" s="46"/>
      <c r="GM132" s="46"/>
      <c r="GN132" s="46"/>
      <c r="GO132" s="46"/>
      <c r="GP132" s="46"/>
      <c r="GQ132" s="46"/>
      <c r="GR132" s="46"/>
    </row>
    <row r="133" spans="2:200" x14ac:dyDescent="0.25">
      <c r="B133" s="16"/>
      <c r="C133" s="16"/>
      <c r="D133" s="47"/>
      <c r="E133" s="47"/>
      <c r="F133" s="47"/>
      <c r="G133" s="47"/>
      <c r="H133" s="47"/>
      <c r="I133" s="47"/>
      <c r="J133" s="47"/>
      <c r="K133" s="47"/>
      <c r="L133" s="47"/>
      <c r="M133" s="47"/>
      <c r="N133" s="47"/>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46"/>
      <c r="CN133" s="46"/>
      <c r="CO133" s="46"/>
      <c r="CP133" s="46"/>
      <c r="CQ133" s="46"/>
      <c r="CR133" s="46"/>
      <c r="CS133" s="46"/>
      <c r="CT133" s="46"/>
      <c r="CU133" s="46"/>
      <c r="CV133" s="46"/>
      <c r="CW133" s="46"/>
      <c r="CX133" s="46"/>
      <c r="CY133" s="46"/>
      <c r="CZ133" s="46"/>
      <c r="DA133" s="46"/>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46"/>
      <c r="DZ133" s="46"/>
      <c r="EA133" s="46"/>
      <c r="EB133" s="46"/>
      <c r="EC133" s="46"/>
      <c r="ED133" s="46"/>
      <c r="EE133" s="46"/>
      <c r="EF133" s="46"/>
      <c r="EG133" s="46"/>
      <c r="EH133" s="46"/>
      <c r="EI133" s="46"/>
      <c r="EJ133" s="46"/>
      <c r="EK133" s="46"/>
      <c r="EL133" s="46"/>
      <c r="EM133" s="46"/>
      <c r="EN133" s="46"/>
      <c r="EO133" s="46"/>
      <c r="EP133" s="46"/>
      <c r="EQ133" s="46"/>
      <c r="ER133" s="46"/>
      <c r="ES133" s="46"/>
      <c r="ET133" s="46"/>
      <c r="EU133" s="46"/>
      <c r="EV133" s="46"/>
      <c r="EW133" s="46"/>
      <c r="EX133" s="46"/>
      <c r="EY133" s="46"/>
      <c r="EZ133" s="46"/>
      <c r="FA133" s="46"/>
      <c r="FB133" s="46"/>
      <c r="FC133" s="46"/>
      <c r="FD133" s="46"/>
      <c r="FE133" s="46"/>
      <c r="FF133" s="46"/>
      <c r="FG133" s="46"/>
      <c r="FH133" s="46"/>
      <c r="FI133" s="46"/>
      <c r="FJ133" s="46"/>
      <c r="FK133" s="46"/>
      <c r="FL133" s="46"/>
      <c r="FM133" s="46"/>
      <c r="FN133" s="46"/>
      <c r="FO133" s="46"/>
      <c r="FP133" s="46"/>
      <c r="FQ133" s="46"/>
      <c r="FR133" s="46"/>
      <c r="FS133" s="46"/>
      <c r="FT133" s="46"/>
      <c r="FU133" s="46"/>
      <c r="FV133" s="46"/>
      <c r="FW133" s="46"/>
      <c r="FX133" s="46"/>
      <c r="FY133" s="46"/>
      <c r="FZ133" s="46"/>
      <c r="GA133" s="46"/>
      <c r="GB133" s="46"/>
      <c r="GC133" s="46"/>
      <c r="GD133" s="46"/>
      <c r="GE133" s="46"/>
      <c r="GF133" s="46"/>
      <c r="GG133" s="46"/>
      <c r="GH133" s="46"/>
      <c r="GI133" s="46"/>
      <c r="GJ133" s="46"/>
      <c r="GK133" s="46"/>
      <c r="GL133" s="46"/>
      <c r="GM133" s="46"/>
      <c r="GN133" s="46"/>
      <c r="GO133" s="46"/>
      <c r="GP133" s="46"/>
      <c r="GQ133" s="46"/>
      <c r="GR133" s="46"/>
    </row>
    <row r="134" spans="2:200" x14ac:dyDescent="0.25">
      <c r="B134" s="16"/>
      <c r="C134" s="16"/>
      <c r="D134" s="47"/>
      <c r="E134" s="47"/>
      <c r="F134" s="47"/>
      <c r="G134" s="47"/>
      <c r="H134" s="47"/>
      <c r="I134" s="47"/>
      <c r="J134" s="47"/>
      <c r="K134" s="47"/>
      <c r="L134" s="47"/>
      <c r="M134" s="47"/>
      <c r="N134" s="47"/>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c r="CK134" s="46"/>
      <c r="CL134" s="46"/>
      <c r="CM134" s="46"/>
      <c r="CN134" s="46"/>
      <c r="CO134" s="46"/>
      <c r="CP134" s="46"/>
      <c r="CQ134" s="46"/>
      <c r="CR134" s="46"/>
      <c r="CS134" s="46"/>
      <c r="CT134" s="46"/>
      <c r="CU134" s="46"/>
      <c r="CV134" s="46"/>
      <c r="CW134" s="46"/>
      <c r="CX134" s="46"/>
      <c r="CY134" s="46"/>
      <c r="CZ134" s="46"/>
      <c r="DA134" s="46"/>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46"/>
      <c r="DZ134" s="46"/>
      <c r="EA134" s="46"/>
      <c r="EB134" s="46"/>
      <c r="EC134" s="46"/>
      <c r="ED134" s="46"/>
      <c r="EE134" s="46"/>
      <c r="EF134" s="46"/>
      <c r="EG134" s="46"/>
      <c r="EH134" s="46"/>
      <c r="EI134" s="46"/>
      <c r="EJ134" s="46"/>
      <c r="EK134" s="46"/>
      <c r="EL134" s="46"/>
      <c r="EM134" s="46"/>
      <c r="EN134" s="46"/>
      <c r="EO134" s="46"/>
      <c r="EP134" s="46"/>
      <c r="EQ134" s="46"/>
      <c r="ER134" s="46"/>
      <c r="ES134" s="46"/>
      <c r="ET134" s="46"/>
      <c r="EU134" s="46"/>
      <c r="EV134" s="46"/>
      <c r="EW134" s="46"/>
      <c r="EX134" s="46"/>
      <c r="EY134" s="46"/>
      <c r="EZ134" s="46"/>
      <c r="FA134" s="46"/>
      <c r="FB134" s="46"/>
      <c r="FC134" s="46"/>
      <c r="FD134" s="46"/>
      <c r="FE134" s="46"/>
      <c r="FF134" s="46"/>
      <c r="FG134" s="46"/>
      <c r="FH134" s="46"/>
      <c r="FI134" s="46"/>
      <c r="FJ134" s="46"/>
      <c r="FK134" s="46"/>
      <c r="FL134" s="46"/>
      <c r="FM134" s="46"/>
      <c r="FN134" s="46"/>
      <c r="FO134" s="46"/>
      <c r="FP134" s="46"/>
      <c r="FQ134" s="46"/>
      <c r="FR134" s="46"/>
      <c r="FS134" s="46"/>
      <c r="FT134" s="46"/>
      <c r="FU134" s="46"/>
      <c r="FV134" s="46"/>
      <c r="FW134" s="46"/>
      <c r="FX134" s="46"/>
      <c r="FY134" s="46"/>
      <c r="FZ134" s="46"/>
      <c r="GA134" s="46"/>
      <c r="GB134" s="46"/>
      <c r="GC134" s="46"/>
      <c r="GD134" s="46"/>
      <c r="GE134" s="46"/>
      <c r="GF134" s="46"/>
      <c r="GG134" s="46"/>
      <c r="GH134" s="46"/>
      <c r="GI134" s="46"/>
      <c r="GJ134" s="46"/>
      <c r="GK134" s="46"/>
      <c r="GL134" s="46"/>
      <c r="GM134" s="46"/>
      <c r="GN134" s="46"/>
      <c r="GO134" s="46"/>
      <c r="GP134" s="46"/>
      <c r="GQ134" s="46"/>
      <c r="GR134" s="46"/>
    </row>
    <row r="135" spans="2:200" x14ac:dyDescent="0.25">
      <c r="B135" s="16"/>
      <c r="C135" s="16"/>
      <c r="D135" s="47"/>
      <c r="E135" s="47"/>
      <c r="F135" s="47"/>
      <c r="G135" s="47"/>
      <c r="H135" s="47"/>
      <c r="I135" s="47"/>
      <c r="J135" s="47"/>
      <c r="K135" s="47"/>
      <c r="L135" s="47"/>
      <c r="M135" s="47"/>
      <c r="N135" s="47"/>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46"/>
      <c r="BU135" s="46"/>
      <c r="BV135" s="46"/>
      <c r="BW135" s="46"/>
      <c r="BX135" s="46"/>
      <c r="BY135" s="46"/>
      <c r="BZ135" s="46"/>
      <c r="CA135" s="46"/>
      <c r="CB135" s="46"/>
      <c r="CC135" s="46"/>
      <c r="CD135" s="46"/>
      <c r="CE135" s="46"/>
      <c r="CF135" s="46"/>
      <c r="CG135" s="46"/>
      <c r="CH135" s="46"/>
      <c r="CI135" s="46"/>
      <c r="CJ135" s="46"/>
      <c r="CK135" s="46"/>
      <c r="CL135" s="46"/>
      <c r="CM135" s="46"/>
      <c r="CN135" s="46"/>
      <c r="CO135" s="46"/>
      <c r="CP135" s="46"/>
      <c r="CQ135" s="46"/>
      <c r="CR135" s="46"/>
      <c r="CS135" s="46"/>
      <c r="CT135" s="46"/>
      <c r="CU135" s="46"/>
      <c r="CV135" s="46"/>
      <c r="CW135" s="46"/>
      <c r="CX135" s="46"/>
      <c r="CY135" s="46"/>
      <c r="CZ135" s="46"/>
      <c r="DA135" s="46"/>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46"/>
      <c r="DZ135" s="46"/>
      <c r="EA135" s="46"/>
      <c r="EB135" s="46"/>
      <c r="EC135" s="46"/>
      <c r="ED135" s="46"/>
      <c r="EE135" s="46"/>
      <c r="EF135" s="46"/>
      <c r="EG135" s="46"/>
      <c r="EH135" s="46"/>
      <c r="EI135" s="46"/>
      <c r="EJ135" s="46"/>
      <c r="EK135" s="46"/>
      <c r="EL135" s="46"/>
      <c r="EM135" s="46"/>
      <c r="EN135" s="46"/>
      <c r="EO135" s="46"/>
      <c r="EP135" s="46"/>
      <c r="EQ135" s="46"/>
      <c r="ER135" s="46"/>
      <c r="ES135" s="46"/>
      <c r="ET135" s="46"/>
      <c r="EU135" s="46"/>
      <c r="EV135" s="46"/>
      <c r="EW135" s="46"/>
      <c r="EX135" s="46"/>
      <c r="EY135" s="46"/>
      <c r="EZ135" s="46"/>
      <c r="FA135" s="46"/>
      <c r="FB135" s="46"/>
      <c r="FC135" s="46"/>
      <c r="FD135" s="46"/>
      <c r="FE135" s="46"/>
      <c r="FF135" s="46"/>
      <c r="FG135" s="46"/>
      <c r="FH135" s="46"/>
      <c r="FI135" s="46"/>
      <c r="FJ135" s="46"/>
      <c r="FK135" s="46"/>
      <c r="FL135" s="46"/>
      <c r="FM135" s="46"/>
      <c r="FN135" s="46"/>
      <c r="FO135" s="46"/>
      <c r="FP135" s="46"/>
      <c r="FQ135" s="46"/>
      <c r="FR135" s="46"/>
      <c r="FS135" s="46"/>
      <c r="FT135" s="46"/>
      <c r="FU135" s="46"/>
      <c r="FV135" s="46"/>
      <c r="FW135" s="46"/>
      <c r="FX135" s="46"/>
      <c r="FY135" s="46"/>
      <c r="FZ135" s="46"/>
      <c r="GA135" s="46"/>
      <c r="GB135" s="46"/>
      <c r="GC135" s="46"/>
      <c r="GD135" s="46"/>
      <c r="GE135" s="46"/>
      <c r="GF135" s="46"/>
      <c r="GG135" s="46"/>
      <c r="GH135" s="46"/>
      <c r="GI135" s="46"/>
      <c r="GJ135" s="46"/>
      <c r="GK135" s="46"/>
      <c r="GL135" s="46"/>
      <c r="GM135" s="46"/>
      <c r="GN135" s="46"/>
      <c r="GO135" s="46"/>
      <c r="GP135" s="46"/>
      <c r="GQ135" s="46"/>
      <c r="GR135" s="46"/>
    </row>
    <row r="136" spans="2:200" x14ac:dyDescent="0.25">
      <c r="B136" s="16"/>
      <c r="C136" s="16"/>
      <c r="D136" s="47"/>
      <c r="E136" s="47"/>
      <c r="F136" s="47"/>
      <c r="G136" s="47"/>
      <c r="H136" s="47"/>
      <c r="I136" s="47"/>
      <c r="J136" s="47"/>
      <c r="K136" s="47"/>
      <c r="L136" s="47"/>
      <c r="M136" s="47"/>
      <c r="N136" s="47"/>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46"/>
      <c r="DZ136" s="46"/>
      <c r="EA136" s="46"/>
      <c r="EB136" s="46"/>
      <c r="EC136" s="46"/>
      <c r="ED136" s="46"/>
      <c r="EE136" s="46"/>
      <c r="EF136" s="46"/>
      <c r="EG136" s="46"/>
      <c r="EH136" s="46"/>
      <c r="EI136" s="46"/>
      <c r="EJ136" s="46"/>
      <c r="EK136" s="46"/>
      <c r="EL136" s="46"/>
      <c r="EM136" s="46"/>
      <c r="EN136" s="46"/>
      <c r="EO136" s="46"/>
      <c r="EP136" s="46"/>
      <c r="EQ136" s="46"/>
      <c r="ER136" s="46"/>
      <c r="ES136" s="46"/>
      <c r="ET136" s="46"/>
      <c r="EU136" s="46"/>
      <c r="EV136" s="46"/>
      <c r="EW136" s="46"/>
      <c r="EX136" s="46"/>
      <c r="EY136" s="46"/>
      <c r="EZ136" s="46"/>
      <c r="FA136" s="46"/>
      <c r="FB136" s="46"/>
      <c r="FC136" s="46"/>
      <c r="FD136" s="46"/>
      <c r="FE136" s="46"/>
      <c r="FF136" s="46"/>
      <c r="FG136" s="46"/>
      <c r="FH136" s="46"/>
      <c r="FI136" s="46"/>
      <c r="FJ136" s="46"/>
      <c r="FK136" s="46"/>
      <c r="FL136" s="46"/>
      <c r="FM136" s="46"/>
      <c r="FN136" s="46"/>
      <c r="FO136" s="46"/>
      <c r="FP136" s="46"/>
      <c r="FQ136" s="46"/>
      <c r="FR136" s="46"/>
      <c r="FS136" s="46"/>
      <c r="FT136" s="46"/>
      <c r="FU136" s="46"/>
      <c r="FV136" s="46"/>
      <c r="FW136" s="46"/>
      <c r="FX136" s="46"/>
      <c r="FY136" s="46"/>
      <c r="FZ136" s="46"/>
      <c r="GA136" s="46"/>
      <c r="GB136" s="46"/>
      <c r="GC136" s="46"/>
      <c r="GD136" s="46"/>
      <c r="GE136" s="46"/>
      <c r="GF136" s="46"/>
      <c r="GG136" s="46"/>
      <c r="GH136" s="46"/>
      <c r="GI136" s="46"/>
      <c r="GJ136" s="46"/>
      <c r="GK136" s="46"/>
      <c r="GL136" s="46"/>
      <c r="GM136" s="46"/>
      <c r="GN136" s="46"/>
      <c r="GO136" s="46"/>
      <c r="GP136" s="46"/>
      <c r="GQ136" s="46"/>
      <c r="GR136" s="46"/>
    </row>
    <row r="137" spans="2:200" x14ac:dyDescent="0.25">
      <c r="B137" s="16"/>
      <c r="C137" s="16"/>
      <c r="D137" s="47"/>
      <c r="E137" s="47"/>
      <c r="F137" s="47"/>
      <c r="G137" s="47"/>
      <c r="H137" s="47"/>
      <c r="I137" s="47"/>
      <c r="J137" s="47"/>
      <c r="K137" s="47"/>
      <c r="L137" s="47"/>
      <c r="M137" s="47"/>
      <c r="N137" s="47"/>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c r="BH137" s="46"/>
      <c r="BI137" s="46"/>
      <c r="BJ137" s="46"/>
      <c r="BK137" s="46"/>
      <c r="BL137" s="46"/>
      <c r="BM137" s="46"/>
      <c r="BN137" s="46"/>
      <c r="BO137" s="46"/>
      <c r="BP137" s="46"/>
      <c r="BQ137" s="46"/>
      <c r="BR137" s="46"/>
      <c r="BS137" s="46"/>
      <c r="BT137" s="46"/>
      <c r="BU137" s="46"/>
      <c r="BV137" s="46"/>
      <c r="BW137" s="46"/>
      <c r="BX137" s="46"/>
      <c r="BY137" s="46"/>
      <c r="BZ137" s="46"/>
      <c r="CA137" s="46"/>
      <c r="CB137" s="46"/>
      <c r="CC137" s="46"/>
      <c r="CD137" s="46"/>
      <c r="CE137" s="46"/>
      <c r="CF137" s="46"/>
      <c r="CG137" s="46"/>
      <c r="CH137" s="46"/>
      <c r="CI137" s="46"/>
      <c r="CJ137" s="46"/>
      <c r="CK137" s="46"/>
      <c r="CL137" s="46"/>
      <c r="CM137" s="46"/>
      <c r="CN137" s="46"/>
      <c r="CO137" s="46"/>
      <c r="CP137" s="46"/>
      <c r="CQ137" s="46"/>
      <c r="CR137" s="46"/>
      <c r="CS137" s="46"/>
      <c r="CT137" s="46"/>
      <c r="CU137" s="46"/>
      <c r="CV137" s="46"/>
      <c r="CW137" s="46"/>
      <c r="CX137" s="46"/>
      <c r="CY137" s="46"/>
      <c r="CZ137" s="46"/>
      <c r="DA137" s="46"/>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46"/>
      <c r="DZ137" s="46"/>
      <c r="EA137" s="46"/>
      <c r="EB137" s="46"/>
      <c r="EC137" s="46"/>
      <c r="ED137" s="46"/>
      <c r="EE137" s="46"/>
      <c r="EF137" s="46"/>
      <c r="EG137" s="46"/>
      <c r="EH137" s="46"/>
      <c r="EI137" s="46"/>
      <c r="EJ137" s="46"/>
      <c r="EK137" s="46"/>
      <c r="EL137" s="46"/>
      <c r="EM137" s="46"/>
      <c r="EN137" s="46"/>
      <c r="EO137" s="46"/>
      <c r="EP137" s="46"/>
      <c r="EQ137" s="46"/>
      <c r="ER137" s="46"/>
      <c r="ES137" s="46"/>
      <c r="ET137" s="46"/>
      <c r="EU137" s="46"/>
      <c r="EV137" s="46"/>
      <c r="EW137" s="46"/>
      <c r="EX137" s="46"/>
      <c r="EY137" s="46"/>
      <c r="EZ137" s="46"/>
      <c r="FA137" s="46"/>
      <c r="FB137" s="46"/>
      <c r="FC137" s="46"/>
      <c r="FD137" s="46"/>
      <c r="FE137" s="46"/>
      <c r="FF137" s="46"/>
      <c r="FG137" s="46"/>
      <c r="FH137" s="46"/>
      <c r="FI137" s="46"/>
      <c r="FJ137" s="46"/>
      <c r="FK137" s="46"/>
      <c r="FL137" s="46"/>
      <c r="FM137" s="46"/>
      <c r="FN137" s="46"/>
      <c r="FO137" s="46"/>
      <c r="FP137" s="46"/>
      <c r="FQ137" s="46"/>
      <c r="FR137" s="46"/>
      <c r="FS137" s="46"/>
      <c r="FT137" s="46"/>
      <c r="FU137" s="46"/>
      <c r="FV137" s="46"/>
      <c r="FW137" s="46"/>
      <c r="FX137" s="46"/>
      <c r="FY137" s="46"/>
      <c r="FZ137" s="46"/>
      <c r="GA137" s="46"/>
      <c r="GB137" s="46"/>
      <c r="GC137" s="46"/>
      <c r="GD137" s="46"/>
      <c r="GE137" s="46"/>
      <c r="GF137" s="46"/>
      <c r="GG137" s="46"/>
      <c r="GH137" s="46"/>
      <c r="GI137" s="46"/>
      <c r="GJ137" s="46"/>
      <c r="GK137" s="46"/>
      <c r="GL137" s="46"/>
      <c r="GM137" s="46"/>
      <c r="GN137" s="46"/>
      <c r="GO137" s="46"/>
      <c r="GP137" s="46"/>
      <c r="GQ137" s="46"/>
      <c r="GR137" s="46"/>
    </row>
    <row r="138" spans="2:200" x14ac:dyDescent="0.25">
      <c r="B138" s="16"/>
      <c r="C138" s="16"/>
      <c r="D138" s="47"/>
      <c r="E138" s="47"/>
      <c r="F138" s="47"/>
      <c r="G138" s="47"/>
      <c r="H138" s="47"/>
      <c r="I138" s="47"/>
      <c r="J138" s="47"/>
      <c r="K138" s="47"/>
      <c r="L138" s="47"/>
      <c r="M138" s="47"/>
      <c r="N138" s="47"/>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46"/>
      <c r="BU138" s="46"/>
      <c r="BV138" s="46"/>
      <c r="BW138" s="46"/>
      <c r="BX138" s="46"/>
      <c r="BY138" s="46"/>
      <c r="BZ138" s="46"/>
      <c r="CA138" s="46"/>
      <c r="CB138" s="46"/>
      <c r="CC138" s="46"/>
      <c r="CD138" s="46"/>
      <c r="CE138" s="46"/>
      <c r="CF138" s="46"/>
      <c r="CG138" s="46"/>
      <c r="CH138" s="46"/>
      <c r="CI138" s="46"/>
      <c r="CJ138" s="46"/>
      <c r="CK138" s="46"/>
      <c r="CL138" s="46"/>
      <c r="CM138" s="46"/>
      <c r="CN138" s="46"/>
      <c r="CO138" s="46"/>
      <c r="CP138" s="46"/>
      <c r="CQ138" s="46"/>
      <c r="CR138" s="46"/>
      <c r="CS138" s="46"/>
      <c r="CT138" s="46"/>
      <c r="CU138" s="46"/>
      <c r="CV138" s="46"/>
      <c r="CW138" s="46"/>
      <c r="CX138" s="46"/>
      <c r="CY138" s="46"/>
      <c r="CZ138" s="46"/>
      <c r="DA138" s="46"/>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46"/>
      <c r="EF138" s="46"/>
      <c r="EG138" s="46"/>
      <c r="EH138" s="46"/>
      <c r="EI138" s="46"/>
      <c r="EJ138" s="46"/>
      <c r="EK138" s="46"/>
      <c r="EL138" s="46"/>
      <c r="EM138" s="46"/>
      <c r="EN138" s="46"/>
      <c r="EO138" s="46"/>
      <c r="EP138" s="46"/>
      <c r="EQ138" s="46"/>
      <c r="ER138" s="46"/>
      <c r="ES138" s="46"/>
      <c r="ET138" s="46"/>
      <c r="EU138" s="46"/>
      <c r="EV138" s="46"/>
      <c r="EW138" s="46"/>
      <c r="EX138" s="46"/>
      <c r="EY138" s="46"/>
      <c r="EZ138" s="46"/>
      <c r="FA138" s="46"/>
      <c r="FB138" s="46"/>
      <c r="FC138" s="46"/>
      <c r="FD138" s="46"/>
      <c r="FE138" s="46"/>
      <c r="FF138" s="46"/>
      <c r="FG138" s="46"/>
      <c r="FH138" s="46"/>
      <c r="FI138" s="46"/>
      <c r="FJ138" s="46"/>
      <c r="FK138" s="46"/>
      <c r="FL138" s="46"/>
      <c r="FM138" s="46"/>
      <c r="FN138" s="46"/>
      <c r="FO138" s="46"/>
      <c r="FP138" s="46"/>
      <c r="FQ138" s="46"/>
      <c r="FR138" s="46"/>
      <c r="FS138" s="46"/>
      <c r="FT138" s="46"/>
      <c r="FU138" s="46"/>
      <c r="FV138" s="46"/>
      <c r="FW138" s="46"/>
      <c r="FX138" s="46"/>
      <c r="FY138" s="46"/>
      <c r="FZ138" s="46"/>
      <c r="GA138" s="46"/>
      <c r="GB138" s="46"/>
      <c r="GC138" s="46"/>
      <c r="GD138" s="46"/>
      <c r="GE138" s="46"/>
      <c r="GF138" s="46"/>
      <c r="GG138" s="46"/>
      <c r="GH138" s="46"/>
      <c r="GI138" s="46"/>
      <c r="GJ138" s="46"/>
      <c r="GK138" s="46"/>
      <c r="GL138" s="46"/>
      <c r="GM138" s="46"/>
      <c r="GN138" s="46"/>
      <c r="GO138" s="46"/>
      <c r="GP138" s="46"/>
      <c r="GQ138" s="46"/>
      <c r="GR138" s="46"/>
    </row>
    <row r="139" spans="2:200" x14ac:dyDescent="0.25">
      <c r="B139" s="16"/>
      <c r="C139" s="16"/>
      <c r="D139" s="47"/>
      <c r="E139" s="47"/>
      <c r="F139" s="47"/>
      <c r="G139" s="47"/>
      <c r="H139" s="47"/>
      <c r="I139" s="47"/>
      <c r="J139" s="47"/>
      <c r="K139" s="47"/>
      <c r="L139" s="47"/>
      <c r="M139" s="47"/>
      <c r="N139" s="47"/>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c r="BH139" s="46"/>
      <c r="BI139" s="46"/>
      <c r="BJ139" s="46"/>
      <c r="BK139" s="46"/>
      <c r="BL139" s="46"/>
      <c r="BM139" s="46"/>
      <c r="BN139" s="46"/>
      <c r="BO139" s="46"/>
      <c r="BP139" s="46"/>
      <c r="BQ139" s="46"/>
      <c r="BR139" s="46"/>
      <c r="BS139" s="46"/>
      <c r="BT139" s="46"/>
      <c r="BU139" s="46"/>
      <c r="BV139" s="46"/>
      <c r="BW139" s="46"/>
      <c r="BX139" s="46"/>
      <c r="BY139" s="46"/>
      <c r="BZ139" s="46"/>
      <c r="CA139" s="46"/>
      <c r="CB139" s="46"/>
      <c r="CC139" s="46"/>
      <c r="CD139" s="46"/>
      <c r="CE139" s="46"/>
      <c r="CF139" s="46"/>
      <c r="CG139" s="46"/>
      <c r="CH139" s="46"/>
      <c r="CI139" s="46"/>
      <c r="CJ139" s="46"/>
      <c r="CK139" s="46"/>
      <c r="CL139" s="46"/>
      <c r="CM139" s="46"/>
      <c r="CN139" s="46"/>
      <c r="CO139" s="46"/>
      <c r="CP139" s="46"/>
      <c r="CQ139" s="46"/>
      <c r="CR139" s="46"/>
      <c r="CS139" s="46"/>
      <c r="CT139" s="46"/>
      <c r="CU139" s="46"/>
      <c r="CV139" s="46"/>
      <c r="CW139" s="46"/>
      <c r="CX139" s="46"/>
      <c r="CY139" s="46"/>
      <c r="CZ139" s="46"/>
      <c r="DA139" s="46"/>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46"/>
      <c r="DZ139" s="46"/>
      <c r="EA139" s="46"/>
      <c r="EB139" s="46"/>
      <c r="EC139" s="46"/>
      <c r="ED139" s="46"/>
      <c r="EE139" s="46"/>
      <c r="EF139" s="46"/>
      <c r="EG139" s="46"/>
      <c r="EH139" s="46"/>
      <c r="EI139" s="46"/>
      <c r="EJ139" s="46"/>
      <c r="EK139" s="46"/>
      <c r="EL139" s="46"/>
      <c r="EM139" s="46"/>
      <c r="EN139" s="46"/>
      <c r="EO139" s="46"/>
      <c r="EP139" s="46"/>
      <c r="EQ139" s="46"/>
      <c r="ER139" s="46"/>
      <c r="ES139" s="46"/>
      <c r="ET139" s="46"/>
      <c r="EU139" s="46"/>
      <c r="EV139" s="46"/>
      <c r="EW139" s="46"/>
      <c r="EX139" s="46"/>
      <c r="EY139" s="46"/>
      <c r="EZ139" s="46"/>
      <c r="FA139" s="46"/>
      <c r="FB139" s="46"/>
      <c r="FC139" s="46"/>
      <c r="FD139" s="46"/>
      <c r="FE139" s="46"/>
      <c r="FF139" s="46"/>
      <c r="FG139" s="46"/>
      <c r="FH139" s="46"/>
      <c r="FI139" s="46"/>
      <c r="FJ139" s="46"/>
      <c r="FK139" s="46"/>
      <c r="FL139" s="46"/>
      <c r="FM139" s="46"/>
      <c r="FN139" s="46"/>
      <c r="FO139" s="46"/>
      <c r="FP139" s="46"/>
      <c r="FQ139" s="46"/>
      <c r="FR139" s="46"/>
      <c r="FS139" s="46"/>
      <c r="FT139" s="46"/>
      <c r="FU139" s="46"/>
      <c r="FV139" s="46"/>
      <c r="FW139" s="46"/>
      <c r="FX139" s="46"/>
      <c r="FY139" s="46"/>
      <c r="FZ139" s="46"/>
      <c r="GA139" s="46"/>
      <c r="GB139" s="46"/>
      <c r="GC139" s="46"/>
      <c r="GD139" s="46"/>
      <c r="GE139" s="46"/>
      <c r="GF139" s="46"/>
      <c r="GG139" s="46"/>
      <c r="GH139" s="46"/>
      <c r="GI139" s="46"/>
      <c r="GJ139" s="46"/>
      <c r="GK139" s="46"/>
      <c r="GL139" s="46"/>
      <c r="GM139" s="46"/>
      <c r="GN139" s="46"/>
      <c r="GO139" s="46"/>
      <c r="GP139" s="46"/>
      <c r="GQ139" s="46"/>
      <c r="GR139" s="46"/>
    </row>
    <row r="140" spans="2:200" x14ac:dyDescent="0.25">
      <c r="B140" s="16"/>
      <c r="C140" s="16"/>
      <c r="D140" s="47"/>
      <c r="E140" s="47"/>
      <c r="F140" s="47"/>
      <c r="G140" s="47"/>
      <c r="H140" s="47"/>
      <c r="I140" s="47"/>
      <c r="J140" s="47"/>
      <c r="K140" s="47"/>
      <c r="L140" s="47"/>
      <c r="M140" s="47"/>
      <c r="N140" s="47"/>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c r="BH140" s="46"/>
      <c r="BI140" s="46"/>
      <c r="BJ140" s="46"/>
      <c r="BK140" s="46"/>
      <c r="BL140" s="46"/>
      <c r="BM140" s="46"/>
      <c r="BN140" s="46"/>
      <c r="BO140" s="46"/>
      <c r="BP140" s="46"/>
      <c r="BQ140" s="46"/>
      <c r="BR140" s="46"/>
      <c r="BS140" s="46"/>
      <c r="BT140" s="46"/>
      <c r="BU140" s="46"/>
      <c r="BV140" s="46"/>
      <c r="BW140" s="46"/>
      <c r="BX140" s="46"/>
      <c r="BY140" s="46"/>
      <c r="BZ140" s="46"/>
      <c r="CA140" s="46"/>
      <c r="CB140" s="46"/>
      <c r="CC140" s="46"/>
      <c r="CD140" s="46"/>
      <c r="CE140" s="46"/>
      <c r="CF140" s="46"/>
      <c r="CG140" s="46"/>
      <c r="CH140" s="46"/>
      <c r="CI140" s="46"/>
      <c r="CJ140" s="46"/>
      <c r="CK140" s="46"/>
      <c r="CL140" s="46"/>
      <c r="CM140" s="46"/>
      <c r="CN140" s="46"/>
      <c r="CO140" s="46"/>
      <c r="CP140" s="46"/>
      <c r="CQ140" s="46"/>
      <c r="CR140" s="46"/>
      <c r="CS140" s="46"/>
      <c r="CT140" s="46"/>
      <c r="CU140" s="46"/>
      <c r="CV140" s="46"/>
      <c r="CW140" s="46"/>
      <c r="CX140" s="46"/>
      <c r="CY140" s="46"/>
      <c r="CZ140" s="46"/>
      <c r="DA140" s="46"/>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46"/>
      <c r="DZ140" s="46"/>
      <c r="EA140" s="46"/>
      <c r="EB140" s="46"/>
      <c r="EC140" s="46"/>
      <c r="ED140" s="46"/>
      <c r="EE140" s="46"/>
      <c r="EF140" s="46"/>
      <c r="EG140" s="46"/>
      <c r="EH140" s="46"/>
      <c r="EI140" s="46"/>
      <c r="EJ140" s="46"/>
      <c r="EK140" s="46"/>
      <c r="EL140" s="46"/>
      <c r="EM140" s="46"/>
      <c r="EN140" s="46"/>
      <c r="EO140" s="46"/>
      <c r="EP140" s="46"/>
      <c r="EQ140" s="46"/>
      <c r="ER140" s="46"/>
      <c r="ES140" s="46"/>
      <c r="ET140" s="46"/>
      <c r="EU140" s="46"/>
      <c r="EV140" s="46"/>
      <c r="EW140" s="46"/>
      <c r="EX140" s="46"/>
      <c r="EY140" s="46"/>
      <c r="EZ140" s="46"/>
      <c r="FA140" s="46"/>
      <c r="FB140" s="46"/>
      <c r="FC140" s="46"/>
      <c r="FD140" s="46"/>
      <c r="FE140" s="46"/>
      <c r="FF140" s="46"/>
      <c r="FG140" s="46"/>
      <c r="FH140" s="46"/>
      <c r="FI140" s="46"/>
      <c r="FJ140" s="46"/>
      <c r="FK140" s="46"/>
      <c r="FL140" s="46"/>
      <c r="FM140" s="46"/>
      <c r="FN140" s="46"/>
      <c r="FO140" s="46"/>
      <c r="FP140" s="46"/>
      <c r="FQ140" s="46"/>
      <c r="FR140" s="46"/>
      <c r="FS140" s="46"/>
      <c r="FT140" s="46"/>
      <c r="FU140" s="46"/>
      <c r="FV140" s="46"/>
      <c r="FW140" s="46"/>
      <c r="FX140" s="46"/>
      <c r="FY140" s="46"/>
      <c r="FZ140" s="46"/>
      <c r="GA140" s="46"/>
      <c r="GB140" s="46"/>
      <c r="GC140" s="46"/>
      <c r="GD140" s="46"/>
      <c r="GE140" s="46"/>
      <c r="GF140" s="46"/>
      <c r="GG140" s="46"/>
      <c r="GH140" s="46"/>
      <c r="GI140" s="46"/>
      <c r="GJ140" s="46"/>
      <c r="GK140" s="46"/>
      <c r="GL140" s="46"/>
      <c r="GM140" s="46"/>
      <c r="GN140" s="46"/>
      <c r="GO140" s="46"/>
      <c r="GP140" s="46"/>
      <c r="GQ140" s="46"/>
      <c r="GR140" s="46"/>
    </row>
    <row r="141" spans="2:200" x14ac:dyDescent="0.25">
      <c r="B141" s="16"/>
      <c r="C141" s="16"/>
      <c r="D141" s="47"/>
      <c r="E141" s="47"/>
      <c r="F141" s="47"/>
      <c r="G141" s="47"/>
      <c r="H141" s="47"/>
      <c r="I141" s="47"/>
      <c r="J141" s="47"/>
      <c r="K141" s="47"/>
      <c r="L141" s="47"/>
      <c r="M141" s="47"/>
      <c r="N141" s="47"/>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c r="BH141" s="46"/>
      <c r="BI141" s="46"/>
      <c r="BJ141" s="46"/>
      <c r="BK141" s="46"/>
      <c r="BL141" s="46"/>
      <c r="BM141" s="46"/>
      <c r="BN141" s="46"/>
      <c r="BO141" s="46"/>
      <c r="BP141" s="46"/>
      <c r="BQ141" s="46"/>
      <c r="BR141" s="46"/>
      <c r="BS141" s="46"/>
      <c r="BT141" s="46"/>
      <c r="BU141" s="46"/>
      <c r="BV141" s="46"/>
      <c r="BW141" s="46"/>
      <c r="BX141" s="46"/>
      <c r="BY141" s="46"/>
      <c r="BZ141" s="46"/>
      <c r="CA141" s="46"/>
      <c r="CB141" s="46"/>
      <c r="CC141" s="46"/>
      <c r="CD141" s="46"/>
      <c r="CE141" s="46"/>
      <c r="CF141" s="46"/>
      <c r="CG141" s="46"/>
      <c r="CH141" s="46"/>
      <c r="CI141" s="46"/>
      <c r="CJ141" s="46"/>
      <c r="CK141" s="46"/>
      <c r="CL141" s="46"/>
      <c r="CM141" s="46"/>
      <c r="CN141" s="46"/>
      <c r="CO141" s="46"/>
      <c r="CP141" s="46"/>
      <c r="CQ141" s="46"/>
      <c r="CR141" s="46"/>
      <c r="CS141" s="46"/>
      <c r="CT141" s="46"/>
      <c r="CU141" s="46"/>
      <c r="CV141" s="46"/>
      <c r="CW141" s="46"/>
      <c r="CX141" s="46"/>
      <c r="CY141" s="46"/>
      <c r="CZ141" s="46"/>
      <c r="DA141" s="46"/>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46"/>
      <c r="DZ141" s="46"/>
      <c r="EA141" s="46"/>
      <c r="EB141" s="46"/>
      <c r="EC141" s="46"/>
      <c r="ED141" s="46"/>
      <c r="EE141" s="46"/>
      <c r="EF141" s="46"/>
      <c r="EG141" s="46"/>
      <c r="EH141" s="46"/>
      <c r="EI141" s="46"/>
      <c r="EJ141" s="46"/>
      <c r="EK141" s="46"/>
      <c r="EL141" s="46"/>
      <c r="EM141" s="46"/>
      <c r="EN141" s="46"/>
      <c r="EO141" s="46"/>
      <c r="EP141" s="46"/>
      <c r="EQ141" s="46"/>
      <c r="ER141" s="46"/>
      <c r="ES141" s="46"/>
      <c r="ET141" s="46"/>
      <c r="EU141" s="46"/>
      <c r="EV141" s="46"/>
      <c r="EW141" s="46"/>
      <c r="EX141" s="46"/>
      <c r="EY141" s="46"/>
      <c r="EZ141" s="46"/>
      <c r="FA141" s="46"/>
      <c r="FB141" s="46"/>
      <c r="FC141" s="46"/>
      <c r="FD141" s="46"/>
      <c r="FE141" s="46"/>
      <c r="FF141" s="46"/>
      <c r="FG141" s="46"/>
      <c r="FH141" s="46"/>
      <c r="FI141" s="46"/>
      <c r="FJ141" s="46"/>
      <c r="FK141" s="46"/>
      <c r="FL141" s="46"/>
      <c r="FM141" s="46"/>
      <c r="FN141" s="46"/>
      <c r="FO141" s="46"/>
      <c r="FP141" s="46"/>
      <c r="FQ141" s="46"/>
      <c r="FR141" s="46"/>
      <c r="FS141" s="46"/>
      <c r="FT141" s="46"/>
      <c r="FU141" s="46"/>
      <c r="FV141" s="46"/>
      <c r="FW141" s="46"/>
      <c r="FX141" s="46"/>
      <c r="FY141" s="46"/>
      <c r="FZ141" s="46"/>
      <c r="GA141" s="46"/>
      <c r="GB141" s="46"/>
      <c r="GC141" s="46"/>
      <c r="GD141" s="46"/>
      <c r="GE141" s="46"/>
      <c r="GF141" s="46"/>
      <c r="GG141" s="46"/>
      <c r="GH141" s="46"/>
      <c r="GI141" s="46"/>
      <c r="GJ141" s="46"/>
      <c r="GK141" s="46"/>
      <c r="GL141" s="46"/>
      <c r="GM141" s="46"/>
      <c r="GN141" s="46"/>
      <c r="GO141" s="46"/>
      <c r="GP141" s="46"/>
      <c r="GQ141" s="46"/>
      <c r="GR141" s="46"/>
    </row>
    <row r="142" spans="2:200" x14ac:dyDescent="0.25">
      <c r="B142" s="16"/>
      <c r="C142" s="16"/>
      <c r="D142" s="47"/>
      <c r="E142" s="47"/>
      <c r="F142" s="47"/>
      <c r="G142" s="47"/>
      <c r="H142" s="47"/>
      <c r="I142" s="47"/>
      <c r="J142" s="47"/>
      <c r="K142" s="47"/>
      <c r="L142" s="47"/>
      <c r="M142" s="47"/>
      <c r="N142" s="47"/>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46"/>
      <c r="BU142" s="46"/>
      <c r="BV142" s="46"/>
      <c r="BW142" s="46"/>
      <c r="BX142" s="46"/>
      <c r="BY142" s="46"/>
      <c r="BZ142" s="46"/>
      <c r="CA142" s="46"/>
      <c r="CB142" s="46"/>
      <c r="CC142" s="46"/>
      <c r="CD142" s="46"/>
      <c r="CE142" s="46"/>
      <c r="CF142" s="46"/>
      <c r="CG142" s="46"/>
      <c r="CH142" s="46"/>
      <c r="CI142" s="46"/>
      <c r="CJ142" s="46"/>
      <c r="CK142" s="46"/>
      <c r="CL142" s="46"/>
      <c r="CM142" s="46"/>
      <c r="CN142" s="46"/>
      <c r="CO142" s="46"/>
      <c r="CP142" s="46"/>
      <c r="CQ142" s="46"/>
      <c r="CR142" s="46"/>
      <c r="CS142" s="46"/>
      <c r="CT142" s="46"/>
      <c r="CU142" s="46"/>
      <c r="CV142" s="46"/>
      <c r="CW142" s="46"/>
      <c r="CX142" s="46"/>
      <c r="CY142" s="46"/>
      <c r="CZ142" s="46"/>
      <c r="DA142" s="46"/>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46"/>
      <c r="DZ142" s="46"/>
      <c r="EA142" s="46"/>
      <c r="EB142" s="46"/>
      <c r="EC142" s="46"/>
      <c r="ED142" s="46"/>
      <c r="EE142" s="46"/>
      <c r="EF142" s="46"/>
      <c r="EG142" s="46"/>
      <c r="EH142" s="46"/>
      <c r="EI142" s="46"/>
      <c r="EJ142" s="46"/>
      <c r="EK142" s="46"/>
      <c r="EL142" s="46"/>
      <c r="EM142" s="46"/>
      <c r="EN142" s="46"/>
      <c r="EO142" s="46"/>
      <c r="EP142" s="46"/>
      <c r="EQ142" s="46"/>
      <c r="ER142" s="46"/>
      <c r="ES142" s="46"/>
      <c r="ET142" s="46"/>
      <c r="EU142" s="46"/>
      <c r="EV142" s="46"/>
      <c r="EW142" s="46"/>
      <c r="EX142" s="46"/>
      <c r="EY142" s="46"/>
      <c r="EZ142" s="46"/>
      <c r="FA142" s="46"/>
      <c r="FB142" s="46"/>
      <c r="FC142" s="46"/>
      <c r="FD142" s="46"/>
      <c r="FE142" s="46"/>
      <c r="FF142" s="46"/>
      <c r="FG142" s="46"/>
      <c r="FH142" s="46"/>
      <c r="FI142" s="46"/>
      <c r="FJ142" s="46"/>
      <c r="FK142" s="46"/>
      <c r="FL142" s="46"/>
      <c r="FM142" s="46"/>
      <c r="FN142" s="46"/>
      <c r="FO142" s="46"/>
      <c r="FP142" s="46"/>
      <c r="FQ142" s="46"/>
      <c r="FR142" s="46"/>
      <c r="FS142" s="46"/>
      <c r="FT142" s="46"/>
      <c r="FU142" s="46"/>
      <c r="FV142" s="46"/>
      <c r="FW142" s="46"/>
      <c r="FX142" s="46"/>
      <c r="FY142" s="46"/>
      <c r="FZ142" s="46"/>
      <c r="GA142" s="46"/>
      <c r="GB142" s="46"/>
      <c r="GC142" s="46"/>
      <c r="GD142" s="46"/>
      <c r="GE142" s="46"/>
      <c r="GF142" s="46"/>
      <c r="GG142" s="46"/>
      <c r="GH142" s="46"/>
      <c r="GI142" s="46"/>
      <c r="GJ142" s="46"/>
      <c r="GK142" s="46"/>
      <c r="GL142" s="46"/>
      <c r="GM142" s="46"/>
      <c r="GN142" s="46"/>
      <c r="GO142" s="46"/>
      <c r="GP142" s="46"/>
      <c r="GQ142" s="46"/>
      <c r="GR142" s="46"/>
    </row>
    <row r="143" spans="2:200" x14ac:dyDescent="0.25">
      <c r="B143" s="16"/>
      <c r="C143" s="16"/>
      <c r="D143" s="47"/>
      <c r="E143" s="47"/>
      <c r="F143" s="47"/>
      <c r="G143" s="47"/>
      <c r="H143" s="47"/>
      <c r="I143" s="47"/>
      <c r="J143" s="47"/>
      <c r="K143" s="47"/>
      <c r="L143" s="47"/>
      <c r="M143" s="47"/>
      <c r="N143" s="47"/>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46"/>
      <c r="BU143" s="46"/>
      <c r="BV143" s="46"/>
      <c r="BW143" s="46"/>
      <c r="BX143" s="46"/>
      <c r="BY143" s="46"/>
      <c r="BZ143" s="46"/>
      <c r="CA143" s="46"/>
      <c r="CB143" s="46"/>
      <c r="CC143" s="46"/>
      <c r="CD143" s="46"/>
      <c r="CE143" s="46"/>
      <c r="CF143" s="46"/>
      <c r="CG143" s="46"/>
      <c r="CH143" s="46"/>
      <c r="CI143" s="46"/>
      <c r="CJ143" s="46"/>
      <c r="CK143" s="46"/>
      <c r="CL143" s="46"/>
      <c r="CM143" s="46"/>
      <c r="CN143" s="46"/>
      <c r="CO143" s="46"/>
      <c r="CP143" s="46"/>
      <c r="CQ143" s="46"/>
      <c r="CR143" s="46"/>
      <c r="CS143" s="46"/>
      <c r="CT143" s="46"/>
      <c r="CU143" s="46"/>
      <c r="CV143" s="46"/>
      <c r="CW143" s="46"/>
      <c r="CX143" s="46"/>
      <c r="CY143" s="46"/>
      <c r="CZ143" s="46"/>
      <c r="DA143" s="46"/>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46"/>
      <c r="DZ143" s="46"/>
      <c r="EA143" s="46"/>
      <c r="EB143" s="46"/>
      <c r="EC143" s="46"/>
      <c r="ED143" s="46"/>
      <c r="EE143" s="46"/>
      <c r="EF143" s="46"/>
      <c r="EG143" s="46"/>
      <c r="EH143" s="46"/>
      <c r="EI143" s="46"/>
      <c r="EJ143" s="46"/>
      <c r="EK143" s="46"/>
      <c r="EL143" s="46"/>
      <c r="EM143" s="46"/>
      <c r="EN143" s="46"/>
      <c r="EO143" s="46"/>
      <c r="EP143" s="46"/>
      <c r="EQ143" s="46"/>
      <c r="ER143" s="46"/>
      <c r="ES143" s="46"/>
      <c r="ET143" s="46"/>
      <c r="EU143" s="46"/>
      <c r="EV143" s="46"/>
      <c r="EW143" s="46"/>
      <c r="EX143" s="46"/>
      <c r="EY143" s="46"/>
      <c r="EZ143" s="46"/>
      <c r="FA143" s="46"/>
      <c r="FB143" s="46"/>
      <c r="FC143" s="46"/>
      <c r="FD143" s="46"/>
      <c r="FE143" s="46"/>
      <c r="FF143" s="46"/>
      <c r="FG143" s="46"/>
      <c r="FH143" s="46"/>
      <c r="FI143" s="46"/>
      <c r="FJ143" s="46"/>
      <c r="FK143" s="46"/>
      <c r="FL143" s="46"/>
      <c r="FM143" s="46"/>
      <c r="FN143" s="46"/>
      <c r="FO143" s="46"/>
      <c r="FP143" s="46"/>
      <c r="FQ143" s="46"/>
      <c r="FR143" s="46"/>
      <c r="FS143" s="46"/>
      <c r="FT143" s="46"/>
      <c r="FU143" s="46"/>
      <c r="FV143" s="46"/>
      <c r="FW143" s="46"/>
      <c r="FX143" s="46"/>
      <c r="FY143" s="46"/>
      <c r="FZ143" s="46"/>
      <c r="GA143" s="46"/>
      <c r="GB143" s="46"/>
      <c r="GC143" s="46"/>
      <c r="GD143" s="46"/>
      <c r="GE143" s="46"/>
      <c r="GF143" s="46"/>
      <c r="GG143" s="46"/>
      <c r="GH143" s="46"/>
      <c r="GI143" s="46"/>
      <c r="GJ143" s="46"/>
      <c r="GK143" s="46"/>
      <c r="GL143" s="46"/>
      <c r="GM143" s="46"/>
      <c r="GN143" s="46"/>
      <c r="GO143" s="46"/>
      <c r="GP143" s="46"/>
      <c r="GQ143" s="46"/>
      <c r="GR143" s="46"/>
    </row>
    <row r="144" spans="2:200" x14ac:dyDescent="0.25">
      <c r="B144" s="16"/>
      <c r="C144" s="16"/>
      <c r="D144" s="47"/>
      <c r="E144" s="47"/>
      <c r="F144" s="47"/>
      <c r="G144" s="47"/>
      <c r="H144" s="47"/>
      <c r="I144" s="47"/>
      <c r="J144" s="47"/>
      <c r="K144" s="47"/>
      <c r="L144" s="47"/>
      <c r="M144" s="47"/>
      <c r="N144" s="47"/>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46"/>
      <c r="BU144" s="46"/>
      <c r="BV144" s="46"/>
      <c r="BW144" s="46"/>
      <c r="BX144" s="46"/>
      <c r="BY144" s="46"/>
      <c r="BZ144" s="46"/>
      <c r="CA144" s="46"/>
      <c r="CB144" s="46"/>
      <c r="CC144" s="46"/>
      <c r="CD144" s="46"/>
      <c r="CE144" s="46"/>
      <c r="CF144" s="46"/>
      <c r="CG144" s="46"/>
      <c r="CH144" s="46"/>
      <c r="CI144" s="46"/>
      <c r="CJ144" s="46"/>
      <c r="CK144" s="46"/>
      <c r="CL144" s="46"/>
      <c r="CM144" s="46"/>
      <c r="CN144" s="46"/>
      <c r="CO144" s="46"/>
      <c r="CP144" s="46"/>
      <c r="CQ144" s="46"/>
      <c r="CR144" s="46"/>
      <c r="CS144" s="46"/>
      <c r="CT144" s="46"/>
      <c r="CU144" s="46"/>
      <c r="CV144" s="46"/>
      <c r="CW144" s="46"/>
      <c r="CX144" s="46"/>
      <c r="CY144" s="46"/>
      <c r="CZ144" s="46"/>
      <c r="DA144" s="46"/>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46"/>
      <c r="DZ144" s="46"/>
      <c r="EA144" s="46"/>
      <c r="EB144" s="46"/>
      <c r="EC144" s="46"/>
      <c r="ED144" s="46"/>
      <c r="EE144" s="46"/>
      <c r="EF144" s="46"/>
      <c r="EG144" s="46"/>
      <c r="EH144" s="46"/>
      <c r="EI144" s="46"/>
      <c r="EJ144" s="46"/>
      <c r="EK144" s="46"/>
      <c r="EL144" s="46"/>
      <c r="EM144" s="46"/>
      <c r="EN144" s="46"/>
      <c r="EO144" s="46"/>
      <c r="EP144" s="46"/>
      <c r="EQ144" s="46"/>
      <c r="ER144" s="46"/>
      <c r="ES144" s="46"/>
      <c r="ET144" s="46"/>
      <c r="EU144" s="46"/>
      <c r="EV144" s="46"/>
      <c r="EW144" s="46"/>
      <c r="EX144" s="46"/>
      <c r="EY144" s="46"/>
      <c r="EZ144" s="46"/>
      <c r="FA144" s="46"/>
      <c r="FB144" s="46"/>
      <c r="FC144" s="46"/>
      <c r="FD144" s="46"/>
      <c r="FE144" s="46"/>
      <c r="FF144" s="46"/>
      <c r="FG144" s="46"/>
      <c r="FH144" s="46"/>
      <c r="FI144" s="46"/>
      <c r="FJ144" s="46"/>
      <c r="FK144" s="46"/>
      <c r="FL144" s="46"/>
      <c r="FM144" s="46"/>
      <c r="FN144" s="46"/>
      <c r="FO144" s="46"/>
      <c r="FP144" s="46"/>
      <c r="FQ144" s="46"/>
      <c r="FR144" s="46"/>
      <c r="FS144" s="46"/>
      <c r="FT144" s="46"/>
      <c r="FU144" s="46"/>
      <c r="FV144" s="46"/>
      <c r="FW144" s="46"/>
      <c r="FX144" s="46"/>
      <c r="FY144" s="46"/>
      <c r="FZ144" s="46"/>
      <c r="GA144" s="46"/>
      <c r="GB144" s="46"/>
      <c r="GC144" s="46"/>
      <c r="GD144" s="46"/>
      <c r="GE144" s="46"/>
      <c r="GF144" s="46"/>
      <c r="GG144" s="46"/>
      <c r="GH144" s="46"/>
      <c r="GI144" s="46"/>
      <c r="GJ144" s="46"/>
      <c r="GK144" s="46"/>
      <c r="GL144" s="46"/>
      <c r="GM144" s="46"/>
      <c r="GN144" s="46"/>
      <c r="GO144" s="46"/>
      <c r="GP144" s="46"/>
      <c r="GQ144" s="46"/>
      <c r="GR144" s="46"/>
    </row>
    <row r="145" spans="2:200" x14ac:dyDescent="0.25">
      <c r="B145" s="16"/>
      <c r="C145" s="16"/>
      <c r="D145" s="47"/>
      <c r="E145" s="47"/>
      <c r="F145" s="47"/>
      <c r="G145" s="47"/>
      <c r="H145" s="47"/>
      <c r="I145" s="47"/>
      <c r="J145" s="47"/>
      <c r="K145" s="47"/>
      <c r="L145" s="47"/>
      <c r="M145" s="47"/>
      <c r="N145" s="47"/>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c r="CT145" s="46"/>
      <c r="CU145" s="46"/>
      <c r="CV145" s="46"/>
      <c r="CW145" s="46"/>
      <c r="CX145" s="46"/>
      <c r="CY145" s="46"/>
      <c r="CZ145" s="46"/>
      <c r="DA145" s="46"/>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46"/>
      <c r="DZ145" s="46"/>
      <c r="EA145" s="46"/>
      <c r="EB145" s="46"/>
      <c r="EC145" s="46"/>
      <c r="ED145" s="46"/>
      <c r="EE145" s="46"/>
      <c r="EF145" s="46"/>
      <c r="EG145" s="46"/>
      <c r="EH145" s="46"/>
      <c r="EI145" s="46"/>
      <c r="EJ145" s="46"/>
      <c r="EK145" s="46"/>
      <c r="EL145" s="46"/>
      <c r="EM145" s="46"/>
      <c r="EN145" s="46"/>
      <c r="EO145" s="46"/>
      <c r="EP145" s="46"/>
      <c r="EQ145" s="46"/>
      <c r="ER145" s="46"/>
      <c r="ES145" s="46"/>
      <c r="ET145" s="46"/>
      <c r="EU145" s="46"/>
      <c r="EV145" s="46"/>
      <c r="EW145" s="46"/>
      <c r="EX145" s="46"/>
      <c r="EY145" s="46"/>
      <c r="EZ145" s="46"/>
      <c r="FA145" s="46"/>
      <c r="FB145" s="46"/>
      <c r="FC145" s="46"/>
      <c r="FD145" s="46"/>
      <c r="FE145" s="46"/>
      <c r="FF145" s="46"/>
      <c r="FG145" s="46"/>
      <c r="FH145" s="46"/>
      <c r="FI145" s="46"/>
      <c r="FJ145" s="46"/>
      <c r="FK145" s="46"/>
      <c r="FL145" s="46"/>
      <c r="FM145" s="46"/>
      <c r="FN145" s="46"/>
      <c r="FO145" s="46"/>
      <c r="FP145" s="46"/>
      <c r="FQ145" s="46"/>
      <c r="FR145" s="46"/>
      <c r="FS145" s="46"/>
      <c r="FT145" s="46"/>
      <c r="FU145" s="46"/>
      <c r="FV145" s="46"/>
      <c r="FW145" s="46"/>
      <c r="FX145" s="46"/>
      <c r="FY145" s="46"/>
      <c r="FZ145" s="46"/>
      <c r="GA145" s="46"/>
      <c r="GB145" s="46"/>
      <c r="GC145" s="46"/>
      <c r="GD145" s="46"/>
      <c r="GE145" s="46"/>
      <c r="GF145" s="46"/>
      <c r="GG145" s="46"/>
      <c r="GH145" s="46"/>
      <c r="GI145" s="46"/>
      <c r="GJ145" s="46"/>
      <c r="GK145" s="46"/>
      <c r="GL145" s="46"/>
      <c r="GM145" s="46"/>
      <c r="GN145" s="46"/>
      <c r="GO145" s="46"/>
      <c r="GP145" s="46"/>
      <c r="GQ145" s="46"/>
      <c r="GR145" s="46"/>
    </row>
    <row r="146" spans="2:200" x14ac:dyDescent="0.25">
      <c r="B146" s="16"/>
      <c r="C146" s="16"/>
      <c r="D146" s="47"/>
      <c r="E146" s="47"/>
      <c r="F146" s="47"/>
      <c r="G146" s="47"/>
      <c r="H146" s="47"/>
      <c r="I146" s="47"/>
      <c r="J146" s="47"/>
      <c r="K146" s="47"/>
      <c r="L146" s="47"/>
      <c r="M146" s="47"/>
      <c r="N146" s="47"/>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46"/>
      <c r="BU146" s="46"/>
      <c r="BV146" s="46"/>
      <c r="BW146" s="46"/>
      <c r="BX146" s="46"/>
      <c r="BY146" s="46"/>
      <c r="BZ146" s="46"/>
      <c r="CA146" s="46"/>
      <c r="CB146" s="46"/>
      <c r="CC146" s="46"/>
      <c r="CD146" s="46"/>
      <c r="CE146" s="46"/>
      <c r="CF146" s="46"/>
      <c r="CG146" s="46"/>
      <c r="CH146" s="46"/>
      <c r="CI146" s="46"/>
      <c r="CJ146" s="46"/>
      <c r="CK146" s="46"/>
      <c r="CL146" s="46"/>
      <c r="CM146" s="46"/>
      <c r="CN146" s="46"/>
      <c r="CO146" s="46"/>
      <c r="CP146" s="46"/>
      <c r="CQ146" s="46"/>
      <c r="CR146" s="46"/>
      <c r="CS146" s="46"/>
      <c r="CT146" s="46"/>
      <c r="CU146" s="46"/>
      <c r="CV146" s="46"/>
      <c r="CW146" s="46"/>
      <c r="CX146" s="46"/>
      <c r="CY146" s="46"/>
      <c r="CZ146" s="46"/>
      <c r="DA146" s="46"/>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46"/>
      <c r="DZ146" s="46"/>
      <c r="EA146" s="46"/>
      <c r="EB146" s="46"/>
      <c r="EC146" s="46"/>
      <c r="ED146" s="46"/>
      <c r="EE146" s="46"/>
      <c r="EF146" s="46"/>
      <c r="EG146" s="46"/>
      <c r="EH146" s="46"/>
      <c r="EI146" s="46"/>
      <c r="EJ146" s="46"/>
      <c r="EK146" s="46"/>
      <c r="EL146" s="46"/>
      <c r="EM146" s="46"/>
      <c r="EN146" s="46"/>
      <c r="EO146" s="46"/>
      <c r="EP146" s="46"/>
      <c r="EQ146" s="46"/>
      <c r="ER146" s="46"/>
      <c r="ES146" s="46"/>
      <c r="ET146" s="46"/>
      <c r="EU146" s="46"/>
      <c r="EV146" s="46"/>
      <c r="EW146" s="46"/>
      <c r="EX146" s="46"/>
      <c r="EY146" s="46"/>
      <c r="EZ146" s="46"/>
      <c r="FA146" s="46"/>
      <c r="FB146" s="46"/>
      <c r="FC146" s="46"/>
      <c r="FD146" s="46"/>
      <c r="FE146" s="46"/>
      <c r="FF146" s="46"/>
      <c r="FG146" s="46"/>
      <c r="FH146" s="46"/>
      <c r="FI146" s="46"/>
      <c r="FJ146" s="46"/>
      <c r="FK146" s="46"/>
      <c r="FL146" s="46"/>
      <c r="FM146" s="46"/>
      <c r="FN146" s="46"/>
      <c r="FO146" s="46"/>
      <c r="FP146" s="46"/>
      <c r="FQ146" s="46"/>
      <c r="FR146" s="46"/>
      <c r="FS146" s="46"/>
      <c r="FT146" s="46"/>
      <c r="FU146" s="46"/>
      <c r="FV146" s="46"/>
      <c r="FW146" s="46"/>
      <c r="FX146" s="46"/>
      <c r="FY146" s="46"/>
      <c r="FZ146" s="46"/>
      <c r="GA146" s="46"/>
      <c r="GB146" s="46"/>
      <c r="GC146" s="46"/>
      <c r="GD146" s="46"/>
      <c r="GE146" s="46"/>
      <c r="GF146" s="46"/>
      <c r="GG146" s="46"/>
      <c r="GH146" s="46"/>
      <c r="GI146" s="46"/>
      <c r="GJ146" s="46"/>
      <c r="GK146" s="46"/>
      <c r="GL146" s="46"/>
      <c r="GM146" s="46"/>
      <c r="GN146" s="46"/>
      <c r="GO146" s="46"/>
      <c r="GP146" s="46"/>
      <c r="GQ146" s="46"/>
      <c r="GR146" s="46"/>
    </row>
    <row r="147" spans="2:200" x14ac:dyDescent="0.25">
      <c r="B147" s="16"/>
      <c r="C147" s="16"/>
      <c r="D147" s="47"/>
      <c r="E147" s="47"/>
      <c r="F147" s="47"/>
      <c r="G147" s="47"/>
      <c r="H147" s="47"/>
      <c r="I147" s="47"/>
      <c r="J147" s="47"/>
      <c r="K147" s="47"/>
      <c r="L147" s="47"/>
      <c r="M147" s="47"/>
      <c r="N147" s="47"/>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46"/>
      <c r="BU147" s="46"/>
      <c r="BV147" s="46"/>
      <c r="BW147" s="46"/>
      <c r="BX147" s="46"/>
      <c r="BY147" s="46"/>
      <c r="BZ147" s="46"/>
      <c r="CA147" s="46"/>
      <c r="CB147" s="46"/>
      <c r="CC147" s="46"/>
      <c r="CD147" s="46"/>
      <c r="CE147" s="46"/>
      <c r="CF147" s="46"/>
      <c r="CG147" s="46"/>
      <c r="CH147" s="46"/>
      <c r="CI147" s="46"/>
      <c r="CJ147" s="46"/>
      <c r="CK147" s="46"/>
      <c r="CL147" s="46"/>
      <c r="CM147" s="46"/>
      <c r="CN147" s="46"/>
      <c r="CO147" s="46"/>
      <c r="CP147" s="46"/>
      <c r="CQ147" s="46"/>
      <c r="CR147" s="46"/>
      <c r="CS147" s="46"/>
      <c r="CT147" s="46"/>
      <c r="CU147" s="46"/>
      <c r="CV147" s="46"/>
      <c r="CW147" s="46"/>
      <c r="CX147" s="46"/>
      <c r="CY147" s="46"/>
      <c r="CZ147" s="46"/>
      <c r="DA147" s="46"/>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46"/>
      <c r="DZ147" s="46"/>
      <c r="EA147" s="46"/>
      <c r="EB147" s="46"/>
      <c r="EC147" s="46"/>
      <c r="ED147" s="46"/>
      <c r="EE147" s="46"/>
      <c r="EF147" s="46"/>
      <c r="EG147" s="46"/>
      <c r="EH147" s="46"/>
      <c r="EI147" s="46"/>
      <c r="EJ147" s="46"/>
      <c r="EK147" s="46"/>
      <c r="EL147" s="46"/>
      <c r="EM147" s="46"/>
      <c r="EN147" s="46"/>
      <c r="EO147" s="46"/>
      <c r="EP147" s="46"/>
      <c r="EQ147" s="46"/>
      <c r="ER147" s="46"/>
      <c r="ES147" s="46"/>
      <c r="ET147" s="46"/>
      <c r="EU147" s="46"/>
      <c r="EV147" s="46"/>
      <c r="EW147" s="46"/>
      <c r="EX147" s="46"/>
      <c r="EY147" s="46"/>
      <c r="EZ147" s="46"/>
      <c r="FA147" s="46"/>
      <c r="FB147" s="46"/>
      <c r="FC147" s="46"/>
      <c r="FD147" s="46"/>
      <c r="FE147" s="46"/>
      <c r="FF147" s="46"/>
      <c r="FG147" s="46"/>
      <c r="FH147" s="46"/>
      <c r="FI147" s="46"/>
      <c r="FJ147" s="46"/>
      <c r="FK147" s="46"/>
      <c r="FL147" s="46"/>
      <c r="FM147" s="46"/>
      <c r="FN147" s="46"/>
      <c r="FO147" s="46"/>
      <c r="FP147" s="46"/>
      <c r="FQ147" s="46"/>
      <c r="FR147" s="46"/>
      <c r="FS147" s="46"/>
      <c r="FT147" s="46"/>
      <c r="FU147" s="46"/>
      <c r="FV147" s="46"/>
      <c r="FW147" s="46"/>
      <c r="FX147" s="46"/>
      <c r="FY147" s="46"/>
      <c r="FZ147" s="46"/>
      <c r="GA147" s="46"/>
      <c r="GB147" s="46"/>
      <c r="GC147" s="46"/>
      <c r="GD147" s="46"/>
      <c r="GE147" s="46"/>
      <c r="GF147" s="46"/>
      <c r="GG147" s="46"/>
      <c r="GH147" s="46"/>
      <c r="GI147" s="46"/>
      <c r="GJ147" s="46"/>
      <c r="GK147" s="46"/>
      <c r="GL147" s="46"/>
      <c r="GM147" s="46"/>
      <c r="GN147" s="46"/>
      <c r="GO147" s="46"/>
      <c r="GP147" s="46"/>
      <c r="GQ147" s="46"/>
      <c r="GR147" s="46"/>
    </row>
    <row r="148" spans="2:200" x14ac:dyDescent="0.25">
      <c r="B148" s="16"/>
      <c r="C148" s="16"/>
      <c r="D148" s="47"/>
      <c r="E148" s="47"/>
      <c r="F148" s="47"/>
      <c r="G148" s="47"/>
      <c r="H148" s="47"/>
      <c r="I148" s="47"/>
      <c r="J148" s="47"/>
      <c r="K148" s="47"/>
      <c r="L148" s="47"/>
      <c r="M148" s="47"/>
      <c r="N148" s="47"/>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46"/>
      <c r="BU148" s="46"/>
      <c r="BV148" s="46"/>
      <c r="BW148" s="46"/>
      <c r="BX148" s="46"/>
      <c r="BY148" s="46"/>
      <c r="BZ148" s="46"/>
      <c r="CA148" s="46"/>
      <c r="CB148" s="46"/>
      <c r="CC148" s="46"/>
      <c r="CD148" s="46"/>
      <c r="CE148" s="46"/>
      <c r="CF148" s="46"/>
      <c r="CG148" s="46"/>
      <c r="CH148" s="46"/>
      <c r="CI148" s="46"/>
      <c r="CJ148" s="46"/>
      <c r="CK148" s="46"/>
      <c r="CL148" s="46"/>
      <c r="CM148" s="46"/>
      <c r="CN148" s="46"/>
      <c r="CO148" s="46"/>
      <c r="CP148" s="46"/>
      <c r="CQ148" s="46"/>
      <c r="CR148" s="46"/>
      <c r="CS148" s="46"/>
      <c r="CT148" s="46"/>
      <c r="CU148" s="46"/>
      <c r="CV148" s="46"/>
      <c r="CW148" s="46"/>
      <c r="CX148" s="46"/>
      <c r="CY148" s="46"/>
      <c r="CZ148" s="46"/>
      <c r="DA148" s="46"/>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46"/>
      <c r="DZ148" s="46"/>
      <c r="EA148" s="46"/>
      <c r="EB148" s="46"/>
      <c r="EC148" s="46"/>
      <c r="ED148" s="46"/>
      <c r="EE148" s="46"/>
      <c r="EF148" s="46"/>
      <c r="EG148" s="46"/>
      <c r="EH148" s="46"/>
      <c r="EI148" s="46"/>
      <c r="EJ148" s="46"/>
      <c r="EK148" s="46"/>
      <c r="EL148" s="46"/>
      <c r="EM148" s="46"/>
      <c r="EN148" s="46"/>
      <c r="EO148" s="46"/>
      <c r="EP148" s="46"/>
      <c r="EQ148" s="46"/>
      <c r="ER148" s="46"/>
      <c r="ES148" s="46"/>
      <c r="ET148" s="46"/>
      <c r="EU148" s="46"/>
      <c r="EV148" s="46"/>
      <c r="EW148" s="46"/>
      <c r="EX148" s="46"/>
      <c r="EY148" s="46"/>
      <c r="EZ148" s="46"/>
      <c r="FA148" s="46"/>
      <c r="FB148" s="46"/>
      <c r="FC148" s="46"/>
      <c r="FD148" s="46"/>
      <c r="FE148" s="46"/>
      <c r="FF148" s="46"/>
      <c r="FG148" s="46"/>
      <c r="FH148" s="46"/>
      <c r="FI148" s="46"/>
      <c r="FJ148" s="46"/>
      <c r="FK148" s="46"/>
      <c r="FL148" s="46"/>
      <c r="FM148" s="46"/>
      <c r="FN148" s="46"/>
      <c r="FO148" s="46"/>
      <c r="FP148" s="46"/>
      <c r="FQ148" s="46"/>
      <c r="FR148" s="46"/>
      <c r="FS148" s="46"/>
      <c r="FT148" s="46"/>
      <c r="FU148" s="46"/>
      <c r="FV148" s="46"/>
      <c r="FW148" s="46"/>
      <c r="FX148" s="46"/>
      <c r="FY148" s="46"/>
      <c r="FZ148" s="46"/>
      <c r="GA148" s="46"/>
      <c r="GB148" s="46"/>
      <c r="GC148" s="46"/>
      <c r="GD148" s="46"/>
      <c r="GE148" s="46"/>
      <c r="GF148" s="46"/>
      <c r="GG148" s="46"/>
      <c r="GH148" s="46"/>
      <c r="GI148" s="46"/>
      <c r="GJ148" s="46"/>
      <c r="GK148" s="46"/>
      <c r="GL148" s="46"/>
      <c r="GM148" s="46"/>
      <c r="GN148" s="46"/>
      <c r="GO148" s="46"/>
      <c r="GP148" s="46"/>
      <c r="GQ148" s="46"/>
      <c r="GR148" s="46"/>
    </row>
    <row r="149" spans="2:200" x14ac:dyDescent="0.25">
      <c r="B149" s="16"/>
      <c r="C149" s="16"/>
      <c r="D149" s="47"/>
      <c r="E149" s="47"/>
      <c r="F149" s="47"/>
      <c r="G149" s="47"/>
      <c r="H149" s="47"/>
      <c r="I149" s="47"/>
      <c r="J149" s="47"/>
      <c r="K149" s="47"/>
      <c r="L149" s="47"/>
      <c r="M149" s="47"/>
      <c r="N149" s="47"/>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46"/>
      <c r="BU149" s="46"/>
      <c r="BV149" s="46"/>
      <c r="BW149" s="46"/>
      <c r="BX149" s="46"/>
      <c r="BY149" s="46"/>
      <c r="BZ149" s="46"/>
      <c r="CA149" s="46"/>
      <c r="CB149" s="46"/>
      <c r="CC149" s="46"/>
      <c r="CD149" s="46"/>
      <c r="CE149" s="46"/>
      <c r="CF149" s="46"/>
      <c r="CG149" s="46"/>
      <c r="CH149" s="46"/>
      <c r="CI149" s="46"/>
      <c r="CJ149" s="46"/>
      <c r="CK149" s="46"/>
      <c r="CL149" s="46"/>
      <c r="CM149" s="46"/>
      <c r="CN149" s="46"/>
      <c r="CO149" s="46"/>
      <c r="CP149" s="46"/>
      <c r="CQ149" s="46"/>
      <c r="CR149" s="46"/>
      <c r="CS149" s="46"/>
      <c r="CT149" s="46"/>
      <c r="CU149" s="46"/>
      <c r="CV149" s="46"/>
      <c r="CW149" s="46"/>
      <c r="CX149" s="46"/>
      <c r="CY149" s="46"/>
      <c r="CZ149" s="46"/>
      <c r="DA149" s="46"/>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46"/>
      <c r="DZ149" s="46"/>
      <c r="EA149" s="46"/>
      <c r="EB149" s="46"/>
      <c r="EC149" s="46"/>
      <c r="ED149" s="46"/>
      <c r="EE149" s="46"/>
      <c r="EF149" s="46"/>
      <c r="EG149" s="46"/>
      <c r="EH149" s="46"/>
      <c r="EI149" s="46"/>
      <c r="EJ149" s="46"/>
      <c r="EK149" s="46"/>
      <c r="EL149" s="46"/>
      <c r="EM149" s="46"/>
      <c r="EN149" s="46"/>
      <c r="EO149" s="46"/>
      <c r="EP149" s="46"/>
      <c r="EQ149" s="46"/>
      <c r="ER149" s="46"/>
      <c r="ES149" s="46"/>
      <c r="ET149" s="46"/>
      <c r="EU149" s="46"/>
      <c r="EV149" s="46"/>
      <c r="EW149" s="46"/>
      <c r="EX149" s="46"/>
      <c r="EY149" s="46"/>
      <c r="EZ149" s="46"/>
      <c r="FA149" s="46"/>
      <c r="FB149" s="46"/>
      <c r="FC149" s="46"/>
      <c r="FD149" s="46"/>
      <c r="FE149" s="46"/>
      <c r="FF149" s="46"/>
      <c r="FG149" s="46"/>
      <c r="FH149" s="46"/>
      <c r="FI149" s="46"/>
      <c r="FJ149" s="46"/>
      <c r="FK149" s="46"/>
      <c r="FL149" s="46"/>
      <c r="FM149" s="46"/>
      <c r="FN149" s="46"/>
      <c r="FO149" s="46"/>
      <c r="FP149" s="46"/>
      <c r="FQ149" s="46"/>
      <c r="FR149" s="46"/>
      <c r="FS149" s="46"/>
      <c r="FT149" s="46"/>
      <c r="FU149" s="46"/>
      <c r="FV149" s="46"/>
      <c r="FW149" s="46"/>
      <c r="FX149" s="46"/>
      <c r="FY149" s="46"/>
      <c r="FZ149" s="46"/>
      <c r="GA149" s="46"/>
      <c r="GB149" s="46"/>
      <c r="GC149" s="46"/>
      <c r="GD149" s="46"/>
      <c r="GE149" s="46"/>
      <c r="GF149" s="46"/>
      <c r="GG149" s="46"/>
      <c r="GH149" s="46"/>
      <c r="GI149" s="46"/>
      <c r="GJ149" s="46"/>
      <c r="GK149" s="46"/>
      <c r="GL149" s="46"/>
      <c r="GM149" s="46"/>
      <c r="GN149" s="46"/>
      <c r="GO149" s="46"/>
      <c r="GP149" s="46"/>
      <c r="GQ149" s="46"/>
      <c r="GR149" s="46"/>
    </row>
    <row r="150" spans="2:200" x14ac:dyDescent="0.25">
      <c r="B150" s="16"/>
      <c r="C150" s="16"/>
      <c r="D150" s="47"/>
      <c r="E150" s="47"/>
      <c r="F150" s="47"/>
      <c r="G150" s="47"/>
      <c r="H150" s="47"/>
      <c r="I150" s="47"/>
      <c r="J150" s="47"/>
      <c r="K150" s="47"/>
      <c r="L150" s="47"/>
      <c r="M150" s="47"/>
      <c r="N150" s="47"/>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46"/>
      <c r="BU150" s="46"/>
      <c r="BV150" s="46"/>
      <c r="BW150" s="46"/>
      <c r="BX150" s="46"/>
      <c r="BY150" s="46"/>
      <c r="BZ150" s="46"/>
      <c r="CA150" s="46"/>
      <c r="CB150" s="46"/>
      <c r="CC150" s="46"/>
      <c r="CD150" s="46"/>
      <c r="CE150" s="46"/>
      <c r="CF150" s="46"/>
      <c r="CG150" s="46"/>
      <c r="CH150" s="46"/>
      <c r="CI150" s="46"/>
      <c r="CJ150" s="46"/>
      <c r="CK150" s="46"/>
      <c r="CL150" s="46"/>
      <c r="CM150" s="46"/>
      <c r="CN150" s="46"/>
      <c r="CO150" s="46"/>
      <c r="CP150" s="46"/>
      <c r="CQ150" s="46"/>
      <c r="CR150" s="46"/>
      <c r="CS150" s="46"/>
      <c r="CT150" s="46"/>
      <c r="CU150" s="46"/>
      <c r="CV150" s="46"/>
      <c r="CW150" s="46"/>
      <c r="CX150" s="46"/>
      <c r="CY150" s="46"/>
      <c r="CZ150" s="46"/>
      <c r="DA150" s="46"/>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46"/>
      <c r="DZ150" s="46"/>
      <c r="EA150" s="46"/>
      <c r="EB150" s="46"/>
      <c r="EC150" s="46"/>
      <c r="ED150" s="46"/>
      <c r="EE150" s="46"/>
      <c r="EF150" s="46"/>
      <c r="EG150" s="46"/>
      <c r="EH150" s="46"/>
      <c r="EI150" s="46"/>
      <c r="EJ150" s="46"/>
      <c r="EK150" s="46"/>
      <c r="EL150" s="46"/>
      <c r="EM150" s="46"/>
      <c r="EN150" s="46"/>
      <c r="EO150" s="46"/>
      <c r="EP150" s="46"/>
      <c r="EQ150" s="46"/>
      <c r="ER150" s="46"/>
      <c r="ES150" s="46"/>
      <c r="ET150" s="46"/>
      <c r="EU150" s="46"/>
      <c r="EV150" s="46"/>
      <c r="EW150" s="46"/>
      <c r="EX150" s="46"/>
      <c r="EY150" s="46"/>
      <c r="EZ150" s="46"/>
      <c r="FA150" s="46"/>
      <c r="FB150" s="46"/>
      <c r="FC150" s="46"/>
      <c r="FD150" s="46"/>
      <c r="FE150" s="46"/>
      <c r="FF150" s="46"/>
      <c r="FG150" s="46"/>
      <c r="FH150" s="46"/>
      <c r="FI150" s="46"/>
      <c r="FJ150" s="46"/>
      <c r="FK150" s="46"/>
      <c r="FL150" s="46"/>
      <c r="FM150" s="46"/>
      <c r="FN150" s="46"/>
      <c r="FO150" s="46"/>
      <c r="FP150" s="46"/>
      <c r="FQ150" s="46"/>
      <c r="FR150" s="46"/>
      <c r="FS150" s="46"/>
      <c r="FT150" s="46"/>
      <c r="FU150" s="46"/>
      <c r="FV150" s="46"/>
      <c r="FW150" s="46"/>
      <c r="FX150" s="46"/>
      <c r="FY150" s="46"/>
      <c r="FZ150" s="46"/>
      <c r="GA150" s="46"/>
      <c r="GB150" s="46"/>
      <c r="GC150" s="46"/>
      <c r="GD150" s="46"/>
      <c r="GE150" s="46"/>
      <c r="GF150" s="46"/>
      <c r="GG150" s="46"/>
      <c r="GH150" s="46"/>
      <c r="GI150" s="46"/>
      <c r="GJ150" s="46"/>
      <c r="GK150" s="46"/>
      <c r="GL150" s="46"/>
      <c r="GM150" s="46"/>
      <c r="GN150" s="46"/>
      <c r="GO150" s="46"/>
      <c r="GP150" s="46"/>
      <c r="GQ150" s="46"/>
      <c r="GR150" s="46"/>
    </row>
    <row r="151" spans="2:200" x14ac:dyDescent="0.25">
      <c r="B151" s="16"/>
      <c r="C151" s="16"/>
      <c r="D151" s="47"/>
      <c r="E151" s="47"/>
      <c r="F151" s="47"/>
      <c r="G151" s="47"/>
      <c r="H151" s="47"/>
      <c r="I151" s="47"/>
      <c r="J151" s="47"/>
      <c r="K151" s="47"/>
      <c r="L151" s="47"/>
      <c r="M151" s="47"/>
      <c r="N151" s="47"/>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c r="BH151" s="46"/>
      <c r="BI151" s="46"/>
      <c r="BJ151" s="46"/>
      <c r="BK151" s="46"/>
      <c r="BL151" s="46"/>
      <c r="BM151" s="46"/>
      <c r="BN151" s="46"/>
      <c r="BO151" s="46"/>
      <c r="BP151" s="46"/>
      <c r="BQ151" s="46"/>
      <c r="BR151" s="46"/>
      <c r="BS151" s="46"/>
      <c r="BT151" s="46"/>
      <c r="BU151" s="46"/>
      <c r="BV151" s="46"/>
      <c r="BW151" s="46"/>
      <c r="BX151" s="46"/>
      <c r="BY151" s="46"/>
      <c r="BZ151" s="46"/>
      <c r="CA151" s="46"/>
      <c r="CB151" s="46"/>
      <c r="CC151" s="46"/>
      <c r="CD151" s="46"/>
      <c r="CE151" s="46"/>
      <c r="CF151" s="46"/>
      <c r="CG151" s="46"/>
      <c r="CH151" s="46"/>
      <c r="CI151" s="46"/>
      <c r="CJ151" s="46"/>
      <c r="CK151" s="46"/>
      <c r="CL151" s="46"/>
      <c r="CM151" s="46"/>
      <c r="CN151" s="46"/>
      <c r="CO151" s="46"/>
      <c r="CP151" s="46"/>
      <c r="CQ151" s="46"/>
      <c r="CR151" s="46"/>
      <c r="CS151" s="46"/>
      <c r="CT151" s="46"/>
      <c r="CU151" s="46"/>
      <c r="CV151" s="46"/>
      <c r="CW151" s="46"/>
      <c r="CX151" s="46"/>
      <c r="CY151" s="46"/>
      <c r="CZ151" s="46"/>
      <c r="DA151" s="46"/>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46"/>
      <c r="DZ151" s="46"/>
      <c r="EA151" s="46"/>
      <c r="EB151" s="46"/>
      <c r="EC151" s="46"/>
      <c r="ED151" s="46"/>
      <c r="EE151" s="46"/>
      <c r="EF151" s="46"/>
      <c r="EG151" s="46"/>
      <c r="EH151" s="46"/>
      <c r="EI151" s="46"/>
      <c r="EJ151" s="46"/>
      <c r="EK151" s="46"/>
      <c r="EL151" s="46"/>
      <c r="EM151" s="46"/>
      <c r="EN151" s="46"/>
      <c r="EO151" s="46"/>
      <c r="EP151" s="46"/>
      <c r="EQ151" s="46"/>
      <c r="ER151" s="46"/>
      <c r="ES151" s="46"/>
      <c r="ET151" s="46"/>
      <c r="EU151" s="46"/>
      <c r="EV151" s="46"/>
      <c r="EW151" s="46"/>
      <c r="EX151" s="46"/>
      <c r="EY151" s="46"/>
      <c r="EZ151" s="46"/>
      <c r="FA151" s="46"/>
      <c r="FB151" s="46"/>
      <c r="FC151" s="46"/>
      <c r="FD151" s="46"/>
      <c r="FE151" s="46"/>
      <c r="FF151" s="46"/>
      <c r="FG151" s="46"/>
      <c r="FH151" s="46"/>
      <c r="FI151" s="46"/>
      <c r="FJ151" s="46"/>
      <c r="FK151" s="46"/>
      <c r="FL151" s="46"/>
      <c r="FM151" s="46"/>
      <c r="FN151" s="46"/>
      <c r="FO151" s="46"/>
      <c r="FP151" s="46"/>
      <c r="FQ151" s="46"/>
      <c r="FR151" s="46"/>
      <c r="FS151" s="46"/>
      <c r="FT151" s="46"/>
      <c r="FU151" s="46"/>
      <c r="FV151" s="46"/>
      <c r="FW151" s="46"/>
      <c r="FX151" s="46"/>
      <c r="FY151" s="46"/>
      <c r="FZ151" s="46"/>
      <c r="GA151" s="46"/>
      <c r="GB151" s="46"/>
      <c r="GC151" s="46"/>
      <c r="GD151" s="46"/>
      <c r="GE151" s="46"/>
      <c r="GF151" s="46"/>
      <c r="GG151" s="46"/>
      <c r="GH151" s="46"/>
      <c r="GI151" s="46"/>
      <c r="GJ151" s="46"/>
      <c r="GK151" s="46"/>
      <c r="GL151" s="46"/>
      <c r="GM151" s="46"/>
      <c r="GN151" s="46"/>
      <c r="GO151" s="46"/>
      <c r="GP151" s="46"/>
      <c r="GQ151" s="46"/>
      <c r="GR151" s="46"/>
    </row>
  </sheetData>
  <mergeCells count="15">
    <mergeCell ref="C68:D68"/>
    <mergeCell ref="J12:L12"/>
    <mergeCell ref="J10:L10"/>
    <mergeCell ref="C9:D9"/>
    <mergeCell ref="C10:D10"/>
    <mergeCell ref="C11:D11"/>
    <mergeCell ref="C12:D12"/>
    <mergeCell ref="A1:G1"/>
    <mergeCell ref="A2:G2"/>
    <mergeCell ref="I8:K8"/>
    <mergeCell ref="I1:L1"/>
    <mergeCell ref="J11:L11"/>
    <mergeCell ref="C5:D5"/>
    <mergeCell ref="C6:D6"/>
    <mergeCell ref="C7:D7"/>
  </mergeCells>
  <printOptions horizontalCentered="1"/>
  <pageMargins left="0.25" right="0.25" top="0.75" bottom="0.75" header="0.3" footer="0.3"/>
  <pageSetup scale="52" orientation="landscape" r:id="rId1"/>
  <headerFooter alignWithMargins="0">
    <oddFooter>&amp;L&amp;"Arial,Regular"&amp;8&amp;F&amp;C&amp;A&amp;R&amp;"Arial,Regular"Advice No. 18-xxxx
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67CE4D6ABA068488A26FC5DA8252768" ma:contentTypeVersion="76" ma:contentTypeDescription="" ma:contentTypeScope="" ma:versionID="582fdbc4a935504ef108228e1f5ec0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2018-01-26T08:00:00+00:00</OpenedDate>
    <SignificantOrder xmlns="dc463f71-b30c-4ab2-9473-d307f9d35888">false</SignificantOrder>
    <Date1 xmlns="dc463f71-b30c-4ab2-9473-d307f9d35888">2018-05-11T07:00:00+00:00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180086</DocketNumber>
    <DelegatedOrder xmlns="dc463f71-b30c-4ab2-9473-d307f9d35888">false</DelegatedOrder>
  </documentManagement>
</p:properties>
</file>

<file path=customXml/itemProps1.xml><?xml version="1.0" encoding="utf-8"?>
<ds:datastoreItem xmlns:ds="http://schemas.openxmlformats.org/officeDocument/2006/customXml" ds:itemID="{95CBFF0E-57CB-4E4B-9B85-7CFAE6DD18EE}"/>
</file>

<file path=customXml/itemProps2.xml><?xml version="1.0" encoding="utf-8"?>
<ds:datastoreItem xmlns:ds="http://schemas.openxmlformats.org/officeDocument/2006/customXml" ds:itemID="{EC86A706-67EB-4F5A-BEE9-844161C06806}"/>
</file>

<file path=customXml/itemProps3.xml><?xml version="1.0" encoding="utf-8"?>
<ds:datastoreItem xmlns:ds="http://schemas.openxmlformats.org/officeDocument/2006/customXml" ds:itemID="{6664F933-2CF8-4748-9D3E-4337D2EE0ED9}"/>
</file>

<file path=customXml/itemProps4.xml><?xml version="1.0" encoding="utf-8"?>
<ds:datastoreItem xmlns:ds="http://schemas.openxmlformats.org/officeDocument/2006/customXml" ds:itemID="{4D321765-8224-409B-BCC1-D109BA512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FCR Read Me</vt:lpstr>
      <vt:lpstr>Sch 62 FCR Table</vt:lpstr>
      <vt:lpstr>FCR Rates Feeder</vt:lpstr>
      <vt:lpstr>FCR Rates Sub</vt:lpstr>
      <vt:lpstr>Lvl FCR Sub Equip</vt:lpstr>
      <vt:lpstr>Lvl FCR Feeder</vt:lpstr>
      <vt:lpstr>LvlFCR Land</vt:lpstr>
      <vt:lpstr>'FCR Rates Feeder'!Print_Area</vt:lpstr>
      <vt:lpstr>'FCR Rates Sub'!Print_Area</vt:lpstr>
      <vt:lpstr>'FCR Read Me'!Print_Area</vt:lpstr>
      <vt:lpstr>'Lvl FCR Feeder'!Print_Area</vt:lpstr>
      <vt:lpstr>'Lvl FCR Sub Equip'!Print_Area</vt:lpstr>
      <vt:lpstr>'LvlFCR Land'!Print_Area</vt:lpstr>
      <vt:lpstr>'Sch 62 FCR Table'!Print_Area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prasan</dc:creator>
  <cp:lastModifiedBy>Puget Sound Energy</cp:lastModifiedBy>
  <cp:lastPrinted>2017-12-29T01:11:20Z</cp:lastPrinted>
  <dcterms:created xsi:type="dcterms:W3CDTF">2013-09-13T17:20:41Z</dcterms:created>
  <dcterms:modified xsi:type="dcterms:W3CDTF">2018-04-26T18:17:29Z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0x0101006E56B4D1795A2E4DB2F0B01679ED314A00267CE4D6ABA068488A26FC5DA8252768</vt:lpwstr>
  </property>
  <property fmtid="{D5CDD505-2E9C-101B-9397-08002B2CF9AE}" pid="3" name="_docset_NoMedatataSyncRequired">
    <vt:lpwstr>False</vt:lpwstr>
  </property>
  <property fmtid="{D5CDD505-2E9C-101B-9397-08002B2CF9AE}" pid="4" name="IsEFSEC">
    <vt:bool>false</vt:bool>
  </property>
</Properties>
</file>