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240" windowWidth="19200" windowHeight="6105"/>
  </bookViews>
  <sheets>
    <sheet name="Summary 2015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B36" i="3" l="1"/>
  <c r="B13" i="3" l="1"/>
  <c r="B7" i="3" l="1"/>
  <c r="C13" i="3"/>
  <c r="D13" i="3" s="1"/>
  <c r="C7" i="3" l="1"/>
  <c r="D7" i="3" s="1"/>
  <c r="G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4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D34" i="4" s="1"/>
  <c r="B35" i="4"/>
  <c r="B36" i="4"/>
  <c r="B37" i="4"/>
  <c r="B38" i="4"/>
  <c r="D38" i="4" s="1"/>
  <c r="B39" i="4"/>
  <c r="B40" i="4"/>
  <c r="B41" i="4"/>
  <c r="B3" i="4"/>
  <c r="F34" i="3" l="1"/>
  <c r="D14" i="3"/>
  <c r="F42" i="4"/>
  <c r="B7" i="4"/>
  <c r="D36" i="4" l="1"/>
  <c r="D37" i="4"/>
  <c r="D39" i="4"/>
  <c r="D40" i="4"/>
  <c r="D41" i="4"/>
  <c r="D11" i="4"/>
  <c r="D12" i="4"/>
  <c r="D13" i="4"/>
  <c r="D14" i="4"/>
  <c r="D15" i="4"/>
  <c r="D16" i="4"/>
  <c r="D17" i="4"/>
  <c r="D18" i="4"/>
  <c r="D19" i="4"/>
  <c r="D20" i="4"/>
  <c r="C4" i="3"/>
  <c r="D4" i="3" s="1"/>
  <c r="C5" i="3"/>
  <c r="D5" i="3" s="1"/>
  <c r="D6" i="3"/>
  <c r="C8" i="3"/>
  <c r="D8" i="3" s="1"/>
  <c r="C9" i="3"/>
  <c r="D9" i="3" s="1"/>
  <c r="D22" i="4" l="1"/>
  <c r="D10" i="4"/>
  <c r="D9" i="4"/>
  <c r="D8" i="4"/>
  <c r="B42" i="4" l="1"/>
  <c r="H12" i="1"/>
  <c r="H13" i="1"/>
  <c r="H14" i="1"/>
  <c r="H24" i="1" l="1"/>
  <c r="F14" i="1"/>
  <c r="F13" i="1"/>
  <c r="B3" i="3" l="1"/>
  <c r="B1" i="3"/>
  <c r="B1" i="4"/>
  <c r="C2" i="4"/>
  <c r="E22" i="1"/>
  <c r="H11" i="1"/>
  <c r="H10" i="1"/>
  <c r="E5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D33" i="4"/>
  <c r="D32" i="4"/>
  <c r="D31" i="4"/>
  <c r="D30" i="4"/>
  <c r="D29" i="4"/>
  <c r="D28" i="4"/>
  <c r="D27" i="4"/>
  <c r="D26" i="4"/>
  <c r="D25" i="4"/>
  <c r="D24" i="4"/>
  <c r="D23" i="4"/>
  <c r="E21" i="1" l="1"/>
  <c r="E20" i="1"/>
  <c r="D34" i="3"/>
  <c r="G21" i="1" s="1"/>
  <c r="F20" i="1" l="1"/>
  <c r="F21" i="1"/>
  <c r="D35" i="4"/>
  <c r="D4" i="4" l="1"/>
  <c r="D5" i="4" l="1"/>
  <c r="D7" i="4" l="1"/>
  <c r="D6" i="4"/>
  <c r="D42" i="4" l="1"/>
  <c r="G20" i="1" s="1"/>
  <c r="G22" i="1" s="1"/>
  <c r="H22" i="1" s="1"/>
</calcChain>
</file>

<file path=xl/comments1.xml><?xml version="1.0" encoding="utf-8"?>
<comments xmlns="http://schemas.openxmlformats.org/spreadsheetml/2006/main">
  <authors>
    <author>Author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<sst xmlns="http://schemas.openxmlformats.org/spreadsheetml/2006/main" count="219" uniqueCount="136">
  <si>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</si>
  <si>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</si>
  <si>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</si>
  <si>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</si>
  <si>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</si>
  <si>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</si>
  <si>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</si>
  <si>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</si>
  <si>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</si>
  <si>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</si>
  <si>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</si>
  <si>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</si>
  <si>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</si>
  <si>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</si>
  <si>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</si>
  <si>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</si>
  <si>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</si>
  <si>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</si>
  <si>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</si>
  <si>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</si>
  <si>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</si>
  <si>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</si>
  <si>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</si>
  <si>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</si>
  <si>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</si>
  <si>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</si>
  <si>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</si>
  <si>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</si>
  <si>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</si>
  <si>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</si>
  <si>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</si>
  <si>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</si>
  <si>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</si>
  <si>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</si>
  <si>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</si>
  <si>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</si>
  <si>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</si>
  <si>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</si>
  <si>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</si>
  <si>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</si>
  <si>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</si>
  <si>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</si>
  <si>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</si>
  <si>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</si>
  <si>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</si>
  <si>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</si>
  <si>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</si>
  <si>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</si>
  <si>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</si>
  <si>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</si>
  <si>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</si>
  <si>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</si>
  <si>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</si>
  <si>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</si>
  <si>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</si>
  <si>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</si>
  <si>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</si>
  <si>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</si>
  <si>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</si>
  <si>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</si>
  <si>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</si>
  <si>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</si>
  <si>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</si>
  <si>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</si>
  <si>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</si>
  <si>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</si>
  <si>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</si>
  <si>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</si>
  <si>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</si>
  <si>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</si>
  <si>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</si>
  <si>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</si>
  <si>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</si>
  <si>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</si>
  <si>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</si>
  <si>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</si>
  <si>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</si>
  <si>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</si>
  <si>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</si>
  <si>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</si>
  <si>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</si>
  <si>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</si>
  <si>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</si>
  <si>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</si>
  <si>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</si>
  <si>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</si>
  <si>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</si>
  <si>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</si>
  <si>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</si>
  <si>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</si>
  <si>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</si>
  <si>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</si>
  <si>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</si>
  <si>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</si>
  <si>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</si>
  <si>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</si>
  <si>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</si>
  <si>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</si>
  <si>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</si>
  <si>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</si>
  <si>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</si>
  <si>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</si>
  <si>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</si>
  <si>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</si>
  <si>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</si>
  <si>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</si>
  <si>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</si>
  <si>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</si>
  <si>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</si>
  <si>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</si>
  <si>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</si>
  <si>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</si>
  <si>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</si>
  <si>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</si>
  <si>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</si>
  <si>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</si>
  <si>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</si>
  <si>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</si>
  <si>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</si>
  <si>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</si>
  <si>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</si>
  <si>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</si>
  <si>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</si>
  <si>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</si>
  <si>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</si>
  <si>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</si>
  <si>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</si>
  <si>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</si>
  <si>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</si>
  <si>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</si>
  <si>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</si>
  <si>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</si>
  <si>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Summary Energy and Emissions Intensity Report - 2015</t>
  </si>
  <si>
    <t>EIM Settlements</t>
  </si>
  <si>
    <t>2015 Washington - WCA Allocation Factor</t>
  </si>
  <si>
    <t>Annual (Unallocated) MWh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</si>
</sst>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6" applyNumberFormat="0" applyBorder="0" applyAlignment="0"/>
    <xf numFmtId="12" fontId="14" fillId="3" borderId="21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7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2" applyNumberFormat="0" applyAlignment="0" applyProtection="0">
      <alignment horizontal="left" vertical="center"/>
    </xf>
    <xf numFmtId="0" fontId="14" fillId="0" borderId="35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6" applyNumberFormat="0" applyBorder="0" applyAlignment="0"/>
    <xf numFmtId="0" fontId="17" fillId="0" borderId="36" applyNumberFormat="0" applyBorder="0" applyAlignment="0"/>
    <xf numFmtId="0" fontId="17" fillId="0" borderId="36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3"/>
    <xf numFmtId="0" fontId="48" fillId="0" borderId="44"/>
    <xf numFmtId="38" fontId="19" fillId="0" borderId="45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57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8" xfId="0" applyFont="1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9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1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1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6" xfId="0" applyFont="1" applyBorder="1" applyAlignment="1">
      <alignment horizontal="right"/>
    </xf>
    <xf numFmtId="0" fontId="38" fillId="0" borderId="47" xfId="0" applyFont="1" applyBorder="1" applyAlignment="1">
      <alignment horizontal="center"/>
    </xf>
    <xf numFmtId="0" fontId="54" fillId="0" borderId="48" xfId="0" applyFont="1" applyBorder="1" applyAlignment="1">
      <alignment horizontal="right"/>
    </xf>
    <xf numFmtId="10" fontId="38" fillId="0" borderId="49" xfId="2" applyNumberFormat="1" applyFont="1" applyBorder="1" applyAlignment="1">
      <alignment horizontal="right"/>
    </xf>
    <xf numFmtId="0" fontId="54" fillId="0" borderId="50" xfId="0" applyFont="1" applyBorder="1" applyAlignment="1">
      <alignment horizontal="right"/>
    </xf>
    <xf numFmtId="9" fontId="38" fillId="0" borderId="49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5" xfId="0" applyFont="1" applyBorder="1" applyAlignment="1">
      <alignment horizontal="right"/>
    </xf>
    <xf numFmtId="0" fontId="38" fillId="0" borderId="9" xfId="0" applyFont="1" applyBorder="1"/>
    <xf numFmtId="0" fontId="53" fillId="0" borderId="46" xfId="0" applyFont="1" applyFill="1" applyBorder="1" applyAlignment="1">
      <alignment horizontal="right"/>
    </xf>
    <xf numFmtId="0" fontId="0" fillId="0" borderId="47" xfId="0" applyBorder="1"/>
    <xf numFmtId="0" fontId="38" fillId="0" borderId="49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3" fontId="55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/>
    <xf numFmtId="165" fontId="2" fillId="0" borderId="30" xfId="0" applyNumberFormat="1" applyFont="1" applyBorder="1" applyAlignment="1"/>
    <xf numFmtId="166" fontId="2" fillId="0" borderId="32" xfId="2" applyNumberFormat="1" applyFont="1" applyBorder="1" applyAlignment="1"/>
    <xf numFmtId="37" fontId="34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4" fillId="2" borderId="5" xfId="1" applyNumberFormat="1" applyFont="1" applyFill="1" applyBorder="1"/>
    <xf numFmtId="165" fontId="0" fillId="0" borderId="6" xfId="0" applyNumberForma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tabSelected="1" workbookViewId="0">
      <selection activeCell="E30" sqref="E30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132</v>
      </c>
    </row>
    <row r="2" spans="2:8" ht="15.75" thickBot="1"/>
    <row r="3" spans="2:8">
      <c r="B3" s="42"/>
      <c r="C3" s="43" t="s">
        <v>14</v>
      </c>
      <c r="D3" s="44" t="s">
        <v>42</v>
      </c>
      <c r="E3" s="47"/>
      <c r="F3" s="45"/>
    </row>
    <row r="4" spans="2:8">
      <c r="B4" s="149" t="s">
        <v>15</v>
      </c>
      <c r="C4" s="151"/>
      <c r="D4" s="25">
        <v>2015</v>
      </c>
      <c r="E4" s="50" t="s">
        <v>38</v>
      </c>
      <c r="F4" s="46"/>
    </row>
    <row r="5" spans="2:8" ht="15.75" thickBot="1">
      <c r="B5" s="152" t="s">
        <v>20</v>
      </c>
      <c r="C5" s="153"/>
      <c r="D5" s="132">
        <v>300450</v>
      </c>
      <c r="E5" s="133">
        <f>+E15/D5</f>
        <v>15.163293130907158</v>
      </c>
    </row>
    <row r="6" spans="2:8">
      <c r="B6" s="5"/>
      <c r="C6" s="5"/>
      <c r="D6" s="14"/>
      <c r="F6" s="13"/>
    </row>
    <row r="7" spans="2:8" ht="19.5" thickBot="1">
      <c r="B7" s="5"/>
      <c r="C7" s="40" t="s">
        <v>35</v>
      </c>
      <c r="D7" s="14"/>
      <c r="F7" s="13"/>
    </row>
    <row r="8" spans="2:8">
      <c r="B8" s="29"/>
      <c r="C8" s="30"/>
      <c r="D8" s="30"/>
      <c r="E8" s="30"/>
      <c r="F8" s="30"/>
      <c r="G8" s="31" t="s">
        <v>19</v>
      </c>
      <c r="H8" s="60" t="s">
        <v>39</v>
      </c>
    </row>
    <row r="9" spans="2:8">
      <c r="B9" s="32"/>
      <c r="C9" s="9"/>
      <c r="D9" s="9"/>
      <c r="E9" s="11" t="s">
        <v>13</v>
      </c>
      <c r="F9" s="20" t="s">
        <v>27</v>
      </c>
      <c r="G9" s="16" t="s">
        <v>34</v>
      </c>
      <c r="H9" s="61" t="s">
        <v>19</v>
      </c>
    </row>
    <row r="10" spans="2:8">
      <c r="B10" s="149" t="s">
        <v>11</v>
      </c>
      <c r="C10" s="150"/>
      <c r="D10" s="151"/>
      <c r="E10" s="48">
        <v>1710807.6928461464</v>
      </c>
      <c r="F10" s="10">
        <f>+E10/E15</f>
        <v>0.37552206065689919</v>
      </c>
      <c r="G10" s="56">
        <v>107555.83333333299</v>
      </c>
      <c r="H10" s="62">
        <f>+E10/G10</f>
        <v>15.906228791367136</v>
      </c>
    </row>
    <row r="11" spans="2:8">
      <c r="B11" s="149" t="s">
        <v>16</v>
      </c>
      <c r="C11" s="150"/>
      <c r="D11" s="151"/>
      <c r="E11" s="48">
        <v>1732439.1413913013</v>
      </c>
      <c r="F11" s="10">
        <f>+E11/E15</f>
        <v>0.38027016073070491</v>
      </c>
      <c r="G11" s="57">
        <v>15591.416666666701</v>
      </c>
      <c r="H11" s="62">
        <f>+E11/G11</f>
        <v>111.11492806777004</v>
      </c>
    </row>
    <row r="12" spans="2:8">
      <c r="B12" s="149" t="s">
        <v>17</v>
      </c>
      <c r="C12" s="150"/>
      <c r="D12" s="151"/>
      <c r="E12" s="48">
        <v>880688.94037113711</v>
      </c>
      <c r="F12" s="10">
        <f>+E12/E15</f>
        <v>0.19331110508143595</v>
      </c>
      <c r="G12" s="58">
        <v>500.83333333333297</v>
      </c>
      <c r="H12" s="62">
        <f>+E12/G12</f>
        <v>1758.4471355164148</v>
      </c>
    </row>
    <row r="13" spans="2:8">
      <c r="B13" s="149" t="s">
        <v>40</v>
      </c>
      <c r="C13" s="150"/>
      <c r="D13" s="151"/>
      <c r="E13" s="52">
        <v>220630.98391473867</v>
      </c>
      <c r="F13" s="10">
        <f>+E13/E15</f>
        <v>4.8428471575661033E-2</v>
      </c>
      <c r="G13" s="58">
        <v>5091.6666666666697</v>
      </c>
      <c r="H13" s="62">
        <f>+E13/G13</f>
        <v>43.33178080158531</v>
      </c>
    </row>
    <row r="14" spans="2:8">
      <c r="B14" s="154" t="s">
        <v>41</v>
      </c>
      <c r="C14" s="155"/>
      <c r="D14" s="156"/>
      <c r="E14" s="52">
        <v>11244.662657732169</v>
      </c>
      <c r="F14" s="10">
        <f>+E14/E15</f>
        <v>2.4682019552989061E-3</v>
      </c>
      <c r="G14" s="58">
        <v>242.083333333333</v>
      </c>
      <c r="H14" s="62">
        <f>+E14/G14</f>
        <v>46.449553147258598</v>
      </c>
    </row>
    <row r="15" spans="2:8" ht="15.75" thickBot="1">
      <c r="B15" s="34"/>
      <c r="C15" s="53" t="s">
        <v>12</v>
      </c>
      <c r="D15" s="54"/>
      <c r="E15" s="49">
        <f>SUM(E10:E14)</f>
        <v>4555811.4211810557</v>
      </c>
      <c r="F15" s="55"/>
      <c r="G15" s="59"/>
      <c r="H15" s="63"/>
    </row>
    <row r="17" spans="2:9" ht="19.5" thickBot="1">
      <c r="C17" s="41" t="s">
        <v>36</v>
      </c>
    </row>
    <row r="18" spans="2:9">
      <c r="B18" s="29"/>
      <c r="C18" s="30"/>
      <c r="D18" s="30"/>
      <c r="E18" s="30"/>
      <c r="F18" s="31" t="s">
        <v>28</v>
      </c>
      <c r="G18" s="36" t="s">
        <v>5</v>
      </c>
      <c r="H18" s="37"/>
    </row>
    <row r="19" spans="2:9" ht="18">
      <c r="B19" s="38"/>
      <c r="C19" s="5"/>
      <c r="D19" s="5"/>
      <c r="E19" s="20" t="s">
        <v>18</v>
      </c>
      <c r="F19" s="16" t="s">
        <v>29</v>
      </c>
      <c r="G19" s="12" t="s">
        <v>8</v>
      </c>
      <c r="H19" s="33"/>
    </row>
    <row r="20" spans="2:9" ht="15.75" thickBot="1">
      <c r="B20" s="149" t="s">
        <v>32</v>
      </c>
      <c r="C20" s="150"/>
      <c r="D20" s="151"/>
      <c r="E20" s="135">
        <f>+'Known Resources'!B42</f>
        <v>3892981.7941647973</v>
      </c>
      <c r="F20" s="10">
        <f>+E20/(E20+E21)</f>
        <v>0.86722738279106026</v>
      </c>
      <c r="G20" s="135">
        <f>+'Known Resources'!D42</f>
        <v>2676607.0038551888</v>
      </c>
      <c r="H20" s="134"/>
    </row>
    <row r="21" spans="2:9" ht="18">
      <c r="B21" s="149" t="s">
        <v>33</v>
      </c>
      <c r="C21" s="150"/>
      <c r="D21" s="151"/>
      <c r="E21" s="136">
        <f>+'Unknown Resources'!B34</f>
        <v>596015.98359878513</v>
      </c>
      <c r="F21" s="39">
        <f>+E21/(E20+E21)</f>
        <v>0.13277261720893971</v>
      </c>
      <c r="G21" s="137">
        <f>+'Unknown Resources'!D34</f>
        <v>311655.35309953877</v>
      </c>
      <c r="H21" s="51" t="s">
        <v>37</v>
      </c>
    </row>
    <row r="22" spans="2:9" ht="18.75" thickBot="1">
      <c r="B22" s="34"/>
      <c r="C22" s="35"/>
      <c r="D22" s="35"/>
      <c r="E22" s="53">
        <f>+D4</f>
        <v>2015</v>
      </c>
      <c r="F22" s="142" t="s">
        <v>4</v>
      </c>
      <c r="G22" s="143">
        <f>SUM(G20:G21)</f>
        <v>2988262.3569547278</v>
      </c>
      <c r="H22" s="144">
        <f>+G22/H24</f>
        <v>1.2455878287220039</v>
      </c>
    </row>
    <row r="24" spans="2:9" ht="18">
      <c r="G24" s="15" t="s">
        <v>26</v>
      </c>
      <c r="H24" s="21">
        <f>H30</f>
        <v>2399078</v>
      </c>
      <c r="I24" s="19"/>
    </row>
    <row r="26" spans="2:9">
      <c r="F26" s="19" t="s">
        <v>21</v>
      </c>
      <c r="G26" s="17"/>
      <c r="H26" s="17"/>
    </row>
    <row r="27" spans="2:9">
      <c r="F27" s="17"/>
      <c r="G27" s="17"/>
      <c r="H27" s="138" t="s">
        <v>25</v>
      </c>
    </row>
    <row r="28" spans="2:9" ht="18">
      <c r="F28" s="17"/>
      <c r="G28" s="17"/>
      <c r="H28" s="139" t="s">
        <v>3</v>
      </c>
    </row>
    <row r="29" spans="2:9">
      <c r="F29" s="17"/>
      <c r="G29" s="18" t="s">
        <v>22</v>
      </c>
      <c r="H29" s="140">
        <v>1131957</v>
      </c>
    </row>
    <row r="30" spans="2:9">
      <c r="F30" s="17"/>
      <c r="G30" s="18" t="s">
        <v>23</v>
      </c>
      <c r="H30" s="140">
        <v>2399078</v>
      </c>
    </row>
    <row r="31" spans="2:9">
      <c r="F31" s="17"/>
      <c r="G31" s="18" t="s">
        <v>24</v>
      </c>
      <c r="H31" s="140">
        <v>6946064</v>
      </c>
    </row>
    <row r="32" spans="2:9">
      <c r="H32" s="141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F4" sqref="F4:F41"/>
    </sheetView>
  </sheetViews>
  <sheetFormatPr defaultRowHeight="15"/>
  <cols>
    <col min="1" max="1" width="47.5703125" customWidth="1"/>
    <col min="2" max="4" width="14.85546875" customWidth="1"/>
    <col min="5" max="5" width="23.85546875" style="3" customWidth="1"/>
    <col min="6" max="6" width="31.42578125" style="3" customWidth="1"/>
    <col min="7" max="7" width="18.28515625" customWidth="1"/>
    <col min="8" max="8" width="9.7109375" customWidth="1"/>
    <col min="9" max="9" width="10.5703125" customWidth="1"/>
  </cols>
  <sheetData>
    <row r="1" spans="1:7" ht="18.75">
      <c r="A1" s="2" t="s">
        <v>10</v>
      </c>
      <c r="B1" s="24">
        <f>+'Summary 2015'!D4</f>
        <v>2015</v>
      </c>
      <c r="C1" s="1"/>
      <c r="D1" s="1"/>
      <c r="E1" s="72"/>
      <c r="F1" s="72"/>
    </row>
    <row r="2" spans="1:7" ht="18.75">
      <c r="A2" s="2"/>
      <c r="B2" s="7" t="s">
        <v>30</v>
      </c>
      <c r="C2" s="7">
        <f>+'Summary 2015'!D4</f>
        <v>2015</v>
      </c>
      <c r="D2" s="7" t="s">
        <v>5</v>
      </c>
      <c r="E2" s="72"/>
      <c r="F2" s="72"/>
    </row>
    <row r="3" spans="1:7" ht="19.5">
      <c r="A3" s="4" t="s">
        <v>0</v>
      </c>
      <c r="B3" s="8">
        <f>+'Summary 2015'!D4</f>
        <v>2015</v>
      </c>
      <c r="C3" s="8" t="s">
        <v>7</v>
      </c>
      <c r="D3" s="8" t="s">
        <v>8</v>
      </c>
      <c r="E3" s="6"/>
      <c r="F3" s="72" t="s">
        <v>135</v>
      </c>
    </row>
    <row r="4" spans="1:7">
      <c r="A4" s="68" t="s">
        <v>47</v>
      </c>
      <c r="B4" s="69">
        <f t="shared" ref="B4:B41" si="0">F4*$B$44</f>
        <v>139030.83484455603</v>
      </c>
      <c r="C4" s="69">
        <v>2166.3886616826921</v>
      </c>
      <c r="D4" s="91">
        <f>(+B4*C4)/2000</f>
        <v>150597.41211576256</v>
      </c>
      <c r="E4" s="72" t="s">
        <v>84</v>
      </c>
      <c r="F4" s="74">
        <v>615241.42507780553</v>
      </c>
    </row>
    <row r="5" spans="1:7">
      <c r="A5" s="68" t="s">
        <v>46</v>
      </c>
      <c r="B5" s="69">
        <f t="shared" si="0"/>
        <v>2068719.8202589967</v>
      </c>
      <c r="C5" s="69">
        <v>2099.1515773403712</v>
      </c>
      <c r="D5" s="91">
        <f t="shared" ref="D5:D20" si="1">(+B5*C5)/2000</f>
        <v>2171278.2368859812</v>
      </c>
      <c r="E5" s="72" t="s">
        <v>84</v>
      </c>
      <c r="F5" s="74">
        <v>9154531.3075754996</v>
      </c>
      <c r="G5" s="66"/>
    </row>
    <row r="6" spans="1:7">
      <c r="A6" s="68" t="s">
        <v>45</v>
      </c>
      <c r="B6" s="69">
        <f t="shared" si="0"/>
        <v>246992.03121772641</v>
      </c>
      <c r="C6" s="69">
        <v>895.04222808380302</v>
      </c>
      <c r="D6" s="91">
        <f t="shared" si="1"/>
        <v>110534.14897002904</v>
      </c>
      <c r="E6" s="72" t="s">
        <v>85</v>
      </c>
      <c r="F6" s="74">
        <v>1092993</v>
      </c>
      <c r="G6" s="64"/>
    </row>
    <row r="7" spans="1:7">
      <c r="A7" s="68" t="s">
        <v>83</v>
      </c>
      <c r="B7" s="69">
        <f t="shared" si="0"/>
        <v>543057.37717693916</v>
      </c>
      <c r="C7" s="69">
        <v>899.34219162205352</v>
      </c>
      <c r="D7" s="91">
        <f t="shared" si="1"/>
        <v>244197.20588341629</v>
      </c>
      <c r="E7" s="72" t="s">
        <v>85</v>
      </c>
      <c r="F7" s="74">
        <v>2403146</v>
      </c>
    </row>
    <row r="8" spans="1:7">
      <c r="A8" s="68" t="s">
        <v>43</v>
      </c>
      <c r="B8" s="69">
        <f t="shared" si="0"/>
        <v>42200.429336496694</v>
      </c>
      <c r="C8" s="69">
        <v>0</v>
      </c>
      <c r="D8" s="91">
        <f t="shared" si="1"/>
        <v>0</v>
      </c>
      <c r="E8" s="87" t="s">
        <v>86</v>
      </c>
      <c r="F8" s="74">
        <v>186746</v>
      </c>
    </row>
    <row r="9" spans="1:7">
      <c r="A9" s="68" t="s">
        <v>44</v>
      </c>
      <c r="B9" s="69">
        <f t="shared" si="0"/>
        <v>42611.93470647389</v>
      </c>
      <c r="C9" s="69">
        <v>0</v>
      </c>
      <c r="D9" s="91">
        <f t="shared" si="1"/>
        <v>0</v>
      </c>
      <c r="E9" s="87" t="s">
        <v>86</v>
      </c>
      <c r="F9" s="74">
        <v>188567</v>
      </c>
      <c r="G9" s="131"/>
    </row>
    <row r="10" spans="1:7">
      <c r="A10" s="68" t="s">
        <v>48</v>
      </c>
      <c r="B10" s="69">
        <f t="shared" si="0"/>
        <v>98666.15218784794</v>
      </c>
      <c r="C10" s="69">
        <v>0</v>
      </c>
      <c r="D10" s="91">
        <f t="shared" si="1"/>
        <v>0</v>
      </c>
      <c r="E10" s="87" t="s">
        <v>86</v>
      </c>
      <c r="F10" s="74">
        <v>436619</v>
      </c>
      <c r="G10" s="131"/>
    </row>
    <row r="11" spans="1:7" s="65" customFormat="1">
      <c r="A11" s="68" t="s">
        <v>54</v>
      </c>
      <c r="B11" s="69">
        <f t="shared" si="0"/>
        <v>541.44254061798426</v>
      </c>
      <c r="C11" s="69">
        <v>0</v>
      </c>
      <c r="D11" s="91">
        <f t="shared" si="1"/>
        <v>0</v>
      </c>
      <c r="E11" s="87" t="s">
        <v>87</v>
      </c>
      <c r="F11" s="74">
        <v>2396</v>
      </c>
      <c r="G11" s="131"/>
    </row>
    <row r="12" spans="1:7" s="65" customFormat="1">
      <c r="A12" s="68" t="s">
        <v>55</v>
      </c>
      <c r="B12" s="69">
        <f t="shared" si="0"/>
        <v>7135.2455008400884</v>
      </c>
      <c r="C12" s="69">
        <v>0</v>
      </c>
      <c r="D12" s="91">
        <f t="shared" si="1"/>
        <v>0</v>
      </c>
      <c r="E12" s="87" t="s">
        <v>87</v>
      </c>
      <c r="F12" s="74">
        <v>31575</v>
      </c>
    </row>
    <row r="13" spans="1:7" s="65" customFormat="1">
      <c r="A13" s="68" t="s">
        <v>56</v>
      </c>
      <c r="B13" s="69">
        <f t="shared" si="0"/>
        <v>7263.3748499763142</v>
      </c>
      <c r="C13" s="69">
        <v>0</v>
      </c>
      <c r="D13" s="91">
        <f t="shared" si="1"/>
        <v>0</v>
      </c>
      <c r="E13" s="87" t="s">
        <v>87</v>
      </c>
      <c r="F13" s="74">
        <v>32142</v>
      </c>
    </row>
    <row r="14" spans="1:7" s="65" customFormat="1">
      <c r="A14" s="68" t="s">
        <v>57</v>
      </c>
      <c r="B14" s="69">
        <f t="shared" si="0"/>
        <v>13680.46325812694</v>
      </c>
      <c r="C14" s="69">
        <v>0</v>
      </c>
      <c r="D14" s="91">
        <f t="shared" si="1"/>
        <v>0</v>
      </c>
      <c r="E14" s="87" t="s">
        <v>87</v>
      </c>
      <c r="F14" s="74">
        <v>60539</v>
      </c>
    </row>
    <row r="15" spans="1:7" s="65" customFormat="1">
      <c r="A15" s="68" t="s">
        <v>58</v>
      </c>
      <c r="B15" s="69">
        <f t="shared" si="0"/>
        <v>17422.42779489372</v>
      </c>
      <c r="C15" s="69">
        <v>0</v>
      </c>
      <c r="D15" s="91">
        <f t="shared" si="1"/>
        <v>0</v>
      </c>
      <c r="E15" s="87" t="s">
        <v>87</v>
      </c>
      <c r="F15" s="74">
        <v>77098</v>
      </c>
    </row>
    <row r="16" spans="1:7" s="65" customFormat="1">
      <c r="A16" s="68" t="s">
        <v>59</v>
      </c>
      <c r="B16" s="69">
        <f t="shared" si="0"/>
        <v>3809.30588781192</v>
      </c>
      <c r="C16" s="69">
        <v>0</v>
      </c>
      <c r="D16" s="91">
        <f t="shared" si="1"/>
        <v>0</v>
      </c>
      <c r="E16" s="87" t="s">
        <v>87</v>
      </c>
      <c r="F16" s="74">
        <v>16857</v>
      </c>
    </row>
    <row r="17" spans="1:6" s="65" customFormat="1">
      <c r="A17" s="68" t="s">
        <v>60</v>
      </c>
      <c r="B17" s="69">
        <f t="shared" si="0"/>
        <v>2191.7575966000954</v>
      </c>
      <c r="C17" s="69">
        <v>0</v>
      </c>
      <c r="D17" s="91">
        <f t="shared" si="1"/>
        <v>0</v>
      </c>
      <c r="E17" s="87" t="s">
        <v>87</v>
      </c>
      <c r="F17" s="74">
        <v>9699</v>
      </c>
    </row>
    <row r="18" spans="1:6" s="65" customFormat="1">
      <c r="A18" s="68" t="s">
        <v>61</v>
      </c>
      <c r="B18" s="69">
        <f t="shared" si="0"/>
        <v>1794.4888209713743</v>
      </c>
      <c r="C18" s="69">
        <v>0</v>
      </c>
      <c r="D18" s="91">
        <f t="shared" si="1"/>
        <v>0</v>
      </c>
      <c r="E18" s="87" t="s">
        <v>87</v>
      </c>
      <c r="F18" s="74">
        <v>7941</v>
      </c>
    </row>
    <row r="19" spans="1:6" s="65" customFormat="1">
      <c r="A19" s="68" t="s">
        <v>62</v>
      </c>
      <c r="B19" s="69">
        <f t="shared" si="0"/>
        <v>18539.887462404542</v>
      </c>
      <c r="C19" s="69">
        <v>0</v>
      </c>
      <c r="D19" s="91">
        <f t="shared" si="1"/>
        <v>0</v>
      </c>
      <c r="E19" s="87" t="s">
        <v>87</v>
      </c>
      <c r="F19" s="74">
        <v>82043</v>
      </c>
    </row>
    <row r="20" spans="1:6" s="65" customFormat="1">
      <c r="A20" s="68" t="s">
        <v>63</v>
      </c>
      <c r="B20" s="69">
        <f t="shared" si="0"/>
        <v>36183.773391607785</v>
      </c>
      <c r="C20" s="69">
        <v>0</v>
      </c>
      <c r="D20" s="91">
        <f t="shared" si="1"/>
        <v>0</v>
      </c>
      <c r="E20" s="87" t="s">
        <v>87</v>
      </c>
      <c r="F20" s="74">
        <v>160121</v>
      </c>
    </row>
    <row r="21" spans="1:6" s="65" customFormat="1">
      <c r="A21" s="68" t="s">
        <v>64</v>
      </c>
      <c r="B21" s="69">
        <f t="shared" si="0"/>
        <v>27919.543361165255</v>
      </c>
      <c r="C21" s="69">
        <v>0</v>
      </c>
      <c r="D21" s="91"/>
      <c r="E21" s="87" t="s">
        <v>87</v>
      </c>
      <c r="F21" s="74">
        <v>123550</v>
      </c>
    </row>
    <row r="22" spans="1:6">
      <c r="A22" s="68" t="s">
        <v>65</v>
      </c>
      <c r="B22" s="69">
        <f t="shared" si="0"/>
        <v>30877.591298013926</v>
      </c>
      <c r="C22" s="69">
        <v>0</v>
      </c>
      <c r="D22" s="91">
        <f t="shared" ref="D22:D35" si="2">(+B22*C22)/2000</f>
        <v>0</v>
      </c>
      <c r="E22" s="87" t="s">
        <v>87</v>
      </c>
      <c r="F22" s="74">
        <v>136640</v>
      </c>
    </row>
    <row r="23" spans="1:6">
      <c r="A23" s="68" t="s">
        <v>66</v>
      </c>
      <c r="B23" s="69">
        <f t="shared" si="0"/>
        <v>90128.263177151501</v>
      </c>
      <c r="C23" s="69">
        <v>0</v>
      </c>
      <c r="D23" s="91">
        <f t="shared" si="2"/>
        <v>0</v>
      </c>
      <c r="E23" s="87" t="s">
        <v>87</v>
      </c>
      <c r="F23" s="74">
        <v>398837</v>
      </c>
    </row>
    <row r="24" spans="1:6">
      <c r="A24" s="68" t="s">
        <v>67</v>
      </c>
      <c r="B24" s="69">
        <f t="shared" si="0"/>
        <v>1441.2856945164872</v>
      </c>
      <c r="C24" s="69">
        <v>0</v>
      </c>
      <c r="D24" s="91">
        <f t="shared" si="2"/>
        <v>0</v>
      </c>
      <c r="E24" s="87" t="s">
        <v>87</v>
      </c>
      <c r="F24" s="74">
        <v>6378</v>
      </c>
    </row>
    <row r="25" spans="1:6">
      <c r="A25" s="68" t="s">
        <v>77</v>
      </c>
      <c r="B25" s="69">
        <f t="shared" si="0"/>
        <v>37684.717195775003</v>
      </c>
      <c r="C25" s="69">
        <v>0</v>
      </c>
      <c r="D25" s="91">
        <f t="shared" si="2"/>
        <v>0</v>
      </c>
      <c r="E25" s="87" t="s">
        <v>87</v>
      </c>
      <c r="F25" s="74">
        <v>166763</v>
      </c>
    </row>
    <row r="26" spans="1:6">
      <c r="A26" s="68" t="s">
        <v>76</v>
      </c>
      <c r="B26" s="69">
        <f t="shared" si="0"/>
        <v>6277.8861522989237</v>
      </c>
      <c r="C26" s="69">
        <v>0</v>
      </c>
      <c r="D26" s="91">
        <f t="shared" si="2"/>
        <v>0</v>
      </c>
      <c r="E26" s="87" t="s">
        <v>87</v>
      </c>
      <c r="F26" s="74">
        <v>27781</v>
      </c>
    </row>
    <row r="27" spans="1:6">
      <c r="A27" s="68" t="s">
        <v>75</v>
      </c>
      <c r="B27" s="69">
        <f t="shared" si="0"/>
        <v>275.46680175848195</v>
      </c>
      <c r="C27" s="69">
        <v>0</v>
      </c>
      <c r="D27" s="91">
        <f t="shared" si="2"/>
        <v>0</v>
      </c>
      <c r="E27" s="87" t="s">
        <v>87</v>
      </c>
      <c r="F27" s="74">
        <v>1219</v>
      </c>
    </row>
    <row r="28" spans="1:6">
      <c r="A28" s="68" t="s">
        <v>74</v>
      </c>
      <c r="B28" s="69">
        <f t="shared" si="0"/>
        <v>10109.111875853725</v>
      </c>
      <c r="C28" s="69">
        <v>0</v>
      </c>
      <c r="D28" s="91">
        <f t="shared" si="2"/>
        <v>0</v>
      </c>
      <c r="E28" s="87" t="s">
        <v>87</v>
      </c>
      <c r="F28" s="74">
        <v>44735</v>
      </c>
    </row>
    <row r="29" spans="1:6">
      <c r="A29" s="68" t="s">
        <v>73</v>
      </c>
      <c r="B29" s="69">
        <f t="shared" si="0"/>
        <v>7746.0631916958528</v>
      </c>
      <c r="C29" s="69">
        <v>0</v>
      </c>
      <c r="D29" s="91">
        <f t="shared" si="2"/>
        <v>0</v>
      </c>
      <c r="E29" s="87" t="s">
        <v>87</v>
      </c>
      <c r="F29" s="74">
        <v>34278</v>
      </c>
    </row>
    <row r="30" spans="1:6">
      <c r="A30" s="68" t="s">
        <v>72</v>
      </c>
      <c r="B30" s="69">
        <f t="shared" si="0"/>
        <v>131863.6304315982</v>
      </c>
      <c r="C30" s="69">
        <v>0</v>
      </c>
      <c r="D30" s="91">
        <f t="shared" si="2"/>
        <v>0</v>
      </c>
      <c r="E30" s="87" t="s">
        <v>87</v>
      </c>
      <c r="F30" s="74">
        <v>583525</v>
      </c>
    </row>
    <row r="31" spans="1:6">
      <c r="A31" s="68" t="s">
        <v>71</v>
      </c>
      <c r="B31" s="69">
        <f t="shared" si="0"/>
        <v>41578.086783549312</v>
      </c>
      <c r="C31" s="69">
        <v>0</v>
      </c>
      <c r="D31" s="91">
        <f t="shared" si="2"/>
        <v>0</v>
      </c>
      <c r="E31" s="87" t="s">
        <v>87</v>
      </c>
      <c r="F31" s="74">
        <v>183992</v>
      </c>
    </row>
    <row r="32" spans="1:6">
      <c r="A32" s="68" t="s">
        <v>70</v>
      </c>
      <c r="B32" s="69">
        <f t="shared" si="0"/>
        <v>788.66213136759814</v>
      </c>
      <c r="C32" s="69">
        <v>0</v>
      </c>
      <c r="D32" s="91">
        <f t="shared" si="2"/>
        <v>0</v>
      </c>
      <c r="E32" s="87" t="s">
        <v>87</v>
      </c>
      <c r="F32" s="74">
        <v>3490</v>
      </c>
    </row>
    <row r="33" spans="1:6">
      <c r="A33" s="68" t="s">
        <v>68</v>
      </c>
      <c r="B33" s="69">
        <f t="shared" si="0"/>
        <v>108936.38615529625</v>
      </c>
      <c r="C33" s="69">
        <v>0</v>
      </c>
      <c r="D33" s="91">
        <f t="shared" si="2"/>
        <v>0</v>
      </c>
      <c r="E33" s="87" t="s">
        <v>87</v>
      </c>
      <c r="F33" s="74">
        <v>482067</v>
      </c>
    </row>
    <row r="34" spans="1:6" s="66" customFormat="1">
      <c r="A34" s="68" t="s">
        <v>82</v>
      </c>
      <c r="B34" s="69">
        <f t="shared" si="0"/>
        <v>1788.9139514066642</v>
      </c>
      <c r="C34" s="69">
        <v>0</v>
      </c>
      <c r="D34" s="91">
        <f t="shared" si="2"/>
        <v>0</v>
      </c>
      <c r="E34" s="87" t="s">
        <v>87</v>
      </c>
      <c r="F34" s="74">
        <v>7916.33</v>
      </c>
    </row>
    <row r="35" spans="1:6" s="66" customFormat="1">
      <c r="A35" s="68" t="s">
        <v>78</v>
      </c>
      <c r="B35" s="69">
        <f t="shared" si="0"/>
        <v>542.14442731713257</v>
      </c>
      <c r="C35" s="69">
        <v>0</v>
      </c>
      <c r="D35" s="91">
        <f t="shared" si="2"/>
        <v>0</v>
      </c>
      <c r="E35" s="87" t="s">
        <v>89</v>
      </c>
      <c r="F35" s="74">
        <v>2399.1059999999998</v>
      </c>
    </row>
    <row r="36" spans="1:6" s="66" customFormat="1">
      <c r="A36" s="68" t="s">
        <v>79</v>
      </c>
      <c r="B36" s="69">
        <f t="shared" si="0"/>
        <v>51608.106468578211</v>
      </c>
      <c r="C36" s="69">
        <v>0</v>
      </c>
      <c r="D36" s="91">
        <f t="shared" ref="D36:D41" si="3">(+B36*C36)/2000</f>
        <v>0</v>
      </c>
      <c r="E36" s="87" t="s">
        <v>87</v>
      </c>
      <c r="F36" s="74">
        <v>228377</v>
      </c>
    </row>
    <row r="37" spans="1:6" s="66" customFormat="1">
      <c r="A37" s="68" t="s">
        <v>80</v>
      </c>
      <c r="B37" s="69">
        <f t="shared" si="0"/>
        <v>9820.7643458751991</v>
      </c>
      <c r="C37" s="69">
        <v>0</v>
      </c>
      <c r="D37" s="91">
        <f t="shared" si="3"/>
        <v>0</v>
      </c>
      <c r="E37" s="87" t="s">
        <v>87</v>
      </c>
      <c r="F37" s="74">
        <v>43459</v>
      </c>
    </row>
    <row r="38" spans="1:6" s="70" customFormat="1">
      <c r="A38" s="68" t="s">
        <v>81</v>
      </c>
      <c r="B38" s="69">
        <f t="shared" si="0"/>
        <v>10126.738135523259</v>
      </c>
      <c r="C38" s="69">
        <v>0</v>
      </c>
      <c r="D38" s="91">
        <f t="shared" si="3"/>
        <v>0</v>
      </c>
      <c r="E38" s="87" t="s">
        <v>87</v>
      </c>
      <c r="F38" s="74">
        <v>44813</v>
      </c>
    </row>
    <row r="39" spans="1:6" s="66" customFormat="1">
      <c r="A39" s="68" t="s">
        <v>50</v>
      </c>
      <c r="B39" s="69">
        <f t="shared" si="0"/>
        <v>20572.050802559101</v>
      </c>
      <c r="C39" s="69">
        <v>0</v>
      </c>
      <c r="D39" s="91">
        <f t="shared" si="3"/>
        <v>0</v>
      </c>
      <c r="E39" s="87" t="s">
        <v>87</v>
      </c>
      <c r="F39" s="74">
        <v>91035.760999999999</v>
      </c>
    </row>
    <row r="40" spans="1:6" s="66" customFormat="1">
      <c r="A40" s="68" t="s">
        <v>52</v>
      </c>
      <c r="B40" s="69">
        <f t="shared" si="0"/>
        <v>10343.902693759437</v>
      </c>
      <c r="C40" s="69">
        <v>0</v>
      </c>
      <c r="D40" s="91">
        <f t="shared" si="3"/>
        <v>0</v>
      </c>
      <c r="E40" s="87" t="s">
        <v>88</v>
      </c>
      <c r="F40" s="74">
        <v>45774</v>
      </c>
    </row>
    <row r="41" spans="1:6" s="66" customFormat="1" ht="15.75" thickBot="1">
      <c r="A41" s="68" t="s">
        <v>53</v>
      </c>
      <c r="B41" s="69">
        <f t="shared" si="0"/>
        <v>2711.73225685134</v>
      </c>
      <c r="C41" s="69">
        <v>0</v>
      </c>
      <c r="D41" s="91">
        <f t="shared" si="3"/>
        <v>0</v>
      </c>
      <c r="E41" s="87" t="s">
        <v>87</v>
      </c>
      <c r="F41" s="145">
        <v>12000</v>
      </c>
    </row>
    <row r="42" spans="1:6" ht="16.5" thickTop="1" thickBot="1">
      <c r="A42" s="86"/>
      <c r="B42" s="88">
        <f>SUM(B4:B41)</f>
        <v>3892981.7941647973</v>
      </c>
      <c r="C42" s="86"/>
      <c r="D42" s="88">
        <f>SUM(D4:D41)</f>
        <v>2676607.0038551888</v>
      </c>
      <c r="E42" s="86"/>
      <c r="F42" s="146">
        <f>SUM(F4:F41)</f>
        <v>17227283.929653306</v>
      </c>
    </row>
    <row r="43" spans="1:6">
      <c r="A43" s="86"/>
      <c r="B43" s="86"/>
      <c r="C43" s="86"/>
      <c r="D43" s="86"/>
      <c r="E43" s="86"/>
      <c r="F43" s="86"/>
    </row>
    <row r="44" spans="1:6">
      <c r="A44" s="86" t="s">
        <v>134</v>
      </c>
      <c r="B44" s="97">
        <v>0.22597768807094501</v>
      </c>
      <c r="C44" s="86"/>
      <c r="D44" s="86"/>
      <c r="E44" s="86"/>
      <c r="F44" s="86"/>
    </row>
    <row r="45" spans="1:6">
      <c r="E45" s="71"/>
      <c r="F45" s="71"/>
    </row>
    <row r="46" spans="1:6">
      <c r="F46" s="7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4" sqref="F4:F33"/>
    </sheetView>
  </sheetViews>
  <sheetFormatPr defaultRowHeight="15"/>
  <cols>
    <col min="1" max="1" width="46.140625" customWidth="1"/>
    <col min="2" max="2" width="13.7109375" style="73" customWidth="1"/>
    <col min="3" max="3" width="12.5703125" style="73" customWidth="1"/>
    <col min="4" max="4" width="13.5703125" style="73" customWidth="1"/>
    <col min="5" max="5" width="17.5703125" customWidth="1"/>
    <col min="6" max="6" width="11.5703125" customWidth="1"/>
    <col min="7" max="7" width="9.140625" customWidth="1"/>
    <col min="8" max="8" width="8" customWidth="1"/>
  </cols>
  <sheetData>
    <row r="1" spans="1:9" ht="19.5">
      <c r="A1" s="2" t="s">
        <v>31</v>
      </c>
      <c r="B1" s="75">
        <f>+'Summary 2015'!D4</f>
        <v>2015</v>
      </c>
      <c r="D1" s="76" t="s">
        <v>2</v>
      </c>
      <c r="H1" s="26">
        <v>1045.7952862865941</v>
      </c>
      <c r="I1" t="s">
        <v>6</v>
      </c>
    </row>
    <row r="2" spans="1:9" ht="18.75">
      <c r="A2" s="2"/>
      <c r="B2" s="7" t="s">
        <v>30</v>
      </c>
      <c r="C2" s="7" t="s">
        <v>1</v>
      </c>
      <c r="D2" s="7" t="s">
        <v>5</v>
      </c>
      <c r="E2" s="3"/>
      <c r="F2" s="27" t="s">
        <v>9</v>
      </c>
      <c r="G2" s="25">
        <f>'Summary 2015'!D4</f>
        <v>2015</v>
      </c>
      <c r="H2" s="28"/>
    </row>
    <row r="3" spans="1:9" ht="19.5">
      <c r="A3" s="92" t="s">
        <v>0</v>
      </c>
      <c r="B3" s="93">
        <f>+'Summary 2015'!D4</f>
        <v>2015</v>
      </c>
      <c r="C3" s="93" t="s">
        <v>97</v>
      </c>
      <c r="D3" s="93" t="s">
        <v>98</v>
      </c>
      <c r="E3" s="94"/>
      <c r="F3" s="95"/>
    </row>
    <row r="4" spans="1:9">
      <c r="A4" s="68" t="s">
        <v>93</v>
      </c>
      <c r="B4" s="77">
        <f t="shared" ref="B4:B14" si="0">F4*$B$36</f>
        <v>7341.7891077369322</v>
      </c>
      <c r="C4" s="130">
        <f t="shared" ref="C4:C33" si="1">IF(B4&lt;&gt;0,$H$1,0)</f>
        <v>1045.7952862865941</v>
      </c>
      <c r="D4" s="96">
        <f t="shared" ref="D4:D33" si="2">(+B4*C4)/2000</f>
        <v>3839.0042208907716</v>
      </c>
      <c r="E4" s="95"/>
      <c r="F4" s="69">
        <v>32489</v>
      </c>
    </row>
    <row r="5" spans="1:9">
      <c r="A5" s="68" t="s">
        <v>91</v>
      </c>
      <c r="B5" s="77">
        <f t="shared" si="0"/>
        <v>3033.9764400405079</v>
      </c>
      <c r="C5" s="130">
        <f t="shared" si="1"/>
        <v>1045.7952862865941</v>
      </c>
      <c r="D5" s="96">
        <f t="shared" si="2"/>
        <v>1586.4591298494722</v>
      </c>
      <c r="E5" s="95"/>
      <c r="F5" s="69">
        <v>13426</v>
      </c>
    </row>
    <row r="6" spans="1:9">
      <c r="A6" s="68" t="s">
        <v>92</v>
      </c>
      <c r="B6" s="77">
        <f t="shared" si="0"/>
        <v>1201201.9796570393</v>
      </c>
      <c r="C6" s="130">
        <f t="shared" si="1"/>
        <v>1045.7952862865941</v>
      </c>
      <c r="D6" s="96">
        <f t="shared" si="2"/>
        <v>628105.68410172849</v>
      </c>
      <c r="E6" s="95"/>
      <c r="F6" s="69">
        <v>5315577.7896087049</v>
      </c>
    </row>
    <row r="7" spans="1:9" s="90" customFormat="1">
      <c r="A7" s="68" t="s">
        <v>131</v>
      </c>
      <c r="B7" s="77">
        <f t="shared" si="0"/>
        <v>108.46929027405361</v>
      </c>
      <c r="C7" s="130">
        <f t="shared" ref="C7" si="3">IF(B7&lt;&gt;0,$H$1,0)</f>
        <v>1045.7952862865941</v>
      </c>
      <c r="D7" s="96">
        <f t="shared" ref="D7" si="4">(+B7*C7)/2000</f>
        <v>56.718336237728785</v>
      </c>
      <c r="E7" s="95"/>
      <c r="F7" s="69">
        <v>480</v>
      </c>
    </row>
    <row r="8" spans="1:9">
      <c r="A8" s="68" t="s">
        <v>94</v>
      </c>
      <c r="B8" s="77">
        <f t="shared" si="0"/>
        <v>21519.40327961995</v>
      </c>
      <c r="C8" s="130">
        <f t="shared" si="1"/>
        <v>1045.7952862865941</v>
      </c>
      <c r="D8" s="96">
        <f t="shared" si="2"/>
        <v>11252.445256763407</v>
      </c>
      <c r="E8" s="95"/>
      <c r="F8" s="69">
        <v>95228</v>
      </c>
    </row>
    <row r="9" spans="1:9">
      <c r="A9" s="68" t="s">
        <v>95</v>
      </c>
      <c r="B9" s="77">
        <f t="shared" si="0"/>
        <v>39249.328179757031</v>
      </c>
      <c r="C9" s="130">
        <f t="shared" si="1"/>
        <v>1045.7952862865941</v>
      </c>
      <c r="D9" s="96">
        <f t="shared" si="2"/>
        <v>20523.381200152744</v>
      </c>
      <c r="E9" s="95"/>
      <c r="F9" s="69">
        <v>173686.74100000007</v>
      </c>
    </row>
    <row r="10" spans="1:9">
      <c r="A10" s="68" t="s">
        <v>51</v>
      </c>
      <c r="B10" s="77">
        <f t="shared" si="0"/>
        <v>14916.78718956308</v>
      </c>
      <c r="C10" s="130">
        <f t="shared" ref="C10" si="5">IF(B10&lt;&gt;0,$H$1,0)</f>
        <v>1045.7952862865941</v>
      </c>
      <c r="D10" s="96">
        <f t="shared" ref="D10" si="6">(+B10*C10)/2000</f>
        <v>7799.9528646926601</v>
      </c>
      <c r="E10" s="95"/>
      <c r="F10" s="69">
        <v>66010</v>
      </c>
    </row>
    <row r="11" spans="1:9">
      <c r="A11" s="68" t="s">
        <v>49</v>
      </c>
      <c r="B11" s="77">
        <f t="shared" si="0"/>
        <v>-694960.06045125716</v>
      </c>
      <c r="C11" s="130">
        <f>IF(B11&lt;&gt;0,$H$1,0)</f>
        <v>1045.7952862865941</v>
      </c>
      <c r="D11" s="96">
        <f>(+B11*C11)/2000</f>
        <v>-363392.97768868558</v>
      </c>
      <c r="E11" s="95"/>
      <c r="F11" s="69">
        <v>-3075348.1300909519</v>
      </c>
    </row>
    <row r="12" spans="1:9">
      <c r="A12" s="68" t="s">
        <v>90</v>
      </c>
      <c r="B12" s="77">
        <f t="shared" si="0"/>
        <v>49488.661732160814</v>
      </c>
      <c r="C12" s="130">
        <f t="shared" si="1"/>
        <v>1045.7952862865941</v>
      </c>
      <c r="D12" s="96">
        <f t="shared" si="2"/>
        <v>25877.504582062767</v>
      </c>
      <c r="E12" s="95"/>
      <c r="F12" s="69">
        <v>218998</v>
      </c>
    </row>
    <row r="13" spans="1:9" s="90" customFormat="1">
      <c r="A13" s="68" t="s">
        <v>133</v>
      </c>
      <c r="B13" s="77">
        <f t="shared" si="0"/>
        <v>-42590.918781483291</v>
      </c>
      <c r="C13" s="130">
        <f t="shared" ref="C13" si="7">IF(B13&lt;&gt;0,$H$1,0)</f>
        <v>1045.7952862865941</v>
      </c>
      <c r="D13" s="96">
        <f t="shared" ref="D13" si="8">(+B13*C13)/2000</f>
        <v>-22270.691050145197</v>
      </c>
      <c r="E13" s="95"/>
      <c r="F13" s="69">
        <v>-188474</v>
      </c>
    </row>
    <row r="14" spans="1:9">
      <c r="A14" s="68" t="s">
        <v>96</v>
      </c>
      <c r="B14" s="77">
        <f t="shared" si="0"/>
        <v>-3293.4320446660986</v>
      </c>
      <c r="C14" s="130">
        <f t="shared" si="1"/>
        <v>1045.7952862865941</v>
      </c>
      <c r="D14" s="96">
        <f t="shared" si="2"/>
        <v>-1722.1278540085127</v>
      </c>
      <c r="E14" s="95"/>
      <c r="F14" s="69">
        <v>-14574.146999999997</v>
      </c>
    </row>
    <row r="15" spans="1:9">
      <c r="A15" s="22"/>
      <c r="B15" s="48"/>
      <c r="C15" s="78">
        <f t="shared" si="1"/>
        <v>0</v>
      </c>
      <c r="D15" s="79">
        <f t="shared" si="2"/>
        <v>0</v>
      </c>
      <c r="F15" s="69"/>
    </row>
    <row r="16" spans="1:9">
      <c r="A16" s="22"/>
      <c r="B16" s="48"/>
      <c r="C16" s="78">
        <f t="shared" si="1"/>
        <v>0</v>
      </c>
      <c r="D16" s="79">
        <f t="shared" si="2"/>
        <v>0</v>
      </c>
      <c r="F16" s="69"/>
    </row>
    <row r="17" spans="1:6">
      <c r="A17" s="22"/>
      <c r="B17" s="48"/>
      <c r="C17" s="78">
        <f t="shared" si="1"/>
        <v>0</v>
      </c>
      <c r="D17" s="79">
        <f t="shared" si="2"/>
        <v>0</v>
      </c>
      <c r="F17" s="69"/>
    </row>
    <row r="18" spans="1:6">
      <c r="A18" s="22"/>
      <c r="B18" s="48"/>
      <c r="C18" s="78">
        <f t="shared" si="1"/>
        <v>0</v>
      </c>
      <c r="D18" s="79">
        <f t="shared" si="2"/>
        <v>0</v>
      </c>
      <c r="F18" s="69"/>
    </row>
    <row r="19" spans="1:6">
      <c r="A19" s="22"/>
      <c r="B19" s="48"/>
      <c r="C19" s="78">
        <f t="shared" si="1"/>
        <v>0</v>
      </c>
      <c r="D19" s="79">
        <f t="shared" si="2"/>
        <v>0</v>
      </c>
      <c r="F19" s="69"/>
    </row>
    <row r="20" spans="1:6">
      <c r="A20" s="22"/>
      <c r="B20" s="48"/>
      <c r="C20" s="78">
        <f t="shared" si="1"/>
        <v>0</v>
      </c>
      <c r="D20" s="79">
        <f t="shared" si="2"/>
        <v>0</v>
      </c>
      <c r="F20" s="69"/>
    </row>
    <row r="21" spans="1:6">
      <c r="A21" s="22"/>
      <c r="B21" s="48"/>
      <c r="C21" s="78">
        <f t="shared" si="1"/>
        <v>0</v>
      </c>
      <c r="D21" s="79">
        <f t="shared" si="2"/>
        <v>0</v>
      </c>
      <c r="F21" s="69"/>
    </row>
    <row r="22" spans="1:6">
      <c r="A22" s="22"/>
      <c r="B22" s="48"/>
      <c r="C22" s="78">
        <f t="shared" si="1"/>
        <v>0</v>
      </c>
      <c r="D22" s="79">
        <f t="shared" si="2"/>
        <v>0</v>
      </c>
      <c r="F22" s="69"/>
    </row>
    <row r="23" spans="1:6">
      <c r="A23" s="22"/>
      <c r="B23" s="48"/>
      <c r="C23" s="78">
        <f t="shared" si="1"/>
        <v>0</v>
      </c>
      <c r="D23" s="79">
        <f t="shared" si="2"/>
        <v>0</v>
      </c>
      <c r="F23" s="69"/>
    </row>
    <row r="24" spans="1:6">
      <c r="A24" s="22"/>
      <c r="B24" s="48"/>
      <c r="C24" s="78">
        <f t="shared" si="1"/>
        <v>0</v>
      </c>
      <c r="D24" s="79">
        <f t="shared" si="2"/>
        <v>0</v>
      </c>
      <c r="F24" s="69"/>
    </row>
    <row r="25" spans="1:6">
      <c r="A25" s="22"/>
      <c r="B25" s="48"/>
      <c r="C25" s="78">
        <f t="shared" si="1"/>
        <v>0</v>
      </c>
      <c r="D25" s="79">
        <f t="shared" si="2"/>
        <v>0</v>
      </c>
      <c r="F25" s="69"/>
    </row>
    <row r="26" spans="1:6">
      <c r="A26" s="22"/>
      <c r="B26" s="48"/>
      <c r="C26" s="78">
        <f t="shared" si="1"/>
        <v>0</v>
      </c>
      <c r="D26" s="79">
        <f t="shared" si="2"/>
        <v>0</v>
      </c>
      <c r="F26" s="69"/>
    </row>
    <row r="27" spans="1:6">
      <c r="A27" s="22"/>
      <c r="B27" s="48"/>
      <c r="C27" s="78">
        <f t="shared" si="1"/>
        <v>0</v>
      </c>
      <c r="D27" s="79">
        <f t="shared" si="2"/>
        <v>0</v>
      </c>
      <c r="F27" s="69"/>
    </row>
    <row r="28" spans="1:6">
      <c r="A28" s="22"/>
      <c r="B28" s="48"/>
      <c r="C28" s="78">
        <f t="shared" si="1"/>
        <v>0</v>
      </c>
      <c r="D28" s="79">
        <f t="shared" si="2"/>
        <v>0</v>
      </c>
      <c r="F28" s="69"/>
    </row>
    <row r="29" spans="1:6">
      <c r="A29" s="22"/>
      <c r="B29" s="48"/>
      <c r="C29" s="78">
        <f t="shared" si="1"/>
        <v>0</v>
      </c>
      <c r="D29" s="79">
        <f t="shared" si="2"/>
        <v>0</v>
      </c>
      <c r="F29" s="69"/>
    </row>
    <row r="30" spans="1:6">
      <c r="A30" s="22"/>
      <c r="B30" s="48"/>
      <c r="C30" s="78">
        <f t="shared" si="1"/>
        <v>0</v>
      </c>
      <c r="D30" s="79">
        <f t="shared" si="2"/>
        <v>0</v>
      </c>
      <c r="F30" s="69"/>
    </row>
    <row r="31" spans="1:6">
      <c r="A31" s="22"/>
      <c r="B31" s="48"/>
      <c r="C31" s="78">
        <f t="shared" si="1"/>
        <v>0</v>
      </c>
      <c r="D31" s="79">
        <f t="shared" si="2"/>
        <v>0</v>
      </c>
      <c r="F31" s="69"/>
    </row>
    <row r="32" spans="1:6">
      <c r="A32" s="22"/>
      <c r="B32" s="48"/>
      <c r="C32" s="78">
        <f t="shared" si="1"/>
        <v>0</v>
      </c>
      <c r="D32" s="79">
        <f t="shared" si="2"/>
        <v>0</v>
      </c>
      <c r="F32" s="69"/>
    </row>
    <row r="33" spans="1:7" ht="15.75" thickBot="1">
      <c r="A33" s="23"/>
      <c r="B33" s="80"/>
      <c r="C33" s="81">
        <f t="shared" si="1"/>
        <v>0</v>
      </c>
      <c r="D33" s="82">
        <f t="shared" si="2"/>
        <v>0</v>
      </c>
      <c r="F33" s="147"/>
    </row>
    <row r="34" spans="1:7" ht="16.5" thickTop="1" thickBot="1">
      <c r="A34" s="67"/>
      <c r="B34" s="83">
        <f>SUM(B4:B33)</f>
        <v>596015.98359878513</v>
      </c>
      <c r="C34" s="84"/>
      <c r="D34" s="85">
        <f>SUM(D4:D33)</f>
        <v>311655.35309953877</v>
      </c>
      <c r="F34" s="148">
        <f>SUM(F4:F15)</f>
        <v>2637499.2535177534</v>
      </c>
      <c r="G34" s="5"/>
    </row>
    <row r="36" spans="1:7">
      <c r="A36" s="70" t="s">
        <v>134</v>
      </c>
      <c r="B36" s="97">
        <f>'Known Resources'!B44</f>
        <v>0.22597768807094501</v>
      </c>
    </row>
  </sheetData>
  <hyperlinks>
    <hyperlink ref="D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90" customWidth="1"/>
    <col min="2" max="2" width="34.7109375" style="90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90" customWidth="1"/>
    <col min="8" max="8" width="13.42578125" style="90" customWidth="1"/>
    <col min="9" max="9" width="28.85546875" style="90" customWidth="1"/>
    <col min="11" max="16384" width="9.140625" style="90"/>
  </cols>
  <sheetData>
    <row r="2" spans="2:13">
      <c r="B2" s="98" t="s">
        <v>99</v>
      </c>
    </row>
    <row r="3" spans="2:13">
      <c r="B3" s="99" t="s">
        <v>122</v>
      </c>
      <c r="C3" s="100">
        <v>2013</v>
      </c>
      <c r="D3" s="100">
        <v>2014</v>
      </c>
      <c r="E3" s="100">
        <v>2015</v>
      </c>
      <c r="M3" s="89"/>
    </row>
    <row r="4" spans="2:13">
      <c r="B4" s="90" t="s">
        <v>100</v>
      </c>
      <c r="C4" s="101">
        <v>249411.34980000003</v>
      </c>
      <c r="D4" s="101">
        <v>588540.53559999994</v>
      </c>
      <c r="E4" s="101">
        <v>652575.45380000002</v>
      </c>
      <c r="F4" s="112" t="s">
        <v>123</v>
      </c>
      <c r="M4" s="89"/>
    </row>
    <row r="5" spans="2:13">
      <c r="B5" s="90" t="s">
        <v>46</v>
      </c>
      <c r="C5" s="101">
        <v>10737153.304823698</v>
      </c>
      <c r="D5" s="101">
        <v>9865275.1750967987</v>
      </c>
      <c r="E5" s="101">
        <v>9651660.6989069991</v>
      </c>
      <c r="F5" s="112" t="s">
        <v>123</v>
      </c>
      <c r="M5" s="89"/>
    </row>
    <row r="6" spans="2:13">
      <c r="B6" s="90" t="s">
        <v>45</v>
      </c>
      <c r="C6" s="101">
        <v>746836.73800000001</v>
      </c>
      <c r="D6" s="101">
        <v>1169354.4140000001</v>
      </c>
      <c r="E6" s="101">
        <v>489137.44500000001</v>
      </c>
      <c r="F6" s="112" t="s">
        <v>123</v>
      </c>
      <c r="M6" s="89"/>
    </row>
    <row r="7" spans="2:13">
      <c r="B7" s="90" t="s">
        <v>101</v>
      </c>
      <c r="C7" s="101">
        <v>1165015.3759999999</v>
      </c>
      <c r="D7" s="101">
        <v>1049272.4750000001</v>
      </c>
      <c r="E7" s="101">
        <v>1081686.5190000001</v>
      </c>
      <c r="F7" s="112" t="s">
        <v>123</v>
      </c>
      <c r="M7" s="89"/>
    </row>
    <row r="8" spans="2:13">
      <c r="B8" s="90" t="s">
        <v>102</v>
      </c>
      <c r="C8" s="111">
        <f>(C17*H47)</f>
        <v>6689.799422</v>
      </c>
      <c r="F8" s="112"/>
      <c r="M8" s="89"/>
    </row>
    <row r="9" spans="2:13">
      <c r="C9" s="101"/>
      <c r="D9" s="101"/>
      <c r="E9" s="101"/>
      <c r="F9" s="112"/>
      <c r="J9" s="90"/>
      <c r="M9" s="89"/>
    </row>
    <row r="10" spans="2:13">
      <c r="B10" s="99" t="s">
        <v>121</v>
      </c>
      <c r="C10" s="100">
        <v>2013</v>
      </c>
      <c r="D10" s="100">
        <v>2014</v>
      </c>
      <c r="E10" s="100">
        <v>2015</v>
      </c>
      <c r="F10" s="112"/>
      <c r="J10" s="90"/>
    </row>
    <row r="11" spans="2:13">
      <c r="B11" s="90" t="s">
        <v>100</v>
      </c>
      <c r="C11" s="107">
        <v>222792</v>
      </c>
      <c r="D11" s="107">
        <v>540252</v>
      </c>
      <c r="E11" s="107">
        <v>615241</v>
      </c>
      <c r="F11" s="112" t="s">
        <v>129</v>
      </c>
      <c r="J11" s="90"/>
    </row>
    <row r="12" spans="2:13">
      <c r="B12" s="90" t="s">
        <v>103</v>
      </c>
      <c r="C12" s="108">
        <v>9936388</v>
      </c>
      <c r="D12" s="108">
        <v>9364549</v>
      </c>
      <c r="E12" s="108">
        <v>9195773</v>
      </c>
      <c r="F12" s="112" t="s">
        <v>124</v>
      </c>
      <c r="J12" s="90"/>
    </row>
    <row r="13" spans="2:13">
      <c r="B13" s="90" t="s">
        <v>45</v>
      </c>
      <c r="C13" s="108">
        <v>1674194</v>
      </c>
      <c r="D13" s="108">
        <v>1558872</v>
      </c>
      <c r="E13" s="108">
        <v>698027</v>
      </c>
      <c r="F13" s="112" t="s">
        <v>124</v>
      </c>
      <c r="J13" s="90"/>
    </row>
    <row r="14" spans="2:13" hidden="1">
      <c r="B14" s="90" t="s">
        <v>104</v>
      </c>
      <c r="C14" s="108">
        <v>1293909</v>
      </c>
      <c r="D14" s="108">
        <v>1164903</v>
      </c>
      <c r="E14" s="108">
        <v>1202753</v>
      </c>
      <c r="F14" s="112" t="s">
        <v>105</v>
      </c>
      <c r="J14" s="90"/>
    </row>
    <row r="15" spans="2:13" hidden="1">
      <c r="B15" s="90" t="s">
        <v>106</v>
      </c>
      <c r="C15" s="108">
        <v>1293909</v>
      </c>
      <c r="D15" s="108">
        <v>1164903</v>
      </c>
      <c r="E15" s="108">
        <v>1202753</v>
      </c>
      <c r="F15" s="112" t="s">
        <v>105</v>
      </c>
      <c r="J15" s="90"/>
    </row>
    <row r="16" spans="2:13">
      <c r="B16" s="90" t="s">
        <v>101</v>
      </c>
      <c r="C16" s="108">
        <f>SUM(C14:C15)</f>
        <v>2587818</v>
      </c>
      <c r="D16" s="108">
        <f>SUM(D14:D15)</f>
        <v>2329806</v>
      </c>
      <c r="E16" s="108">
        <f>SUM(E14:E15)</f>
        <v>2405506</v>
      </c>
      <c r="F16" s="112" t="s">
        <v>126</v>
      </c>
      <c r="J16" s="90"/>
    </row>
    <row r="17" spans="2:10">
      <c r="B17" s="90" t="s">
        <v>102</v>
      </c>
      <c r="C17" s="108">
        <v>6124</v>
      </c>
      <c r="D17" s="108"/>
      <c r="E17" s="108"/>
      <c r="F17" s="112" t="s">
        <v>125</v>
      </c>
      <c r="J17" s="90"/>
    </row>
    <row r="18" spans="2:10">
      <c r="F18" s="112"/>
      <c r="J18" s="90"/>
    </row>
    <row r="19" spans="2:10" hidden="1">
      <c r="B19" s="90" t="s">
        <v>107</v>
      </c>
      <c r="F19" s="112"/>
      <c r="J19" s="90"/>
    </row>
    <row r="20" spans="2:10" hidden="1">
      <c r="B20" s="102"/>
      <c r="C20" s="109">
        <v>1157889</v>
      </c>
      <c r="D20" s="109">
        <v>1157889</v>
      </c>
      <c r="E20" s="109">
        <v>1157889</v>
      </c>
      <c r="F20" s="113"/>
      <c r="J20" s="90"/>
    </row>
    <row r="21" spans="2:10" hidden="1">
      <c r="B21" s="5"/>
      <c r="C21" s="110">
        <v>2377702</v>
      </c>
      <c r="D21" s="110">
        <v>2377702</v>
      </c>
      <c r="E21" s="110">
        <v>2377702</v>
      </c>
      <c r="F21" s="114"/>
      <c r="J21" s="90"/>
    </row>
    <row r="22" spans="2:10" hidden="1">
      <c r="B22" s="90" t="s">
        <v>108</v>
      </c>
      <c r="C22" s="101">
        <f t="shared" ref="C22:E22" si="0">SUM(C20:C21)</f>
        <v>3535591</v>
      </c>
      <c r="D22" s="101">
        <f t="shared" si="0"/>
        <v>3535591</v>
      </c>
      <c r="E22" s="101">
        <f t="shared" si="0"/>
        <v>3535591</v>
      </c>
      <c r="F22" s="112"/>
      <c r="J22" s="90"/>
    </row>
    <row r="23" spans="2:10" hidden="1">
      <c r="B23" s="90" t="s">
        <v>109</v>
      </c>
      <c r="F23" s="112"/>
      <c r="J23" s="90"/>
    </row>
    <row r="24" spans="2:10" hidden="1">
      <c r="B24" s="90" t="s">
        <v>110</v>
      </c>
      <c r="F24" s="112"/>
      <c r="J24" s="90"/>
    </row>
    <row r="25" spans="2:10" hidden="1">
      <c r="F25" s="112"/>
      <c r="J25" s="90"/>
    </row>
    <row r="26" spans="2:10" hidden="1">
      <c r="F26" s="112"/>
      <c r="J26" s="90"/>
    </row>
    <row r="27" spans="2:10" hidden="1">
      <c r="F27" s="112"/>
      <c r="J27" s="90"/>
    </row>
    <row r="28" spans="2:10" hidden="1">
      <c r="B28" s="90" t="s">
        <v>111</v>
      </c>
      <c r="C28" s="101">
        <v>2151957</v>
      </c>
      <c r="F28" s="112"/>
      <c r="J28" s="90"/>
    </row>
    <row r="29" spans="2:10" hidden="1">
      <c r="C29" s="107">
        <f>C28*$H46</f>
        <v>215195.7</v>
      </c>
      <c r="F29" s="112"/>
      <c r="J29" s="90"/>
    </row>
    <row r="30" spans="2:10" hidden="1">
      <c r="B30" s="90" t="s">
        <v>112</v>
      </c>
      <c r="C30" s="101">
        <v>2155070</v>
      </c>
      <c r="D30" s="101">
        <v>5055530</v>
      </c>
      <c r="F30" s="112"/>
      <c r="J30" s="90"/>
    </row>
    <row r="31" spans="2:10" hidden="1">
      <c r="C31" s="3">
        <f>C30*0.1</f>
        <v>215507</v>
      </c>
      <c r="D31" s="107">
        <f>D30*0.1</f>
        <v>505553</v>
      </c>
      <c r="F31" s="112"/>
      <c r="J31" s="90"/>
    </row>
    <row r="32" spans="2:10" hidden="1">
      <c r="F32" s="112"/>
      <c r="J32" s="90"/>
    </row>
    <row r="33" spans="2:10" hidden="1">
      <c r="F33" s="112"/>
      <c r="J33" s="90"/>
    </row>
    <row r="34" spans="2:10" hidden="1">
      <c r="F34" s="112"/>
      <c r="J34" s="90"/>
    </row>
    <row r="35" spans="2:10" hidden="1">
      <c r="F35" s="112"/>
      <c r="J35" s="90"/>
    </row>
    <row r="36" spans="2:10" s="104" customFormat="1">
      <c r="B36" s="103" t="s">
        <v>113</v>
      </c>
      <c r="C36" s="100">
        <v>2013</v>
      </c>
      <c r="D36" s="100">
        <v>2014</v>
      </c>
      <c r="E36" s="100">
        <v>2015</v>
      </c>
      <c r="F36" s="115"/>
    </row>
    <row r="37" spans="2:10" s="104" customFormat="1">
      <c r="B37" s="90" t="s">
        <v>100</v>
      </c>
      <c r="C37" s="116">
        <f>(C4*$H51)/C11</f>
        <v>2238.9614510395349</v>
      </c>
      <c r="D37" s="106">
        <f>(D4*$H51)/D11</f>
        <v>2178.7630054122887</v>
      </c>
      <c r="E37" s="106">
        <f>(E4*$H51)/E11</f>
        <v>2121.3652984765322</v>
      </c>
      <c r="F37" s="115"/>
    </row>
    <row r="38" spans="2:10">
      <c r="B38" s="90" t="s">
        <v>46</v>
      </c>
      <c r="C38" s="116">
        <f>(C5*$H51)/C12</f>
        <v>2161.1783486763397</v>
      </c>
      <c r="D38" s="106">
        <f>(D5*$H51)/D12</f>
        <v>2106.9407987713657</v>
      </c>
      <c r="E38" s="106">
        <f>(E5*$H51)/E12</f>
        <v>2099.1515773403712</v>
      </c>
      <c r="F38" s="112"/>
      <c r="J38" s="90"/>
    </row>
    <row r="39" spans="2:10">
      <c r="B39" s="90" t="s">
        <v>45</v>
      </c>
      <c r="C39" s="116">
        <f>(C6*$H51)/C13</f>
        <v>892.17466792976199</v>
      </c>
      <c r="D39" s="106">
        <f>(D6*$H51)/D13</f>
        <v>1500.2571269482037</v>
      </c>
      <c r="E39" s="106">
        <f>(E6*$H51)/E13</f>
        <v>1401.485744820759</v>
      </c>
      <c r="F39" s="112"/>
      <c r="J39" s="90"/>
    </row>
    <row r="40" spans="2:10">
      <c r="B40" s="90" t="s">
        <v>101</v>
      </c>
      <c r="C40" s="116">
        <f>(C7*$H51)/C16</f>
        <v>900.38432069024952</v>
      </c>
      <c r="D40" s="106">
        <f>(D7*$H51)/D16</f>
        <v>900.73806574452988</v>
      </c>
      <c r="E40" s="106">
        <f>(E7*$H51)/E16</f>
        <v>899.34219162205375</v>
      </c>
      <c r="F40" s="112"/>
      <c r="J40" s="90"/>
    </row>
    <row r="41" spans="2:10">
      <c r="B41" s="90" t="s">
        <v>102</v>
      </c>
      <c r="C41" s="116">
        <f>(C8*$H51)/C17</f>
        <v>2184.7809999999999</v>
      </c>
      <c r="D41" s="105"/>
      <c r="E41" s="105"/>
      <c r="F41" s="112"/>
      <c r="J41" s="90"/>
    </row>
    <row r="43" spans="2:10">
      <c r="B43" s="98" t="s">
        <v>118</v>
      </c>
      <c r="J43" s="90"/>
    </row>
    <row r="44" spans="2:10">
      <c r="B44" s="99" t="s">
        <v>120</v>
      </c>
      <c r="C44" s="100">
        <v>2013</v>
      </c>
      <c r="D44" s="100">
        <v>2014</v>
      </c>
      <c r="E44" s="100">
        <v>2015</v>
      </c>
      <c r="F44" s="90"/>
      <c r="G44" s="117" t="s">
        <v>114</v>
      </c>
      <c r="H44" s="118"/>
      <c r="I44"/>
      <c r="J44" s="89"/>
    </row>
    <row r="45" spans="2:10">
      <c r="B45" s="90" t="s">
        <v>119</v>
      </c>
      <c r="C45" s="108">
        <v>62089</v>
      </c>
      <c r="D45" s="108">
        <v>66234</v>
      </c>
      <c r="E45" s="108">
        <v>45774</v>
      </c>
      <c r="F45" s="90"/>
      <c r="G45" s="119" t="s">
        <v>46</v>
      </c>
      <c r="H45" s="120">
        <v>0.66669999999999996</v>
      </c>
      <c r="I45"/>
      <c r="J45" s="89"/>
    </row>
    <row r="46" spans="2:10">
      <c r="B46" s="90" t="s">
        <v>43</v>
      </c>
      <c r="C46" s="108">
        <v>227258</v>
      </c>
      <c r="D46" s="108">
        <v>216762</v>
      </c>
      <c r="E46" s="108">
        <v>186746</v>
      </c>
      <c r="F46" s="90"/>
      <c r="G46" s="119" t="s">
        <v>116</v>
      </c>
      <c r="H46" s="122">
        <v>0.1</v>
      </c>
      <c r="I46"/>
      <c r="J46" s="89"/>
    </row>
    <row r="47" spans="2:10">
      <c r="B47" s="90" t="s">
        <v>44</v>
      </c>
      <c r="C47" s="108">
        <v>206164</v>
      </c>
      <c r="D47" s="108">
        <v>215245</v>
      </c>
      <c r="E47" s="108">
        <v>188567</v>
      </c>
      <c r="F47" s="90"/>
      <c r="G47" s="123" t="s">
        <v>102</v>
      </c>
      <c r="H47" s="124">
        <v>1.0923905</v>
      </c>
      <c r="I47" s="125" t="s">
        <v>128</v>
      </c>
      <c r="J47" s="90"/>
    </row>
    <row r="48" spans="2:10">
      <c r="B48" s="90" t="s">
        <v>48</v>
      </c>
      <c r="C48" s="108">
        <v>485852</v>
      </c>
      <c r="D48" s="108">
        <v>542156</v>
      </c>
      <c r="E48" s="108">
        <v>436619</v>
      </c>
      <c r="F48" s="90"/>
      <c r="G48" s="126" t="s">
        <v>130</v>
      </c>
      <c r="H48" s="127"/>
      <c r="I48" s="5"/>
      <c r="J48" s="89"/>
    </row>
    <row r="49" spans="2:10">
      <c r="B49" s="90" t="s">
        <v>54</v>
      </c>
      <c r="C49" s="108">
        <v>1925</v>
      </c>
      <c r="D49" s="108">
        <v>2498</v>
      </c>
      <c r="E49" s="108">
        <v>2396</v>
      </c>
      <c r="F49" s="90"/>
      <c r="G49" s="119" t="s">
        <v>115</v>
      </c>
      <c r="H49" s="128">
        <v>0.90718500000000002</v>
      </c>
      <c r="I49" s="5"/>
      <c r="J49" s="89"/>
    </row>
    <row r="50" spans="2:10">
      <c r="B50" s="90" t="s">
        <v>55</v>
      </c>
      <c r="C50" s="108">
        <v>37778</v>
      </c>
      <c r="D50" s="108">
        <v>41246</v>
      </c>
      <c r="E50" s="108">
        <v>31575</v>
      </c>
      <c r="F50" s="90"/>
      <c r="G50" s="119" t="s">
        <v>127</v>
      </c>
      <c r="H50" s="128">
        <v>1.1023099999999999</v>
      </c>
      <c r="I50" s="5"/>
      <c r="J50" s="89"/>
    </row>
    <row r="51" spans="2:10">
      <c r="B51" s="90" t="s">
        <v>56</v>
      </c>
      <c r="C51" s="108">
        <v>39381</v>
      </c>
      <c r="D51" s="108">
        <v>44892</v>
      </c>
      <c r="E51" s="108">
        <v>32142</v>
      </c>
      <c r="G51" s="121" t="s">
        <v>117</v>
      </c>
      <c r="H51" s="129">
        <v>2000</v>
      </c>
      <c r="J51" s="90"/>
    </row>
    <row r="52" spans="2:10">
      <c r="B52" s="90" t="s">
        <v>57</v>
      </c>
      <c r="C52" s="108">
        <v>67577</v>
      </c>
      <c r="D52" s="108">
        <v>65390</v>
      </c>
      <c r="E52" s="108">
        <v>60539</v>
      </c>
      <c r="J52" s="90"/>
    </row>
    <row r="53" spans="2:10">
      <c r="B53" s="90" t="s">
        <v>58</v>
      </c>
      <c r="C53" s="108">
        <v>83609</v>
      </c>
      <c r="D53" s="108">
        <v>86439</v>
      </c>
      <c r="E53" s="108">
        <v>77098</v>
      </c>
      <c r="J53" s="90"/>
    </row>
    <row r="54" spans="2:10">
      <c r="B54" s="90" t="s">
        <v>59</v>
      </c>
      <c r="C54" s="108">
        <v>16334</v>
      </c>
      <c r="D54" s="108">
        <v>16187</v>
      </c>
      <c r="E54" s="108">
        <v>16857</v>
      </c>
      <c r="J54" s="90"/>
    </row>
    <row r="55" spans="2:10">
      <c r="B55" s="90" t="s">
        <v>60</v>
      </c>
      <c r="C55" s="108">
        <v>9864</v>
      </c>
      <c r="D55" s="108">
        <v>7396</v>
      </c>
      <c r="E55" s="108">
        <v>9699</v>
      </c>
      <c r="J55" s="90"/>
    </row>
    <row r="56" spans="2:10">
      <c r="B56" s="90" t="s">
        <v>61</v>
      </c>
      <c r="C56" s="108">
        <v>15766</v>
      </c>
      <c r="D56" s="108">
        <v>24132</v>
      </c>
      <c r="E56" s="108">
        <v>7941</v>
      </c>
      <c r="J56" s="90"/>
    </row>
    <row r="57" spans="2:10">
      <c r="B57" s="90" t="s">
        <v>62</v>
      </c>
      <c r="C57" s="108">
        <v>85349</v>
      </c>
      <c r="D57" s="108">
        <v>85550</v>
      </c>
      <c r="E57" s="108">
        <v>82043</v>
      </c>
      <c r="J57" s="90"/>
    </row>
    <row r="58" spans="2:10">
      <c r="B58" s="90" t="s">
        <v>63</v>
      </c>
      <c r="C58" s="108">
        <v>166834</v>
      </c>
      <c r="D58" s="108">
        <v>172588</v>
      </c>
      <c r="E58" s="108">
        <v>160121</v>
      </c>
      <c r="J58" s="90"/>
    </row>
    <row r="59" spans="2:10">
      <c r="B59" s="90" t="s">
        <v>64</v>
      </c>
      <c r="C59" s="108">
        <v>123888</v>
      </c>
      <c r="D59" s="108">
        <v>140861</v>
      </c>
      <c r="E59" s="108">
        <v>123550</v>
      </c>
      <c r="J59" s="90"/>
    </row>
    <row r="60" spans="2:10">
      <c r="B60" s="90" t="s">
        <v>65</v>
      </c>
      <c r="C60" s="108">
        <v>150001</v>
      </c>
      <c r="D60" s="108">
        <v>173729</v>
      </c>
      <c r="E60" s="108">
        <v>136640</v>
      </c>
      <c r="J60" s="90"/>
    </row>
    <row r="61" spans="2:10">
      <c r="B61" s="90" t="s">
        <v>66</v>
      </c>
      <c r="C61" s="108">
        <v>460852</v>
      </c>
      <c r="D61" s="108">
        <v>579582</v>
      </c>
      <c r="E61" s="108">
        <v>398837</v>
      </c>
      <c r="J61" s="90"/>
    </row>
    <row r="62" spans="2:10">
      <c r="B62" s="90" t="s">
        <v>67</v>
      </c>
      <c r="C62" s="108">
        <v>20789</v>
      </c>
      <c r="D62" s="108">
        <v>23728</v>
      </c>
      <c r="E62" s="108">
        <v>6378</v>
      </c>
      <c r="J62" s="90"/>
    </row>
    <row r="63" spans="2:10">
      <c r="B63" s="90" t="s">
        <v>77</v>
      </c>
      <c r="C63" s="108">
        <v>215139</v>
      </c>
      <c r="D63" s="108">
        <v>206474</v>
      </c>
      <c r="E63" s="108">
        <v>166763</v>
      </c>
      <c r="J63" s="90"/>
    </row>
    <row r="64" spans="2:10">
      <c r="B64" s="90" t="s">
        <v>76</v>
      </c>
      <c r="C64" s="108">
        <v>33745</v>
      </c>
      <c r="D64" s="108">
        <v>35937</v>
      </c>
      <c r="E64" s="108">
        <v>27781</v>
      </c>
      <c r="J64" s="90"/>
    </row>
    <row r="65" spans="2:10">
      <c r="B65" s="90" t="s">
        <v>75</v>
      </c>
      <c r="C65" s="108">
        <v>4178</v>
      </c>
      <c r="D65" s="108">
        <v>4567</v>
      </c>
      <c r="E65" s="108">
        <v>1219</v>
      </c>
      <c r="J65" s="90"/>
    </row>
    <row r="66" spans="2:10">
      <c r="B66" s="90" t="s">
        <v>74</v>
      </c>
      <c r="C66" s="108">
        <v>53119</v>
      </c>
      <c r="D66" s="108">
        <v>70420</v>
      </c>
      <c r="E66" s="108">
        <v>44735</v>
      </c>
      <c r="J66" s="90"/>
    </row>
    <row r="67" spans="2:10">
      <c r="B67" s="90" t="s">
        <v>73</v>
      </c>
      <c r="C67" s="108">
        <v>45782</v>
      </c>
      <c r="D67" s="108">
        <v>54071</v>
      </c>
      <c r="E67" s="108">
        <v>34278</v>
      </c>
      <c r="J67" s="90"/>
    </row>
    <row r="68" spans="2:10">
      <c r="B68" s="90" t="s">
        <v>72</v>
      </c>
      <c r="C68" s="108">
        <v>574493</v>
      </c>
      <c r="D68" s="108">
        <v>811753</v>
      </c>
      <c r="E68" s="108">
        <v>583525</v>
      </c>
      <c r="J68" s="90"/>
    </row>
    <row r="69" spans="2:10">
      <c r="B69" s="90" t="s">
        <v>71</v>
      </c>
      <c r="C69" s="108">
        <v>195898</v>
      </c>
      <c r="D69" s="108">
        <v>226366</v>
      </c>
      <c r="E69" s="108">
        <v>183992</v>
      </c>
      <c r="J69" s="90"/>
    </row>
    <row r="70" spans="2:10">
      <c r="B70" s="90" t="s">
        <v>70</v>
      </c>
      <c r="C70" s="108">
        <v>5340</v>
      </c>
      <c r="D70" s="108">
        <v>2354</v>
      </c>
      <c r="E70" s="108">
        <v>3490</v>
      </c>
      <c r="J70" s="90"/>
    </row>
    <row r="71" spans="2:10">
      <c r="B71" s="90" t="s">
        <v>69</v>
      </c>
      <c r="C71" s="108">
        <v>926</v>
      </c>
      <c r="D71" s="108">
        <v>55</v>
      </c>
      <c r="E71" s="108">
        <v>-21</v>
      </c>
      <c r="J71" s="90"/>
    </row>
    <row r="72" spans="2:10">
      <c r="B72" s="90" t="s">
        <v>68</v>
      </c>
      <c r="C72" s="108">
        <v>506285</v>
      </c>
      <c r="D72" s="108">
        <v>671963</v>
      </c>
      <c r="E72" s="108">
        <v>482067</v>
      </c>
      <c r="J72" s="90"/>
    </row>
    <row r="73" spans="2:10">
      <c r="J73" s="90"/>
    </row>
    <row r="74" spans="2:10">
      <c r="J74" s="90"/>
    </row>
    <row r="75" spans="2:10">
      <c r="J75" s="90"/>
    </row>
    <row r="76" spans="2:10">
      <c r="J76" s="90"/>
    </row>
    <row r="77" spans="2:10">
      <c r="J77" s="90"/>
    </row>
    <row r="78" spans="2:10">
      <c r="J78" s="90"/>
    </row>
    <row r="79" spans="2:10">
      <c r="J79" s="90"/>
    </row>
    <row r="80" spans="2:10">
      <c r="J80" s="90"/>
    </row>
    <row r="81" spans="10:10">
      <c r="J81" s="90"/>
    </row>
    <row r="82" spans="10:10">
      <c r="J82" s="90"/>
    </row>
    <row r="83" spans="10:10">
      <c r="J83" s="90"/>
    </row>
    <row r="84" spans="10:10">
      <c r="J84" s="90"/>
    </row>
    <row r="85" spans="10:10">
      <c r="J85" s="90"/>
    </row>
    <row r="86" spans="10:10">
      <c r="J86" s="90"/>
    </row>
    <row r="87" spans="10:10">
      <c r="J87" s="90"/>
    </row>
    <row r="88" spans="10:10">
      <c r="J88" s="90"/>
    </row>
    <row r="89" spans="10:10">
      <c r="J89" s="90"/>
    </row>
    <row r="90" spans="10:10">
      <c r="J90" s="90"/>
    </row>
    <row r="91" spans="10:10">
      <c r="J91" s="90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497EFA174D054C87A64FC335EAD38C" ma:contentTypeVersion="104" ma:contentTypeDescription="" ma:contentTypeScope="" ma:versionID="f119e4efb985100850fb45a7534913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Date1 xmlns="dc463f71-b30c-4ab2-9473-d307f9d35888">2017-06-01T07:00:00+00:00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170687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65C3F32-61E3-48CA-803C-F61BBDE910DB}"/>
</file>

<file path=customXml/itemProps2.xml><?xml version="1.0" encoding="utf-8"?>
<ds:datastoreItem xmlns:ds="http://schemas.openxmlformats.org/officeDocument/2006/customXml" ds:itemID="{9A019150-07C6-44B6-BCE0-659A9AEA06F0}"/>
</file>

<file path=customXml/itemProps3.xml><?xml version="1.0" encoding="utf-8"?>
<ds:datastoreItem xmlns:ds="http://schemas.openxmlformats.org/officeDocument/2006/customXml" ds:itemID="{C6F156DB-4B11-48F5-AB3E-9D3E159D0D71}"/>
</file>

<file path=customXml/itemProps4.xml><?xml version="1.0" encoding="utf-8"?>
<ds:datastoreItem xmlns:ds="http://schemas.openxmlformats.org/officeDocument/2006/customXml" ds:itemID="{4D2EA2E0-3499-4D15-8601-EC888A7FE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2015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2017-06-01T18:49:20Z</dcterms:created>
  <dcterms:modified xsi:type="dcterms:W3CDTF">2017-06-01T18:49:41Z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0x0101006E56B4D1795A2E4DB2F0B01679ED314A00F7497EFA174D054C87A64FC335EAD38C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