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3290" windowHeight="12075" tabRatio="70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<sst xmlns="http://schemas.openxmlformats.org/spreadsheetml/2006/main" count="1050" uniqueCount="395">
  <si>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</si>
  <si>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</si>
  <si>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</si>
  <si>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</si>
  <si>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</si>
  <si>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</si>
  <si>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</si>
  <si>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</si>
  <si>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</si>
  <si>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</si>
  <si>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</si>
  <si>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</si>
  <si>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</si>
  <si>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</si>
  <si>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</si>
  <si>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</si>
  <si>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</si>
  <si>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</si>
  <si>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</si>
  <si>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</si>
  <si>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</si>
  <si>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</si>
  <si>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</si>
  <si>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</si>
  <si>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</si>
  <si>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</si>
  <si>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</si>
  <si>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</si>
  <si>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</si>
  <si>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</si>
  <si>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</si>
  <si>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</si>
  <si>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</si>
  <si>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</si>
  <si>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</si>
  <si>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</si>
  <si>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</si>
  <si>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</si>
  <si>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</si>
  <si>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</si>
  <si>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</si>
  <si>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</si>
  <si>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</si>
  <si>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</si>
  <si>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</si>
  <si>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</si>
  <si>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</si>
  <si>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</si>
  <si>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</si>
  <si>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</si>
  <si>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</si>
  <si>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</si>
  <si>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</si>
  <si>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</si>
  <si>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</si>
  <si>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</si>
  <si>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</si>
  <si>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</si>
  <si>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</si>
  <si>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</si>
  <si>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</si>
  <si>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</si>
  <si>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</si>
  <si>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</si>
  <si>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</si>
  <si>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</si>
  <si>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</si>
  <si>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</si>
  <si>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</si>
  <si>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</si>
  <si>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</si>
  <si>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</si>
  <si>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</si>
  <si>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</si>
  <si>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</si>
  <si>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</si>
  <si>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</si>
  <si>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</si>
  <si>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</si>
  <si>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</si>
  <si>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</si>
  <si>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</si>
  <si>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</si>
  <si>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</si>
  <si>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</si>
  <si>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</si>
  <si>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</si>
  <si>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</si>
  <si>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</si>
  <si>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</si>
  <si>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</si>
  <si>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</si>
  <si>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</si>
  <si>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</si>
  <si>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</si>
  <si>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</si>
  <si>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</si>
  <si>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</si>
  <si>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</si>
  <si>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</si>
  <si>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</si>
  <si>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</si>
  <si>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</si>
  <si>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</si>
  <si>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</si>
  <si>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</si>
  <si>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</si>
  <si>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</si>
  <si>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</si>
  <si>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</si>
  <si>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</si>
  <si>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</si>
  <si>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</si>
  <si>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</si>
  <si>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</si>
  <si>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</si>
  <si>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</si>
  <si>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</si>
  <si>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</si>
  <si>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</si>
  <si>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</si>
  <si>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</si>
  <si>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</si>
  <si>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</si>
  <si>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</si>
  <si>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</si>
  <si>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</si>
  <si>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</si>
  <si>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</si>
  <si>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</si>
  <si>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</si>
  <si>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</si>
  <si>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</si>
  <si>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</si>
  <si>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</si>
  <si>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</si>
  <si>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</si>
  <si>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</si>
  <si>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</si>
  <si>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</si>
  <si>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</si>
  <si>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</si>
  <si>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</si>
  <si>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</si>
  <si>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</si>
  <si>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</si>
  <si>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</si>
  <si>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</si>
  <si>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</si>
  <si>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</si>
  <si>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</si>
  <si>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</si>
  <si>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</si>
  <si>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</si>
  <si>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</si>
  <si>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</si>
  <si>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</si>
  <si>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</si>
  <si>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</si>
  <si>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</si>
  <si>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</si>
  <si>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</si>
  <si>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</si>
  <si>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</si>
  <si>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</si>
  <si>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</si>
  <si>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</si>
  <si>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</si>
  <si>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</si>
  <si>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</si>
  <si>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</si>
  <si>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</si>
  <si>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</si>
  <si>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</si>
  <si>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</si>
  <si>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</si>
  <si>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</si>
  <si>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</si>
  <si>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</si>
  <si>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</si>
  <si>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</si>
  <si>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</si>
  <si>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</si>
  <si>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</si>
  <si>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</si>
  <si>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</si>
  <si>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</si>
  <si>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</si>
  <si>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</si>
  <si>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</si>
  <si>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</si>
  <si>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</si>
  <si>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</si>
  <si>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</si>
  <si>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</si>
  <si>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</si>
  <si>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</si>
  <si>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</si>
  <si>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</si>
  <si>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</si>
  <si>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</si>
  <si>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</si>
  <si>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</si>
  <si>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</si>
  <si>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</si>
  <si>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</si>
  <si>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</si>
  <si>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</si>
  <si>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</si>
  <si>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</si>
  <si>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</si>
  <si>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</si>
  <si>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</si>
  <si>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</si>
  <si>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</si>
  <si>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</si>
  <si>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</si>
  <si>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</si>
  <si>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</si>
  <si>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</si>
  <si>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</si>
  <si>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</si>
  <si>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</si>
  <si>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</si>
  <si>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</si>
  <si>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</si>
  <si>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</si>
  <si>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</si>
  <si>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</si>
  <si>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</si>
  <si>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</si>
  <si>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</si>
  <si>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</si>
  <si>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</si>
  <si>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</si>
  <si>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</si>
  <si>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</si>
  <si>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</si>
  <si>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</si>
  <si>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</si>
  <si>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</si>
  <si>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</si>
  <si>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</si>
  <si>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</si>
  <si>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</si>
  <si>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</si>
  <si>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</si>
  <si>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</si>
  <si>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</si>
  <si>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</si>
  <si>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</si>
  <si>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</si>
  <si>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</si>
  <si>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</si>
  <si>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</si>
  <si>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21st</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</si>
  <si>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</si>
  <si>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</si>
  <si>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</si>
  <si>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</si>
  <si>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</si>
  <si>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</si>
  <si>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</si>
  <si>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</si>
  <si>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</si>
  <si>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</si>
  <si>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</si>
  <si>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</si>
  <si>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</si>
  <si>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</si>
  <si>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</si>
  <si>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</si>
  <si>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</si>
  <si>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</si>
  <si>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</si>
  <si>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</si>
  <si>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</si>
  <si>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</si>
  <si>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</si>
  <si>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</si>
  <si>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</si>
  <si>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</si>
  <si>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</si>
  <si>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</si>
  <si>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</si>
  <si>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</si>
  <si>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</si>
  <si>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</si>
  <si>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</si>
  <si>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</si>
  <si>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</si>
  <si>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</si>
  <si>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</si>
  <si>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</si>
  <si>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</si>
  <si>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</si>
  <si>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</si>
  <si>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</si>
  <si>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</si>
  <si>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</si>
  <si>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</si>
  <si>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</si>
  <si>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</si>
  <si>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</si>
  <si>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</si>
  <si>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</si>
  <si>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</si>
  <si>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</si>
  <si>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</si>
  <si>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</si>
  <si>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</si>
  <si>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</si>
  <si>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</si>
  <si>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</si>
  <si>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</si>
  <si>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</si>
  <si>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</si>
  <si>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</si>
  <si>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</si>
  <si>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</si>
  <si>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</si>
  <si>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</si>
  <si>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</si>
  <si>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</si>
  <si>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</si>
  <si>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</si>
  <si>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</si>
  <si>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</si>
  <si>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</si>
  <si>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</si>
  <si>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</si>
  <si>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</si>
  <si>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</si>
  <si>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</si>
  <si>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</si>
  <si>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</si>
  <si>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</si>
  <si>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</si>
  <si>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</si>
  <si>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</si>
  <si>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</si>
  <si>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</si>
  <si>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</si>
  <si>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</si>
  <si>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</si>
  <si>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</si>
  <si>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</si>
  <si>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</si>
  <si>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</si>
  <si>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</si>
  <si>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</si>
  <si>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</si>
  <si>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</si>
  <si>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</si>
  <si>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</si>
  <si>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</si>
  <si>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</si>
  <si>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</si>
  <si>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</si>
  <si>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</si>
  <si>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</si>
  <si>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</si>
  <si>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</si>
  <si>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</si>
  <si>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</si>
  <si>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</si>
  <si>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</si>
  <si>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</si>
  <si>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</si>
  <si>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</si>
  <si>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</si>
  <si>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</si>
  <si>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</si>
  <si>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</si>
  <si>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</si>
  <si>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</si>
  <si>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</si>
  <si>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</si>
  <si>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</si>
  <si>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</si>
  <si>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</si>
  <si>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</si>
  <si>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</si>
  <si>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</si>
  <si>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</si>
  <si>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</si>
  <si>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</si>
  <si>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19th</t>
  </si>
  <si>
    <t>32nd</t>
  </si>
  <si>
    <t xml:space="preserve">Abby Hart, Revenue Share Administrator </t>
  </si>
  <si>
    <t>24th</t>
  </si>
  <si>
    <t>Note 3:  In addition to the recycling rates shown above, a recycling debit/(credit) of ($0.74)(A) applies.</t>
  </si>
  <si>
    <t>25th</t>
  </si>
  <si>
    <t>Recycling debit/&lt;credit&gt; (if applicable) is: ($2.00)(A) per yard.</t>
  </si>
  <si>
    <t>Recycling (credit)/debit (if applicable) is: ($0.57)(A) per yard.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</si>
</sst>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6">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0" fontId="0" fillId="0" borderId="18" xfId="0" applyFont="1" applyFill="1" applyBorder="1" applyAlignment="1">
      <alignment/>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18">
          <cell r="G18">
            <v>30.714719330456074</v>
          </cell>
        </row>
        <row r="19">
          <cell r="G19">
            <v>41.369119043087586</v>
          </cell>
        </row>
        <row r="20">
          <cell r="G20">
            <v>52.319768201551945</v>
          </cell>
        </row>
        <row r="25">
          <cell r="G25">
            <v>4.507223711599823</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row r="84">
          <cell r="G84">
            <v>9.458821591948924</v>
          </cell>
        </row>
        <row r="86">
          <cell r="G86">
            <v>19.615945449075287</v>
          </cell>
        </row>
        <row r="88">
          <cell r="G88">
            <v>23.30848318463477</v>
          </cell>
        </row>
        <row r="98">
          <cell r="G98">
            <v>36.18475374101267</v>
          </cell>
        </row>
        <row r="104">
          <cell r="G104">
            <v>184.59514576592048</v>
          </cell>
        </row>
        <row r="107">
          <cell r="G107">
            <v>53.35664126196692</v>
          </cell>
        </row>
        <row r="110">
          <cell r="G110">
            <v>310.8185703654178</v>
          </cell>
        </row>
        <row r="113">
          <cell r="G113">
            <v>68.69813042116822</v>
          </cell>
        </row>
        <row r="121">
          <cell r="G121">
            <v>405.8088391042517</v>
          </cell>
        </row>
        <row r="124">
          <cell r="G124">
            <v>103.05248580042789</v>
          </cell>
        </row>
        <row r="128">
          <cell r="G128">
            <v>134.97336358891772</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195</v>
      </c>
      <c r="B7" s="238"/>
      <c r="C7" s="238"/>
      <c r="D7" s="238"/>
      <c r="E7" s="238"/>
      <c r="F7" s="238"/>
      <c r="G7" s="238"/>
      <c r="H7" s="238"/>
      <c r="I7" s="238"/>
      <c r="J7" s="240"/>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1" t="s">
        <v>89</v>
      </c>
      <c r="F21" s="292"/>
      <c r="G21" s="85"/>
      <c r="H21" s="85"/>
      <c r="I21" s="85"/>
      <c r="J21" s="84"/>
    </row>
    <row r="22" spans="1:10" ht="12.75">
      <c r="A22" s="86"/>
      <c r="B22" s="88"/>
      <c r="C22" s="293" t="s">
        <v>90</v>
      </c>
      <c r="D22" s="260"/>
      <c r="E22" s="293" t="s">
        <v>205</v>
      </c>
      <c r="F22" s="260"/>
      <c r="G22" s="85"/>
      <c r="H22" s="85"/>
      <c r="I22" s="85"/>
      <c r="J22" s="84"/>
    </row>
    <row r="23" spans="1:10" ht="12.75">
      <c r="A23" s="86"/>
      <c r="B23" s="88"/>
      <c r="C23" s="119" t="s">
        <v>108</v>
      </c>
      <c r="D23" s="97"/>
      <c r="E23" s="148" t="str">
        <f>TEXT('[2]Resi Price Out'!$G$34,"$0.00")&amp;" (A)"</f>
        <v>$3.84 (A)</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348</v>
      </c>
      <c r="B37" s="236" t="s">
        <v>349</v>
      </c>
      <c r="C37" s="236"/>
      <c r="D37" s="236"/>
      <c r="E37" s="236"/>
      <c r="F37" s="236"/>
      <c r="G37" s="236"/>
      <c r="H37" s="155" t="str">
        <f>TEXT('[1]Rate Proposal'!B28,"$0.00")&amp;" "</f>
        <v>$3.33 </v>
      </c>
      <c r="I37" s="85" t="s">
        <v>248</v>
      </c>
      <c r="J37" s="84"/>
    </row>
    <row r="38" spans="1:10" ht="12.75">
      <c r="A38" s="86"/>
      <c r="B38" s="85" t="s">
        <v>256</v>
      </c>
      <c r="C38" s="85"/>
      <c r="D38" s="85"/>
      <c r="E38" s="85"/>
      <c r="F38" s="85"/>
      <c r="G38" s="85"/>
      <c r="H38" s="85"/>
      <c r="I38" s="85"/>
      <c r="J38" s="84"/>
    </row>
    <row r="39" spans="1:10" ht="12.75">
      <c r="A39" s="86"/>
      <c r="B39" s="85" t="s">
        <v>350</v>
      </c>
      <c r="C39" s="85"/>
      <c r="D39" s="85"/>
      <c r="E39" s="85"/>
      <c r="F39" s="85"/>
      <c r="G39" s="85"/>
      <c r="H39" s="85"/>
      <c r="I39" s="85"/>
      <c r="J39" s="84"/>
    </row>
    <row r="40" spans="1:10" ht="12.75">
      <c r="A40" s="86"/>
      <c r="B40" s="85" t="s">
        <v>257</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G30" sqref="G30"/>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392</v>
      </c>
      <c r="I1" s="283" t="s">
        <v>92</v>
      </c>
      <c r="J1" s="283"/>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4" t="s">
        <v>19</v>
      </c>
      <c r="B5" s="285"/>
      <c r="C5" s="285"/>
      <c r="D5" s="285"/>
      <c r="E5" s="285"/>
      <c r="F5" s="285"/>
      <c r="G5" s="285"/>
      <c r="H5" s="285"/>
      <c r="I5" s="285"/>
      <c r="J5" s="285"/>
      <c r="K5" s="286"/>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58</v>
      </c>
      <c r="C21" s="145" t="str">
        <f>+'Item 100, page 1'!C21</f>
        <v>$7.67</v>
      </c>
      <c r="D21" s="143">
        <v>11.47</v>
      </c>
      <c r="E21" s="143">
        <v>12.75</v>
      </c>
      <c r="F21" s="1"/>
      <c r="G21" s="39"/>
      <c r="H21" s="39"/>
      <c r="I21" s="145">
        <f>+'Item 100, page 1'!I21</f>
        <v>0.42</v>
      </c>
      <c r="J21" s="39"/>
      <c r="K21" s="39"/>
    </row>
    <row r="22" spans="1:11" ht="12.75">
      <c r="A22" s="4" t="s">
        <v>42</v>
      </c>
      <c r="B22" s="4" t="s">
        <v>58</v>
      </c>
      <c r="C22" s="145" t="str">
        <f>+'Item 100, page 1'!C22</f>
        <v>$12.28</v>
      </c>
      <c r="D22" s="143">
        <f>+D21</f>
        <v>11.47</v>
      </c>
      <c r="E22" s="143">
        <f>+E21</f>
        <v>12.75</v>
      </c>
      <c r="F22" s="1"/>
      <c r="G22" s="39"/>
      <c r="H22" s="39"/>
      <c r="I22" s="145">
        <f>+'Item 100, page 1'!I22</f>
        <v>0.53</v>
      </c>
      <c r="J22" s="39"/>
      <c r="K22" s="39"/>
    </row>
    <row r="23" spans="1:11" ht="12.75">
      <c r="A23" s="4" t="s">
        <v>43</v>
      </c>
      <c r="B23" s="4" t="s">
        <v>58</v>
      </c>
      <c r="C23" s="145" t="str">
        <f>+'Item 100, page 1'!C23</f>
        <v>$21.02</v>
      </c>
      <c r="D23" s="143">
        <f aca="true" t="shared" si="0" ref="D23:E30">+D22</f>
        <v>11.47</v>
      </c>
      <c r="E23" s="143">
        <f t="shared" si="0"/>
        <v>12.75</v>
      </c>
      <c r="F23" s="1"/>
      <c r="G23" s="39"/>
      <c r="H23" s="39"/>
      <c r="I23" s="145">
        <f>+'Item 100, page 1'!I23</f>
        <v>1.06</v>
      </c>
      <c r="J23" s="39"/>
      <c r="K23" s="39"/>
    </row>
    <row r="24" spans="1:11" ht="12.75">
      <c r="A24" s="4" t="s">
        <v>44</v>
      </c>
      <c r="B24" s="4" t="s">
        <v>58</v>
      </c>
      <c r="C24" s="145" t="str">
        <f>+'Item 100, page 1'!C24</f>
        <v>$30.71</v>
      </c>
      <c r="D24" s="143">
        <f t="shared" si="0"/>
        <v>11.47</v>
      </c>
      <c r="E24" s="143">
        <f t="shared" si="0"/>
        <v>12.75</v>
      </c>
      <c r="F24" s="1"/>
      <c r="G24" s="39"/>
      <c r="H24" s="39"/>
      <c r="I24" s="145">
        <f>+'Item 100, page 1'!I24</f>
        <v>1.59</v>
      </c>
      <c r="J24" s="39"/>
      <c r="K24" s="39"/>
    </row>
    <row r="25" spans="1:11" ht="12.75">
      <c r="A25" s="4" t="s">
        <v>45</v>
      </c>
      <c r="B25" s="4" t="s">
        <v>58</v>
      </c>
      <c r="C25" s="145" t="str">
        <f>+'Item 100, page 1'!C25</f>
        <v>$41.37</v>
      </c>
      <c r="D25" s="143">
        <f t="shared" si="0"/>
        <v>11.47</v>
      </c>
      <c r="E25" s="143">
        <f t="shared" si="0"/>
        <v>12.75</v>
      </c>
      <c r="F25" s="1"/>
      <c r="G25" s="39"/>
      <c r="H25" s="39"/>
      <c r="I25" s="145">
        <f>+'Item 100, page 1'!I25</f>
        <v>2.12</v>
      </c>
      <c r="J25" s="39"/>
      <c r="K25" s="39"/>
    </row>
    <row r="26" spans="1:11" ht="12.75">
      <c r="A26" s="4" t="s">
        <v>46</v>
      </c>
      <c r="B26" s="4" t="s">
        <v>58</v>
      </c>
      <c r="C26" s="145" t="str">
        <f>+'Item 100, page 1'!C26</f>
        <v>$52.32</v>
      </c>
      <c r="D26" s="143">
        <f t="shared" si="0"/>
        <v>11.47</v>
      </c>
      <c r="E26" s="143">
        <f t="shared" si="0"/>
        <v>12.75</v>
      </c>
      <c r="F26" s="1"/>
      <c r="G26" s="39"/>
      <c r="H26" s="39"/>
      <c r="I26" s="145">
        <f>+'Item 100, page 1'!I26</f>
        <v>2.65</v>
      </c>
      <c r="J26" s="39"/>
      <c r="K26" s="39"/>
    </row>
    <row r="27" spans="1:11" ht="12.75">
      <c r="A27" s="4" t="s">
        <v>47</v>
      </c>
      <c r="B27" s="4" t="s">
        <v>58</v>
      </c>
      <c r="C27" s="145" t="str">
        <f>+'Item 100, page 1'!C27</f>
        <v>$12.28</v>
      </c>
      <c r="D27" s="143">
        <f t="shared" si="0"/>
        <v>11.47</v>
      </c>
      <c r="E27" s="143">
        <f t="shared" si="0"/>
        <v>12.75</v>
      </c>
      <c r="F27" s="1"/>
      <c r="G27" s="39"/>
      <c r="H27" s="39"/>
      <c r="I27" s="145">
        <f>+'Item 100, page 1'!I27</f>
        <v>1.09</v>
      </c>
      <c r="J27" s="39"/>
      <c r="K27" s="39"/>
    </row>
    <row r="28" spans="1:11" ht="12.75">
      <c r="A28" s="4" t="s">
        <v>48</v>
      </c>
      <c r="B28" s="4" t="s">
        <v>58</v>
      </c>
      <c r="C28" s="145" t="str">
        <f>+'Item 100, page 1'!C28</f>
        <v>$21.02</v>
      </c>
      <c r="D28" s="143">
        <f t="shared" si="0"/>
        <v>11.47</v>
      </c>
      <c r="E28" s="143">
        <f t="shared" si="0"/>
        <v>12.75</v>
      </c>
      <c r="F28" s="1"/>
      <c r="G28" s="39"/>
      <c r="H28" s="39"/>
      <c r="I28" s="145">
        <f>+'Item 100, page 1'!I28</f>
        <v>1.86</v>
      </c>
      <c r="J28" s="39"/>
      <c r="K28" s="39"/>
    </row>
    <row r="29" spans="1:11" ht="12.75">
      <c r="A29" s="4" t="s">
        <v>49</v>
      </c>
      <c r="B29" s="4" t="s">
        <v>58</v>
      </c>
      <c r="C29" s="145" t="str">
        <f>+'Item 100, page 1'!C29</f>
        <v>$30.71</v>
      </c>
      <c r="D29" s="143">
        <f t="shared" si="0"/>
        <v>11.47</v>
      </c>
      <c r="E29" s="143">
        <f t="shared" si="0"/>
        <v>12.75</v>
      </c>
      <c r="F29" s="1"/>
      <c r="G29" s="39"/>
      <c r="H29" s="39"/>
      <c r="I29" s="145">
        <f>+'Item 100, page 1'!I29</f>
        <v>1.86</v>
      </c>
      <c r="J29" s="39"/>
      <c r="K29" s="39"/>
    </row>
    <row r="30" spans="1:11" ht="12.75">
      <c r="A30" s="67" t="s">
        <v>42</v>
      </c>
      <c r="B30" s="67" t="s">
        <v>59</v>
      </c>
      <c r="C30" s="145" t="str">
        <f>+'Item 100, page 1'!C30</f>
        <v>$4.51</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t="str">
        <f>+'Item 100, page 1'!C34</f>
        <v>$12.28</v>
      </c>
      <c r="D34" s="66"/>
      <c r="E34" s="125"/>
      <c r="F34" s="1"/>
      <c r="G34" s="39"/>
      <c r="H34" s="39"/>
      <c r="I34" s="217" t="str">
        <f>+'Item 100, page 1'!I34</f>
        <v>$3.94 </v>
      </c>
      <c r="J34" s="142" t="str">
        <f>+'Item 100, page 1'!J34</f>
        <v>see note 8</v>
      </c>
      <c r="K34" s="39"/>
    </row>
    <row r="35" spans="1:11" ht="12.75">
      <c r="A35" s="154" t="str">
        <f>+'Item 100, page 1'!A35</f>
        <v>64 Gal Bear Proof Toter</v>
      </c>
      <c r="B35" s="39"/>
      <c r="C35" s="145" t="str">
        <f>+'Item 100, page 1'!C35</f>
        <v>$21.02</v>
      </c>
      <c r="D35" s="66"/>
      <c r="E35" s="125"/>
      <c r="F35" s="1"/>
      <c r="G35" s="39"/>
      <c r="H35" s="39"/>
      <c r="I35" s="217" t="str">
        <f>+'Item 100, page 1'!I35</f>
        <v>$8.17 </v>
      </c>
      <c r="J35" s="142" t="str">
        <f>+'Item 100, page 1'!J35</f>
        <v>see note 8</v>
      </c>
      <c r="K35" s="39"/>
    </row>
    <row r="36" spans="1:11" ht="12.75">
      <c r="A36" s="154" t="str">
        <f>+'Item 100, page 1'!A36</f>
        <v>96 Gal Bear Proof Toter</v>
      </c>
      <c r="B36" s="39"/>
      <c r="C36" s="145" t="str">
        <f>+'Item 100, page 1'!C36</f>
        <v>$30.71</v>
      </c>
      <c r="D36" s="65"/>
      <c r="E36" s="65"/>
      <c r="F36" s="1"/>
      <c r="G36" s="39"/>
      <c r="H36" s="39"/>
      <c r="I36" s="217"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6" t="str">
        <f>+'Item 100, page 1'!A43</f>
        <v>Note 3:  In addition to the recycling rates shown above, a recycling debit/(credit) of ($0.74)(A)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144</v>
      </c>
      <c r="I51" s="290">
        <f>+'Item 100, page 1'!I50:J50</f>
        <v>42947</v>
      </c>
      <c r="J51" s="290" t="s">
        <v>145</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Hart,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232">
        <f>+'Check Sheet'!$B$54</f>
        <v>42536</v>
      </c>
      <c r="C56" s="232">
        <f>+'Check Sheet'!C54</f>
        <v>0</v>
      </c>
      <c r="D56" s="27"/>
      <c r="E56" s="27"/>
      <c r="F56" s="27"/>
      <c r="G56" s="27"/>
      <c r="I56" s="72" t="s">
        <v>143</v>
      </c>
      <c r="J56" s="233">
        <f>+'Check Sheet'!$I$54</f>
        <v>42583</v>
      </c>
      <c r="K56" s="234">
        <f>+'Check Sheet'!J54</f>
        <v>0</v>
      </c>
    </row>
    <row r="57" spans="1:11" ht="12.75">
      <c r="A57" s="287" t="s">
        <v>17</v>
      </c>
      <c r="B57" s="288"/>
      <c r="C57" s="288"/>
      <c r="D57" s="288"/>
      <c r="E57" s="288"/>
      <c r="F57" s="288"/>
      <c r="G57" s="288"/>
      <c r="H57" s="288"/>
      <c r="I57" s="288"/>
      <c r="J57" s="288"/>
      <c r="K57" s="289"/>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275</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195</v>
      </c>
      <c r="B7" s="238"/>
      <c r="C7" s="238"/>
      <c r="D7" s="238"/>
      <c r="E7" s="238"/>
      <c r="F7" s="238"/>
      <c r="G7" s="238"/>
      <c r="H7" s="238"/>
      <c r="I7" s="238"/>
      <c r="J7" s="240"/>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1" t="s">
        <v>89</v>
      </c>
      <c r="F21" s="292"/>
      <c r="G21" s="85"/>
      <c r="H21" s="85"/>
      <c r="I21" s="85"/>
      <c r="J21" s="84"/>
    </row>
    <row r="22" spans="1:10" ht="12.75">
      <c r="A22" s="86"/>
      <c r="B22" s="88"/>
      <c r="C22" s="293" t="s">
        <v>90</v>
      </c>
      <c r="D22" s="260"/>
      <c r="E22" s="293" t="s">
        <v>205</v>
      </c>
      <c r="F22" s="260"/>
      <c r="G22" s="85"/>
      <c r="H22" s="85"/>
      <c r="I22" s="85"/>
      <c r="J22" s="84"/>
    </row>
    <row r="23" spans="1:10" ht="12.75">
      <c r="A23" s="86"/>
      <c r="B23" s="88"/>
      <c r="C23" s="119" t="s">
        <v>108</v>
      </c>
      <c r="D23" s="97"/>
      <c r="E23" s="152" t="str">
        <f>+'Item 100, page 2'!$E$23</f>
        <v>$3.84 (A)</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269</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195</v>
      </c>
      <c r="B7" s="238"/>
      <c r="C7" s="238"/>
      <c r="D7" s="238"/>
      <c r="E7" s="238"/>
      <c r="F7" s="238"/>
      <c r="G7" s="238"/>
      <c r="H7" s="238"/>
      <c r="I7" s="238"/>
      <c r="J7" s="240"/>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8" t="s">
        <v>352</v>
      </c>
      <c r="C11" s="248"/>
      <c r="D11" s="248"/>
      <c r="E11" s="248"/>
      <c r="F11" s="248"/>
      <c r="G11" s="248"/>
      <c r="H11" s="248"/>
      <c r="I11" s="248"/>
      <c r="J11" s="157"/>
    </row>
    <row r="12" spans="1:10" ht="12.75">
      <c r="A12" s="156"/>
      <c r="B12" s="248"/>
      <c r="C12" s="248"/>
      <c r="D12" s="248"/>
      <c r="E12" s="248"/>
      <c r="F12" s="248"/>
      <c r="G12" s="248"/>
      <c r="H12" s="248"/>
      <c r="I12" s="248"/>
      <c r="J12" s="157"/>
    </row>
    <row r="13" spans="1:10" ht="12.75">
      <c r="A13" s="156"/>
      <c r="B13" s="248"/>
      <c r="C13" s="248"/>
      <c r="D13" s="248"/>
      <c r="E13" s="248"/>
      <c r="F13" s="248"/>
      <c r="G13" s="248"/>
      <c r="H13" s="248"/>
      <c r="I13" s="248"/>
      <c r="J13" s="157"/>
    </row>
    <row r="14" spans="1:10" ht="12.75">
      <c r="A14" s="86"/>
      <c r="B14" s="248"/>
      <c r="C14" s="248"/>
      <c r="D14" s="248"/>
      <c r="E14" s="248"/>
      <c r="F14" s="248"/>
      <c r="G14" s="248"/>
      <c r="H14" s="248"/>
      <c r="I14" s="248"/>
      <c r="J14" s="84"/>
    </row>
    <row r="15" spans="1:10" ht="12.75">
      <c r="A15" s="86"/>
      <c r="B15" s="88"/>
      <c r="C15" s="85"/>
      <c r="D15" s="85"/>
      <c r="E15" s="85"/>
      <c r="F15" s="85"/>
      <c r="G15" s="85"/>
      <c r="H15" s="85"/>
      <c r="I15" s="85"/>
      <c r="J15" s="84"/>
    </row>
    <row r="16" spans="1:10" ht="12.75">
      <c r="A16" s="86"/>
      <c r="B16" s="248" t="s">
        <v>270</v>
      </c>
      <c r="C16" s="248"/>
      <c r="D16" s="248"/>
      <c r="E16" s="248"/>
      <c r="F16" s="248"/>
      <c r="G16" s="248"/>
      <c r="H16" s="248"/>
      <c r="I16" s="248"/>
      <c r="J16" s="84"/>
    </row>
    <row r="17" spans="1:10" ht="12.75">
      <c r="A17" s="86"/>
      <c r="B17" s="248"/>
      <c r="C17" s="248"/>
      <c r="D17" s="248"/>
      <c r="E17" s="248"/>
      <c r="F17" s="248"/>
      <c r="G17" s="248"/>
      <c r="H17" s="248"/>
      <c r="I17" s="248"/>
      <c r="J17" s="84"/>
    </row>
    <row r="18" spans="1:10" ht="12.75">
      <c r="A18" s="94"/>
      <c r="B18" s="248"/>
      <c r="C18" s="248"/>
      <c r="D18" s="248"/>
      <c r="E18" s="248"/>
      <c r="F18" s="248"/>
      <c r="G18" s="248"/>
      <c r="H18" s="248"/>
      <c r="I18" s="248"/>
      <c r="J18" s="93"/>
    </row>
    <row r="19" spans="1:10" ht="12.75">
      <c r="A19" s="86"/>
      <c r="B19" s="248"/>
      <c r="C19" s="248"/>
      <c r="D19" s="248"/>
      <c r="E19" s="248"/>
      <c r="F19" s="248"/>
      <c r="G19" s="248"/>
      <c r="H19" s="248"/>
      <c r="I19" s="248"/>
      <c r="J19" s="84"/>
    </row>
    <row r="20" spans="1:10" ht="12.75">
      <c r="A20" s="86"/>
      <c r="B20" s="248"/>
      <c r="C20" s="248"/>
      <c r="D20" s="248"/>
      <c r="E20" s="248"/>
      <c r="F20" s="248"/>
      <c r="G20" s="248"/>
      <c r="H20" s="248"/>
      <c r="I20" s="248"/>
      <c r="J20" s="84"/>
    </row>
    <row r="21" spans="1:10" ht="12.75">
      <c r="A21" s="86"/>
      <c r="B21" s="248"/>
      <c r="C21" s="248"/>
      <c r="D21" s="248"/>
      <c r="E21" s="248"/>
      <c r="F21" s="248"/>
      <c r="G21" s="248"/>
      <c r="H21" s="248"/>
      <c r="I21" s="248"/>
      <c r="J21" s="84"/>
    </row>
    <row r="22" spans="1:10" ht="12.75">
      <c r="A22" s="86"/>
      <c r="B22" s="248"/>
      <c r="C22" s="248"/>
      <c r="D22" s="248"/>
      <c r="E22" s="248"/>
      <c r="F22" s="248"/>
      <c r="G22" s="248"/>
      <c r="H22" s="248"/>
      <c r="I22" s="248"/>
      <c r="J22" s="84"/>
    </row>
    <row r="23" spans="1:10" ht="12.75">
      <c r="A23" s="86"/>
      <c r="B23" s="248"/>
      <c r="C23" s="248"/>
      <c r="D23" s="248"/>
      <c r="E23" s="248"/>
      <c r="F23" s="248"/>
      <c r="G23" s="248"/>
      <c r="H23" s="248"/>
      <c r="I23" s="248"/>
      <c r="J23" s="84"/>
    </row>
    <row r="24" spans="1:10" ht="12.75">
      <c r="A24" s="86"/>
      <c r="B24" s="248"/>
      <c r="C24" s="248"/>
      <c r="D24" s="248"/>
      <c r="E24" s="248"/>
      <c r="F24" s="248"/>
      <c r="G24" s="248"/>
      <c r="H24" s="248"/>
      <c r="I24" s="248"/>
      <c r="J24" s="84"/>
    </row>
    <row r="25" spans="1:10" ht="12.75">
      <c r="A25" s="86"/>
      <c r="B25" s="248"/>
      <c r="C25" s="248"/>
      <c r="D25" s="248"/>
      <c r="E25" s="248"/>
      <c r="F25" s="248"/>
      <c r="G25" s="248"/>
      <c r="H25" s="248"/>
      <c r="I25" s="248"/>
      <c r="J25" s="84"/>
    </row>
    <row r="26" spans="1:10" ht="12.75">
      <c r="A26" s="86"/>
      <c r="B26" s="248"/>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248"/>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294" t="s">
        <v>262</v>
      </c>
      <c r="C30" s="294"/>
      <c r="D30" s="294"/>
      <c r="E30" s="294"/>
      <c r="F30" s="294"/>
      <c r="G30" s="294"/>
      <c r="H30" s="294"/>
      <c r="I30" s="294"/>
      <c r="J30" s="84"/>
    </row>
    <row r="31" spans="1:10" ht="12.75" customHeight="1">
      <c r="A31" s="118"/>
      <c r="J31" s="93"/>
    </row>
    <row r="32" spans="1:10" ht="12.75">
      <c r="A32" s="86"/>
      <c r="B32" s="248" t="s">
        <v>261</v>
      </c>
      <c r="C32" s="248"/>
      <c r="D32" s="248"/>
      <c r="E32" s="248"/>
      <c r="F32" s="248"/>
      <c r="G32" s="248"/>
      <c r="H32" s="248"/>
      <c r="I32" s="248"/>
      <c r="J32" s="84"/>
    </row>
    <row r="33" spans="1:10" ht="12.75">
      <c r="A33" s="111"/>
      <c r="B33" s="248"/>
      <c r="C33" s="248"/>
      <c r="D33" s="248"/>
      <c r="E33" s="248"/>
      <c r="F33" s="248"/>
      <c r="G33" s="248"/>
      <c r="H33" s="248"/>
      <c r="I33" s="248"/>
      <c r="J33" s="84"/>
    </row>
    <row r="34" spans="1:10" ht="12.75">
      <c r="A34" s="86"/>
      <c r="B34" s="248"/>
      <c r="C34" s="248"/>
      <c r="D34" s="248"/>
      <c r="E34" s="248"/>
      <c r="F34" s="248"/>
      <c r="G34" s="248"/>
      <c r="H34" s="248"/>
      <c r="I34" s="248"/>
      <c r="J34" s="84"/>
    </row>
    <row r="35" spans="1:10" ht="12.75">
      <c r="A35" s="86"/>
      <c r="B35" s="248"/>
      <c r="C35" s="248"/>
      <c r="D35" s="248"/>
      <c r="E35" s="248"/>
      <c r="F35" s="248"/>
      <c r="G35" s="248"/>
      <c r="H35" s="248"/>
      <c r="I35" s="248"/>
      <c r="J35" s="84"/>
    </row>
    <row r="36" spans="1:10" ht="12.75">
      <c r="A36" s="86"/>
      <c r="B36" s="248"/>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248"/>
      <c r="C38" s="248"/>
      <c r="D38" s="248"/>
      <c r="E38" s="248"/>
      <c r="F38" s="248"/>
      <c r="G38" s="248"/>
      <c r="H38" s="248"/>
      <c r="I38" s="248"/>
      <c r="J38" s="84"/>
    </row>
    <row r="39" spans="1:10" ht="12.75">
      <c r="A39" s="86"/>
      <c r="B39" s="248" t="s">
        <v>351</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248"/>
      <c r="C41" s="248"/>
      <c r="D41" s="248"/>
      <c r="E41" s="248"/>
      <c r="F41" s="248"/>
      <c r="G41" s="248"/>
      <c r="H41" s="248"/>
      <c r="I41" s="248"/>
      <c r="J41" s="84"/>
    </row>
    <row r="42" spans="1:10" ht="12.75">
      <c r="A42" s="86"/>
      <c r="B42" s="248"/>
      <c r="C42" s="248"/>
      <c r="D42" s="248"/>
      <c r="E42" s="248"/>
      <c r="F42" s="248"/>
      <c r="G42" s="248"/>
      <c r="H42" s="248"/>
      <c r="I42" s="248"/>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3"/>
  <sheetViews>
    <sheetView showGridLines="0" zoomScale="70" zoomScaleNormal="70" zoomScalePageLayoutView="0" workbookViewId="0" topLeftCell="A13">
      <selection activeCell="B32" sqref="B32"/>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255</v>
      </c>
      <c r="I2" s="227" t="s">
        <v>92</v>
      </c>
      <c r="J2" s="227"/>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299" t="s">
        <v>102</v>
      </c>
      <c r="B7" s="231"/>
      <c r="C7" s="231"/>
      <c r="D7" s="231"/>
      <c r="E7" s="231"/>
      <c r="F7" s="231"/>
      <c r="G7" s="231"/>
      <c r="H7" s="231"/>
      <c r="I7" s="231"/>
      <c r="J7" s="231"/>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60</v>
      </c>
      <c r="C11" s="6" t="s">
        <v>61</v>
      </c>
      <c r="D11" s="6" t="s">
        <v>62</v>
      </c>
      <c r="E11" s="6" t="s">
        <v>63</v>
      </c>
      <c r="F11" s="6" t="s">
        <v>64</v>
      </c>
      <c r="G11" s="6" t="s">
        <v>65</v>
      </c>
      <c r="H11" s="6" t="s">
        <v>66</v>
      </c>
      <c r="I11" s="6" t="s">
        <v>67</v>
      </c>
      <c r="J11" s="6" t="s">
        <v>68</v>
      </c>
      <c r="K11" s="6" t="s">
        <v>69</v>
      </c>
    </row>
    <row r="12" spans="1:11" ht="12.75">
      <c r="A12" s="14" t="s">
        <v>70</v>
      </c>
      <c r="B12" s="53"/>
      <c r="C12" s="53"/>
      <c r="D12" s="53"/>
      <c r="E12" s="53"/>
      <c r="F12" s="53"/>
      <c r="G12" s="53"/>
      <c r="H12" s="53"/>
      <c r="I12" s="53"/>
      <c r="J12" s="53"/>
      <c r="K12" s="53"/>
    </row>
    <row r="13" spans="1:26" ht="12.75">
      <c r="A13" s="15" t="s">
        <v>71</v>
      </c>
      <c r="B13" s="125">
        <v>3.78</v>
      </c>
      <c r="C13" s="125">
        <v>7.37</v>
      </c>
      <c r="D13" s="125" t="str">
        <f>TEXT('[2]Comm Price Out'!$G$84,"$0.00")&amp;" (A)"</f>
        <v>$9.46 (A)</v>
      </c>
      <c r="E13" s="125" t="str">
        <f>TEXT('[2]Comm Price Out'!$G$86,"$0.00")&amp;" (A)"</f>
        <v>$19.62 (A)</v>
      </c>
      <c r="F13" s="125" t="str">
        <f>TEXT('[2]Comm Price Out'!$G$88,"$0.00")&amp;" (A)"</f>
        <v>$23.31 (A)</v>
      </c>
      <c r="G13" s="125" t="str">
        <f>TEXT('[2]Comm Price Out'!$G$98,"$0.00")&amp;" (A)"</f>
        <v>$36.18 (A)</v>
      </c>
      <c r="H13" s="125" t="str">
        <f>TEXT('[2]Comm Price Out'!$G$107,"$0.00")&amp;" (A)"</f>
        <v>$53.36 (A)</v>
      </c>
      <c r="I13" s="125" t="str">
        <f>TEXT('[2]Comm Price Out'!$G$113,"$0.00")&amp;" (A)"</f>
        <v>$68.70 (A)</v>
      </c>
      <c r="J13" s="125" t="str">
        <f>TEXT('[2]Comm Price Out'!$G$124,"$0.00")&amp;" (A)"</f>
        <v>$103.05 (A)</v>
      </c>
      <c r="K13" s="125" t="str">
        <f>TEXT('[2]Comm Price Out'!$G$128,"$0.00")&amp;" (A)"</f>
        <v>$134.97 (A)</v>
      </c>
      <c r="N13" s="1"/>
      <c r="O13" s="1"/>
      <c r="P13" s="1"/>
      <c r="Q13" s="1"/>
      <c r="R13" s="1"/>
      <c r="S13" s="1"/>
      <c r="T13" s="1"/>
      <c r="U13" s="1"/>
      <c r="V13" s="1"/>
      <c r="W13" s="1"/>
      <c r="X13" s="1"/>
      <c r="Y13" s="1"/>
      <c r="Z13" s="1"/>
    </row>
    <row r="14" spans="1:26" ht="12.75">
      <c r="A14" s="15" t="s">
        <v>72</v>
      </c>
      <c r="B14" s="218">
        <f>B13</f>
        <v>3.78</v>
      </c>
      <c r="C14" s="218">
        <f aca="true" t="shared" si="0" ref="C14:K14">C13</f>
        <v>7.37</v>
      </c>
      <c r="D14" s="218" t="str">
        <f t="shared" si="0"/>
        <v>$9.46 (A)</v>
      </c>
      <c r="E14" s="218" t="str">
        <f t="shared" si="0"/>
        <v>$19.62 (A)</v>
      </c>
      <c r="F14" s="218" t="str">
        <f t="shared" si="0"/>
        <v>$23.31 (A)</v>
      </c>
      <c r="G14" s="218" t="str">
        <f t="shared" si="0"/>
        <v>$36.18 (A)</v>
      </c>
      <c r="H14" s="218" t="str">
        <f t="shared" si="0"/>
        <v>$53.36 (A)</v>
      </c>
      <c r="I14" s="218" t="str">
        <f t="shared" si="0"/>
        <v>$68.70 (A)</v>
      </c>
      <c r="J14" s="218" t="str">
        <f t="shared" si="0"/>
        <v>$103.05 (A)</v>
      </c>
      <c r="K14" s="218" t="str">
        <f t="shared" si="0"/>
        <v>$134.97 (A)</v>
      </c>
      <c r="N14" s="295"/>
      <c r="O14" s="295"/>
      <c r="P14" s="295"/>
      <c r="Q14" s="295"/>
      <c r="R14" s="295"/>
      <c r="S14" s="295"/>
      <c r="T14" s="295"/>
      <c r="U14" s="295"/>
      <c r="V14" s="295"/>
      <c r="W14" s="295"/>
      <c r="X14" s="1"/>
      <c r="Y14" s="1"/>
      <c r="Z14" s="1"/>
    </row>
    <row r="15" spans="1:26" ht="12.75">
      <c r="A15" s="15" t="s">
        <v>73</v>
      </c>
      <c r="B15" s="125" t="str">
        <f>TEXT(N15*(1+'[2]LG Garbage'!$G$6),"$0.00")</f>
        <v>$0.00</v>
      </c>
      <c r="C15" s="125" t="str">
        <f>TEXT(O15*(1+'[2]LG Garbage'!$G$6),"$0.00")</f>
        <v>$0.00</v>
      </c>
      <c r="D15" s="125" t="str">
        <f>TEXT(P15*(1+'[2]LG Garbage'!$G$6),"$0.00")</f>
        <v>$0.00</v>
      </c>
      <c r="E15" s="125" t="str">
        <f>TEXT(Q15*(1+'[2]LG Garbage'!$G$6),"$0.00")</f>
        <v>$0.00</v>
      </c>
      <c r="F15" s="125" t="str">
        <f>TEXT(R15*(1+'[2]LG Garbage'!$G$6),"$0.00")</f>
        <v>$0.00</v>
      </c>
      <c r="G15" s="125" t="str">
        <f>TEXT(S15*(1+'[2]LG Garbage'!$G$6),"$0.00")</f>
        <v>$0.00</v>
      </c>
      <c r="H15" s="125" t="str">
        <f>TEXT(T15*(1+'[2]LG Garbage'!$G$6),"$0.00")</f>
        <v>$0.00</v>
      </c>
      <c r="I15" s="125" t="str">
        <f>TEXT(U15*(1+'[2]LG Garbage'!$G$6),"$0.00")</f>
        <v>$0.00</v>
      </c>
      <c r="J15" s="125" t="str">
        <f>TEXT(V15*(1+'[2]LG Garbage'!$G$6),"$0.00")</f>
        <v>$0.00</v>
      </c>
      <c r="K15" s="125" t="str">
        <f>TEXT(W15*(1+'[2]LG Garbage'!$G$6),"$0.00")</f>
        <v>$0.00</v>
      </c>
      <c r="L15" s="159"/>
      <c r="N15" s="212"/>
      <c r="O15" s="212"/>
      <c r="P15" s="212"/>
      <c r="Q15" s="212"/>
      <c r="R15" s="212"/>
      <c r="S15" s="212"/>
      <c r="T15" s="212"/>
      <c r="U15" s="212"/>
      <c r="V15" s="212"/>
      <c r="W15" s="212"/>
      <c r="X15" s="1"/>
      <c r="Y15" s="1"/>
      <c r="Z15" s="1"/>
    </row>
    <row r="16" spans="1:26" ht="12.75">
      <c r="A16" s="16" t="s">
        <v>74</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75</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76</v>
      </c>
      <c r="B19" s="54"/>
      <c r="C19" s="54"/>
      <c r="D19" s="79"/>
      <c r="E19" s="125">
        <v>29.1</v>
      </c>
      <c r="F19" s="218">
        <f aca="true" t="shared" si="1" ref="F19:K19">E19</f>
        <v>29.1</v>
      </c>
      <c r="G19" s="218">
        <f t="shared" si="1"/>
        <v>29.1</v>
      </c>
      <c r="H19" s="218">
        <f t="shared" si="1"/>
        <v>29.1</v>
      </c>
      <c r="I19" s="218">
        <f t="shared" si="1"/>
        <v>29.1</v>
      </c>
      <c r="J19" s="218">
        <f t="shared" si="1"/>
        <v>29.1</v>
      </c>
      <c r="K19" s="218">
        <f t="shared" si="1"/>
        <v>29.1</v>
      </c>
      <c r="N19" s="1"/>
      <c r="O19" s="1"/>
      <c r="P19" s="1"/>
      <c r="Q19" s="296"/>
      <c r="R19" s="297"/>
      <c r="S19" s="297"/>
      <c r="T19" s="297"/>
      <c r="U19" s="297"/>
      <c r="V19" s="297"/>
      <c r="W19" s="297"/>
      <c r="X19" s="1"/>
      <c r="Y19" s="1"/>
      <c r="Z19" s="1"/>
    </row>
    <row r="20" spans="1:26" ht="12.75">
      <c r="A20" s="17" t="s">
        <v>77</v>
      </c>
      <c r="B20" s="55"/>
      <c r="C20" s="55"/>
      <c r="D20" s="55"/>
      <c r="E20" s="125" t="str">
        <f>TEXT(Q20*(1+'[2]LG Garbage'!$G$6),"$0.00")</f>
        <v>$0.00</v>
      </c>
      <c r="F20" s="125" t="str">
        <f>TEXT(R20*(1+'[2]LG Garbage'!$G$6),"$0.00")</f>
        <v>$0.00</v>
      </c>
      <c r="G20" s="125" t="str">
        <f>TEXT(S20*(1+'[2]LG Garbage'!$G$6),"$0.00")</f>
        <v>$0.00</v>
      </c>
      <c r="H20" s="125" t="str">
        <f>TEXT(T20*(1+'[2]LG Garbage'!$G$6),"$0.00")</f>
        <v>$0.00</v>
      </c>
      <c r="I20" s="125" t="str">
        <f>TEXT(U20*(1+'[2]LG Garbage'!$G$6),"$0.00")</f>
        <v>$0.00</v>
      </c>
      <c r="J20" s="125" t="str">
        <f>TEXT(V20*(1+'[2]LG Garbage'!$G$6),"$0.00")</f>
        <v>$0.00</v>
      </c>
      <c r="K20" s="125" t="str">
        <f>TEXT(W20*(1+'[2]LG Garbage'!$G$6),"$0.00")</f>
        <v>$0.00</v>
      </c>
      <c r="L20" s="159"/>
      <c r="N20" s="1"/>
      <c r="O20" s="1"/>
      <c r="P20" s="1"/>
      <c r="Q20" s="212"/>
      <c r="R20" s="212"/>
      <c r="S20" s="212"/>
      <c r="T20" s="212"/>
      <c r="U20" s="212"/>
      <c r="V20" s="212"/>
      <c r="W20" s="212"/>
      <c r="X20" s="213"/>
      <c r="Y20" s="1"/>
      <c r="Z20" s="1"/>
    </row>
    <row r="21" spans="1:26" ht="12.75">
      <c r="A21" s="15" t="s">
        <v>78</v>
      </c>
      <c r="B21" s="54"/>
      <c r="C21" s="54"/>
      <c r="D21" s="54"/>
      <c r="E21" s="125" t="str">
        <f>TEXT(N21*(1+'[2]LG Garbage'!$G$6),"$0.00")</f>
        <v>$0.00</v>
      </c>
      <c r="F21" s="219" t="str">
        <f aca="true" t="shared" si="2" ref="F21:K21">+E21</f>
        <v>$0.00</v>
      </c>
      <c r="G21" s="219" t="str">
        <f t="shared" si="2"/>
        <v>$0.00</v>
      </c>
      <c r="H21" s="219" t="str">
        <f t="shared" si="2"/>
        <v>$0.00</v>
      </c>
      <c r="I21" s="219" t="str">
        <f t="shared" si="2"/>
        <v>$0.00</v>
      </c>
      <c r="J21" s="219" t="str">
        <f t="shared" si="2"/>
        <v>$0.00</v>
      </c>
      <c r="K21" s="219" t="str">
        <f t="shared" si="2"/>
        <v>$0.00</v>
      </c>
      <c r="L21" s="159"/>
      <c r="N21" s="212"/>
      <c r="O21" s="212"/>
      <c r="P21" s="212"/>
      <c r="Q21" s="212"/>
      <c r="R21" s="212"/>
      <c r="S21" s="212"/>
      <c r="T21" s="212"/>
      <c r="U21" s="1"/>
      <c r="V21" s="1"/>
      <c r="W21" s="1"/>
      <c r="X21" s="1"/>
      <c r="Y21" s="1"/>
      <c r="Z21" s="1"/>
    </row>
    <row r="22" spans="1:26" ht="12.75">
      <c r="A22" s="16" t="s">
        <v>79</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80</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353</v>
      </c>
      <c r="C28" s="1"/>
      <c r="D28" s="1"/>
      <c r="E28" s="1"/>
      <c r="F28" s="1"/>
      <c r="G28" s="1"/>
      <c r="H28" s="1"/>
      <c r="I28" s="1"/>
      <c r="J28" s="1"/>
      <c r="K28" s="25"/>
    </row>
    <row r="29" spans="1:11" ht="12.75">
      <c r="A29" s="23" t="s">
        <v>81</v>
      </c>
      <c r="B29" s="7" t="s">
        <v>104</v>
      </c>
      <c r="C29" s="1"/>
      <c r="D29" s="1"/>
      <c r="E29" s="1"/>
      <c r="F29" s="1"/>
      <c r="G29" s="1"/>
      <c r="H29" s="1"/>
      <c r="I29" s="1"/>
      <c r="J29" s="1"/>
      <c r="K29" s="25"/>
    </row>
    <row r="30" spans="1:11" ht="12.75">
      <c r="A30" s="23"/>
      <c r="B30" s="7" t="s">
        <v>105</v>
      </c>
      <c r="C30" s="1"/>
      <c r="D30" s="1"/>
      <c r="E30" s="1"/>
      <c r="F30" s="1"/>
      <c r="G30" s="1"/>
      <c r="H30" s="1"/>
      <c r="I30" s="1"/>
      <c r="J30" s="1"/>
      <c r="K30" s="25"/>
    </row>
    <row r="31" spans="1:11" ht="12.75">
      <c r="A31" s="42" t="s">
        <v>82</v>
      </c>
      <c r="B31" s="50" t="s">
        <v>394</v>
      </c>
      <c r="C31" s="30"/>
      <c r="D31" s="30"/>
      <c r="E31" s="30"/>
      <c r="F31" s="30"/>
      <c r="G31" s="30"/>
      <c r="H31" s="30"/>
      <c r="I31" s="30"/>
      <c r="J31" s="30"/>
      <c r="K31" s="31"/>
    </row>
    <row r="32" spans="1:11" ht="12.75">
      <c r="A32" s="40" t="s">
        <v>83</v>
      </c>
      <c r="B32" s="11" t="s">
        <v>84</v>
      </c>
      <c r="C32" s="1"/>
      <c r="D32" s="1"/>
      <c r="E32" s="1"/>
      <c r="F32" s="1"/>
      <c r="G32" s="1"/>
      <c r="H32" s="1"/>
      <c r="I32" s="1"/>
      <c r="J32" s="1"/>
      <c r="K32" s="25"/>
    </row>
    <row r="33" spans="1:11" ht="12.75">
      <c r="A33" s="43"/>
      <c r="B33" s="11" t="s">
        <v>85</v>
      </c>
      <c r="C33" s="1"/>
      <c r="D33" s="1"/>
      <c r="E33" s="1"/>
      <c r="F33" s="1"/>
      <c r="G33" s="1"/>
      <c r="H33" s="1"/>
      <c r="I33" s="1"/>
      <c r="J33" s="1"/>
      <c r="K33" s="25"/>
    </row>
    <row r="34" spans="1:11" ht="12.75">
      <c r="A34" s="40"/>
      <c r="B34" s="11" t="s">
        <v>86</v>
      </c>
      <c r="C34" s="1"/>
      <c r="D34" s="1"/>
      <c r="E34" s="1"/>
      <c r="F34" s="1"/>
      <c r="G34" s="1"/>
      <c r="H34" s="1"/>
      <c r="I34" s="1"/>
      <c r="J34" s="1"/>
      <c r="K34" s="25"/>
    </row>
    <row r="35" spans="1:11" ht="12.75">
      <c r="A35" s="40" t="s">
        <v>87</v>
      </c>
      <c r="B35" s="11" t="s">
        <v>106</v>
      </c>
      <c r="C35" s="1"/>
      <c r="D35" s="1"/>
      <c r="E35" s="1"/>
      <c r="F35" s="1"/>
      <c r="G35" s="1"/>
      <c r="H35" s="1"/>
      <c r="I35" s="1"/>
      <c r="J35" s="1"/>
      <c r="K35" s="25"/>
    </row>
    <row r="36" spans="1:11" ht="12.75">
      <c r="A36" s="40"/>
      <c r="B36" s="11" t="s">
        <v>88</v>
      </c>
      <c r="C36" s="1"/>
      <c r="D36" s="1"/>
      <c r="E36" s="1"/>
      <c r="F36" s="1"/>
      <c r="G36" s="1"/>
      <c r="H36" s="1"/>
      <c r="I36" s="1"/>
      <c r="J36" s="1"/>
      <c r="K36" s="25"/>
    </row>
    <row r="37" spans="1:11" ht="12.75">
      <c r="A37" s="40"/>
      <c r="B37" s="56"/>
      <c r="C37" s="21"/>
      <c r="D37" s="300" t="s">
        <v>89</v>
      </c>
      <c r="E37" s="301"/>
      <c r="F37" s="5"/>
      <c r="G37" s="1"/>
      <c r="H37" s="56"/>
      <c r="I37" s="21"/>
      <c r="J37" s="300" t="s">
        <v>89</v>
      </c>
      <c r="K37" s="301"/>
    </row>
    <row r="38" spans="1:11" ht="12.75">
      <c r="A38" s="40"/>
      <c r="B38" s="302" t="s">
        <v>90</v>
      </c>
      <c r="C38" s="303"/>
      <c r="D38" s="302" t="s">
        <v>91</v>
      </c>
      <c r="E38" s="303"/>
      <c r="F38" s="5"/>
      <c r="G38" s="1"/>
      <c r="H38" s="302" t="s">
        <v>90</v>
      </c>
      <c r="I38" s="303"/>
      <c r="J38" s="302" t="s">
        <v>91</v>
      </c>
      <c r="K38" s="303"/>
    </row>
    <row r="39" spans="1:11" ht="12.75">
      <c r="A39" s="40"/>
      <c r="B39" s="8" t="s">
        <v>108</v>
      </c>
      <c r="C39" s="37"/>
      <c r="D39" s="220">
        <v>3.84</v>
      </c>
      <c r="E39" s="37"/>
      <c r="F39" s="1"/>
      <c r="G39" s="1"/>
      <c r="H39" s="8" t="s">
        <v>109</v>
      </c>
      <c r="I39" s="37"/>
      <c r="J39" s="57" t="s">
        <v>110</v>
      </c>
      <c r="K39" s="37"/>
    </row>
    <row r="40" spans="1:11" ht="12.75">
      <c r="A40" s="40"/>
      <c r="B40" s="8" t="s">
        <v>111</v>
      </c>
      <c r="C40" s="37"/>
      <c r="D40" s="57" t="s">
        <v>110</v>
      </c>
      <c r="E40" s="37"/>
      <c r="F40" s="1"/>
      <c r="G40" s="1"/>
      <c r="H40" s="8" t="s">
        <v>107</v>
      </c>
      <c r="I40" s="37"/>
      <c r="J40" s="12"/>
      <c r="K40" s="37"/>
    </row>
    <row r="41" spans="1:11" ht="12.75">
      <c r="A41" s="23"/>
      <c r="B41" s="8" t="s">
        <v>112</v>
      </c>
      <c r="C41" s="37"/>
      <c r="D41" s="57" t="s">
        <v>110</v>
      </c>
      <c r="E41" s="37"/>
      <c r="F41" s="1"/>
      <c r="G41" s="1"/>
      <c r="H41" s="8" t="s">
        <v>107</v>
      </c>
      <c r="I41" s="37"/>
      <c r="J41" s="12"/>
      <c r="K41" s="37"/>
    </row>
    <row r="42" spans="1:11" ht="12.75">
      <c r="A42" s="23"/>
      <c r="B42" s="8" t="s">
        <v>113</v>
      </c>
      <c r="C42" s="37"/>
      <c r="D42" s="57" t="s">
        <v>110</v>
      </c>
      <c r="E42" s="37"/>
      <c r="F42" s="1"/>
      <c r="G42" s="1"/>
      <c r="H42" s="8" t="s">
        <v>107</v>
      </c>
      <c r="I42" s="37"/>
      <c r="J42" s="12"/>
      <c r="K42" s="37"/>
    </row>
    <row r="43" spans="1:11" ht="12.75">
      <c r="A43" s="23"/>
      <c r="B43" s="1"/>
      <c r="C43" s="1"/>
      <c r="D43" s="30"/>
      <c r="E43" s="30"/>
      <c r="F43" s="30"/>
      <c r="G43" s="30"/>
      <c r="H43" s="30"/>
      <c r="I43" s="1"/>
      <c r="J43" s="1"/>
      <c r="K43" s="25"/>
    </row>
    <row r="44" spans="1:11" ht="12.75">
      <c r="A44" s="23" t="s">
        <v>114</v>
      </c>
      <c r="B44" s="11" t="s">
        <v>115</v>
      </c>
      <c r="C44" s="1"/>
      <c r="D44" s="1"/>
      <c r="E44" s="1"/>
      <c r="F44" s="1"/>
      <c r="G44" s="1"/>
      <c r="H44" s="1"/>
      <c r="I44" s="1"/>
      <c r="J44" s="1"/>
      <c r="K44" s="25"/>
    </row>
    <row r="45" spans="1:11" ht="12.75">
      <c r="A45" s="23"/>
      <c r="B45" s="11" t="s">
        <v>116</v>
      </c>
      <c r="C45" s="1"/>
      <c r="D45" s="1"/>
      <c r="E45" s="1"/>
      <c r="F45" s="1"/>
      <c r="G45" s="1"/>
      <c r="H45" s="1"/>
      <c r="I45" s="1"/>
      <c r="J45" s="1"/>
      <c r="K45" s="25"/>
    </row>
    <row r="46" spans="1:11" ht="12.75">
      <c r="A46" s="23"/>
      <c r="B46" s="11" t="s">
        <v>117</v>
      </c>
      <c r="C46" s="1"/>
      <c r="D46" s="1"/>
      <c r="E46" s="1"/>
      <c r="F46" s="1"/>
      <c r="G46" s="1"/>
      <c r="H46" s="1"/>
      <c r="I46" s="1"/>
      <c r="J46" s="1"/>
      <c r="K46" s="25"/>
    </row>
    <row r="47" spans="1:11" ht="12.75">
      <c r="A47" s="23"/>
      <c r="B47" s="11" t="s">
        <v>118</v>
      </c>
      <c r="C47" s="1"/>
      <c r="D47" s="1"/>
      <c r="E47" s="1"/>
      <c r="F47" s="1"/>
      <c r="G47" s="1"/>
      <c r="H47" s="1"/>
      <c r="I47" s="1"/>
      <c r="J47" s="1"/>
      <c r="K47" s="25"/>
    </row>
    <row r="48" spans="1:11" ht="12.75">
      <c r="A48" s="49" t="s">
        <v>119</v>
      </c>
      <c r="B48" s="50" t="s">
        <v>120</v>
      </c>
      <c r="C48" s="1"/>
      <c r="D48" s="1"/>
      <c r="E48" s="1"/>
      <c r="F48" s="1"/>
      <c r="G48" s="1"/>
      <c r="H48" s="1"/>
      <c r="I48" s="1"/>
      <c r="J48" s="1"/>
      <c r="K48" s="25"/>
    </row>
    <row r="49" spans="1:11" ht="12.75">
      <c r="A49" s="40"/>
      <c r="B49" s="11" t="s">
        <v>121</v>
      </c>
      <c r="C49" s="1"/>
      <c r="D49" s="1"/>
      <c r="E49" s="1"/>
      <c r="F49" s="1"/>
      <c r="G49" s="1"/>
      <c r="H49" s="1"/>
      <c r="I49" s="1"/>
      <c r="J49" s="1"/>
      <c r="K49" s="25"/>
    </row>
    <row r="50" spans="1:11" ht="12.75">
      <c r="A50" s="23"/>
      <c r="B50" s="11"/>
      <c r="C50" s="1"/>
      <c r="D50" s="1"/>
      <c r="E50" s="1"/>
      <c r="F50" s="1"/>
      <c r="G50" s="1"/>
      <c r="H50" s="1"/>
      <c r="I50" s="1"/>
      <c r="J50" s="1"/>
      <c r="K50" s="25"/>
    </row>
    <row r="51" spans="1:11" ht="12.75">
      <c r="A51" s="40" t="s">
        <v>122</v>
      </c>
      <c r="B51" s="11"/>
      <c r="C51" s="1"/>
      <c r="D51" s="1"/>
      <c r="E51" s="1"/>
      <c r="F51" s="1"/>
      <c r="G51" s="1"/>
      <c r="H51" s="1"/>
      <c r="I51" s="1"/>
      <c r="J51" s="1"/>
      <c r="K51" s="25"/>
    </row>
    <row r="52" spans="1:11" ht="12.75">
      <c r="A52" s="40"/>
      <c r="B52" s="298" t="str">
        <f>+'Item 106, page 1 '!$B$46</f>
        <v>A gate obstruction charge of $1.51 will be assessed per pick up for opening, unlocking, or closing gates, or moving obstructions in order to pick up solid waste.</v>
      </c>
      <c r="C52" s="298"/>
      <c r="D52" s="298"/>
      <c r="E52" s="298"/>
      <c r="F52" s="298"/>
      <c r="G52" s="298"/>
      <c r="H52" s="298"/>
      <c r="I52" s="298"/>
      <c r="J52" s="1"/>
      <c r="K52" s="25"/>
    </row>
    <row r="53" spans="1:11" ht="12.75">
      <c r="A53" s="40"/>
      <c r="B53" s="298"/>
      <c r="C53" s="298"/>
      <c r="D53" s="298"/>
      <c r="E53" s="298"/>
      <c r="F53" s="298"/>
      <c r="G53" s="298"/>
      <c r="H53" s="298"/>
      <c r="I53" s="298"/>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290">
        <f>+'Item 100, page 1'!I50:J50</f>
        <v>42947</v>
      </c>
      <c r="J55" s="290" t="s">
        <v>145</v>
      </c>
      <c r="K55" s="25"/>
    </row>
    <row r="56" spans="1:11" ht="12.75">
      <c r="A56" s="26"/>
      <c r="B56" s="27"/>
      <c r="C56" s="27"/>
      <c r="D56" s="27"/>
      <c r="E56" s="27"/>
      <c r="F56" s="27"/>
      <c r="G56" s="27"/>
      <c r="H56" s="27"/>
      <c r="I56" s="27"/>
      <c r="J56" s="27"/>
      <c r="K56" s="29"/>
    </row>
    <row r="57" spans="1:11" ht="12.75">
      <c r="A57" s="23" t="s">
        <v>99</v>
      </c>
      <c r="B57" s="1" t="str">
        <f>+'Check Sheet'!$B$52</f>
        <v>Abby Hart, Revenue Share Administrator </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232">
        <f>+'Check Sheet'!$B$54</f>
        <v>42536</v>
      </c>
      <c r="C59" s="232">
        <f>+'Check Sheet'!C58</f>
        <v>0</v>
      </c>
      <c r="D59" s="27"/>
      <c r="E59" s="27"/>
      <c r="F59" s="27"/>
      <c r="G59" s="27"/>
      <c r="I59" s="72" t="s">
        <v>143</v>
      </c>
      <c r="J59" s="233">
        <f>+'Check Sheet'!$I$54</f>
        <v>42583</v>
      </c>
      <c r="K59" s="234">
        <f>+'Check Sheet'!J58</f>
        <v>0</v>
      </c>
    </row>
    <row r="60" spans="1:11" ht="12.75">
      <c r="A60" s="287" t="s">
        <v>17</v>
      </c>
      <c r="B60" s="288"/>
      <c r="C60" s="288"/>
      <c r="D60" s="288"/>
      <c r="E60" s="288"/>
      <c r="F60" s="288"/>
      <c r="G60" s="288"/>
      <c r="H60" s="288"/>
      <c r="I60" s="288"/>
      <c r="J60" s="288"/>
      <c r="K60" s="289"/>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5">
    <mergeCell ref="A60:K60"/>
    <mergeCell ref="A7:J7"/>
    <mergeCell ref="D37:E37"/>
    <mergeCell ref="J37:K37"/>
    <mergeCell ref="B38:C38"/>
    <mergeCell ref="D38:E38"/>
    <mergeCell ref="H38:I38"/>
    <mergeCell ref="J38:K38"/>
    <mergeCell ref="B59:C59"/>
    <mergeCell ref="N14:W14"/>
    <mergeCell ref="J59:K59"/>
    <mergeCell ref="I55:J55"/>
    <mergeCell ref="Q19:W19"/>
    <mergeCell ref="B52:I53"/>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255</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4" t="s">
        <v>124</v>
      </c>
      <c r="B7" s="231"/>
      <c r="C7" s="231"/>
      <c r="D7" s="231"/>
      <c r="E7" s="231"/>
      <c r="F7" s="231"/>
      <c r="G7" s="231"/>
      <c r="H7" s="231"/>
      <c r="I7" s="231"/>
      <c r="J7" s="305"/>
    </row>
    <row r="8" spans="1:10" ht="12.75">
      <c r="A8" s="306" t="s">
        <v>125</v>
      </c>
      <c r="B8" s="227"/>
      <c r="C8" s="227"/>
      <c r="D8" s="227"/>
      <c r="E8" s="227"/>
      <c r="F8" s="227"/>
      <c r="G8" s="227"/>
      <c r="H8" s="227"/>
      <c r="I8" s="227"/>
      <c r="J8" s="307"/>
    </row>
    <row r="9" spans="1:10" ht="12.75">
      <c r="A9" s="308" t="s">
        <v>126</v>
      </c>
      <c r="B9" s="227"/>
      <c r="C9" s="227"/>
      <c r="D9" s="227"/>
      <c r="E9" s="227"/>
      <c r="F9" s="227"/>
      <c r="G9" s="227"/>
      <c r="H9" s="227"/>
      <c r="I9" s="227"/>
      <c r="J9" s="307"/>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9" t="s">
        <v>129</v>
      </c>
      <c r="E15" s="310"/>
      <c r="F15" s="310"/>
      <c r="G15" s="310"/>
      <c r="H15" s="310"/>
      <c r="I15" s="310"/>
      <c r="J15" s="311"/>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221" t="str">
        <f>TEXT('[2]Comm Price Out'!$G$104,"$0.00")</f>
        <v>$184.60</v>
      </c>
      <c r="G18" s="221" t="str">
        <f>TEXT('[2]Comm Price Out'!$G$110,"$0.00")</f>
        <v>$310.82</v>
      </c>
      <c r="H18" s="221" t="str">
        <f>TEXT('[2]Comm Price Out'!$G$121,"$0.00")</f>
        <v>$405.81</v>
      </c>
      <c r="I18" s="47"/>
      <c r="J18" s="39"/>
    </row>
    <row r="19" spans="1:10" ht="12.75">
      <c r="A19" s="36" t="s">
        <v>133</v>
      </c>
      <c r="B19" s="13"/>
      <c r="C19" s="37"/>
      <c r="D19" s="39"/>
      <c r="E19" s="47"/>
      <c r="F19" s="222" t="str">
        <f>F18</f>
        <v>$184.60</v>
      </c>
      <c r="G19" s="222" t="str">
        <f>G18</f>
        <v>$310.82</v>
      </c>
      <c r="H19" s="222" t="str">
        <f>H18</f>
        <v>$405.81</v>
      </c>
      <c r="I19" s="47"/>
      <c r="J19" s="39"/>
    </row>
    <row r="20" spans="1:10" ht="12.75">
      <c r="A20" s="44" t="s">
        <v>134</v>
      </c>
      <c r="B20" s="45"/>
      <c r="C20" s="46"/>
      <c r="D20" s="39"/>
      <c r="E20" s="47"/>
      <c r="F20" s="222">
        <v>194.6</v>
      </c>
      <c r="G20" s="222">
        <v>320.82</v>
      </c>
      <c r="H20" s="222">
        <v>415.81</v>
      </c>
      <c r="I20" s="47"/>
      <c r="J20" s="39"/>
    </row>
    <row r="21" spans="1:10" ht="12.75">
      <c r="A21" s="38" t="s">
        <v>135</v>
      </c>
      <c r="B21" s="13"/>
      <c r="C21" s="37"/>
      <c r="D21" s="1"/>
      <c r="E21" s="1"/>
      <c r="F21" s="1"/>
      <c r="G21" s="1"/>
      <c r="H21" s="1"/>
      <c r="I21" s="1"/>
      <c r="J21" s="25"/>
    </row>
    <row r="22" spans="1:10" ht="12.75">
      <c r="A22" s="36" t="s">
        <v>76</v>
      </c>
      <c r="B22" s="13"/>
      <c r="C22" s="37"/>
      <c r="D22" s="39"/>
      <c r="E22" s="39"/>
      <c r="F22" s="39"/>
      <c r="G22" s="39"/>
      <c r="H22" s="39"/>
      <c r="I22" s="39"/>
      <c r="J22" s="39"/>
    </row>
    <row r="23" spans="1:10" ht="12.75">
      <c r="A23" s="36" t="s">
        <v>77</v>
      </c>
      <c r="B23" s="13"/>
      <c r="C23" s="37"/>
      <c r="D23" s="39"/>
      <c r="E23" s="39"/>
      <c r="F23" s="39"/>
      <c r="G23" s="39"/>
      <c r="H23" s="39"/>
      <c r="I23" s="39"/>
      <c r="J23" s="39"/>
    </row>
    <row r="24" spans="1:10" ht="12.75">
      <c r="A24" s="36" t="s">
        <v>136</v>
      </c>
      <c r="B24" s="13"/>
      <c r="C24" s="37"/>
      <c r="D24" s="39"/>
      <c r="E24" s="39"/>
      <c r="F24" s="39"/>
      <c r="G24" s="39"/>
      <c r="H24" s="39"/>
      <c r="I24" s="39"/>
      <c r="J24" s="39"/>
    </row>
    <row r="25" spans="1:10" ht="12.75">
      <c r="A25" s="36" t="s">
        <v>79</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137</v>
      </c>
      <c r="B28" s="11" t="s">
        <v>138</v>
      </c>
      <c r="C28" s="1"/>
      <c r="D28" s="1"/>
      <c r="E28" s="1"/>
      <c r="F28" s="1"/>
      <c r="G28" s="1"/>
      <c r="H28" s="1"/>
      <c r="I28" s="1"/>
      <c r="J28" s="25"/>
    </row>
    <row r="29" spans="1:10" ht="12.75">
      <c r="A29" s="40"/>
      <c r="B29" s="11" t="s">
        <v>139</v>
      </c>
      <c r="C29" s="1"/>
      <c r="D29" s="1"/>
      <c r="E29" s="1"/>
      <c r="F29" s="1"/>
      <c r="G29" s="1"/>
      <c r="H29" s="1"/>
      <c r="I29" s="1"/>
      <c r="J29" s="25"/>
    </row>
    <row r="30" spans="1:10" ht="12.75">
      <c r="A30" s="40"/>
      <c r="B30" s="11" t="s">
        <v>140</v>
      </c>
      <c r="C30" s="1"/>
      <c r="D30" s="1"/>
      <c r="E30" s="1"/>
      <c r="F30" s="1"/>
      <c r="G30" s="1"/>
      <c r="H30" s="1"/>
      <c r="I30" s="1"/>
      <c r="J30" s="25"/>
    </row>
    <row r="31" spans="1:10" ht="12.75">
      <c r="A31" s="40"/>
      <c r="B31" s="11" t="s">
        <v>141</v>
      </c>
      <c r="C31" s="1"/>
      <c r="D31" s="1"/>
      <c r="E31" s="1"/>
      <c r="F31" s="1"/>
      <c r="G31" s="1"/>
      <c r="H31" s="1"/>
      <c r="I31" s="1"/>
      <c r="J31" s="25"/>
    </row>
    <row r="32" spans="1:10" ht="12.75">
      <c r="A32" s="40"/>
      <c r="B32" s="11"/>
      <c r="C32" s="1"/>
      <c r="D32" s="1"/>
      <c r="E32" s="1"/>
      <c r="F32" s="1"/>
      <c r="G32" s="1"/>
      <c r="H32" s="1"/>
      <c r="I32" s="1"/>
      <c r="J32" s="25"/>
    </row>
    <row r="33" spans="1:10" ht="12.75">
      <c r="A33" s="49" t="s">
        <v>81</v>
      </c>
      <c r="B33" s="50" t="s">
        <v>142</v>
      </c>
      <c r="C33" s="30"/>
      <c r="D33" s="30"/>
      <c r="E33" s="30"/>
      <c r="F33" s="30"/>
      <c r="G33" s="30"/>
      <c r="H33" s="30"/>
      <c r="I33" s="30"/>
      <c r="J33" s="31"/>
    </row>
    <row r="34" spans="1:10" ht="12.75">
      <c r="A34" s="40"/>
      <c r="B34" s="11" t="s">
        <v>121</v>
      </c>
      <c r="C34" s="1"/>
      <c r="D34" s="1"/>
      <c r="E34" s="1"/>
      <c r="F34" s="1"/>
      <c r="G34" s="1"/>
      <c r="H34" s="1"/>
      <c r="I34" s="1"/>
      <c r="J34" s="25"/>
    </row>
    <row r="35" spans="1:10" ht="12.75">
      <c r="A35" s="40"/>
      <c r="B35" s="11"/>
      <c r="C35" s="1"/>
      <c r="D35" s="1"/>
      <c r="E35" s="1"/>
      <c r="F35" s="1"/>
      <c r="G35" s="1"/>
      <c r="H35" s="1"/>
      <c r="I35" s="1"/>
      <c r="J35" s="25"/>
    </row>
    <row r="36" spans="1:12" ht="12.75">
      <c r="A36" s="40" t="s">
        <v>82</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83</v>
      </c>
      <c r="B38" s="50" t="s">
        <v>393</v>
      </c>
      <c r="C38" s="1"/>
      <c r="D38" s="1"/>
      <c r="E38" s="1"/>
      <c r="F38" s="1"/>
      <c r="G38" s="1"/>
      <c r="H38" s="1"/>
      <c r="I38" s="1"/>
      <c r="J38" s="25"/>
    </row>
    <row r="39" spans="1:10" ht="12.75">
      <c r="A39" s="40"/>
      <c r="B39" s="11"/>
      <c r="C39" s="1"/>
      <c r="D39" s="1"/>
      <c r="E39" s="1"/>
      <c r="F39" s="1"/>
      <c r="G39" s="1"/>
      <c r="H39" s="1"/>
      <c r="I39" s="1"/>
      <c r="J39" s="25"/>
    </row>
    <row r="40" spans="1:10" ht="12.75">
      <c r="A40" s="40"/>
      <c r="B40" s="11"/>
      <c r="C40" s="1"/>
      <c r="D40" s="1"/>
      <c r="E40" s="1"/>
      <c r="F40" s="1"/>
      <c r="G40" s="1"/>
      <c r="H40" s="1"/>
      <c r="I40" s="1"/>
      <c r="J40" s="25"/>
    </row>
    <row r="41" spans="1:10" ht="12.75">
      <c r="A41" s="40"/>
      <c r="B41" s="11"/>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122</v>
      </c>
      <c r="B44" s="11"/>
      <c r="C44" s="1"/>
      <c r="D44" s="1"/>
      <c r="E44" s="1"/>
      <c r="F44" s="1"/>
      <c r="G44" s="1"/>
      <c r="H44" s="1"/>
      <c r="I44" s="1"/>
      <c r="J44" s="25"/>
    </row>
    <row r="45" spans="1:10" ht="12.75">
      <c r="A45" s="40"/>
      <c r="B45" s="11"/>
      <c r="C45" s="1"/>
      <c r="D45" s="1"/>
      <c r="E45" s="1"/>
      <c r="F45" s="1"/>
      <c r="G45" s="1"/>
      <c r="H45" s="1"/>
      <c r="I45" s="1"/>
      <c r="J45" s="25"/>
    </row>
    <row r="46" spans="1:12" ht="12.75">
      <c r="A46" s="40"/>
      <c r="B46" s="298"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298"/>
      <c r="D46" s="298"/>
      <c r="E46" s="298"/>
      <c r="F46" s="298"/>
      <c r="G46" s="298"/>
      <c r="H46" s="298"/>
      <c r="I46" s="298"/>
      <c r="J46" s="25"/>
      <c r="L46" s="178"/>
    </row>
    <row r="47" spans="1:10" ht="12.75">
      <c r="A47" s="40"/>
      <c r="B47" s="298"/>
      <c r="C47" s="298"/>
      <c r="D47" s="298"/>
      <c r="E47" s="298"/>
      <c r="F47" s="298"/>
      <c r="G47" s="298"/>
      <c r="H47" s="298"/>
      <c r="I47" s="298"/>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144</v>
      </c>
      <c r="I51" s="290">
        <f>+'Item 100, page 1'!I50:J50</f>
        <v>42947</v>
      </c>
      <c r="J51" s="312" t="s">
        <v>145</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Abby Hart,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100</v>
      </c>
      <c r="B56" s="232">
        <f>+'Check Sheet'!$B$54</f>
        <v>42536</v>
      </c>
      <c r="C56" s="232">
        <f>+'Check Sheet'!C55</f>
        <v>0</v>
      </c>
      <c r="D56" s="27"/>
      <c r="E56" s="27"/>
      <c r="F56" s="27"/>
      <c r="G56" s="27"/>
      <c r="H56" s="72" t="s">
        <v>143</v>
      </c>
      <c r="I56" s="233">
        <f>+'Check Sheet'!$I$54</f>
        <v>42583</v>
      </c>
      <c r="J56" s="234">
        <f>+'Check Sheet'!I55</f>
        <v>0</v>
      </c>
    </row>
    <row r="57" spans="1:10" ht="12.75">
      <c r="A57" s="287" t="s">
        <v>17</v>
      </c>
      <c r="B57" s="288"/>
      <c r="C57" s="288"/>
      <c r="D57" s="288"/>
      <c r="E57" s="288"/>
      <c r="F57" s="288"/>
      <c r="G57" s="288"/>
      <c r="H57" s="288"/>
      <c r="I57" s="288"/>
      <c r="J57" s="289"/>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L35" sqref="L35"/>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169</v>
      </c>
      <c r="B7" s="238"/>
      <c r="C7" s="238"/>
      <c r="D7" s="238"/>
      <c r="E7" s="238"/>
      <c r="F7" s="238"/>
      <c r="G7" s="238"/>
      <c r="H7" s="238"/>
      <c r="I7" s="238"/>
      <c r="J7" s="240"/>
    </row>
    <row r="8" spans="1:10" ht="12.75">
      <c r="A8" s="314" t="s">
        <v>168</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4"/>
      <c r="F13" s="264"/>
      <c r="G13" s="264"/>
      <c r="H13" s="264"/>
      <c r="I13" s="264"/>
      <c r="J13" s="265"/>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221">
        <v>32.8</v>
      </c>
      <c r="E15" s="221">
        <v>41</v>
      </c>
      <c r="F15" s="221">
        <v>46.45</v>
      </c>
      <c r="G15" s="221">
        <v>51.9</v>
      </c>
      <c r="H15" s="221">
        <v>62.85</v>
      </c>
      <c r="I15" s="221">
        <v>73.8</v>
      </c>
      <c r="J15" s="221">
        <v>84.7</v>
      </c>
    </row>
    <row r="16" spans="1:18" ht="12.75">
      <c r="A16" s="99" t="s">
        <v>132</v>
      </c>
      <c r="B16" s="98"/>
      <c r="C16" s="97"/>
      <c r="D16" s="221">
        <v>178.8</v>
      </c>
      <c r="E16" s="221">
        <v>173.5</v>
      </c>
      <c r="F16" s="221">
        <v>186.1</v>
      </c>
      <c r="G16" s="221">
        <v>198.7</v>
      </c>
      <c r="H16" s="221">
        <v>211.35</v>
      </c>
      <c r="I16" s="221">
        <v>236.6</v>
      </c>
      <c r="J16" s="221">
        <v>261.8</v>
      </c>
      <c r="L16" s="85"/>
      <c r="M16" s="85"/>
      <c r="N16" s="85"/>
      <c r="O16" s="85"/>
      <c r="P16" s="85"/>
      <c r="Q16" s="85"/>
      <c r="R16" s="85"/>
    </row>
    <row r="17" spans="1:18" ht="12.75">
      <c r="A17" s="99" t="s">
        <v>133</v>
      </c>
      <c r="B17" s="98"/>
      <c r="C17" s="97"/>
      <c r="D17" s="223">
        <f aca="true" t="shared" si="0" ref="D17:J17">D16</f>
        <v>178.8</v>
      </c>
      <c r="E17" s="222">
        <f t="shared" si="0"/>
        <v>173.5</v>
      </c>
      <c r="F17" s="222">
        <f t="shared" si="0"/>
        <v>186.1</v>
      </c>
      <c r="G17" s="222">
        <f t="shared" si="0"/>
        <v>198.7</v>
      </c>
      <c r="H17" s="222">
        <f t="shared" si="0"/>
        <v>211.35</v>
      </c>
      <c r="I17" s="222">
        <f t="shared" si="0"/>
        <v>236.6</v>
      </c>
      <c r="J17" s="222">
        <f t="shared" si="0"/>
        <v>261.8</v>
      </c>
      <c r="L17" s="295"/>
      <c r="M17" s="295"/>
      <c r="N17" s="295"/>
      <c r="O17" s="295"/>
      <c r="P17" s="295"/>
      <c r="Q17" s="295"/>
      <c r="R17" s="295"/>
    </row>
    <row r="18" spans="1:18" ht="12.75">
      <c r="A18" s="105" t="s">
        <v>134</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135</v>
      </c>
      <c r="B19" s="98"/>
      <c r="C19" s="97"/>
      <c r="D19" s="101"/>
      <c r="E19" s="101"/>
      <c r="F19" s="101"/>
      <c r="G19" s="101"/>
      <c r="H19" s="101"/>
      <c r="I19" s="101"/>
      <c r="J19" s="100"/>
      <c r="L19" s="85"/>
      <c r="M19" s="85"/>
      <c r="N19" s="85"/>
      <c r="O19" s="85"/>
      <c r="P19" s="85"/>
      <c r="Q19" s="85"/>
      <c r="R19" s="85"/>
    </row>
    <row r="20" spans="1:10" ht="12.75">
      <c r="A20" s="99" t="s">
        <v>76</v>
      </c>
      <c r="B20" s="98"/>
      <c r="C20" s="97"/>
      <c r="D20" s="221">
        <v>71.05</v>
      </c>
      <c r="E20" s="222">
        <f aca="true" t="shared" si="1" ref="E20:J20">D20</f>
        <v>71.05</v>
      </c>
      <c r="F20" s="222">
        <f t="shared" si="1"/>
        <v>71.05</v>
      </c>
      <c r="G20" s="222">
        <f t="shared" si="1"/>
        <v>71.05</v>
      </c>
      <c r="H20" s="222">
        <f t="shared" si="1"/>
        <v>71.05</v>
      </c>
      <c r="I20" s="222">
        <f t="shared" si="1"/>
        <v>71.05</v>
      </c>
      <c r="J20" s="222">
        <f t="shared" si="1"/>
        <v>71.05</v>
      </c>
    </row>
    <row r="21" spans="1:10" ht="12.75">
      <c r="A21" s="99" t="s">
        <v>77</v>
      </c>
      <c r="B21" s="98"/>
      <c r="C21" s="97"/>
      <c r="D21" s="221">
        <v>184.3</v>
      </c>
      <c r="E21" s="221">
        <v>178.95</v>
      </c>
      <c r="F21" s="221">
        <v>191.55</v>
      </c>
      <c r="G21" s="221">
        <v>204.15</v>
      </c>
      <c r="H21" s="221">
        <v>216.8</v>
      </c>
      <c r="I21" s="221">
        <v>242.05</v>
      </c>
      <c r="J21" s="221">
        <v>267.25</v>
      </c>
    </row>
    <row r="22" spans="1:10" ht="12.75">
      <c r="A22" s="99" t="s">
        <v>136</v>
      </c>
      <c r="B22" s="98"/>
      <c r="C22" s="97"/>
      <c r="D22" s="221">
        <v>3</v>
      </c>
      <c r="E22" s="222">
        <f aca="true" t="shared" si="2" ref="E22:J22">D22</f>
        <v>3</v>
      </c>
      <c r="F22" s="222">
        <f t="shared" si="2"/>
        <v>3</v>
      </c>
      <c r="G22" s="222">
        <f t="shared" si="2"/>
        <v>3</v>
      </c>
      <c r="H22" s="222">
        <f t="shared" si="2"/>
        <v>3</v>
      </c>
      <c r="I22" s="222">
        <f t="shared" si="2"/>
        <v>3</v>
      </c>
      <c r="J22" s="222">
        <f t="shared" si="2"/>
        <v>3</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148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c r="B38" s="88"/>
      <c r="C38" s="85"/>
      <c r="D38" s="85"/>
      <c r="E38" s="85"/>
      <c r="F38" s="85"/>
      <c r="G38" s="85"/>
      <c r="H38" s="85"/>
      <c r="I38" s="85"/>
      <c r="J38" s="84"/>
    </row>
    <row r="39" spans="1:10" ht="12.75">
      <c r="A39" s="89" t="s">
        <v>83</v>
      </c>
      <c r="B39" s="50" t="str">
        <f>+'Item 105, page 1'!B31</f>
        <v>Recycling (credit)/debit (if applicable) is: ($0.57)(A)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87</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89"/>
      <c r="B43" s="88"/>
      <c r="C43" s="85"/>
      <c r="D43" s="85"/>
      <c r="E43" s="85"/>
      <c r="F43" s="85"/>
      <c r="G43" s="85"/>
      <c r="H43" s="85"/>
      <c r="I43" s="85"/>
      <c r="J43" s="84"/>
    </row>
    <row r="44" spans="1:10" ht="12.75">
      <c r="A44" s="89"/>
      <c r="B44" s="88"/>
      <c r="C44" s="85"/>
      <c r="D44" s="85"/>
      <c r="E44" s="85"/>
      <c r="F44" s="85"/>
      <c r="G44" s="85"/>
      <c r="H44" s="85"/>
      <c r="I44" s="85"/>
      <c r="J44" s="84"/>
    </row>
    <row r="45" spans="1:10" ht="12.75">
      <c r="A45" s="89" t="s">
        <v>122</v>
      </c>
      <c r="B45" s="88"/>
      <c r="C45" s="85"/>
      <c r="D45" s="85"/>
      <c r="E45" s="85"/>
      <c r="F45" s="85"/>
      <c r="G45" s="85"/>
      <c r="H45" s="85"/>
      <c r="I45" s="85"/>
      <c r="J45" s="84"/>
    </row>
    <row r="46" spans="2:10" ht="12.75">
      <c r="B46" s="88"/>
      <c r="C46" s="85"/>
      <c r="D46" s="85"/>
      <c r="E46" s="85"/>
      <c r="F46" s="85"/>
      <c r="G46" s="85"/>
      <c r="H46" s="85"/>
      <c r="I46" s="85"/>
      <c r="J46" s="84"/>
    </row>
    <row r="47" spans="1:10" ht="12.75">
      <c r="A47" s="89"/>
      <c r="B47" s="298" t="str">
        <f>+'Item 106, page 1 '!$B$46</f>
        <v>A gate obstruction charge of $1.51 will be assessed per pick up for opening, unlocking, or closing gates, or moving obstructions in order to pick up solid waste.</v>
      </c>
      <c r="C47" s="298"/>
      <c r="D47" s="298"/>
      <c r="E47" s="298"/>
      <c r="F47" s="298"/>
      <c r="G47" s="298"/>
      <c r="H47" s="298"/>
      <c r="I47" s="298"/>
      <c r="J47" s="84"/>
    </row>
    <row r="48" spans="1:10" ht="12.75">
      <c r="A48" s="89"/>
      <c r="B48" s="298"/>
      <c r="C48" s="298"/>
      <c r="D48" s="298"/>
      <c r="E48" s="298"/>
      <c r="F48" s="298"/>
      <c r="G48" s="298"/>
      <c r="H48" s="298"/>
      <c r="I48" s="298"/>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144</v>
      </c>
      <c r="I51" s="318">
        <f>+'Item 100, page 1'!I50:J50</f>
        <v>42947</v>
      </c>
      <c r="J51" s="319" t="s">
        <v>145</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Abby Hart, Revenue Share Administrator </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232">
        <f>+'Check Sheet'!$B$54</f>
        <v>42536</v>
      </c>
      <c r="C56" s="232">
        <f>+'Check Sheet'!C55</f>
        <v>0</v>
      </c>
      <c r="D56" s="82"/>
      <c r="E56" s="82"/>
      <c r="F56" s="82"/>
      <c r="G56" s="82"/>
      <c r="H56" s="72" t="s">
        <v>143</v>
      </c>
      <c r="I56" s="233">
        <f>+'Check Sheet'!$I$54</f>
        <v>42583</v>
      </c>
      <c r="J56" s="234">
        <f>+'Check Sheet'!I55</f>
        <v>0</v>
      </c>
    </row>
    <row r="57" spans="1:10" ht="12.75">
      <c r="A57" s="244" t="s">
        <v>17</v>
      </c>
      <c r="B57" s="245"/>
      <c r="C57" s="245"/>
      <c r="D57" s="245"/>
      <c r="E57" s="245"/>
      <c r="F57" s="245"/>
      <c r="G57" s="245"/>
      <c r="H57" s="245"/>
      <c r="I57" s="245"/>
      <c r="J57" s="246"/>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N28" sqref="N28"/>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178</v>
      </c>
      <c r="B7" s="238"/>
      <c r="C7" s="238"/>
      <c r="D7" s="238"/>
      <c r="E7" s="238"/>
      <c r="F7" s="238"/>
      <c r="G7" s="238"/>
      <c r="H7" s="238"/>
      <c r="I7" s="238"/>
      <c r="J7" s="240"/>
    </row>
    <row r="8" spans="1:10" ht="12.75">
      <c r="A8" s="314" t="s">
        <v>177</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4"/>
      <c r="F13" s="264"/>
      <c r="G13" s="264"/>
      <c r="H13" s="264"/>
      <c r="I13" s="264"/>
      <c r="J13" s="265"/>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221">
        <v>206.15</v>
      </c>
      <c r="E15" s="221">
        <v>236.55</v>
      </c>
      <c r="F15" s="221">
        <v>267</v>
      </c>
      <c r="G15" s="221">
        <v>297.4</v>
      </c>
      <c r="H15" s="221">
        <v>327.8</v>
      </c>
      <c r="I15" s="221">
        <v>358.25</v>
      </c>
      <c r="J15" s="221">
        <v>388.65</v>
      </c>
    </row>
    <row r="16" spans="1:10" ht="12.75">
      <c r="A16" s="99" t="s">
        <v>133</v>
      </c>
      <c r="B16" s="98"/>
      <c r="C16" s="97"/>
      <c r="D16" s="223">
        <f>D15</f>
        <v>206.15</v>
      </c>
      <c r="E16" s="223">
        <f aca="true" t="shared" si="0" ref="E16:J16">E15</f>
        <v>236.55</v>
      </c>
      <c r="F16" s="223">
        <f t="shared" si="0"/>
        <v>267</v>
      </c>
      <c r="G16" s="223">
        <f t="shared" si="0"/>
        <v>297.4</v>
      </c>
      <c r="H16" s="223">
        <f t="shared" si="0"/>
        <v>327.8</v>
      </c>
      <c r="I16" s="223">
        <f t="shared" si="0"/>
        <v>358.25</v>
      </c>
      <c r="J16" s="223">
        <f t="shared" si="0"/>
        <v>388.65</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172</v>
      </c>
      <c r="C26" s="90"/>
      <c r="D26" s="90"/>
      <c r="E26" s="90"/>
      <c r="F26" s="90"/>
      <c r="G26" s="90"/>
      <c r="H26" s="90"/>
      <c r="I26" s="90"/>
      <c r="J26" s="93" t="s">
        <v>123</v>
      </c>
    </row>
    <row r="27" spans="1:10" ht="12.75">
      <c r="A27" s="89" t="s">
        <v>83</v>
      </c>
      <c r="B27" s="50" t="str">
        <f>+'Item 106, page 1 '!B38</f>
        <v>Recycling debit/&lt;credit&gt; (if applicable) is: ($2.00)(A)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87</v>
      </c>
      <c r="B29" s="11" t="str">
        <f>'Item 106, page 1 '!B36</f>
        <v>Rates contained in this item include $ 11.68 per yard for recycling services.</v>
      </c>
      <c r="C29" s="85"/>
      <c r="D29" s="85"/>
      <c r="E29" s="85"/>
      <c r="F29" s="85"/>
      <c r="G29" s="85"/>
      <c r="H29" s="85"/>
      <c r="I29" s="85"/>
      <c r="J29" s="84"/>
    </row>
    <row r="30" spans="1:10" ht="12.75">
      <c r="A30" s="86"/>
      <c r="B30" s="88"/>
      <c r="C30" s="85"/>
      <c r="D30" s="85"/>
      <c r="E30" s="85"/>
      <c r="F30" s="85"/>
      <c r="G30" s="85"/>
      <c r="H30" s="85"/>
      <c r="I30" s="85"/>
      <c r="J30" s="84"/>
    </row>
    <row r="31" spans="1:10" ht="12.75">
      <c r="A31" s="86"/>
      <c r="B31" s="85"/>
      <c r="C31" s="85"/>
      <c r="D31" s="85"/>
      <c r="E31" s="85"/>
      <c r="F31" s="85"/>
      <c r="G31" s="85"/>
      <c r="H31" s="85"/>
      <c r="I31" s="85"/>
      <c r="J31" s="84"/>
    </row>
    <row r="32" spans="1:10" ht="12.75">
      <c r="A32" s="89" t="s">
        <v>122</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171</v>
      </c>
      <c r="C34" s="85"/>
      <c r="D34" s="85"/>
      <c r="E34" s="85"/>
      <c r="F34" s="85"/>
      <c r="G34" s="85"/>
      <c r="H34" s="85"/>
      <c r="I34" s="85"/>
      <c r="J34" s="84"/>
    </row>
    <row r="35" spans="2:10" ht="12.75">
      <c r="B35" s="298" t="str">
        <f>+'Item 106, page 1 '!$B$46</f>
        <v>A gate obstruction charge of $1.51 will be assessed per pick up for opening, unlocking, or closing gates, or moving obstructions in order to pick up solid waste.</v>
      </c>
      <c r="C35" s="298"/>
      <c r="D35" s="298"/>
      <c r="E35" s="298"/>
      <c r="F35" s="298"/>
      <c r="G35" s="298"/>
      <c r="H35" s="298"/>
      <c r="I35" s="298"/>
      <c r="J35" s="84"/>
    </row>
    <row r="36" spans="1:10" ht="12.75">
      <c r="A36" s="89"/>
      <c r="B36" s="298"/>
      <c r="C36" s="298"/>
      <c r="D36" s="298"/>
      <c r="E36" s="298"/>
      <c r="F36" s="298"/>
      <c r="G36" s="298"/>
      <c r="H36" s="298"/>
      <c r="I36" s="298"/>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144</v>
      </c>
      <c r="I39" s="318">
        <f>+'Item 100, page 1'!I50:J50</f>
        <v>42947</v>
      </c>
      <c r="J39" s="319" t="s">
        <v>145</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99</v>
      </c>
      <c r="B42" s="1" t="str">
        <f>+'Check Sheet'!$B$52</f>
        <v>Abby Hart, Revenue Share Administrator </v>
      </c>
      <c r="C42" s="1"/>
      <c r="D42" s="85"/>
      <c r="E42" s="85"/>
      <c r="F42" s="85"/>
      <c r="G42" s="85"/>
      <c r="H42" s="85"/>
      <c r="I42" s="85"/>
      <c r="J42" s="84"/>
    </row>
    <row r="43" spans="1:10" ht="12.75">
      <c r="A43" s="23"/>
      <c r="B43" s="1"/>
      <c r="C43" s="1"/>
      <c r="D43" s="85"/>
      <c r="E43" s="85"/>
      <c r="F43" s="85"/>
      <c r="J43" s="84"/>
    </row>
    <row r="44" spans="1:10" ht="12.75">
      <c r="A44" s="26" t="s">
        <v>100</v>
      </c>
      <c r="B44" s="232">
        <f>+'Check Sheet'!$B$54</f>
        <v>42536</v>
      </c>
      <c r="C44" s="232">
        <f>+'Check Sheet'!C43</f>
        <v>0</v>
      </c>
      <c r="D44" s="82"/>
      <c r="E44" s="82"/>
      <c r="F44" s="82"/>
      <c r="H44" s="72" t="s">
        <v>143</v>
      </c>
      <c r="I44" s="233">
        <f>+'Check Sheet'!$I$54</f>
        <v>42583</v>
      </c>
      <c r="J44" s="234" t="str">
        <f>+'Check Sheet'!I43</f>
        <v>Current Revision</v>
      </c>
    </row>
    <row r="45" spans="1:10" ht="12.75">
      <c r="A45" s="244" t="s">
        <v>17</v>
      </c>
      <c r="B45" s="245"/>
      <c r="C45" s="245"/>
      <c r="D45" s="245"/>
      <c r="E45" s="245"/>
      <c r="F45" s="245"/>
      <c r="G45" s="245"/>
      <c r="H45" s="245"/>
      <c r="I45" s="245"/>
      <c r="J45" s="246"/>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39" t="s">
        <v>224</v>
      </c>
      <c r="B8" s="238"/>
      <c r="C8" s="238"/>
      <c r="D8" s="238"/>
      <c r="E8" s="238"/>
      <c r="F8" s="238"/>
      <c r="G8" s="238"/>
      <c r="H8" s="238"/>
      <c r="I8" s="238"/>
      <c r="J8" s="240"/>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33" t="s">
        <v>221</v>
      </c>
      <c r="F13" s="334"/>
      <c r="G13" s="126"/>
      <c r="H13" s="127"/>
      <c r="I13" s="333" t="s">
        <v>220</v>
      </c>
      <c r="J13" s="334"/>
    </row>
    <row r="14" spans="1:10" ht="12.75">
      <c r="A14" s="86"/>
      <c r="B14" s="85"/>
      <c r="C14" s="332" t="s">
        <v>219</v>
      </c>
      <c r="D14" s="316"/>
      <c r="E14" s="332" t="s">
        <v>218</v>
      </c>
      <c r="F14" s="316"/>
      <c r="G14" s="332" t="s">
        <v>217</v>
      </c>
      <c r="H14" s="316"/>
      <c r="I14" s="332" t="s">
        <v>216</v>
      </c>
      <c r="J14" s="316"/>
    </row>
    <row r="15" spans="1:10" ht="12.75">
      <c r="A15" s="111"/>
      <c r="B15" s="85"/>
      <c r="C15" s="293" t="s">
        <v>215</v>
      </c>
      <c r="D15" s="260"/>
      <c r="E15" s="293" t="s">
        <v>215</v>
      </c>
      <c r="F15" s="260"/>
      <c r="G15" s="293" t="s">
        <v>214</v>
      </c>
      <c r="H15" s="260"/>
      <c r="I15" s="293" t="s">
        <v>213</v>
      </c>
      <c r="J15" s="260"/>
    </row>
    <row r="16" spans="1:13" ht="19.5" customHeight="1">
      <c r="A16" s="119" t="s">
        <v>212</v>
      </c>
      <c r="B16" s="97"/>
      <c r="C16" s="252" t="str">
        <f>TEXT(L16*(1+'[2]Combined LG'!$G$6)+0.03,"$0.00 (A)")</f>
        <v>$17.50 (A)</v>
      </c>
      <c r="D16" s="253" t="str">
        <f>TEXT(M16*(1+'[2]Combined LG'!$G$6),"$0.00 (A)")</f>
        <v>$0.81 (A)</v>
      </c>
      <c r="E16" s="324" t="str">
        <f>C16</f>
        <v>$17.50 (A)</v>
      </c>
      <c r="F16" s="325"/>
      <c r="G16" s="324" t="str">
        <f>E16</f>
        <v>$17.50 (A)</v>
      </c>
      <c r="H16" s="325"/>
      <c r="I16" s="252" t="str">
        <f>TEXT(M16*(1+'[2]Combined LG'!$G$6)+0.04,"$0.00 (A)")</f>
        <v>$0.85 (A)</v>
      </c>
      <c r="J16" s="253" t="str">
        <f>TEXT(S16*(1+'[2]Combined LG'!$G$6),"$0.00 (A)")</f>
        <v>$0.00 (A)</v>
      </c>
      <c r="L16" s="80">
        <v>16.15</v>
      </c>
      <c r="M16" s="80">
        <v>0.75</v>
      </c>
    </row>
    <row r="17" spans="1:10" ht="12.75">
      <c r="A17" s="115" t="s">
        <v>210</v>
      </c>
      <c r="B17" s="113"/>
      <c r="C17" s="320"/>
      <c r="D17" s="326"/>
      <c r="E17" s="320"/>
      <c r="F17" s="321"/>
      <c r="G17" s="320"/>
      <c r="H17" s="321"/>
      <c r="I17" s="320"/>
      <c r="J17" s="321"/>
    </row>
    <row r="18" spans="1:10" ht="12.75">
      <c r="A18" s="128" t="s">
        <v>211</v>
      </c>
      <c r="B18" s="81"/>
      <c r="C18" s="322"/>
      <c r="D18" s="327"/>
      <c r="E18" s="322"/>
      <c r="F18" s="323"/>
      <c r="G18" s="322"/>
      <c r="H18" s="323"/>
      <c r="I18" s="322"/>
      <c r="J18" s="323"/>
    </row>
    <row r="19" spans="1:10" ht="12.75">
      <c r="A19" s="115" t="s">
        <v>210</v>
      </c>
      <c r="B19" s="113"/>
      <c r="C19" s="328" t="str">
        <f>C16</f>
        <v>$17.50 (A)</v>
      </c>
      <c r="D19" s="329"/>
      <c r="E19" s="328" t="str">
        <f>C19</f>
        <v>$17.50 (A)</v>
      </c>
      <c r="F19" s="329"/>
      <c r="G19" s="328" t="str">
        <f>E19</f>
        <v>$17.50 (A)</v>
      </c>
      <c r="H19" s="329"/>
      <c r="I19" s="328" t="str">
        <f>I16</f>
        <v>$0.85 (A)</v>
      </c>
      <c r="J19" s="329"/>
    </row>
    <row r="20" spans="1:10" ht="12.75">
      <c r="A20" s="128" t="s">
        <v>209</v>
      </c>
      <c r="B20" s="81"/>
      <c r="C20" s="330"/>
      <c r="D20" s="331"/>
      <c r="E20" s="330"/>
      <c r="F20" s="331"/>
      <c r="G20" s="330"/>
      <c r="H20" s="331"/>
      <c r="I20" s="330"/>
      <c r="J20" s="331"/>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Abby Hart, Revenue Share Administrator </v>
      </c>
      <c r="C37" s="1"/>
      <c r="D37" s="85"/>
      <c r="E37" s="85"/>
      <c r="F37" s="85"/>
      <c r="G37" s="85"/>
      <c r="H37" s="85"/>
      <c r="I37" s="85"/>
      <c r="J37" s="84"/>
    </row>
    <row r="38" spans="1:10" ht="12.75">
      <c r="A38" s="23"/>
      <c r="B38" s="1"/>
      <c r="C38" s="1"/>
      <c r="D38" s="85"/>
      <c r="E38" s="85"/>
      <c r="F38" s="85"/>
      <c r="J38" s="84"/>
    </row>
    <row r="39" spans="1:10" ht="12.75">
      <c r="A39" s="26" t="s">
        <v>100</v>
      </c>
      <c r="B39" s="241">
        <f>+'Check Sheet'!$B$54</f>
        <v>42536</v>
      </c>
      <c r="C39" s="241" t="str">
        <f>+'Check Sheet'!C38</f>
        <v>25</v>
      </c>
      <c r="D39" s="82"/>
      <c r="E39" s="82"/>
      <c r="F39" s="82"/>
      <c r="H39" s="72" t="s">
        <v>143</v>
      </c>
      <c r="I39" s="242">
        <f>+'Check Sheet'!$I$54</f>
        <v>42583</v>
      </c>
      <c r="J39" s="243">
        <f>+'Check Sheet'!I38</f>
        <v>0</v>
      </c>
    </row>
    <row r="40" spans="1:10" ht="12.75">
      <c r="A40" s="244" t="s">
        <v>17</v>
      </c>
      <c r="B40" s="245"/>
      <c r="C40" s="245"/>
      <c r="D40" s="245"/>
      <c r="E40" s="245"/>
      <c r="F40" s="245"/>
      <c r="G40" s="245"/>
      <c r="H40" s="245"/>
      <c r="I40" s="245"/>
      <c r="J40" s="246"/>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337</v>
      </c>
      <c r="B7" s="238"/>
      <c r="C7" s="238"/>
      <c r="D7" s="238"/>
      <c r="E7" s="238"/>
      <c r="F7" s="238"/>
      <c r="G7" s="238"/>
      <c r="H7" s="238"/>
      <c r="I7" s="238"/>
      <c r="J7" s="240"/>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4" t="s">
        <v>338</v>
      </c>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254"/>
      <c r="C13" s="254"/>
      <c r="D13" s="254"/>
      <c r="E13" s="254"/>
      <c r="F13" s="254"/>
      <c r="G13" s="254"/>
      <c r="H13" s="254"/>
      <c r="I13" s="254"/>
      <c r="J13" s="84"/>
    </row>
    <row r="14" spans="1:12" ht="12.75">
      <c r="A14" s="86"/>
      <c r="B14" s="177"/>
      <c r="C14" s="173" t="str">
        <f>TEXT(L14*(1+'[2]Combined LG'!$G$6),"$0.00 (A)")</f>
        <v>$2.25 (A)</v>
      </c>
      <c r="D14" s="179" t="s">
        <v>339</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4" t="s">
        <v>361</v>
      </c>
      <c r="E3" s="224"/>
      <c r="F3" s="224"/>
      <c r="G3" s="225"/>
      <c r="H3" s="226" t="s">
        <v>362</v>
      </c>
      <c r="I3" s="224"/>
      <c r="J3" s="190"/>
      <c r="K3" s="184"/>
      <c r="L3" s="184"/>
      <c r="M3" s="184"/>
    </row>
    <row r="4" spans="1:13" ht="12.75">
      <c r="A4" s="184"/>
      <c r="B4" s="188"/>
      <c r="C4" s="224" t="s">
        <v>363</v>
      </c>
      <c r="D4" s="224" t="s">
        <v>9</v>
      </c>
      <c r="E4" s="224" t="s">
        <v>364</v>
      </c>
      <c r="F4" s="189" t="s">
        <v>365</v>
      </c>
      <c r="G4" s="191" t="s">
        <v>365</v>
      </c>
      <c r="H4" s="226" t="s">
        <v>9</v>
      </c>
      <c r="I4" s="224" t="s">
        <v>364</v>
      </c>
      <c r="J4" s="190"/>
      <c r="K4" s="184"/>
      <c r="L4" s="184"/>
      <c r="M4" s="184"/>
    </row>
    <row r="5" spans="1:13" ht="12.75">
      <c r="A5" s="184"/>
      <c r="B5" s="188"/>
      <c r="C5" s="224"/>
      <c r="D5" s="224"/>
      <c r="E5" s="224"/>
      <c r="F5" s="189" t="s">
        <v>366</v>
      </c>
      <c r="G5" s="191" t="s">
        <v>367</v>
      </c>
      <c r="H5" s="226"/>
      <c r="I5" s="224"/>
      <c r="J5" s="190"/>
      <c r="K5" s="184"/>
      <c r="L5" s="184"/>
      <c r="M5" s="184"/>
    </row>
    <row r="6" spans="1:13" ht="12.75">
      <c r="A6" s="184"/>
      <c r="B6" s="188"/>
      <c r="C6" s="192" t="s">
        <v>368</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369</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370</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371</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372</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373</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374</v>
      </c>
      <c r="D13" s="193"/>
      <c r="E13" s="193"/>
      <c r="F13" s="194"/>
      <c r="G13" s="195"/>
      <c r="H13" s="193"/>
      <c r="I13" s="193"/>
      <c r="J13" s="190"/>
      <c r="K13" s="184"/>
      <c r="L13" s="184"/>
      <c r="M13" s="184"/>
    </row>
    <row r="14" spans="1:13" ht="25.5">
      <c r="A14" s="184"/>
      <c r="B14" s="188"/>
      <c r="C14" s="192" t="s">
        <v>375</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376</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377</v>
      </c>
      <c r="D19" s="189" t="s">
        <v>35</v>
      </c>
      <c r="E19" s="224" t="s">
        <v>378</v>
      </c>
      <c r="F19" s="224"/>
      <c r="G19" s="201" t="s">
        <v>365</v>
      </c>
      <c r="H19" s="201" t="s">
        <v>365</v>
      </c>
      <c r="I19" s="202"/>
      <c r="J19" s="190"/>
      <c r="K19" s="184"/>
      <c r="L19" s="184"/>
      <c r="M19" s="184"/>
    </row>
    <row r="20" spans="1:13" ht="25.5">
      <c r="A20" s="184"/>
      <c r="B20" s="188"/>
      <c r="C20" s="203" t="s">
        <v>379</v>
      </c>
      <c r="D20" s="189" t="s">
        <v>29</v>
      </c>
      <c r="E20" s="189" t="s">
        <v>9</v>
      </c>
      <c r="F20" s="189" t="s">
        <v>364</v>
      </c>
      <c r="G20" s="201" t="s">
        <v>366</v>
      </c>
      <c r="H20" s="201" t="s">
        <v>367</v>
      </c>
      <c r="I20" s="202"/>
      <c r="J20" s="190"/>
      <c r="K20" s="184"/>
      <c r="L20" s="184"/>
      <c r="M20" s="184"/>
    </row>
    <row r="21" spans="1:13" ht="12.75">
      <c r="A21" s="184"/>
      <c r="B21" s="188"/>
      <c r="C21" s="196" t="s">
        <v>380</v>
      </c>
      <c r="D21" s="196" t="s">
        <v>381</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381</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382</v>
      </c>
      <c r="D23" s="196" t="s">
        <v>381</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383</v>
      </c>
      <c r="D24" s="196" t="s">
        <v>381</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384</v>
      </c>
      <c r="D25" s="196" t="s">
        <v>381</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385</v>
      </c>
      <c r="D26" s="205" t="s">
        <v>381</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386</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386</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377</v>
      </c>
      <c r="D35" s="189" t="s">
        <v>35</v>
      </c>
      <c r="E35" s="224" t="s">
        <v>378</v>
      </c>
      <c r="F35" s="224"/>
      <c r="G35" s="201" t="s">
        <v>365</v>
      </c>
      <c r="H35" s="201" t="s">
        <v>365</v>
      </c>
      <c r="I35" s="202"/>
      <c r="J35" s="190"/>
      <c r="K35" s="184"/>
      <c r="L35" s="184"/>
      <c r="M35" s="184"/>
    </row>
    <row r="36" spans="1:13" ht="25.5">
      <c r="A36" s="184"/>
      <c r="B36" s="188"/>
      <c r="C36" s="203" t="s">
        <v>379</v>
      </c>
      <c r="D36" s="189" t="s">
        <v>29</v>
      </c>
      <c r="E36" s="189" t="s">
        <v>9</v>
      </c>
      <c r="F36" s="189" t="s">
        <v>364</v>
      </c>
      <c r="G36" s="201" t="s">
        <v>366</v>
      </c>
      <c r="H36" s="201" t="s">
        <v>367</v>
      </c>
      <c r="I36" s="202"/>
      <c r="J36" s="190"/>
      <c r="K36" s="184"/>
      <c r="L36" s="184"/>
      <c r="M36" s="184"/>
    </row>
    <row r="37" spans="1:13" ht="12.75">
      <c r="A37" s="184"/>
      <c r="B37" s="188"/>
      <c r="C37" s="196" t="s">
        <v>380</v>
      </c>
      <c r="D37" s="196" t="s">
        <v>381</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381</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382</v>
      </c>
      <c r="D39" s="196" t="s">
        <v>381</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383</v>
      </c>
      <c r="D40" s="196" t="s">
        <v>381</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384</v>
      </c>
      <c r="D41" s="196" t="s">
        <v>381</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385</v>
      </c>
      <c r="D42" s="205" t="s">
        <v>381</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386</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386</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340</v>
      </c>
      <c r="B7" s="238"/>
      <c r="C7" s="238"/>
      <c r="D7" s="238"/>
      <c r="E7" s="238"/>
      <c r="F7" s="238"/>
      <c r="G7" s="238"/>
      <c r="H7" s="238"/>
      <c r="I7" s="238"/>
      <c r="J7" s="240"/>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4" t="s">
        <v>341</v>
      </c>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39" t="s">
        <v>343</v>
      </c>
      <c r="C14" s="340"/>
      <c r="D14" s="340"/>
      <c r="E14" s="341"/>
      <c r="F14" s="348" t="s">
        <v>342</v>
      </c>
      <c r="G14" s="349"/>
      <c r="H14" s="348" t="s">
        <v>217</v>
      </c>
      <c r="I14" s="349"/>
      <c r="J14" s="84"/>
    </row>
    <row r="15" spans="1:13" ht="12.75">
      <c r="A15" s="86"/>
      <c r="B15" s="342" t="s">
        <v>344</v>
      </c>
      <c r="C15" s="343"/>
      <c r="D15" s="343"/>
      <c r="E15" s="344"/>
      <c r="F15" s="350" t="str">
        <f>TEXT(L15*(1+'[2]Combined LG'!$G$6)+0.04,"$0.00 (A)")</f>
        <v>$2.00 (A)</v>
      </c>
      <c r="G15" s="351"/>
      <c r="H15" s="350" t="str">
        <f>TEXT(M15*(1+'[2]Combined LG'!$G$6)+0.03,"$0.00 (A)")</f>
        <v>$31.00 (A)</v>
      </c>
      <c r="I15" s="351"/>
      <c r="J15" s="84"/>
      <c r="L15" s="80">
        <v>1.81</v>
      </c>
      <c r="M15" s="80">
        <v>28.64</v>
      </c>
    </row>
    <row r="16" spans="1:13" ht="12.75">
      <c r="A16" s="86"/>
      <c r="B16" s="345" t="s">
        <v>345</v>
      </c>
      <c r="C16" s="346"/>
      <c r="D16" s="346"/>
      <c r="E16" s="347"/>
      <c r="F16" s="337" t="str">
        <f>+F15</f>
        <v>$2.00 (A)</v>
      </c>
      <c r="G16" s="338"/>
      <c r="H16" s="337" t="str">
        <f>+H15</f>
        <v>$31.00 (A)</v>
      </c>
      <c r="I16" s="338"/>
      <c r="J16" s="84"/>
      <c r="L16" s="80">
        <f>+L15</f>
        <v>1.81</v>
      </c>
      <c r="M16" s="80">
        <f>+M15</f>
        <v>28.64</v>
      </c>
    </row>
    <row r="17" spans="1:13" ht="12.75">
      <c r="A17" s="86"/>
      <c r="B17" s="345" t="s">
        <v>346</v>
      </c>
      <c r="C17" s="346"/>
      <c r="D17" s="346"/>
      <c r="E17" s="347"/>
      <c r="F17" s="337" t="str">
        <f>+F16</f>
        <v>$2.00 (A)</v>
      </c>
      <c r="G17" s="338"/>
      <c r="H17" s="337" t="str">
        <f>+H16</f>
        <v>$31.00 (A)</v>
      </c>
      <c r="I17" s="338"/>
      <c r="J17" s="84"/>
      <c r="L17" s="80">
        <f>+L16</f>
        <v>1.81</v>
      </c>
      <c r="M17" s="80">
        <f>+M16</f>
        <v>28.64</v>
      </c>
    </row>
    <row r="18" spans="1:10" ht="12.75">
      <c r="A18" s="94"/>
      <c r="B18" s="345"/>
      <c r="C18" s="346"/>
      <c r="D18" s="346"/>
      <c r="E18" s="347"/>
      <c r="F18" s="335"/>
      <c r="G18" s="336"/>
      <c r="H18" s="335"/>
      <c r="I18" s="336"/>
      <c r="J18" s="93"/>
    </row>
    <row r="19" spans="1:10" ht="12.75">
      <c r="A19" s="86"/>
      <c r="B19" s="345"/>
      <c r="C19" s="346"/>
      <c r="D19" s="346"/>
      <c r="E19" s="347"/>
      <c r="F19" s="335"/>
      <c r="G19" s="336"/>
      <c r="H19" s="335"/>
      <c r="I19" s="336"/>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5"/>
      <c r="I2" s="315"/>
      <c r="J2" s="85"/>
      <c r="K2" s="138" t="s">
        <v>264</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39" t="s">
        <v>179</v>
      </c>
      <c r="B7" s="238"/>
      <c r="C7" s="238"/>
      <c r="D7" s="238"/>
      <c r="E7" s="238"/>
      <c r="F7" s="238"/>
      <c r="G7" s="238"/>
      <c r="H7" s="238"/>
      <c r="I7" s="238"/>
      <c r="J7" s="238"/>
      <c r="K7" s="85"/>
      <c r="L7" s="85"/>
      <c r="M7" s="84"/>
    </row>
    <row r="8" spans="1:13" ht="12.75">
      <c r="A8" s="332" t="s">
        <v>180</v>
      </c>
      <c r="B8" s="315"/>
      <c r="C8" s="315"/>
      <c r="D8" s="315"/>
      <c r="E8" s="315"/>
      <c r="F8" s="315"/>
      <c r="G8" s="315"/>
      <c r="H8" s="315"/>
      <c r="I8" s="315"/>
      <c r="J8" s="315"/>
      <c r="K8" s="85"/>
      <c r="L8" s="85"/>
      <c r="M8" s="84"/>
    </row>
    <row r="9" spans="1:13" ht="12.75">
      <c r="A9" s="332" t="s">
        <v>126</v>
      </c>
      <c r="B9" s="315"/>
      <c r="C9" s="315"/>
      <c r="D9" s="315"/>
      <c r="E9" s="315"/>
      <c r="F9" s="315"/>
      <c r="G9" s="315"/>
      <c r="H9" s="315"/>
      <c r="I9" s="315"/>
      <c r="J9" s="315"/>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7" t="s">
        <v>129</v>
      </c>
      <c r="E13" s="264"/>
      <c r="F13" s="264"/>
      <c r="G13" s="264"/>
      <c r="H13" s="264"/>
      <c r="I13" s="264"/>
      <c r="J13" s="264"/>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52" t="s">
        <v>333</v>
      </c>
      <c r="P14" s="352"/>
      <c r="Q14" s="352"/>
      <c r="R14" s="352"/>
      <c r="S14" s="352"/>
      <c r="T14" s="352"/>
      <c r="U14" s="352"/>
      <c r="V14" s="352"/>
      <c r="W14" s="352"/>
      <c r="X14" s="352"/>
    </row>
    <row r="15" spans="1:13" ht="12.75">
      <c r="A15" s="99" t="s">
        <v>131</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t="str">
        <f>'Item 105, page 1'!E21</f>
        <v>$0.00</v>
      </c>
      <c r="H22" s="162" t="str">
        <f>'Item 105, page 1'!F21</f>
        <v>$0.00</v>
      </c>
      <c r="I22" s="162" t="str">
        <f>'Item 105, page 1'!G21</f>
        <v>$0.00</v>
      </c>
      <c r="J22" s="162" t="str">
        <f>'Item 105, page 1'!H21</f>
        <v>$0.00</v>
      </c>
      <c r="K22" s="162" t="str">
        <f>'Item 105, page 1'!I21</f>
        <v>$0.00</v>
      </c>
      <c r="L22" s="162" t="str">
        <f>'Item 105, page 1'!J21</f>
        <v>$0.00</v>
      </c>
      <c r="M22" s="162" t="str">
        <f>'Item 105, page 1'!K21</f>
        <v>$0.00</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3" t="str">
        <f>+'Item 106, page 1 '!$B$46</f>
        <v>A gate obstruction charge of $1.51 will be assessed per pick up for opening, unlocking, or closing gates, or moving obstructions in order to pick up solid waste.</v>
      </c>
      <c r="C44" s="353"/>
      <c r="D44" s="353"/>
      <c r="E44" s="353"/>
      <c r="F44" s="353"/>
      <c r="G44" s="353"/>
      <c r="H44" s="353"/>
      <c r="I44" s="353"/>
      <c r="J44" s="85"/>
      <c r="K44" s="85"/>
      <c r="L44" s="85"/>
      <c r="M44" s="84"/>
    </row>
    <row r="45" spans="1:13" ht="12.75">
      <c r="A45" s="89"/>
      <c r="B45" s="353"/>
      <c r="C45" s="353"/>
      <c r="D45" s="353"/>
      <c r="E45" s="353"/>
      <c r="F45" s="353"/>
      <c r="G45" s="353"/>
      <c r="H45" s="353"/>
      <c r="I45" s="353"/>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Abby Hart, Revenue Share Administrator </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41">
        <f>+'Check Sheet'!$B$54</f>
        <v>42536</v>
      </c>
      <c r="C51" s="241">
        <f>+'Check Sheet'!C50</f>
        <v>0</v>
      </c>
      <c r="D51" s="129"/>
      <c r="E51" s="82"/>
      <c r="F51" s="82"/>
      <c r="G51" s="82"/>
      <c r="K51" s="72" t="s">
        <v>143</v>
      </c>
      <c r="L51" s="242">
        <f>+'Check Sheet'!$I$54</f>
        <v>42583</v>
      </c>
      <c r="M51" s="243">
        <f>+'Check Sheet'!L50</f>
        <v>0</v>
      </c>
    </row>
    <row r="52" spans="1:13" ht="12.75">
      <c r="A52" s="244" t="s">
        <v>17</v>
      </c>
      <c r="B52" s="245"/>
      <c r="C52" s="245"/>
      <c r="D52" s="245"/>
      <c r="E52" s="245"/>
      <c r="F52" s="245"/>
      <c r="G52" s="245"/>
      <c r="H52" s="245"/>
      <c r="I52" s="245"/>
      <c r="J52" s="245"/>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187</v>
      </c>
      <c r="B7" s="238"/>
      <c r="C7" s="238"/>
      <c r="D7" s="238"/>
      <c r="E7" s="238"/>
      <c r="F7" s="238"/>
      <c r="G7" s="238"/>
      <c r="H7" s="238"/>
      <c r="I7" s="238"/>
      <c r="J7" s="240"/>
    </row>
    <row r="8" spans="1:10" ht="12.75">
      <c r="A8" s="314" t="s">
        <v>188</v>
      </c>
      <c r="B8" s="315"/>
      <c r="C8" s="315"/>
      <c r="D8" s="315"/>
      <c r="E8" s="315"/>
      <c r="F8" s="315"/>
      <c r="G8" s="315"/>
      <c r="H8" s="315"/>
      <c r="I8" s="315"/>
      <c r="J8" s="316"/>
    </row>
    <row r="9" spans="1:10" ht="12.75">
      <c r="A9" s="332" t="s">
        <v>189</v>
      </c>
      <c r="B9" s="354"/>
      <c r="C9" s="354"/>
      <c r="D9" s="354"/>
      <c r="E9" s="354"/>
      <c r="F9" s="354"/>
      <c r="G9" s="354"/>
      <c r="H9" s="354"/>
      <c r="I9" s="354"/>
      <c r="J9" s="355"/>
    </row>
    <row r="10" spans="1:10" ht="12.75">
      <c r="A10" s="332" t="s">
        <v>126</v>
      </c>
      <c r="B10" s="315"/>
      <c r="C10" s="315"/>
      <c r="D10" s="315"/>
      <c r="E10" s="315"/>
      <c r="F10" s="315"/>
      <c r="G10" s="315"/>
      <c r="H10" s="315"/>
      <c r="I10" s="315"/>
      <c r="J10" s="316"/>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7" t="s">
        <v>129</v>
      </c>
      <c r="E14" s="264"/>
      <c r="F14" s="264"/>
      <c r="G14" s="264"/>
      <c r="H14" s="264"/>
      <c r="I14" s="264"/>
      <c r="J14" s="265"/>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3" t="str">
        <f>+'Item 106, page 1 '!$B$46</f>
        <v>A gate obstruction charge of $1.51 will be assessed per pick up for opening, unlocking, or closing gates, or moving obstructions in order to pick up solid waste.</v>
      </c>
      <c r="C35" s="353"/>
      <c r="D35" s="353"/>
      <c r="E35" s="353"/>
      <c r="F35" s="353"/>
      <c r="G35" s="353"/>
      <c r="H35" s="353"/>
      <c r="I35" s="353"/>
      <c r="J35" s="84"/>
    </row>
    <row r="36" spans="1:10" ht="12.75">
      <c r="A36" s="89"/>
      <c r="B36" s="353"/>
      <c r="C36" s="353"/>
      <c r="D36" s="353"/>
      <c r="E36" s="353"/>
      <c r="F36" s="353"/>
      <c r="G36" s="353"/>
      <c r="H36" s="353"/>
      <c r="I36" s="353"/>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Hart,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1">
        <f>+'Check Sheet'!$B$54</f>
        <v>42536</v>
      </c>
      <c r="C52" s="241">
        <f>+'Check Sheet'!C51</f>
        <v>0</v>
      </c>
      <c r="D52" s="82"/>
      <c r="E52" s="82"/>
      <c r="F52" s="82"/>
      <c r="H52" s="72" t="s">
        <v>143</v>
      </c>
      <c r="I52" s="242">
        <f>+'Check Sheet'!$I$54</f>
        <v>42583</v>
      </c>
      <c r="J52" s="243">
        <f>+'Check Sheet'!I51</f>
        <v>0</v>
      </c>
    </row>
    <row r="53" spans="1:10" ht="12.75">
      <c r="A53" s="244" t="s">
        <v>17</v>
      </c>
      <c r="B53" s="245"/>
      <c r="C53" s="245"/>
      <c r="D53" s="245"/>
      <c r="E53" s="245"/>
      <c r="F53" s="245"/>
      <c r="G53" s="245"/>
      <c r="H53" s="245"/>
      <c r="I53" s="245"/>
      <c r="J53" s="246"/>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193</v>
      </c>
      <c r="B7" s="238"/>
      <c r="C7" s="238"/>
      <c r="D7" s="238"/>
      <c r="E7" s="238"/>
      <c r="F7" s="238"/>
      <c r="G7" s="238"/>
      <c r="H7" s="238"/>
      <c r="I7" s="238"/>
      <c r="J7" s="240"/>
    </row>
    <row r="8" spans="1:10" ht="12.75">
      <c r="A8" s="314" t="s">
        <v>194</v>
      </c>
      <c r="B8" s="315"/>
      <c r="C8" s="315"/>
      <c r="D8" s="315"/>
      <c r="E8" s="315"/>
      <c r="F8" s="315"/>
      <c r="G8" s="315"/>
      <c r="H8" s="315"/>
      <c r="I8" s="315"/>
      <c r="J8" s="316"/>
    </row>
    <row r="9" spans="1:10" ht="12.75">
      <c r="A9" s="332" t="s">
        <v>126</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7" t="s">
        <v>129</v>
      </c>
      <c r="E15" s="264"/>
      <c r="F15" s="264"/>
      <c r="G15" s="264"/>
      <c r="H15" s="264"/>
      <c r="I15" s="264"/>
      <c r="J15" s="265"/>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3" t="str">
        <f>+'Item 106, page 1 '!$B$46</f>
        <v>A gate obstruction charge of $1.51 will be assessed per pick up for opening, unlocking, or closing gates, or moving obstructions in order to pick up solid waste.</v>
      </c>
      <c r="C39" s="353"/>
      <c r="D39" s="353"/>
      <c r="E39" s="353"/>
      <c r="F39" s="353"/>
      <c r="G39" s="353"/>
      <c r="H39" s="353"/>
      <c r="I39" s="353"/>
      <c r="J39" s="84"/>
    </row>
    <row r="40" spans="1:10" ht="12.75">
      <c r="A40" s="89"/>
      <c r="B40" s="353"/>
      <c r="C40" s="353"/>
      <c r="D40" s="353"/>
      <c r="E40" s="353"/>
      <c r="F40" s="353"/>
      <c r="G40" s="353"/>
      <c r="H40" s="353"/>
      <c r="I40" s="353"/>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Abby Hart, Revenue Share Administrator </v>
      </c>
      <c r="C54" s="1"/>
      <c r="D54" s="85"/>
      <c r="E54" s="85"/>
      <c r="F54" s="85"/>
      <c r="G54" s="85"/>
      <c r="H54" s="85"/>
      <c r="I54" s="85"/>
      <c r="J54" s="84"/>
    </row>
    <row r="55" spans="1:10" ht="12.75">
      <c r="A55" s="23"/>
      <c r="B55" s="1"/>
      <c r="C55" s="1"/>
      <c r="D55" s="85"/>
      <c r="E55" s="85"/>
      <c r="F55" s="85"/>
      <c r="J55" s="84"/>
    </row>
    <row r="56" spans="1:10" ht="12.75">
      <c r="A56" s="26" t="s">
        <v>100</v>
      </c>
      <c r="B56" s="241">
        <f>+'Check Sheet'!$B$54</f>
        <v>42536</v>
      </c>
      <c r="C56" s="241">
        <f>+'Check Sheet'!C55</f>
        <v>0</v>
      </c>
      <c r="D56" s="82"/>
      <c r="E56" s="82"/>
      <c r="F56" s="82"/>
      <c r="H56" s="72" t="s">
        <v>143</v>
      </c>
      <c r="I56" s="242">
        <f>+'Check Sheet'!$I$54</f>
        <v>42583</v>
      </c>
      <c r="J56" s="243">
        <f>+'Check Sheet'!I55</f>
        <v>0</v>
      </c>
    </row>
    <row r="57" spans="1:10" ht="12.75">
      <c r="A57" s="244" t="s">
        <v>17</v>
      </c>
      <c r="B57" s="245"/>
      <c r="C57" s="245"/>
      <c r="D57" s="245"/>
      <c r="E57" s="245"/>
      <c r="F57" s="245"/>
      <c r="G57" s="245"/>
      <c r="H57" s="245"/>
      <c r="I57" s="245"/>
      <c r="J57" s="246"/>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225</v>
      </c>
      <c r="B7" s="238"/>
      <c r="C7" s="238"/>
      <c r="D7" s="238"/>
      <c r="E7" s="238"/>
      <c r="F7" s="238"/>
      <c r="G7" s="238"/>
      <c r="H7" s="238"/>
      <c r="I7" s="238"/>
      <c r="J7" s="240"/>
    </row>
    <row r="8" spans="1:10" ht="12.75">
      <c r="A8" s="314" t="s">
        <v>226</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4"/>
      <c r="F13" s="264"/>
      <c r="G13" s="264"/>
      <c r="H13" s="264"/>
      <c r="I13" s="264"/>
      <c r="J13" s="265"/>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353" t="str">
        <f>+'Item 106, page 1 '!$B$46</f>
        <v>A gate obstruction charge of $1.51 will be assessed per pick up for opening, unlocking, or closing gates, or moving obstructions in order to pick up solid waste.</v>
      </c>
      <c r="C47" s="353"/>
      <c r="D47" s="353"/>
      <c r="E47" s="353"/>
      <c r="F47" s="353"/>
      <c r="G47" s="353"/>
      <c r="H47" s="353"/>
      <c r="I47" s="353"/>
      <c r="J47" s="84"/>
    </row>
    <row r="48" spans="1:10" ht="12.75">
      <c r="A48" s="86"/>
      <c r="B48" s="353"/>
      <c r="C48" s="353"/>
      <c r="D48" s="353"/>
      <c r="E48" s="353"/>
      <c r="F48" s="353"/>
      <c r="G48" s="353"/>
      <c r="H48" s="353"/>
      <c r="I48" s="353"/>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230</v>
      </c>
      <c r="B7" s="238"/>
      <c r="C7" s="238"/>
      <c r="D7" s="238"/>
      <c r="E7" s="238"/>
      <c r="F7" s="238"/>
      <c r="G7" s="238"/>
      <c r="H7" s="238"/>
      <c r="I7" s="238"/>
      <c r="J7" s="240"/>
    </row>
    <row r="8" spans="1:10" ht="12.75">
      <c r="A8" s="314" t="s">
        <v>194</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4"/>
      <c r="F13" s="264"/>
      <c r="G13" s="264"/>
      <c r="H13" s="264"/>
      <c r="I13" s="264"/>
      <c r="J13" s="265"/>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353" t="str">
        <f>+'Item 106, page 1 '!$B$46</f>
        <v>A gate obstruction charge of $1.51 will be assessed per pick up for opening, unlocking, or closing gates, or moving obstructions in order to pick up solid waste.</v>
      </c>
      <c r="C33" s="353"/>
      <c r="D33" s="353"/>
      <c r="E33" s="353"/>
      <c r="F33" s="353"/>
      <c r="G33" s="353"/>
      <c r="H33" s="353"/>
      <c r="I33" s="353"/>
      <c r="J33" s="84"/>
    </row>
    <row r="34" spans="1:10" ht="12.75">
      <c r="A34" s="89"/>
      <c r="B34" s="353"/>
      <c r="C34" s="353"/>
      <c r="D34" s="353"/>
      <c r="E34" s="353"/>
      <c r="F34" s="353"/>
      <c r="G34" s="353"/>
      <c r="H34" s="353"/>
      <c r="I34" s="353"/>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Abby Hart, Revenue Share Administrator </v>
      </c>
      <c r="C47" s="1"/>
      <c r="D47" s="85"/>
      <c r="E47" s="85"/>
      <c r="F47" s="85"/>
      <c r="G47" s="85"/>
      <c r="H47" s="85"/>
      <c r="I47" s="85"/>
      <c r="J47" s="84"/>
    </row>
    <row r="48" spans="1:15" ht="12.75">
      <c r="A48" s="23"/>
      <c r="B48" s="1"/>
      <c r="C48" s="1"/>
      <c r="D48" s="85"/>
      <c r="E48" s="85"/>
      <c r="F48" s="85"/>
      <c r="J48" s="84"/>
      <c r="O48" s="130"/>
    </row>
    <row r="49" spans="1:15" ht="12.75">
      <c r="A49" s="26" t="s">
        <v>100</v>
      </c>
      <c r="B49" s="241">
        <f>+'Check Sheet'!$B$54</f>
        <v>42536</v>
      </c>
      <c r="C49" s="241">
        <f>+'Check Sheet'!C48</f>
        <v>0</v>
      </c>
      <c r="D49" s="82"/>
      <c r="E49" s="82"/>
      <c r="F49" s="82"/>
      <c r="H49" s="72" t="s">
        <v>143</v>
      </c>
      <c r="I49" s="242">
        <f>+'Check Sheet'!$I$54</f>
        <v>42583</v>
      </c>
      <c r="J49" s="243">
        <f>+'Check Sheet'!I48</f>
        <v>0</v>
      </c>
      <c r="O49" s="130"/>
    </row>
    <row r="50" spans="1:15" ht="12.75">
      <c r="A50" s="244" t="s">
        <v>17</v>
      </c>
      <c r="B50" s="245"/>
      <c r="C50" s="245"/>
      <c r="D50" s="245"/>
      <c r="E50" s="245"/>
      <c r="F50" s="245"/>
      <c r="G50" s="245"/>
      <c r="H50" s="245"/>
      <c r="I50" s="245"/>
      <c r="J50" s="246"/>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284</v>
      </c>
      <c r="I2" s="132" t="s">
        <v>285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286</v>
      </c>
      <c r="B7" s="238"/>
      <c r="C7" s="238"/>
      <c r="D7" s="238"/>
      <c r="E7" s="238"/>
      <c r="F7" s="238"/>
      <c r="G7" s="238"/>
      <c r="H7" s="238"/>
      <c r="I7" s="238"/>
      <c r="J7" s="240"/>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G21" sqref="G21"/>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388</v>
      </c>
      <c r="H2" s="227" t="s">
        <v>92</v>
      </c>
      <c r="I2" s="227"/>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356</v>
      </c>
      <c r="E5" s="27"/>
      <c r="F5" s="27"/>
      <c r="G5" s="27"/>
      <c r="H5" s="27"/>
      <c r="I5" s="27"/>
      <c r="J5" s="29"/>
    </row>
    <row r="6" spans="1:10" ht="12.75">
      <c r="A6" s="23"/>
      <c r="B6" s="1"/>
      <c r="C6" s="1"/>
      <c r="D6" s="1"/>
      <c r="E6" s="1"/>
      <c r="F6" s="1"/>
      <c r="G6" s="1"/>
      <c r="H6" s="1"/>
      <c r="I6" s="1"/>
      <c r="J6" s="25"/>
    </row>
    <row r="7" spans="1:10" ht="12.75">
      <c r="A7" s="23"/>
      <c r="B7" s="1"/>
      <c r="C7" s="227" t="s">
        <v>3</v>
      </c>
      <c r="D7" s="227"/>
      <c r="E7" s="227"/>
      <c r="F7" s="227"/>
      <c r="G7" s="227"/>
      <c r="H7" s="227"/>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t="str">
        <f>LEFT(G2,2)</f>
        <v>32</v>
      </c>
      <c r="D16" s="1"/>
      <c r="E16" s="4" t="s">
        <v>260</v>
      </c>
      <c r="F16" s="4" t="str">
        <f>LEFT('Item 100, page 6b'!H2,1)</f>
        <v>1</v>
      </c>
      <c r="G16" s="1"/>
      <c r="H16" s="39"/>
      <c r="I16" s="39"/>
      <c r="J16" s="25"/>
    </row>
    <row r="17" spans="1:10" ht="12.75">
      <c r="A17" s="23"/>
      <c r="B17" s="4" t="s">
        <v>96</v>
      </c>
      <c r="C17" s="4" t="s">
        <v>94</v>
      </c>
      <c r="D17" s="1"/>
      <c r="E17" s="4">
        <v>27</v>
      </c>
      <c r="F17" s="4">
        <v>21</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0" ht="12.75">
      <c r="A20" s="23"/>
      <c r="B20" s="4" t="s">
        <v>12</v>
      </c>
      <c r="C20" s="4">
        <v>4</v>
      </c>
      <c r="D20" s="1"/>
      <c r="E20" s="4">
        <v>30</v>
      </c>
      <c r="F20" s="4" t="str">
        <f>LEFT('Item 106, page 1 '!H2,2)</f>
        <v>21</v>
      </c>
      <c r="G20" s="1"/>
      <c r="H20" s="39"/>
      <c r="I20" s="39"/>
      <c r="J20" s="25"/>
    </row>
    <row r="21" spans="1:10" ht="12.75">
      <c r="A21" s="23"/>
      <c r="B21" s="4">
        <v>6</v>
      </c>
      <c r="C21" s="4" t="s">
        <v>94</v>
      </c>
      <c r="D21" s="1"/>
      <c r="E21" s="4">
        <v>31</v>
      </c>
      <c r="F21" s="4" t="str">
        <f>LEFT('Item 107'!H2,2)</f>
        <v>19</v>
      </c>
      <c r="G21" s="1"/>
      <c r="H21" s="39"/>
      <c r="I21" s="39"/>
      <c r="J21" s="25"/>
    </row>
    <row r="22" spans="1:10" ht="12.75">
      <c r="A22" s="23"/>
      <c r="B22" s="4">
        <v>7</v>
      </c>
      <c r="C22" s="4" t="s">
        <v>94</v>
      </c>
      <c r="D22" s="1"/>
      <c r="E22" s="4">
        <v>32</v>
      </c>
      <c r="F22" s="4" t="str">
        <f>LEFT('Item 110'!H2,2)</f>
        <v>19</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94</v>
      </c>
      <c r="D24" s="1"/>
      <c r="E24" s="4">
        <v>34</v>
      </c>
      <c r="F24" s="4" t="s">
        <v>94</v>
      </c>
      <c r="G24" s="1"/>
      <c r="H24" s="39"/>
      <c r="I24" s="39"/>
      <c r="J24" s="25"/>
    </row>
    <row r="25" spans="1:10" ht="12.75">
      <c r="A25" s="23"/>
      <c r="B25" s="4">
        <v>10</v>
      </c>
      <c r="C25" s="4" t="s">
        <v>94</v>
      </c>
      <c r="D25" s="1"/>
      <c r="E25" s="4">
        <v>35</v>
      </c>
      <c r="F25" s="4" t="s">
        <v>94</v>
      </c>
      <c r="G25" s="1"/>
      <c r="H25" s="39"/>
      <c r="I25" s="39"/>
      <c r="J25" s="25"/>
    </row>
    <row r="26" spans="1:10" ht="12.75">
      <c r="A26" s="23"/>
      <c r="B26" s="4">
        <v>11</v>
      </c>
      <c r="C26" s="4" t="s">
        <v>94</v>
      </c>
      <c r="D26" s="1"/>
      <c r="E26" s="4">
        <v>36</v>
      </c>
      <c r="F26" s="4" t="str">
        <f>LEFT('Item 205'!$H$2,1)</f>
        <v>1</v>
      </c>
      <c r="G26" s="1"/>
      <c r="H26" s="39"/>
      <c r="I26" s="39"/>
      <c r="J26" s="25"/>
    </row>
    <row r="27" spans="1:10" ht="12.75">
      <c r="A27" s="23"/>
      <c r="B27" s="4">
        <v>12</v>
      </c>
      <c r="C27" s="4" t="s">
        <v>94</v>
      </c>
      <c r="D27" s="1"/>
      <c r="E27" s="4">
        <v>37</v>
      </c>
      <c r="F27" s="4" t="s">
        <v>94</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94</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94</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94</v>
      </c>
      <c r="G35" s="1"/>
      <c r="H35" s="39"/>
      <c r="I35" s="39"/>
      <c r="J35" s="25"/>
    </row>
    <row r="36" spans="1:10" ht="12.75">
      <c r="A36" s="23"/>
      <c r="B36" s="4">
        <v>21</v>
      </c>
      <c r="C36" s="4" t="str">
        <f>LEFT('Item 100, page 1'!H1,2)</f>
        <v>24</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25</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1" t="s">
        <v>13</v>
      </c>
      <c r="E43" s="231"/>
      <c r="F43" s="231"/>
      <c r="G43" s="231"/>
      <c r="I43" s="71" t="s">
        <v>98</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
        <v>389</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232">
        <v>42536</v>
      </c>
      <c r="C54" s="232"/>
      <c r="D54" s="27"/>
      <c r="E54" s="27"/>
      <c r="F54" s="27"/>
      <c r="G54" s="27"/>
      <c r="H54" s="72" t="s">
        <v>143</v>
      </c>
      <c r="I54" s="233">
        <v>42583</v>
      </c>
      <c r="J54" s="234"/>
    </row>
    <row r="55" spans="1:10" ht="12.75">
      <c r="A55" s="228" t="s">
        <v>17</v>
      </c>
      <c r="B55" s="229"/>
      <c r="C55" s="229"/>
      <c r="D55" s="229"/>
      <c r="E55" s="229"/>
      <c r="F55" s="229"/>
      <c r="G55" s="229"/>
      <c r="H55" s="229"/>
      <c r="I55" s="229"/>
      <c r="J55" s="230"/>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273</v>
      </c>
      <c r="B7" s="238"/>
      <c r="C7" s="238"/>
      <c r="D7" s="238"/>
      <c r="E7" s="238"/>
      <c r="F7" s="238"/>
      <c r="G7" s="238"/>
      <c r="H7" s="238"/>
      <c r="I7" s="238"/>
      <c r="J7" s="240"/>
    </row>
    <row r="8" spans="1:10" ht="12.75">
      <c r="A8" s="86"/>
      <c r="B8" s="85"/>
      <c r="C8" s="85"/>
      <c r="D8" s="85"/>
      <c r="E8" s="85"/>
      <c r="F8" s="85"/>
      <c r="G8" s="85"/>
      <c r="H8" s="85"/>
      <c r="I8" s="85"/>
      <c r="J8" s="84"/>
    </row>
    <row r="9" spans="1:10" ht="12.75">
      <c r="A9" s="86"/>
      <c r="B9" s="247"/>
      <c r="C9" s="247"/>
      <c r="D9" s="247"/>
      <c r="E9" s="247"/>
      <c r="F9" s="247"/>
      <c r="G9" s="247"/>
      <c r="H9" s="247"/>
      <c r="I9" s="247"/>
      <c r="J9" s="84"/>
    </row>
    <row r="10" spans="1:10" ht="12.75">
      <c r="A10" s="86"/>
      <c r="B10" s="168" t="s">
        <v>276</v>
      </c>
      <c r="C10" s="168"/>
      <c r="D10" s="181" t="str">
        <f>+TEXT(15*(1+0.055),"$0.00")&amp;" (A)"</f>
        <v>$15.83 (A)</v>
      </c>
      <c r="E10" s="168" t="s">
        <v>277</v>
      </c>
      <c r="F10" s="168"/>
      <c r="G10" s="168"/>
      <c r="H10" s="168"/>
      <c r="I10" s="168"/>
      <c r="J10" s="84"/>
    </row>
    <row r="11" spans="1:10" ht="12.75">
      <c r="A11" s="86"/>
      <c r="B11" s="236" t="s">
        <v>278</v>
      </c>
      <c r="C11" s="236"/>
      <c r="D11" s="236"/>
      <c r="E11" s="236"/>
      <c r="F11" s="236"/>
      <c r="G11" s="236"/>
      <c r="H11" s="236"/>
      <c r="I11" s="236"/>
      <c r="J11" s="84"/>
    </row>
    <row r="12" spans="1:10" ht="12.75">
      <c r="A12" s="86"/>
      <c r="B12" s="236" t="s">
        <v>279</v>
      </c>
      <c r="C12" s="236"/>
      <c r="D12" s="236"/>
      <c r="E12" s="236"/>
      <c r="F12" s="236"/>
      <c r="G12" s="236"/>
      <c r="H12" s="236"/>
      <c r="I12" s="236"/>
      <c r="J12" s="84"/>
    </row>
    <row r="13" spans="1:10" ht="12.75">
      <c r="A13" s="86"/>
      <c r="B13" s="237"/>
      <c r="C13" s="237"/>
      <c r="D13" s="237"/>
      <c r="E13" s="237"/>
      <c r="F13" s="237"/>
      <c r="G13" s="237"/>
      <c r="H13" s="237"/>
      <c r="I13" s="237"/>
      <c r="J13" s="84"/>
    </row>
    <row r="14" spans="1:10" ht="12.75">
      <c r="A14" s="86"/>
      <c r="B14" s="235" t="s">
        <v>357</v>
      </c>
      <c r="C14" s="235"/>
      <c r="D14" s="235"/>
      <c r="E14" s="180" t="str">
        <f>+TEXT(28.64*(1+0.055),"$0.00")&amp;" (A)"</f>
        <v>$30.22 (A)</v>
      </c>
      <c r="F14" s="235" t="s">
        <v>280</v>
      </c>
      <c r="G14" s="235"/>
      <c r="H14" s="235"/>
      <c r="I14" s="235"/>
      <c r="J14" s="84"/>
    </row>
    <row r="15" spans="1:10" ht="12.75">
      <c r="A15" s="86"/>
      <c r="B15" s="237" t="s">
        <v>281</v>
      </c>
      <c r="C15" s="237"/>
      <c r="D15" s="237"/>
      <c r="E15" s="237"/>
      <c r="F15" s="237"/>
      <c r="G15" s="237"/>
      <c r="H15" s="237"/>
      <c r="I15" s="237"/>
      <c r="J15" s="84"/>
    </row>
    <row r="16" spans="1:10" ht="12.75">
      <c r="A16" s="86"/>
      <c r="B16" s="237" t="s">
        <v>282</v>
      </c>
      <c r="C16" s="237"/>
      <c r="D16" s="237"/>
      <c r="E16" s="237"/>
      <c r="F16" s="237"/>
      <c r="G16" s="237"/>
      <c r="H16" s="237"/>
      <c r="I16" s="237"/>
      <c r="J16" s="84"/>
    </row>
    <row r="17" spans="1:10" ht="12.75">
      <c r="A17" s="86"/>
      <c r="B17" s="237"/>
      <c r="C17" s="237"/>
      <c r="D17" s="237"/>
      <c r="E17" s="237"/>
      <c r="F17" s="237"/>
      <c r="G17" s="237"/>
      <c r="H17" s="237"/>
      <c r="I17" s="237"/>
      <c r="J17" s="84"/>
    </row>
    <row r="18" spans="1:10" ht="12.75">
      <c r="A18" s="94"/>
      <c r="B18" s="235" t="s">
        <v>357</v>
      </c>
      <c r="C18" s="235"/>
      <c r="D18" s="235"/>
      <c r="E18" s="180" t="str">
        <f>+TEXT(47.93*(1+0.055),"$0.00")&amp;" (A)"</f>
        <v>$50.57 (A)</v>
      </c>
      <c r="F18" s="235" t="s">
        <v>283</v>
      </c>
      <c r="G18" s="235"/>
      <c r="H18" s="235"/>
      <c r="I18" s="235"/>
      <c r="J18" s="93"/>
    </row>
    <row r="19" spans="1:10" ht="12.75">
      <c r="A19" s="86"/>
      <c r="B19" s="237" t="s">
        <v>281</v>
      </c>
      <c r="C19" s="237"/>
      <c r="D19" s="237"/>
      <c r="E19" s="237"/>
      <c r="F19" s="237"/>
      <c r="G19" s="237"/>
      <c r="H19" s="237"/>
      <c r="I19" s="237"/>
      <c r="J19" s="84"/>
    </row>
    <row r="20" spans="1:10" ht="12.75">
      <c r="A20" s="86"/>
      <c r="B20" s="237" t="s">
        <v>282</v>
      </c>
      <c r="C20" s="237"/>
      <c r="D20" s="237"/>
      <c r="E20" s="237"/>
      <c r="F20" s="237"/>
      <c r="G20" s="237"/>
      <c r="H20" s="237"/>
      <c r="I20" s="237"/>
      <c r="J20" s="84"/>
    </row>
    <row r="21" spans="1:10" ht="12.75">
      <c r="A21" s="86"/>
      <c r="B21" s="237"/>
      <c r="C21" s="237"/>
      <c r="D21" s="237"/>
      <c r="E21" s="237"/>
      <c r="F21" s="237"/>
      <c r="G21" s="237"/>
      <c r="H21" s="237"/>
      <c r="I21" s="237"/>
      <c r="J21" s="84"/>
    </row>
    <row r="22" spans="1:10" ht="12.75">
      <c r="A22" s="86"/>
      <c r="B22" s="237"/>
      <c r="C22" s="237"/>
      <c r="D22" s="237"/>
      <c r="E22" s="237"/>
      <c r="F22" s="237"/>
      <c r="G22" s="237"/>
      <c r="H22" s="237"/>
      <c r="I22" s="237"/>
      <c r="J22" s="84"/>
    </row>
    <row r="23" spans="1:10" ht="12.75">
      <c r="A23" s="86"/>
      <c r="B23" s="237"/>
      <c r="C23" s="237"/>
      <c r="D23" s="237"/>
      <c r="E23" s="237"/>
      <c r="F23" s="237"/>
      <c r="G23" s="237"/>
      <c r="H23" s="237"/>
      <c r="I23" s="237"/>
      <c r="J23" s="84"/>
    </row>
    <row r="24" spans="1:10" ht="12.75">
      <c r="A24" s="86"/>
      <c r="B24" s="236"/>
      <c r="C24" s="236"/>
      <c r="D24" s="236"/>
      <c r="E24" s="236"/>
      <c r="F24" s="236"/>
      <c r="G24" s="236"/>
      <c r="H24" s="236"/>
      <c r="I24" s="236"/>
      <c r="J24" s="84"/>
    </row>
    <row r="25" spans="1:10" ht="12.75">
      <c r="A25" s="86"/>
      <c r="B25" s="236"/>
      <c r="C25" s="236"/>
      <c r="D25" s="236"/>
      <c r="E25" s="236"/>
      <c r="F25" s="236"/>
      <c r="G25" s="236"/>
      <c r="H25" s="236"/>
      <c r="I25" s="236"/>
      <c r="J25" s="84"/>
    </row>
    <row r="26" spans="1:10" ht="12.75">
      <c r="A26" s="86"/>
      <c r="B26" s="236"/>
      <c r="C26" s="236"/>
      <c r="D26" s="236"/>
      <c r="E26" s="236"/>
      <c r="F26" s="236"/>
      <c r="G26" s="236"/>
      <c r="H26" s="236"/>
      <c r="I26" s="236"/>
      <c r="J26" s="84"/>
    </row>
    <row r="27" spans="1:10" ht="12.75">
      <c r="A27" s="86"/>
      <c r="B27" s="236"/>
      <c r="C27" s="236"/>
      <c r="D27" s="236"/>
      <c r="E27" s="236"/>
      <c r="F27" s="236"/>
      <c r="G27" s="236"/>
      <c r="H27" s="236"/>
      <c r="I27" s="236"/>
      <c r="J27" s="84"/>
    </row>
    <row r="28" spans="1:10" ht="12.75">
      <c r="A28" s="86"/>
      <c r="B28" s="236"/>
      <c r="C28" s="236"/>
      <c r="D28" s="236"/>
      <c r="E28" s="236"/>
      <c r="F28" s="236"/>
      <c r="G28" s="236"/>
      <c r="H28" s="236"/>
      <c r="I28" s="236"/>
      <c r="J28" s="84"/>
    </row>
    <row r="29" spans="1:10" ht="12.75">
      <c r="A29" s="86"/>
      <c r="B29" s="236"/>
      <c r="C29" s="236"/>
      <c r="D29" s="236"/>
      <c r="E29" s="236"/>
      <c r="F29" s="236"/>
      <c r="G29" s="236"/>
      <c r="H29" s="236"/>
      <c r="I29" s="236"/>
      <c r="J29" s="84"/>
    </row>
    <row r="30" spans="1:10" ht="12.75">
      <c r="A30" s="86"/>
      <c r="B30" s="236"/>
      <c r="C30" s="236"/>
      <c r="D30" s="236"/>
      <c r="E30" s="236"/>
      <c r="F30" s="236"/>
      <c r="G30" s="236"/>
      <c r="H30" s="236"/>
      <c r="I30" s="236"/>
      <c r="J30" s="84"/>
    </row>
    <row r="31" spans="1:10" ht="12.75">
      <c r="A31" s="118"/>
      <c r="B31" s="238"/>
      <c r="C31" s="238"/>
      <c r="D31" s="238"/>
      <c r="E31" s="238"/>
      <c r="F31" s="238"/>
      <c r="G31" s="238"/>
      <c r="H31" s="238"/>
      <c r="I31" s="238"/>
      <c r="J31" s="93"/>
    </row>
    <row r="32" spans="1:10" ht="12.75">
      <c r="A32" s="86"/>
      <c r="B32" s="237"/>
      <c r="C32" s="237"/>
      <c r="D32" s="237"/>
      <c r="E32" s="237"/>
      <c r="F32" s="237"/>
      <c r="G32" s="237"/>
      <c r="H32" s="237"/>
      <c r="I32" s="237"/>
      <c r="J32" s="84"/>
    </row>
    <row r="33" spans="1:10" ht="12.75">
      <c r="A33" s="111"/>
      <c r="B33" s="237"/>
      <c r="C33" s="237"/>
      <c r="D33" s="237"/>
      <c r="E33" s="237"/>
      <c r="F33" s="237"/>
      <c r="G33" s="237"/>
      <c r="H33" s="237"/>
      <c r="I33" s="237"/>
      <c r="J33" s="84"/>
    </row>
    <row r="34" spans="1:10" ht="12.75">
      <c r="A34" s="86"/>
      <c r="B34" s="237"/>
      <c r="C34" s="237"/>
      <c r="D34" s="237"/>
      <c r="E34" s="237"/>
      <c r="F34" s="237"/>
      <c r="G34" s="237"/>
      <c r="H34" s="237"/>
      <c r="I34" s="237"/>
      <c r="J34" s="84"/>
    </row>
    <row r="35" spans="1:10" ht="12.75">
      <c r="A35" s="86"/>
      <c r="B35" s="237"/>
      <c r="C35" s="237"/>
      <c r="D35" s="237"/>
      <c r="E35" s="237"/>
      <c r="F35" s="237"/>
      <c r="G35" s="237"/>
      <c r="H35" s="237"/>
      <c r="I35" s="237"/>
      <c r="J35" s="84"/>
    </row>
    <row r="36" spans="1:10" ht="12.75">
      <c r="A36" s="86"/>
      <c r="B36" s="237"/>
      <c r="C36" s="237"/>
      <c r="D36" s="237"/>
      <c r="E36" s="237"/>
      <c r="F36" s="237"/>
      <c r="G36" s="237"/>
      <c r="H36" s="237"/>
      <c r="I36" s="237"/>
      <c r="J36" s="84"/>
    </row>
    <row r="37" spans="1:10" ht="12.75">
      <c r="A37" s="86"/>
      <c r="B37" s="235"/>
      <c r="C37" s="235"/>
      <c r="D37" s="235"/>
      <c r="E37" s="235"/>
      <c r="F37" s="235"/>
      <c r="G37" s="235"/>
      <c r="H37" s="235"/>
      <c r="I37" s="235"/>
      <c r="J37" s="84"/>
    </row>
    <row r="38" spans="1:10" ht="12.75">
      <c r="A38" s="86"/>
      <c r="B38" s="236"/>
      <c r="C38" s="236"/>
      <c r="D38" s="236"/>
      <c r="E38" s="236"/>
      <c r="F38" s="236"/>
      <c r="G38" s="236"/>
      <c r="H38" s="236"/>
      <c r="I38" s="236"/>
      <c r="J38" s="84"/>
    </row>
    <row r="39" spans="1:10" ht="12.75">
      <c r="A39" s="86"/>
      <c r="B39" s="236"/>
      <c r="C39" s="236"/>
      <c r="D39" s="236"/>
      <c r="E39" s="236"/>
      <c r="F39" s="236"/>
      <c r="G39" s="236"/>
      <c r="H39" s="236"/>
      <c r="I39" s="236"/>
      <c r="J39" s="84"/>
    </row>
    <row r="40" spans="1:10" ht="12.75">
      <c r="A40" s="86"/>
      <c r="B40" s="236"/>
      <c r="C40" s="236"/>
      <c r="D40" s="236"/>
      <c r="E40" s="236"/>
      <c r="F40" s="236"/>
      <c r="G40" s="236"/>
      <c r="H40" s="236"/>
      <c r="I40" s="236"/>
      <c r="J40" s="84"/>
    </row>
    <row r="41" spans="1:10" ht="12.75">
      <c r="A41" s="86"/>
      <c r="B41" s="236"/>
      <c r="C41" s="236"/>
      <c r="D41" s="236"/>
      <c r="E41" s="236"/>
      <c r="F41" s="236"/>
      <c r="G41" s="236"/>
      <c r="H41" s="236"/>
      <c r="I41" s="236"/>
      <c r="J41" s="84"/>
    </row>
    <row r="42" spans="1:10" ht="12.75">
      <c r="A42" s="86"/>
      <c r="B42" s="236"/>
      <c r="C42" s="236"/>
      <c r="D42" s="236"/>
      <c r="E42" s="236"/>
      <c r="F42" s="236"/>
      <c r="G42" s="236"/>
      <c r="H42" s="236"/>
      <c r="I42" s="236"/>
      <c r="J42" s="84"/>
    </row>
    <row r="43" spans="1:10" ht="12.75">
      <c r="A43" s="86"/>
      <c r="B43" s="236"/>
      <c r="C43" s="236"/>
      <c r="D43" s="236"/>
      <c r="E43" s="236"/>
      <c r="F43" s="236"/>
      <c r="G43" s="236"/>
      <c r="H43" s="236"/>
      <c r="I43" s="236"/>
      <c r="J43" s="84"/>
    </row>
    <row r="44" spans="1:10" ht="12.75">
      <c r="A44" s="86"/>
      <c r="B44" s="236"/>
      <c r="C44" s="236"/>
      <c r="D44" s="236"/>
      <c r="E44" s="236"/>
      <c r="F44" s="236"/>
      <c r="G44" s="236"/>
      <c r="H44" s="236"/>
      <c r="I44" s="236"/>
      <c r="J44" s="84"/>
    </row>
    <row r="45" spans="1:10" ht="12.75">
      <c r="A45" s="86"/>
      <c r="B45" s="236"/>
      <c r="C45" s="236"/>
      <c r="D45" s="236"/>
      <c r="E45" s="236"/>
      <c r="F45" s="236"/>
      <c r="G45" s="236"/>
      <c r="H45" s="236"/>
      <c r="I45" s="236"/>
      <c r="J45" s="84"/>
    </row>
    <row r="46" spans="1:10" ht="12.75">
      <c r="A46" s="86"/>
      <c r="B46" s="236"/>
      <c r="C46" s="236"/>
      <c r="D46" s="236"/>
      <c r="E46" s="236"/>
      <c r="F46" s="236"/>
      <c r="G46" s="236"/>
      <c r="H46" s="236"/>
      <c r="I46" s="236"/>
      <c r="J46" s="84"/>
    </row>
    <row r="47" spans="1:10" ht="12.75">
      <c r="A47" s="86"/>
      <c r="B47" s="236"/>
      <c r="C47" s="236"/>
      <c r="D47" s="236"/>
      <c r="E47" s="236"/>
      <c r="F47" s="236"/>
      <c r="G47" s="236"/>
      <c r="H47" s="236"/>
      <c r="I47" s="236"/>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284</v>
      </c>
      <c r="I2" s="132" t="s">
        <v>285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290</v>
      </c>
      <c r="B7" s="238"/>
      <c r="C7" s="238"/>
      <c r="D7" s="238"/>
      <c r="E7" s="238"/>
      <c r="F7" s="238"/>
      <c r="G7" s="238"/>
      <c r="H7" s="238"/>
      <c r="I7" s="238"/>
      <c r="J7" s="240"/>
    </row>
    <row r="8" spans="1:10" ht="12.75">
      <c r="A8" s="86"/>
      <c r="B8" s="85"/>
      <c r="C8" s="85"/>
      <c r="D8" s="85"/>
      <c r="E8" s="85"/>
      <c r="F8" s="85"/>
      <c r="G8" s="85"/>
      <c r="H8" s="85"/>
      <c r="I8" s="85"/>
      <c r="J8" s="84"/>
    </row>
    <row r="9" spans="1:10" ht="12.75">
      <c r="A9" s="86"/>
      <c r="B9" s="247"/>
      <c r="C9" s="247"/>
      <c r="D9" s="247"/>
      <c r="E9" s="247"/>
      <c r="F9" s="247"/>
      <c r="G9" s="247"/>
      <c r="H9" s="247"/>
      <c r="I9" s="247"/>
      <c r="J9" s="84"/>
    </row>
    <row r="10" spans="1:10" ht="12.75">
      <c r="A10" s="86"/>
      <c r="B10" s="168"/>
      <c r="C10" s="168"/>
      <c r="D10" s="169"/>
      <c r="E10" s="168"/>
      <c r="F10" s="168"/>
      <c r="G10" s="168"/>
      <c r="H10" s="168"/>
      <c r="I10" s="168"/>
      <c r="J10" s="84"/>
    </row>
    <row r="11" spans="1:10" ht="12.75">
      <c r="A11" s="86"/>
      <c r="B11" s="248" t="s">
        <v>287</v>
      </c>
      <c r="C11" s="248"/>
      <c r="D11" s="248"/>
      <c r="E11" s="248"/>
      <c r="F11" s="248"/>
      <c r="G11" s="248"/>
      <c r="H11" s="248"/>
      <c r="I11" s="248"/>
      <c r="J11" s="84"/>
    </row>
    <row r="12" spans="1:10" ht="12.75">
      <c r="A12" s="86"/>
      <c r="B12" s="248"/>
      <c r="C12" s="248"/>
      <c r="D12" s="248"/>
      <c r="E12" s="248"/>
      <c r="F12" s="248"/>
      <c r="G12" s="248"/>
      <c r="H12" s="248"/>
      <c r="I12" s="248"/>
      <c r="J12" s="84"/>
    </row>
    <row r="13" spans="1:10" ht="12.75">
      <c r="A13" s="86"/>
      <c r="B13" s="248"/>
      <c r="C13" s="248"/>
      <c r="D13" s="248"/>
      <c r="E13" s="248"/>
      <c r="F13" s="248"/>
      <c r="G13" s="248"/>
      <c r="H13" s="248"/>
      <c r="I13" s="248"/>
      <c r="J13" s="84"/>
    </row>
    <row r="14" spans="1:10" ht="12.75">
      <c r="A14" s="86"/>
      <c r="B14" s="132"/>
      <c r="C14" s="132"/>
      <c r="D14" s="132"/>
      <c r="E14" s="164"/>
      <c r="F14" s="132"/>
      <c r="G14" s="132"/>
      <c r="H14" s="132"/>
      <c r="I14" s="132"/>
      <c r="J14" s="84"/>
    </row>
    <row r="15" spans="1:10" ht="12.75" customHeight="1">
      <c r="A15" s="86"/>
      <c r="B15" s="132"/>
      <c r="C15" s="248" t="s">
        <v>288</v>
      </c>
      <c r="D15" s="248"/>
      <c r="E15" s="248"/>
      <c r="F15" s="248"/>
      <c r="G15" s="248"/>
      <c r="H15" s="248"/>
      <c r="I15" s="132"/>
      <c r="J15" s="84"/>
    </row>
    <row r="16" spans="1:10" ht="12.75">
      <c r="A16" s="86"/>
      <c r="B16" s="132"/>
      <c r="C16" s="248"/>
      <c r="D16" s="248"/>
      <c r="E16" s="248"/>
      <c r="F16" s="248"/>
      <c r="G16" s="248"/>
      <c r="H16" s="248"/>
      <c r="I16" s="132"/>
      <c r="J16" s="84"/>
    </row>
    <row r="17" spans="1:10" ht="12.75">
      <c r="A17" s="86"/>
      <c r="B17" s="132"/>
      <c r="C17" s="248"/>
      <c r="D17" s="248"/>
      <c r="E17" s="248"/>
      <c r="F17" s="248"/>
      <c r="G17" s="248"/>
      <c r="H17" s="248"/>
      <c r="I17" s="132"/>
      <c r="J17" s="84"/>
    </row>
    <row r="18" spans="1:10" ht="12.75">
      <c r="A18" s="94"/>
      <c r="B18" s="132"/>
      <c r="C18" s="248"/>
      <c r="D18" s="248"/>
      <c r="E18" s="248"/>
      <c r="F18" s="248"/>
      <c r="G18" s="248"/>
      <c r="H18" s="248"/>
      <c r="I18" s="132"/>
      <c r="J18" s="93"/>
    </row>
    <row r="19" spans="1:12" ht="12.75">
      <c r="A19" s="94"/>
      <c r="B19" s="132"/>
      <c r="C19" s="173" t="str">
        <f>TEXT(L19*(1+'[2]Combined LG'!$G$6)+0.03,"$0.00 (A)")</f>
        <v>$3.50 (A)</v>
      </c>
      <c r="D19" s="174" t="s">
        <v>305</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49" t="s">
        <v>289</v>
      </c>
      <c r="C21" s="249"/>
      <c r="D21" s="249"/>
      <c r="E21" s="249"/>
      <c r="F21" s="249"/>
      <c r="G21" s="249"/>
      <c r="H21" s="249"/>
      <c r="I21" s="249"/>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39" t="s">
        <v>291</v>
      </c>
      <c r="B24" s="238"/>
      <c r="C24" s="238"/>
      <c r="D24" s="238"/>
      <c r="E24" s="238"/>
      <c r="F24" s="238"/>
      <c r="G24" s="238"/>
      <c r="H24" s="238"/>
      <c r="I24" s="238"/>
      <c r="J24" s="240"/>
    </row>
    <row r="25" spans="1:10" ht="12.75">
      <c r="A25" s="86"/>
      <c r="B25" s="132"/>
      <c r="C25" s="132"/>
      <c r="D25" s="132"/>
      <c r="E25" s="132"/>
      <c r="F25" s="132"/>
      <c r="G25" s="132"/>
      <c r="H25" s="132"/>
      <c r="I25" s="132"/>
      <c r="J25" s="84"/>
    </row>
    <row r="26" spans="1:10" ht="12.75">
      <c r="A26" s="86"/>
      <c r="B26" s="248" t="s">
        <v>292</v>
      </c>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132"/>
      <c r="C28" s="132"/>
      <c r="D28" s="132"/>
      <c r="E28" s="132"/>
      <c r="F28" s="132"/>
      <c r="G28" s="132"/>
      <c r="H28" s="132"/>
      <c r="I28" s="132"/>
      <c r="J28" s="84"/>
    </row>
    <row r="29" spans="1:10" ht="12.75">
      <c r="A29" s="86"/>
      <c r="B29" s="132"/>
      <c r="C29" s="172" t="s">
        <v>293</v>
      </c>
      <c r="D29" s="172"/>
      <c r="E29" s="172"/>
      <c r="F29" s="172"/>
      <c r="G29" s="172" t="s">
        <v>298</v>
      </c>
      <c r="H29" s="172"/>
      <c r="I29" s="132"/>
      <c r="J29" s="84"/>
    </row>
    <row r="30" spans="1:10" ht="12.75">
      <c r="A30" s="86"/>
      <c r="B30" s="132"/>
      <c r="C30" s="172" t="s">
        <v>294</v>
      </c>
      <c r="D30" s="172"/>
      <c r="E30" s="172"/>
      <c r="F30" s="172"/>
      <c r="G30" s="172" t="s">
        <v>299</v>
      </c>
      <c r="H30" s="172"/>
      <c r="I30" s="132"/>
      <c r="J30" s="84"/>
    </row>
    <row r="31" spans="1:10" ht="12.75">
      <c r="A31" s="86"/>
      <c r="B31" s="132"/>
      <c r="C31" s="172" t="s">
        <v>295</v>
      </c>
      <c r="D31" s="172"/>
      <c r="E31" s="172"/>
      <c r="F31" s="172"/>
      <c r="G31" s="172" t="s">
        <v>300</v>
      </c>
      <c r="H31" s="172"/>
      <c r="I31" s="132"/>
      <c r="J31" s="84"/>
    </row>
    <row r="32" spans="1:10" ht="12.75">
      <c r="A32" s="86"/>
      <c r="B32" s="132"/>
      <c r="C32" s="172" t="s">
        <v>296</v>
      </c>
      <c r="D32" s="172"/>
      <c r="E32" s="172"/>
      <c r="F32" s="172"/>
      <c r="G32" s="172" t="s">
        <v>301</v>
      </c>
      <c r="H32" s="172"/>
      <c r="I32" s="132"/>
      <c r="J32" s="84"/>
    </row>
    <row r="33" spans="1:10" ht="12.75">
      <c r="A33" s="118"/>
      <c r="B33" s="170"/>
      <c r="C33" s="172" t="s">
        <v>297</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8" t="s">
        <v>302</v>
      </c>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132"/>
      <c r="C38" s="132"/>
      <c r="D38" s="132"/>
      <c r="E38" s="132"/>
      <c r="F38" s="132"/>
      <c r="G38" s="132"/>
      <c r="H38" s="132"/>
      <c r="I38" s="132"/>
      <c r="J38" s="84"/>
    </row>
    <row r="39" spans="1:10" ht="12.75">
      <c r="A39" s="86"/>
      <c r="B39" s="248" t="s">
        <v>303</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132"/>
      <c r="C41" s="132"/>
      <c r="D41" s="132"/>
      <c r="E41" s="132"/>
      <c r="F41" s="132"/>
      <c r="G41" s="132"/>
      <c r="H41" s="132"/>
      <c r="I41" s="132"/>
      <c r="J41" s="84"/>
    </row>
    <row r="42" spans="1:12" ht="12.75">
      <c r="A42" s="86"/>
      <c r="C42" s="132" t="s">
        <v>304</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Abby Hart, Revenue Share Administrator </v>
      </c>
      <c r="C51" s="1"/>
      <c r="D51" s="85"/>
      <c r="E51" s="85"/>
      <c r="F51" s="85"/>
      <c r="G51" s="85"/>
      <c r="H51" s="85"/>
      <c r="I51" s="85"/>
      <c r="J51" s="84"/>
    </row>
    <row r="52" spans="1:10" ht="12.75">
      <c r="A52" s="23"/>
      <c r="B52" s="1"/>
      <c r="C52" s="1"/>
      <c r="D52" s="85"/>
      <c r="E52" s="85"/>
      <c r="F52" s="85"/>
      <c r="J52" s="84"/>
    </row>
    <row r="53" spans="1:10" ht="12.75">
      <c r="A53" s="26" t="s">
        <v>100</v>
      </c>
      <c r="B53" s="241">
        <f>+'Check Sheet'!$B$54</f>
        <v>42536</v>
      </c>
      <c r="C53" s="241">
        <f>+'Check Sheet'!C53</f>
        <v>0</v>
      </c>
      <c r="D53" s="82"/>
      <c r="E53" s="82"/>
      <c r="F53" s="82"/>
      <c r="H53" s="72" t="s">
        <v>143</v>
      </c>
      <c r="I53" s="242">
        <f>+'Check Sheet'!$I$54</f>
        <v>42583</v>
      </c>
      <c r="J53" s="243">
        <f>+'Check Sheet'!I53</f>
        <v>0</v>
      </c>
    </row>
    <row r="54" spans="1:10" ht="12.75">
      <c r="A54" s="244" t="s">
        <v>17</v>
      </c>
      <c r="B54" s="245"/>
      <c r="C54" s="245"/>
      <c r="D54" s="245"/>
      <c r="E54" s="245"/>
      <c r="F54" s="245"/>
      <c r="G54" s="245"/>
      <c r="H54" s="245"/>
      <c r="I54" s="245"/>
      <c r="J54" s="246"/>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306</v>
      </c>
      <c r="B7" s="238"/>
      <c r="C7" s="238"/>
      <c r="D7" s="238"/>
      <c r="E7" s="238"/>
      <c r="F7" s="238"/>
      <c r="G7" s="238"/>
      <c r="H7" s="238"/>
      <c r="I7" s="238"/>
      <c r="J7" s="240"/>
    </row>
    <row r="8" spans="1:10" ht="12.75">
      <c r="A8" s="86"/>
      <c r="B8" s="85"/>
      <c r="C8" s="85"/>
      <c r="D8" s="85"/>
      <c r="E8" s="85"/>
      <c r="F8" s="85"/>
      <c r="G8" s="85"/>
      <c r="H8" s="85"/>
      <c r="I8" s="85"/>
      <c r="J8" s="84"/>
    </row>
    <row r="9" spans="1:10" ht="12.75">
      <c r="A9" s="86"/>
      <c r="B9" s="254" t="s">
        <v>307</v>
      </c>
      <c r="C9" s="254"/>
      <c r="D9" s="254"/>
      <c r="E9" s="254"/>
      <c r="F9" s="254"/>
      <c r="G9" s="254"/>
      <c r="H9" s="254"/>
      <c r="I9" s="254"/>
      <c r="J9" s="84"/>
    </row>
    <row r="10" spans="1:10" ht="12.75">
      <c r="A10" s="86"/>
      <c r="B10" s="254"/>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132"/>
      <c r="C13" s="132"/>
      <c r="D13" s="132"/>
      <c r="E13" s="132"/>
      <c r="F13" s="132"/>
      <c r="G13" s="132"/>
      <c r="H13" s="132"/>
      <c r="I13" s="132"/>
      <c r="J13" s="84"/>
    </row>
    <row r="14" spans="1:10" ht="13.5" thickBot="1">
      <c r="A14" s="86"/>
      <c r="B14" s="132"/>
      <c r="C14" s="132"/>
      <c r="D14" s="255" t="s">
        <v>309</v>
      </c>
      <c r="E14" s="256"/>
      <c r="F14" s="255" t="s">
        <v>308</v>
      </c>
      <c r="G14" s="256"/>
      <c r="H14" s="132"/>
      <c r="I14" s="132"/>
      <c r="J14" s="84"/>
    </row>
    <row r="15" spans="1:12" ht="24.75" customHeight="1">
      <c r="A15" s="86"/>
      <c r="B15" s="132"/>
      <c r="C15" s="132"/>
      <c r="D15" s="257" t="s">
        <v>310</v>
      </c>
      <c r="E15" s="258"/>
      <c r="F15" s="252" t="str">
        <f>TEXT(SUM(L15:M15)*(1+'[2]Combined LG'!$G$6),"$0.00 (A)")</f>
        <v>$8.00 (A)</v>
      </c>
      <c r="G15" s="253" t="str">
        <f>TEXT(P15*(1+'[2]Combined LG'!$G$6),"$0.00 (A)")</f>
        <v>$0.00 (A)</v>
      </c>
      <c r="H15" s="132"/>
      <c r="I15" s="132"/>
      <c r="J15" s="84"/>
      <c r="L15" s="80">
        <v>7.4</v>
      </c>
    </row>
    <row r="16" spans="1:12" ht="12.75">
      <c r="A16" s="86"/>
      <c r="B16" s="132"/>
      <c r="C16" s="132"/>
      <c r="D16" s="250" t="s">
        <v>311</v>
      </c>
      <c r="E16" s="251"/>
      <c r="F16" s="252" t="str">
        <f>TEXT(SUM(L16:M16)*(1+'[2]Combined LG'!$G$6),"$0.00 (A)")</f>
        <v>$8.00 (A)</v>
      </c>
      <c r="G16" s="253" t="str">
        <f>TEXT(P16*(1+'[2]Combined LG'!$G$6),"$0.00 (A)")</f>
        <v>$0.00 (A)</v>
      </c>
      <c r="H16" s="132"/>
      <c r="I16" s="132"/>
      <c r="J16" s="84"/>
      <c r="L16" s="80">
        <f>+L15</f>
        <v>7.4</v>
      </c>
    </row>
    <row r="17" spans="1:12" ht="12.75">
      <c r="A17" s="86"/>
      <c r="B17" s="132"/>
      <c r="C17" s="132"/>
      <c r="D17" s="250" t="s">
        <v>312</v>
      </c>
      <c r="E17" s="251"/>
      <c r="F17" s="252" t="str">
        <f>TEXT(SUM(L17:M17)*(1+'[2]Combined LG'!$G$6),"$0.00 (A)")</f>
        <v>$8.00 (A)</v>
      </c>
      <c r="G17" s="253" t="str">
        <f>TEXT(P17*(1+'[2]Combined LG'!$G$6),"$0.00 (A)")</f>
        <v>$0.00 (A)</v>
      </c>
      <c r="H17" s="132"/>
      <c r="I17" s="132"/>
      <c r="J17" s="84"/>
      <c r="L17" s="80">
        <f>+L16</f>
        <v>7.4</v>
      </c>
    </row>
    <row r="18" spans="1:12" ht="12.75">
      <c r="A18" s="94"/>
      <c r="B18" s="132"/>
      <c r="C18" s="132"/>
      <c r="D18" s="250" t="s">
        <v>313</v>
      </c>
      <c r="E18" s="251"/>
      <c r="F18" s="252" t="str">
        <f>TEXT(SUM(L18:M18)*(1+'[2]Combined LG'!$G$6),"$0.00 (A)")</f>
        <v>$8.00 (A)</v>
      </c>
      <c r="G18" s="253" t="str">
        <f>TEXT(P18*(1+'[2]Combined LG'!$G$6),"$0.00 (A)")</f>
        <v>$0.00 (A)</v>
      </c>
      <c r="H18" s="132"/>
      <c r="I18" s="132"/>
      <c r="J18" s="93"/>
      <c r="L18" s="80">
        <f>+L17</f>
        <v>7.4</v>
      </c>
    </row>
    <row r="19" spans="1:12" ht="12.75">
      <c r="A19" s="86"/>
      <c r="B19" s="132"/>
      <c r="C19" s="132"/>
      <c r="D19" s="250" t="s">
        <v>314</v>
      </c>
      <c r="E19" s="251"/>
      <c r="F19" s="252" t="str">
        <f>TEXT(SUM(L19:M19)*(1+'[2]Combined LG'!$G$6),"$0.00 (A)")</f>
        <v>$22.96 (A)</v>
      </c>
      <c r="G19" s="253" t="str">
        <f>TEXT(P19*(1+'[2]Combined LG'!$G$6),"$0.00 (A)")</f>
        <v>$0.00 (A)</v>
      </c>
      <c r="H19" s="132"/>
      <c r="I19" s="132"/>
      <c r="J19" s="84"/>
      <c r="L19" s="80">
        <v>21.23</v>
      </c>
    </row>
    <row r="20" spans="1:13" ht="12.75">
      <c r="A20" s="86"/>
      <c r="B20" s="132"/>
      <c r="C20" s="132"/>
      <c r="D20" s="250" t="s">
        <v>36</v>
      </c>
      <c r="E20" s="251"/>
      <c r="F20" s="252" t="str">
        <f>TEXT(SUM(L20:M20)*(1+'[2]Combined LG'!$G$6),"$0.00 (A)")</f>
        <v>$13.41 (A)</v>
      </c>
      <c r="G20" s="253" t="str">
        <f>TEXT(P20*(1+'[2]Combined LG'!$G$6),"$0.00 (A)")</f>
        <v>$0.00 (A)</v>
      </c>
      <c r="H20" s="132"/>
      <c r="I20" s="132"/>
      <c r="J20" s="84"/>
      <c r="L20" s="80">
        <v>7.4</v>
      </c>
      <c r="M20" s="80">
        <v>5</v>
      </c>
    </row>
    <row r="21" spans="1:12" ht="12.75">
      <c r="A21" s="86"/>
      <c r="B21" s="132"/>
      <c r="C21" s="132"/>
      <c r="D21" s="250" t="s">
        <v>315</v>
      </c>
      <c r="E21" s="251"/>
      <c r="F21" s="252" t="str">
        <f>TEXT(SUM(L21:M21)*(1+'[2]Combined LG'!$G$6),"$0.00 (A)")</f>
        <v>$8.00 (A)</v>
      </c>
      <c r="G21" s="253" t="str">
        <f>TEXT(P21*(1+'[2]Combined LG'!$G$6),"$0.00 (A)")</f>
        <v>$0.00 (A)</v>
      </c>
      <c r="H21" s="132"/>
      <c r="I21" s="132"/>
      <c r="J21" s="84"/>
      <c r="L21" s="80">
        <f>+L20</f>
        <v>7.4</v>
      </c>
    </row>
    <row r="22" spans="1:12" ht="12.75">
      <c r="A22" s="86"/>
      <c r="B22" s="132"/>
      <c r="C22" s="132"/>
      <c r="D22" s="250" t="s">
        <v>317</v>
      </c>
      <c r="E22" s="251"/>
      <c r="F22" s="252" t="str">
        <f>TEXT(SUM(L22:M22)*(1+'[2]Combined LG'!$G$6),"$0.00 (A)")</f>
        <v>$8.00 (A)</v>
      </c>
      <c r="G22" s="253" t="str">
        <f>TEXT(P22*(1+'[2]Combined LG'!$G$6),"$0.00 (A)")</f>
        <v>$0.00 (A)</v>
      </c>
      <c r="H22" s="132"/>
      <c r="I22" s="132"/>
      <c r="J22" s="84"/>
      <c r="L22" s="80">
        <f>+L21</f>
        <v>7.4</v>
      </c>
    </row>
    <row r="23" spans="1:12" ht="12.75">
      <c r="A23" s="86"/>
      <c r="B23" s="132"/>
      <c r="C23" s="132"/>
      <c r="D23" s="250" t="s">
        <v>318</v>
      </c>
      <c r="E23" s="251"/>
      <c r="F23" s="252" t="str">
        <f>TEXT(SUM(L23:M23)*(1+'[2]Combined LG'!$G$6),"$0.00 (A)")</f>
        <v>$8.00 (A)</v>
      </c>
      <c r="G23" s="253" t="str">
        <f>TEXT(P23*(1+'[2]Combined LG'!$G$6),"$0.00 (A)")</f>
        <v>$0.00 (A)</v>
      </c>
      <c r="H23" s="132"/>
      <c r="I23" s="132"/>
      <c r="J23" s="84"/>
      <c r="L23" s="80">
        <f>+L22</f>
        <v>7.4</v>
      </c>
    </row>
    <row r="24" spans="1:12" ht="12.75">
      <c r="A24" s="86"/>
      <c r="B24" s="132"/>
      <c r="C24" s="132"/>
      <c r="D24" s="250" t="s">
        <v>316</v>
      </c>
      <c r="E24" s="251"/>
      <c r="F24" s="252" t="str">
        <f>TEXT(SUM(L24:M24)*(1+'[2]Combined LG'!$G$6),"$0.00 (A)")</f>
        <v>$8.00 (A)</v>
      </c>
      <c r="G24" s="253" t="str">
        <f>TEXT(P24*(1+'[2]Combined LG'!$G$6),"$0.00 (A)")</f>
        <v>$0.00 (A)</v>
      </c>
      <c r="H24" s="132"/>
      <c r="I24" s="132"/>
      <c r="J24" s="84"/>
      <c r="L24" s="80">
        <f>+L23</f>
        <v>7.4</v>
      </c>
    </row>
    <row r="25" spans="1:12" ht="12.75">
      <c r="A25" s="86"/>
      <c r="B25" s="132"/>
      <c r="C25" s="132"/>
      <c r="D25" s="250"/>
      <c r="E25" s="251"/>
      <c r="F25" s="250"/>
      <c r="G25" s="251"/>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8" t="s">
        <v>319</v>
      </c>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320</v>
      </c>
      <c r="B7" s="238"/>
      <c r="C7" s="238"/>
      <c r="D7" s="238"/>
      <c r="E7" s="238"/>
      <c r="F7" s="238"/>
      <c r="G7" s="238"/>
      <c r="H7" s="238"/>
      <c r="I7" s="238"/>
      <c r="J7" s="240"/>
    </row>
    <row r="8" spans="1:10" ht="12.75">
      <c r="A8" s="86"/>
      <c r="B8" s="85"/>
      <c r="C8" s="85"/>
      <c r="D8" s="85"/>
      <c r="E8" s="85"/>
      <c r="F8" s="85"/>
      <c r="G8" s="85"/>
      <c r="H8" s="85"/>
      <c r="I8" s="85"/>
      <c r="J8" s="84"/>
    </row>
    <row r="9" spans="1:10" ht="12.75">
      <c r="A9" s="86"/>
      <c r="B9" s="254" t="s">
        <v>321</v>
      </c>
      <c r="C9" s="254"/>
      <c r="D9" s="254"/>
      <c r="E9" s="254"/>
      <c r="F9" s="254"/>
      <c r="G9" s="254"/>
      <c r="H9" s="254"/>
      <c r="I9" s="254"/>
      <c r="J9" s="84"/>
    </row>
    <row r="10" spans="1:10" ht="12.75">
      <c r="A10" s="86"/>
      <c r="B10" s="254"/>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254"/>
      <c r="C13" s="254"/>
      <c r="D13" s="254"/>
      <c r="E13" s="254"/>
      <c r="F13" s="254"/>
      <c r="G13" s="254"/>
      <c r="H13" s="254"/>
      <c r="I13" s="254"/>
      <c r="J13" s="84"/>
    </row>
    <row r="14" spans="1:10" ht="12.75">
      <c r="A14" s="86"/>
      <c r="B14" s="254"/>
      <c r="C14" s="254"/>
      <c r="D14" s="254"/>
      <c r="E14" s="254"/>
      <c r="F14" s="254"/>
      <c r="G14" s="254"/>
      <c r="H14" s="254"/>
      <c r="I14" s="254"/>
      <c r="J14" s="84"/>
    </row>
    <row r="15" spans="1:10" ht="12.75">
      <c r="A15" s="86"/>
      <c r="B15" s="175"/>
      <c r="C15" s="176"/>
      <c r="D15" s="176"/>
      <c r="E15" s="176"/>
      <c r="F15" s="264" t="s">
        <v>38</v>
      </c>
      <c r="G15" s="264"/>
      <c r="H15" s="264"/>
      <c r="I15" s="265"/>
      <c r="J15" s="84"/>
    </row>
    <row r="16" spans="1:10" ht="12.75">
      <c r="A16" s="86"/>
      <c r="B16" s="267" t="s">
        <v>322</v>
      </c>
      <c r="C16" s="268"/>
      <c r="D16" s="268"/>
      <c r="E16" s="268"/>
      <c r="F16" s="259" t="s">
        <v>323</v>
      </c>
      <c r="G16" s="259"/>
      <c r="H16" s="259" t="s">
        <v>324</v>
      </c>
      <c r="I16" s="260"/>
      <c r="J16" s="84"/>
    </row>
    <row r="17" spans="1:14" ht="12.75" customHeight="1">
      <c r="A17" s="86"/>
      <c r="B17" s="263" t="s">
        <v>326</v>
      </c>
      <c r="C17" s="263"/>
      <c r="D17" s="263"/>
      <c r="E17" s="263"/>
      <c r="F17" s="262" t="str">
        <f>TEXT(SUM(L17)*(1+'[2]Combined LG'!$G$6)+0.03,"$0.00 (A)")</f>
        <v>$0.60 (A)</v>
      </c>
      <c r="G17" s="262"/>
      <c r="H17" s="262" t="str">
        <f>TEXT(SUM(M17)*(1+'[2]Combined LG'!$G$6)+0.01,"$0.00 (A)")</f>
        <v>$0.25 (A)</v>
      </c>
      <c r="I17" s="262"/>
      <c r="J17" s="84"/>
      <c r="L17" s="131">
        <v>0.53</v>
      </c>
      <c r="M17" s="131">
        <v>0.22</v>
      </c>
      <c r="N17" s="131"/>
    </row>
    <row r="18" spans="1:14" ht="12.75">
      <c r="A18" s="94"/>
      <c r="B18" s="263"/>
      <c r="C18" s="263"/>
      <c r="D18" s="263"/>
      <c r="E18" s="263"/>
      <c r="F18" s="262"/>
      <c r="G18" s="262"/>
      <c r="H18" s="262"/>
      <c r="I18" s="262"/>
      <c r="J18" s="93"/>
      <c r="L18" s="131"/>
      <c r="M18" s="131"/>
      <c r="N18" s="131"/>
    </row>
    <row r="19" spans="1:14" ht="12.75">
      <c r="A19" s="94"/>
      <c r="B19" s="263"/>
      <c r="C19" s="263"/>
      <c r="D19" s="263"/>
      <c r="E19" s="263"/>
      <c r="F19" s="262"/>
      <c r="G19" s="262"/>
      <c r="H19" s="262"/>
      <c r="I19" s="262"/>
      <c r="J19" s="93"/>
      <c r="L19" s="131"/>
      <c r="M19" s="131"/>
      <c r="N19" s="131"/>
    </row>
    <row r="20" spans="1:14" ht="12.75">
      <c r="A20" s="86"/>
      <c r="B20" s="263" t="s">
        <v>325</v>
      </c>
      <c r="C20" s="263"/>
      <c r="D20" s="263"/>
      <c r="E20" s="263"/>
      <c r="F20" s="261" t="str">
        <f>+F17</f>
        <v>$0.60 (A)</v>
      </c>
      <c r="G20" s="261"/>
      <c r="H20" s="261" t="str">
        <f>+H17</f>
        <v>$0.25 (A)</v>
      </c>
      <c r="I20" s="261"/>
      <c r="J20" s="84"/>
      <c r="L20" s="131">
        <v>0.53</v>
      </c>
      <c r="M20" s="131">
        <v>0.22</v>
      </c>
      <c r="N20" s="131"/>
    </row>
    <row r="21" spans="1:14" ht="12.75">
      <c r="A21" s="86"/>
      <c r="B21" s="263"/>
      <c r="C21" s="263"/>
      <c r="D21" s="263"/>
      <c r="E21" s="263"/>
      <c r="F21" s="261"/>
      <c r="G21" s="261"/>
      <c r="H21" s="261"/>
      <c r="I21" s="261"/>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8" t="s">
        <v>347</v>
      </c>
      <c r="C24" s="248"/>
      <c r="D24" s="248"/>
      <c r="E24" s="248"/>
      <c r="F24" s="248"/>
      <c r="G24" s="248"/>
      <c r="H24" s="248"/>
      <c r="I24" s="248"/>
      <c r="J24" s="84"/>
      <c r="L24" s="131"/>
      <c r="M24" s="131"/>
      <c r="N24" s="131"/>
    </row>
    <row r="25" spans="1:14" ht="12.75">
      <c r="A25" s="86"/>
      <c r="B25" s="248"/>
      <c r="C25" s="248"/>
      <c r="D25" s="248"/>
      <c r="E25" s="248"/>
      <c r="F25" s="248"/>
      <c r="G25" s="248"/>
      <c r="H25" s="248"/>
      <c r="I25" s="248"/>
      <c r="J25" s="84"/>
      <c r="L25" s="131"/>
      <c r="M25" s="131"/>
      <c r="N25" s="131"/>
    </row>
    <row r="26" spans="1:14" ht="12.75">
      <c r="A26" s="86"/>
      <c r="B26" s="248"/>
      <c r="C26" s="248"/>
      <c r="D26" s="248"/>
      <c r="E26" s="248"/>
      <c r="F26" s="248"/>
      <c r="G26" s="248"/>
      <c r="H26" s="248"/>
      <c r="I26" s="248"/>
      <c r="J26" s="84"/>
      <c r="L26" s="131"/>
      <c r="M26" s="131"/>
      <c r="N26" s="131"/>
    </row>
    <row r="27" spans="1:14" ht="12.75">
      <c r="A27" s="86"/>
      <c r="B27" s="248"/>
      <c r="C27" s="248"/>
      <c r="D27" s="248"/>
      <c r="E27" s="248"/>
      <c r="F27" s="248"/>
      <c r="G27" s="248"/>
      <c r="H27" s="248"/>
      <c r="I27" s="248"/>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4" t="s">
        <v>38</v>
      </c>
      <c r="G30" s="264"/>
      <c r="H30" s="264"/>
      <c r="I30" s="265"/>
      <c r="J30" s="93"/>
      <c r="L30" s="131"/>
      <c r="M30" s="131"/>
      <c r="N30" s="131"/>
    </row>
    <row r="31" spans="1:14" ht="12.75">
      <c r="A31" s="86"/>
      <c r="B31" s="267" t="s">
        <v>327</v>
      </c>
      <c r="C31" s="268"/>
      <c r="D31" s="268"/>
      <c r="E31" s="268"/>
      <c r="F31" s="259" t="s">
        <v>323</v>
      </c>
      <c r="G31" s="259"/>
      <c r="H31" s="259" t="s">
        <v>324</v>
      </c>
      <c r="I31" s="260"/>
      <c r="J31" s="84"/>
      <c r="L31" s="131"/>
      <c r="M31" s="131"/>
      <c r="N31" s="131"/>
    </row>
    <row r="32" spans="1:14" ht="12.75">
      <c r="A32" s="111"/>
      <c r="B32" s="266" t="s">
        <v>328</v>
      </c>
      <c r="C32" s="266"/>
      <c r="D32" s="266"/>
      <c r="E32" s="266"/>
      <c r="F32" s="262" t="str">
        <f>TEXT(SUM(L32)*(1+'[2]Combined LG'!$G$6)+0.01,"$0.00 (A)")</f>
        <v>$5.50 (A)</v>
      </c>
      <c r="G32" s="262"/>
      <c r="H32" s="262" t="str">
        <f>TEXT(SUM(M32)*(1+'[2]Combined LG'!$G$6)+0.06,"$0.00 (A)")</f>
        <v>$1.25 (A)</v>
      </c>
      <c r="I32" s="262"/>
      <c r="J32" s="84"/>
      <c r="L32" s="131">
        <v>5.08</v>
      </c>
      <c r="M32" s="131">
        <v>1.1</v>
      </c>
      <c r="N32" s="131"/>
    </row>
    <row r="33" spans="1:14" ht="12.75">
      <c r="A33" s="86"/>
      <c r="B33" s="266"/>
      <c r="C33" s="266"/>
      <c r="D33" s="266"/>
      <c r="E33" s="266"/>
      <c r="F33" s="262"/>
      <c r="G33" s="262"/>
      <c r="H33" s="262"/>
      <c r="I33" s="262"/>
      <c r="J33" s="84"/>
      <c r="L33" s="131"/>
      <c r="M33" s="131"/>
      <c r="N33" s="131"/>
    </row>
    <row r="34" spans="1:14" ht="12.75">
      <c r="A34" s="86"/>
      <c r="B34" s="266"/>
      <c r="C34" s="266"/>
      <c r="D34" s="266"/>
      <c r="E34" s="266"/>
      <c r="F34" s="262"/>
      <c r="G34" s="262"/>
      <c r="H34" s="262"/>
      <c r="I34" s="262"/>
      <c r="J34" s="84"/>
      <c r="L34" s="131"/>
      <c r="M34" s="131"/>
      <c r="N34" s="131"/>
    </row>
    <row r="35" spans="1:14" ht="12.75">
      <c r="A35" s="86"/>
      <c r="B35" s="266"/>
      <c r="C35" s="266"/>
      <c r="D35" s="266"/>
      <c r="E35" s="266"/>
      <c r="F35" s="262"/>
      <c r="G35" s="262"/>
      <c r="H35" s="262"/>
      <c r="I35" s="262"/>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Hart,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1">
        <f>+'Check Sheet'!$B$54</f>
        <v>42536</v>
      </c>
      <c r="C52" s="241">
        <f>+'Check Sheet'!C53</f>
        <v>0</v>
      </c>
      <c r="D52" s="82"/>
      <c r="E52" s="82"/>
      <c r="F52" s="82"/>
      <c r="H52" s="72" t="s">
        <v>143</v>
      </c>
      <c r="I52" s="242">
        <f>+'Check Sheet'!$I$54</f>
        <v>42583</v>
      </c>
      <c r="J52" s="243">
        <f>+'Check Sheet'!I53</f>
        <v>0</v>
      </c>
    </row>
    <row r="53" spans="1:10" ht="12.75">
      <c r="A53" s="244" t="s">
        <v>17</v>
      </c>
      <c r="B53" s="245"/>
      <c r="C53" s="245"/>
      <c r="D53" s="245"/>
      <c r="E53" s="245"/>
      <c r="F53" s="245"/>
      <c r="G53" s="245"/>
      <c r="H53" s="245"/>
      <c r="I53" s="245"/>
      <c r="J53" s="246"/>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9" t="s">
        <v>329</v>
      </c>
      <c r="B7" s="238"/>
      <c r="C7" s="238"/>
      <c r="D7" s="238"/>
      <c r="E7" s="238"/>
      <c r="F7" s="238"/>
      <c r="G7" s="238"/>
      <c r="H7" s="238"/>
      <c r="I7" s="238"/>
      <c r="J7" s="240"/>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4" t="s">
        <v>38</v>
      </c>
      <c r="G10" s="264"/>
      <c r="H10" s="264"/>
      <c r="I10" s="265"/>
      <c r="J10" s="84"/>
    </row>
    <row r="11" spans="1:16" ht="12.75">
      <c r="A11" s="86"/>
      <c r="B11" s="267" t="s">
        <v>35</v>
      </c>
      <c r="C11" s="268"/>
      <c r="D11" s="268"/>
      <c r="E11" s="268"/>
      <c r="F11" s="259" t="s">
        <v>323</v>
      </c>
      <c r="G11" s="259"/>
      <c r="H11" s="259" t="s">
        <v>324</v>
      </c>
      <c r="I11" s="260"/>
      <c r="J11" s="84"/>
      <c r="L11" s="131"/>
      <c r="M11" s="131"/>
      <c r="N11" s="131"/>
      <c r="O11" s="131"/>
      <c r="P11" s="131"/>
    </row>
    <row r="12" spans="1:16" ht="12.75">
      <c r="A12" s="86"/>
      <c r="B12" s="269" t="s">
        <v>330</v>
      </c>
      <c r="C12" s="270"/>
      <c r="D12" s="270"/>
      <c r="E12" s="271"/>
      <c r="F12" s="278" t="str">
        <f>TEXT(SUM(L12)*(1+'[2]Combined LG'!$G$6)+0.05,"$0.00 (A)")</f>
        <v>$0.15 (A)</v>
      </c>
      <c r="G12" s="279"/>
      <c r="H12" s="278" t="str">
        <f>TEXT(SUM(M12)*(1+'[2]Combined LG'!$G$6)+0.02,"$0.00 (A)")</f>
        <v>$0.05 (A)</v>
      </c>
      <c r="I12" s="279"/>
      <c r="J12" s="84"/>
      <c r="L12" s="131">
        <v>0.09</v>
      </c>
      <c r="M12" s="131">
        <v>0.03</v>
      </c>
      <c r="N12" s="131"/>
      <c r="O12" s="131"/>
      <c r="P12" s="131"/>
    </row>
    <row r="13" spans="1:16" ht="12.75">
      <c r="A13" s="86"/>
      <c r="B13" s="272"/>
      <c r="C13" s="273"/>
      <c r="D13" s="273"/>
      <c r="E13" s="274"/>
      <c r="F13" s="280"/>
      <c r="G13" s="281"/>
      <c r="H13" s="280"/>
      <c r="I13" s="281"/>
      <c r="J13" s="84"/>
      <c r="L13" s="131"/>
      <c r="M13" s="131"/>
      <c r="N13" s="131"/>
      <c r="O13" s="131"/>
      <c r="P13" s="131"/>
    </row>
    <row r="14" spans="1:16" ht="12.75">
      <c r="A14" s="86"/>
      <c r="B14" s="275"/>
      <c r="C14" s="276"/>
      <c r="D14" s="276"/>
      <c r="E14" s="277"/>
      <c r="F14" s="282"/>
      <c r="G14" s="253"/>
      <c r="H14" s="282"/>
      <c r="I14" s="253"/>
      <c r="J14" s="84"/>
      <c r="L14" s="131"/>
      <c r="M14" s="131"/>
      <c r="N14" s="131"/>
      <c r="O14" s="131"/>
      <c r="P14" s="131"/>
    </row>
    <row r="15" spans="1:16" ht="12.75">
      <c r="A15" s="86"/>
      <c r="B15" s="266" t="s">
        <v>331</v>
      </c>
      <c r="C15" s="266"/>
      <c r="D15" s="266"/>
      <c r="E15" s="266"/>
      <c r="F15" s="262" t="str">
        <f>TEXT(SUM(L15)*(1+'[3]Combined LG'!$G$6),"$0.00 (A)")</f>
        <v>$1.10 (A)</v>
      </c>
      <c r="G15" s="262"/>
      <c r="H15" s="262" t="str">
        <f>TEXT(SUM(M15)*(1+'[2]Combined LG'!$G$6)+0.01,"$0.00 (A)")</f>
        <v>$0.25 (A)</v>
      </c>
      <c r="I15" s="262"/>
      <c r="J15" s="84"/>
      <c r="L15" s="131">
        <v>1.02</v>
      </c>
      <c r="M15" s="131">
        <v>0.22</v>
      </c>
      <c r="N15" s="131"/>
      <c r="O15" s="210"/>
      <c r="P15" s="131"/>
    </row>
    <row r="16" spans="1:16" ht="12.75">
      <c r="A16" s="86"/>
      <c r="B16" s="266"/>
      <c r="C16" s="266"/>
      <c r="D16" s="266"/>
      <c r="E16" s="266"/>
      <c r="F16" s="262"/>
      <c r="G16" s="262"/>
      <c r="H16" s="262"/>
      <c r="I16" s="262"/>
      <c r="J16" s="84"/>
      <c r="L16" s="131"/>
      <c r="M16" s="131"/>
      <c r="N16" s="131"/>
      <c r="O16" s="131"/>
      <c r="P16" s="131"/>
    </row>
    <row r="17" spans="1:16" ht="12.75">
      <c r="A17" s="86"/>
      <c r="B17" s="266"/>
      <c r="C17" s="266"/>
      <c r="D17" s="266"/>
      <c r="E17" s="266"/>
      <c r="F17" s="262"/>
      <c r="G17" s="262"/>
      <c r="H17" s="262"/>
      <c r="I17" s="262"/>
      <c r="J17" s="84"/>
      <c r="L17" s="131"/>
      <c r="M17" s="131"/>
      <c r="N17" s="131"/>
      <c r="O17" s="131"/>
      <c r="P17" s="131"/>
    </row>
    <row r="18" spans="1:16" ht="12.75">
      <c r="A18" s="86"/>
      <c r="B18" s="266"/>
      <c r="C18" s="266"/>
      <c r="D18" s="266"/>
      <c r="E18" s="266"/>
      <c r="F18" s="262"/>
      <c r="G18" s="262"/>
      <c r="H18" s="262"/>
      <c r="I18" s="262"/>
      <c r="J18" s="84"/>
      <c r="L18" s="131"/>
      <c r="M18" s="131"/>
      <c r="N18" s="131"/>
      <c r="O18" s="131"/>
      <c r="P18" s="131"/>
    </row>
    <row r="19" spans="1:16" ht="12.75">
      <c r="A19" s="86"/>
      <c r="B19" s="266"/>
      <c r="C19" s="266"/>
      <c r="D19" s="266"/>
      <c r="E19" s="266"/>
      <c r="F19" s="262"/>
      <c r="G19" s="262"/>
      <c r="H19" s="262"/>
      <c r="I19" s="262"/>
      <c r="J19" s="84"/>
      <c r="L19" s="131"/>
      <c r="M19" s="131"/>
      <c r="N19" s="131"/>
      <c r="O19" s="131"/>
      <c r="P19" s="131"/>
    </row>
    <row r="20" spans="1:16" ht="12.75">
      <c r="A20" s="86"/>
      <c r="B20" s="266" t="s">
        <v>332</v>
      </c>
      <c r="C20" s="266"/>
      <c r="D20" s="266"/>
      <c r="E20" s="266"/>
      <c r="F20" s="261" t="str">
        <f>+F15</f>
        <v>$1.10 (A)</v>
      </c>
      <c r="G20" s="261"/>
      <c r="H20" s="261" t="str">
        <f>+H15</f>
        <v>$0.25 (A)</v>
      </c>
      <c r="I20" s="261"/>
      <c r="J20" s="84"/>
      <c r="L20" s="131">
        <v>1.02</v>
      </c>
      <c r="M20" s="131">
        <v>0.22</v>
      </c>
      <c r="N20" s="131"/>
      <c r="O20" s="131"/>
      <c r="P20" s="131"/>
    </row>
    <row r="21" spans="1:16" ht="12.75">
      <c r="A21" s="86"/>
      <c r="B21" s="266"/>
      <c r="C21" s="266"/>
      <c r="D21" s="266"/>
      <c r="E21" s="266"/>
      <c r="F21" s="261"/>
      <c r="G21" s="261"/>
      <c r="H21" s="261"/>
      <c r="I21" s="261"/>
      <c r="J21" s="84"/>
      <c r="L21" s="131"/>
      <c r="M21" s="131"/>
      <c r="N21" s="131"/>
      <c r="O21" s="131"/>
      <c r="P21" s="131"/>
    </row>
    <row r="22" spans="1:16" ht="12.75">
      <c r="A22" s="86"/>
      <c r="B22" s="266"/>
      <c r="C22" s="266"/>
      <c r="D22" s="266"/>
      <c r="E22" s="266"/>
      <c r="F22" s="261"/>
      <c r="G22" s="261"/>
      <c r="H22" s="261"/>
      <c r="I22" s="261"/>
      <c r="J22" s="84"/>
      <c r="L22" s="131"/>
      <c r="M22" s="131"/>
      <c r="N22" s="131"/>
      <c r="O22" s="131"/>
      <c r="P22" s="131"/>
    </row>
    <row r="23" spans="1:16" ht="12.75">
      <c r="A23" s="86"/>
      <c r="B23" s="266"/>
      <c r="C23" s="266"/>
      <c r="D23" s="266"/>
      <c r="E23" s="266"/>
      <c r="F23" s="261"/>
      <c r="G23" s="261"/>
      <c r="H23" s="261"/>
      <c r="I23" s="261"/>
      <c r="J23" s="84"/>
      <c r="L23" s="131"/>
      <c r="M23" s="131"/>
      <c r="N23" s="131"/>
      <c r="O23" s="131"/>
      <c r="P23" s="131"/>
    </row>
    <row r="24" spans="1:16" ht="12.75">
      <c r="A24" s="86"/>
      <c r="B24" s="266"/>
      <c r="C24" s="266"/>
      <c r="D24" s="266"/>
      <c r="E24" s="266"/>
      <c r="F24" s="261"/>
      <c r="G24" s="261"/>
      <c r="H24" s="261"/>
      <c r="I24" s="261"/>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1">
        <f>+'Check Sheet'!$B$54</f>
        <v>42536</v>
      </c>
      <c r="C54" s="241">
        <f>+'Check Sheet'!C53</f>
        <v>0</v>
      </c>
      <c r="D54" s="82"/>
      <c r="E54" s="82"/>
      <c r="F54" s="82"/>
      <c r="H54" s="72" t="s">
        <v>143</v>
      </c>
      <c r="I54" s="242">
        <f>+'Check Sheet'!$I$54</f>
        <v>42583</v>
      </c>
      <c r="J54" s="243">
        <f>+'Check Sheet'!I53</f>
        <v>0</v>
      </c>
    </row>
    <row r="55" spans="1:10" ht="12.75">
      <c r="A55" s="244" t="s">
        <v>17</v>
      </c>
      <c r="B55" s="245"/>
      <c r="C55" s="245"/>
      <c r="D55" s="245"/>
      <c r="E55" s="245"/>
      <c r="F55" s="245"/>
      <c r="G55" s="245"/>
      <c r="H55" s="245"/>
      <c r="I55" s="245"/>
      <c r="J55" s="246"/>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9">
      <selection activeCell="H40" sqref="H40"/>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390</v>
      </c>
      <c r="I1" s="283" t="s">
        <v>92</v>
      </c>
      <c r="J1" s="283"/>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4" t="s">
        <v>19</v>
      </c>
      <c r="B5" s="285"/>
      <c r="C5" s="285"/>
      <c r="D5" s="285"/>
      <c r="E5" s="285"/>
      <c r="F5" s="285"/>
      <c r="G5" s="285"/>
      <c r="H5" s="285"/>
      <c r="I5" s="285"/>
      <c r="J5" s="285"/>
      <c r="K5" s="286"/>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265</v>
      </c>
      <c r="F18" s="62"/>
      <c r="G18" s="61"/>
      <c r="H18" s="61"/>
      <c r="I18" s="61" t="s">
        <v>32</v>
      </c>
      <c r="J18" s="61"/>
      <c r="K18" s="61"/>
    </row>
    <row r="19" spans="1:11" ht="12.75">
      <c r="A19" s="63" t="s">
        <v>33</v>
      </c>
      <c r="B19" s="63" t="s">
        <v>34</v>
      </c>
      <c r="C19" s="63" t="s">
        <v>35</v>
      </c>
      <c r="D19" s="63" t="s">
        <v>35</v>
      </c>
      <c r="E19" s="63" t="s">
        <v>266</v>
      </c>
      <c r="F19" s="62"/>
      <c r="G19" s="63"/>
      <c r="H19" s="63"/>
      <c r="I19" s="63" t="s">
        <v>36</v>
      </c>
      <c r="J19" s="63"/>
      <c r="K19" s="63"/>
    </row>
    <row r="20" spans="1:11" ht="12.75">
      <c r="A20" s="64" t="s">
        <v>37</v>
      </c>
      <c r="B20" s="64" t="s">
        <v>35</v>
      </c>
      <c r="C20" s="64" t="s">
        <v>38</v>
      </c>
      <c r="D20" s="64" t="s">
        <v>38</v>
      </c>
      <c r="E20" s="64" t="s">
        <v>267</v>
      </c>
      <c r="F20" s="62"/>
      <c r="G20" s="64"/>
      <c r="H20" s="64"/>
      <c r="I20" s="64" t="s">
        <v>39</v>
      </c>
      <c r="J20" s="64"/>
      <c r="K20" s="64"/>
    </row>
    <row r="21" spans="1:11" ht="12.75">
      <c r="A21" s="4" t="s">
        <v>40</v>
      </c>
      <c r="B21" s="4" t="s">
        <v>41</v>
      </c>
      <c r="C21" s="143" t="str">
        <f>TEXT('[2]Resi Price Out'!G15,"$0.00")</f>
        <v>$7.67</v>
      </c>
      <c r="D21" s="143">
        <v>9.23</v>
      </c>
      <c r="E21" s="143">
        <v>9.23</v>
      </c>
      <c r="F21" s="74"/>
      <c r="G21" s="55"/>
      <c r="H21" s="55"/>
      <c r="I21" s="143">
        <v>0.42</v>
      </c>
      <c r="J21" s="39"/>
      <c r="K21" s="39"/>
    </row>
    <row r="22" spans="1:11" ht="12.75">
      <c r="A22" s="4" t="s">
        <v>42</v>
      </c>
      <c r="B22" s="4" t="s">
        <v>41</v>
      </c>
      <c r="C22" s="143" t="str">
        <f>TEXT('[2]Resi Price Out'!G16,"$0.00")</f>
        <v>$12.28</v>
      </c>
      <c r="D22" s="143">
        <f>+D21</f>
        <v>9.23</v>
      </c>
      <c r="E22" s="143">
        <f>+E21</f>
        <v>9.23</v>
      </c>
      <c r="F22" s="74"/>
      <c r="G22" s="55"/>
      <c r="H22" s="55"/>
      <c r="I22" s="143">
        <v>0.53</v>
      </c>
      <c r="J22" s="39"/>
      <c r="K22" s="39"/>
    </row>
    <row r="23" spans="1:11" ht="12.75">
      <c r="A23" s="4" t="s">
        <v>43</v>
      </c>
      <c r="B23" s="4" t="s">
        <v>41</v>
      </c>
      <c r="C23" s="143" t="str">
        <f>TEXT('[2]Resi Price Out'!G17,"$0.00")</f>
        <v>$21.02</v>
      </c>
      <c r="D23" s="143">
        <f aca="true" t="shared" si="0" ref="D23:D30">+D22</f>
        <v>9.23</v>
      </c>
      <c r="E23" s="143">
        <f aca="true" t="shared" si="1" ref="E23:E30">+E22</f>
        <v>9.23</v>
      </c>
      <c r="F23" s="74"/>
      <c r="G23" s="55"/>
      <c r="H23" s="55"/>
      <c r="I23" s="143">
        <v>1.06</v>
      </c>
      <c r="J23" s="39"/>
      <c r="K23" s="39"/>
    </row>
    <row r="24" spans="1:11" ht="12.75">
      <c r="A24" s="4" t="s">
        <v>44</v>
      </c>
      <c r="B24" s="4" t="s">
        <v>41</v>
      </c>
      <c r="C24" s="143" t="str">
        <f>TEXT('[2]Resi Price Out'!G18,"$0.00")</f>
        <v>$30.71</v>
      </c>
      <c r="D24" s="143">
        <f t="shared" si="0"/>
        <v>9.23</v>
      </c>
      <c r="E24" s="143">
        <f t="shared" si="1"/>
        <v>9.23</v>
      </c>
      <c r="F24" s="74"/>
      <c r="G24" s="55"/>
      <c r="H24" s="55"/>
      <c r="I24" s="143">
        <v>1.59</v>
      </c>
      <c r="J24" s="39"/>
      <c r="K24" s="39"/>
    </row>
    <row r="25" spans="1:11" ht="12.75">
      <c r="A25" s="4" t="s">
        <v>45</v>
      </c>
      <c r="B25" s="4" t="s">
        <v>41</v>
      </c>
      <c r="C25" s="143" t="str">
        <f>TEXT('[2]Resi Price Out'!G19,"$0.00")</f>
        <v>$41.37</v>
      </c>
      <c r="D25" s="143">
        <f t="shared" si="0"/>
        <v>9.23</v>
      </c>
      <c r="E25" s="143">
        <f t="shared" si="1"/>
        <v>9.23</v>
      </c>
      <c r="F25" s="74"/>
      <c r="G25" s="55"/>
      <c r="H25" s="55"/>
      <c r="I25" s="143">
        <v>2.12</v>
      </c>
      <c r="J25" s="39"/>
      <c r="K25" s="39"/>
    </row>
    <row r="26" spans="1:11" ht="12.75">
      <c r="A26" s="4" t="s">
        <v>46</v>
      </c>
      <c r="B26" s="4" t="s">
        <v>41</v>
      </c>
      <c r="C26" s="143" t="str">
        <f>TEXT('[2]Resi Price Out'!G20,"$0.00")</f>
        <v>$52.32</v>
      </c>
      <c r="D26" s="143">
        <f t="shared" si="0"/>
        <v>9.23</v>
      </c>
      <c r="E26" s="143">
        <f t="shared" si="1"/>
        <v>9.23</v>
      </c>
      <c r="F26" s="74"/>
      <c r="G26" s="55"/>
      <c r="H26" s="55"/>
      <c r="I26" s="143">
        <v>2.65</v>
      </c>
      <c r="J26" s="39"/>
      <c r="K26" s="39"/>
    </row>
    <row r="27" spans="1:11" ht="12.75">
      <c r="A27" s="4" t="s">
        <v>47</v>
      </c>
      <c r="B27" s="4" t="s">
        <v>41</v>
      </c>
      <c r="C27" s="143" t="str">
        <f>TEXT('[2]Resi Price Out'!G26,"$0.00")</f>
        <v>$12.28</v>
      </c>
      <c r="D27" s="143">
        <f t="shared" si="0"/>
        <v>9.23</v>
      </c>
      <c r="E27" s="143">
        <f t="shared" si="1"/>
        <v>9.23</v>
      </c>
      <c r="F27" s="74"/>
      <c r="G27" s="55"/>
      <c r="H27" s="55"/>
      <c r="I27" s="143">
        <v>1.09</v>
      </c>
      <c r="J27" s="39"/>
      <c r="K27" s="39"/>
    </row>
    <row r="28" spans="1:11" ht="12.75">
      <c r="A28" s="4" t="s">
        <v>48</v>
      </c>
      <c r="B28" s="4" t="s">
        <v>41</v>
      </c>
      <c r="C28" s="143" t="str">
        <f>TEXT('[2]Resi Price Out'!G27,"$0.00")</f>
        <v>$21.02</v>
      </c>
      <c r="D28" s="143">
        <f t="shared" si="0"/>
        <v>9.23</v>
      </c>
      <c r="E28" s="143">
        <f t="shared" si="1"/>
        <v>9.23</v>
      </c>
      <c r="F28" s="74"/>
      <c r="G28" s="55"/>
      <c r="H28" s="55"/>
      <c r="I28" s="143">
        <v>1.86</v>
      </c>
      <c r="J28" s="39"/>
      <c r="K28" s="39"/>
    </row>
    <row r="29" spans="1:11" ht="12.75">
      <c r="A29" s="4" t="s">
        <v>49</v>
      </c>
      <c r="B29" s="4" t="s">
        <v>41</v>
      </c>
      <c r="C29" s="143" t="str">
        <f>TEXT('[2]Resi Price Out'!G28,"$0.00")</f>
        <v>$30.71</v>
      </c>
      <c r="D29" s="143">
        <f t="shared" si="0"/>
        <v>9.23</v>
      </c>
      <c r="E29" s="143">
        <f t="shared" si="1"/>
        <v>9.23</v>
      </c>
      <c r="F29" s="74"/>
      <c r="G29" s="55"/>
      <c r="H29" s="55"/>
      <c r="I29" s="143">
        <f>+I28</f>
        <v>1.86</v>
      </c>
      <c r="J29" s="39"/>
      <c r="K29" s="39"/>
    </row>
    <row r="30" spans="1:11" ht="12.75">
      <c r="A30" s="67" t="s">
        <v>42</v>
      </c>
      <c r="B30" s="67" t="s">
        <v>50</v>
      </c>
      <c r="C30" s="143" t="str">
        <f>TEXT('[2]Resi Price Out'!G25,"$0.00")</f>
        <v>$4.51</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271</v>
      </c>
      <c r="B33" s="154" t="s">
        <v>272</v>
      </c>
      <c r="C33" s="145"/>
      <c r="D33" s="66"/>
      <c r="E33" s="143">
        <v>8.82</v>
      </c>
      <c r="F33" s="167"/>
      <c r="G33" s="55"/>
      <c r="H33" s="55"/>
      <c r="I33" s="143">
        <v>1.09</v>
      </c>
      <c r="J33" s="142" t="s">
        <v>268</v>
      </c>
      <c r="K33" s="39"/>
    </row>
    <row r="34" spans="1:11" ht="12.75">
      <c r="A34" s="154" t="s">
        <v>358</v>
      </c>
      <c r="B34" s="39"/>
      <c r="C34" s="143" t="str">
        <f>+C27</f>
        <v>$12.28</v>
      </c>
      <c r="D34" s="66"/>
      <c r="E34" s="125"/>
      <c r="F34" s="74"/>
      <c r="G34" s="55"/>
      <c r="H34" s="55"/>
      <c r="I34" s="143" t="str">
        <f>TEXT('[1]Rate Proposal'!F7,"$0.00")&amp;" "</f>
        <v>$3.94 </v>
      </c>
      <c r="J34" s="142" t="s">
        <v>254</v>
      </c>
      <c r="K34" s="39"/>
    </row>
    <row r="35" spans="1:11" ht="12.75">
      <c r="A35" s="154" t="s">
        <v>359</v>
      </c>
      <c r="B35" s="39"/>
      <c r="C35" s="143" t="str">
        <f>+C28</f>
        <v>$21.02</v>
      </c>
      <c r="D35" s="66"/>
      <c r="E35" s="125"/>
      <c r="F35" s="74"/>
      <c r="G35" s="55"/>
      <c r="H35" s="55"/>
      <c r="I35" s="143" t="str">
        <f>TEXT('[1]Rate Proposal'!F8,"$0.00")&amp;" "</f>
        <v>$8.17 </v>
      </c>
      <c r="J35" s="142" t="str">
        <f>+J34</f>
        <v>see note 8</v>
      </c>
      <c r="K35" s="39"/>
    </row>
    <row r="36" spans="1:11" ht="12.75">
      <c r="A36" s="154" t="s">
        <v>360</v>
      </c>
      <c r="B36" s="39"/>
      <c r="C36" s="143" t="str">
        <f>+C29</f>
        <v>$30.71</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6" t="s">
        <v>391</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144</v>
      </c>
      <c r="I50" s="290">
        <v>42947</v>
      </c>
      <c r="J50" s="290" t="s">
        <v>145</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Hart, Revenue Share Administrator </v>
      </c>
      <c r="C54" s="1"/>
      <c r="D54" s="1"/>
      <c r="E54" s="1"/>
      <c r="F54" s="1"/>
      <c r="G54" s="1"/>
      <c r="H54" s="1"/>
      <c r="I54" s="1"/>
      <c r="J54" s="1"/>
      <c r="K54" s="25"/>
    </row>
    <row r="55" spans="1:11" ht="12.75">
      <c r="A55" s="23"/>
      <c r="B55" s="1"/>
      <c r="C55" s="1"/>
      <c r="D55" s="1"/>
      <c r="E55" s="1"/>
      <c r="F55" s="1"/>
      <c r="K55" s="25"/>
    </row>
    <row r="56" spans="1:11" ht="12.75">
      <c r="A56" s="26" t="s">
        <v>100</v>
      </c>
      <c r="B56" s="232">
        <f>+'Check Sheet'!$B$54</f>
        <v>42536</v>
      </c>
      <c r="C56" s="232">
        <f>+'Check Sheet'!C54</f>
        <v>0</v>
      </c>
      <c r="D56" s="27"/>
      <c r="E56" s="27"/>
      <c r="F56" s="27"/>
      <c r="H56" s="27"/>
      <c r="I56" s="72" t="s">
        <v>143</v>
      </c>
      <c r="J56" s="233">
        <f>+'Check Sheet'!$I$54</f>
        <v>42583</v>
      </c>
      <c r="K56" s="234">
        <f>+'Check Sheet'!J54</f>
        <v>0</v>
      </c>
    </row>
    <row r="57" spans="1:11" ht="12.75">
      <c r="A57" s="287" t="s">
        <v>17</v>
      </c>
      <c r="B57" s="288"/>
      <c r="C57" s="288"/>
      <c r="D57" s="288"/>
      <c r="E57" s="288"/>
      <c r="F57" s="288"/>
      <c r="G57" s="288"/>
      <c r="H57" s="288"/>
      <c r="I57" s="288"/>
      <c r="J57" s="288"/>
      <c r="K57" s="289"/>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Hart, Abby Rose</cp:lastModifiedBy>
  <cp:lastPrinted>2016-06-14T20:46:55Z</cp:lastPrinted>
  <dcterms:created xsi:type="dcterms:W3CDTF">2006-03-15T23:58:07Z</dcterms:created>
  <dcterms:modified xsi:type="dcterms:W3CDTF">2016-07-08T20:47:04Z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160806</vt:lpwstr>
  </property>
  <property fmtid="{D5CDD505-2E9C-101B-9397-08002B2CF9AE}" pid="6" name="IsConfidenti">
    <vt:lpwstr>0</vt:lpwstr>
  </property>
  <property fmtid="{D5CDD505-2E9C-101B-9397-08002B2CF9AE}" pid="7" name="Dat">
    <vt:lpwstr>2016-07-08T00:00:00Z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