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Bench Request\For Filing\"/>
    </mc:Choice>
  </mc:AlternateContent>
  <bookViews>
    <workbookView xWindow="315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Design'!$A$1:$J$44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S9" i="5" l="1"/>
  <c r="Q10" i="5" l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9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1" i="2"/>
  <c r="A8" i="2"/>
  <c r="A9" i="2" s="1"/>
  <c r="A10" i="2" s="1"/>
  <c r="A11" i="2" s="1"/>
  <c r="D10" i="2" l="1"/>
  <c r="AP19" i="3"/>
  <c r="AP21" i="3"/>
  <c r="J26" i="3"/>
  <c r="AP23" i="3"/>
  <c r="A12" i="2"/>
  <c r="A13" i="2" s="1"/>
  <c r="A14" i="2" s="1"/>
  <c r="A15" i="2" s="1"/>
  <c r="A16" i="2" s="1"/>
  <c r="A21" i="2" s="1"/>
  <c r="A22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1" i="2"/>
  <c r="D13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0" i="2"/>
  <c r="E10" i="2"/>
  <c r="I10" i="2"/>
  <c r="G10" i="2"/>
  <c r="H10" i="2"/>
  <c r="AN15" i="6"/>
  <c r="B26" i="3"/>
  <c r="E26" i="3"/>
  <c r="D26" i="3"/>
  <c r="B24" i="3"/>
  <c r="E24" i="3"/>
  <c r="C24" i="3"/>
  <c r="C26" i="3"/>
  <c r="D24" i="3"/>
  <c r="B25" i="10" l="1"/>
  <c r="B17" i="10"/>
  <c r="C10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9" i="2"/>
  <c r="E11" i="2" s="1"/>
  <c r="F9" i="2"/>
  <c r="F11" i="2" s="1"/>
  <c r="H9" i="2"/>
  <c r="H11" i="2" s="1"/>
  <c r="G9" i="2"/>
  <c r="G11" i="2" s="1"/>
  <c r="I9" i="2"/>
  <c r="I11" i="2" s="1"/>
  <c r="I13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8" i="2"/>
  <c r="F13" i="2"/>
  <c r="O24" i="6"/>
  <c r="O33" i="6" s="1"/>
  <c r="O42" i="6" s="1"/>
  <c r="M24" i="6"/>
  <c r="M33" i="6" s="1"/>
  <c r="M42" i="6" s="1"/>
  <c r="I15" i="2"/>
  <c r="I16" i="2" s="1"/>
  <c r="I22" i="2" s="1"/>
  <c r="H8" i="10" s="1"/>
  <c r="N24" i="6"/>
  <c r="N33" i="6" s="1"/>
  <c r="N42" i="6" s="1"/>
  <c r="E13" i="2"/>
  <c r="G13" i="2"/>
  <c r="H13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5" i="2"/>
  <c r="G16" i="2" s="1"/>
  <c r="G22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5" i="2"/>
  <c r="H16" i="2" s="1"/>
  <c r="H22" i="2" s="1"/>
  <c r="H7" i="10" s="1"/>
  <c r="E15" i="2"/>
  <c r="E16" i="2" s="1"/>
  <c r="E22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5" i="2"/>
  <c r="F16" i="2" s="1"/>
  <c r="F22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5" i="2"/>
  <c r="C4" i="10" l="1"/>
  <c r="AN40" i="6"/>
  <c r="AN41" i="6"/>
  <c r="AN28" i="6"/>
  <c r="AN38" i="6"/>
  <c r="AN39" i="6"/>
  <c r="AB43" i="6"/>
  <c r="P43" i="6"/>
  <c r="D16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5" i="10"/>
  <c r="D4" i="10"/>
  <c r="C16" i="2"/>
  <c r="D22" i="2"/>
  <c r="H3" i="10" s="1"/>
  <c r="AN37" i="6"/>
  <c r="AN34" i="6"/>
  <c r="I7" i="5"/>
  <c r="I11" i="5" s="1"/>
  <c r="J11" i="5" s="1"/>
  <c r="K11" i="5" s="1"/>
  <c r="AT7" i="5" l="1"/>
  <c r="B21" i="5"/>
  <c r="C21" i="5" s="1"/>
  <c r="C6" i="10"/>
  <c r="D5" i="10"/>
  <c r="C22" i="2"/>
  <c r="H9" i="10" s="1"/>
  <c r="AN43" i="6"/>
  <c r="C20" i="5" l="1"/>
  <c r="C23" i="5" s="1"/>
  <c r="C23" i="2"/>
  <c r="B23" i="5"/>
  <c r="B26" i="5" s="1"/>
  <c r="D6" i="10"/>
  <c r="E48" i="3"/>
  <c r="D49" i="3"/>
  <c r="C49" i="3"/>
  <c r="D48" i="3"/>
  <c r="E49" i="3"/>
  <c r="E50" i="3" s="1"/>
  <c r="C48" i="3"/>
  <c r="D23" i="2" l="1"/>
  <c r="G23" i="2"/>
  <c r="E23" i="2"/>
  <c r="F23" i="2"/>
  <c r="I23" i="2"/>
  <c r="H23" i="2"/>
  <c r="C24" i="2"/>
  <c r="H19" i="10" s="1"/>
  <c r="AW7" i="5"/>
  <c r="D52" i="3"/>
  <c r="C52" i="3"/>
  <c r="C50" i="3"/>
  <c r="D50" i="3"/>
  <c r="E52" i="3"/>
  <c r="H24" i="2" l="1"/>
  <c r="H17" i="10" s="1"/>
  <c r="I17" i="10"/>
  <c r="I18" i="10"/>
  <c r="I24" i="2"/>
  <c r="H18" i="10" s="1"/>
  <c r="I13" i="10"/>
  <c r="D24" i="2"/>
  <c r="H13" i="10" s="1"/>
  <c r="F24" i="2"/>
  <c r="H15" i="10" s="1"/>
  <c r="I15" i="10"/>
  <c r="G24" i="2"/>
  <c r="H16" i="10" s="1"/>
  <c r="I16" i="10"/>
  <c r="E24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s="1"/>
  <c r="R11" i="5" l="1"/>
  <c r="S11" i="5" s="1"/>
  <c r="T8" i="5"/>
  <c r="T9" i="5"/>
  <c r="T11" i="5" l="1"/>
  <c r="U9" i="5" s="1"/>
  <c r="U8" i="5"/>
  <c r="V8" i="5" l="1"/>
  <c r="V9" i="5"/>
  <c r="U11" i="5"/>
  <c r="V11" i="5" l="1"/>
  <c r="W8" i="5"/>
  <c r="W9" i="5"/>
  <c r="W11" i="5" l="1"/>
  <c r="X9" i="5"/>
  <c r="X8" i="5"/>
  <c r="X11" i="5" l="1"/>
  <c r="Y9" i="5"/>
  <c r="Y8" i="5"/>
  <c r="Y11" i="5" l="1"/>
  <c r="Z9" i="5"/>
  <c r="Z8" i="5"/>
  <c r="Z11" i="5" l="1"/>
  <c r="AA8" i="5"/>
  <c r="AA9" i="5"/>
  <c r="AA11" i="5" s="1"/>
  <c r="AB8" i="5" l="1"/>
  <c r="AB9" i="5"/>
  <c r="AB11" i="5" s="1"/>
  <c r="AC9" i="5" l="1"/>
  <c r="AT9" i="5" s="1"/>
  <c r="AT11" i="5" s="1"/>
  <c r="AC8" i="5"/>
  <c r="AD9" i="5" l="1"/>
  <c r="AD8" i="5"/>
  <c r="AC11" i="5"/>
  <c r="AD11" i="5" l="1"/>
  <c r="AE8" i="5"/>
  <c r="AE9" i="5"/>
  <c r="AE11" i="5" s="1"/>
  <c r="AF8" i="5" l="1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<sst xmlns="http://schemas.openxmlformats.org/spreadsheetml/2006/main" count="282" uniqueCount="169">
  <si>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</si>
  <si>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</si>
  <si>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</si>
  <si>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</si>
  <si>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</si>
  <si>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</si>
  <si>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</si>
  <si>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</si>
  <si>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</si>
  <si>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</si>
  <si>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</si>
  <si>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</si>
  <si>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</si>
  <si>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</si>
  <si>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</si>
  <si>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</si>
  <si>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</si>
  <si>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</si>
  <si>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</si>
  <si>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</si>
  <si>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</si>
  <si>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</si>
  <si>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</si>
  <si>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</si>
  <si>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</si>
  <si>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</si>
  <si>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</si>
  <si>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</si>
  <si>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</si>
  <si>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</si>
  <si>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</si>
  <si>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</si>
  <si>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</si>
  <si>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</si>
  <si>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</si>
  <si>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</si>
  <si>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</si>
  <si>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</si>
  <si>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</si>
  <si>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</si>
  <si>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</si>
  <si>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</si>
  <si>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</si>
  <si>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</si>
  <si>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</si>
  <si>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</si>
  <si>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</si>
  <si>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</si>
  <si>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</si>
  <si>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</si>
  <si>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</si>
  <si>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</si>
  <si>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</si>
  <si>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</si>
  <si>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</si>
  <si>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</si>
  <si>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</si>
  <si>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</si>
  <si>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</si>
  <si>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</si>
  <si>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</si>
  <si>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</si>
  <si>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</si>
  <si>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</si>
  <si>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</si>
  <si>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</si>
  <si>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</si>
  <si>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</si>
  <si>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</si>
  <si>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</si>
  <si>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</si>
  <si>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</si>
  <si>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</si>
  <si>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</si>
  <si>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</si>
  <si>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</si>
  <si>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</si>
  <si>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</si>
  <si>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</si>
  <si>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</si>
  <si>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</si>
  <si>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</si>
  <si>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</si>
  <si>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</si>
  <si>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</si>
  <si>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</si>
  <si>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</si>
  <si>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</si>
  <si>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</si>
  <si>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</si>
  <si>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</si>
  <si>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</si>
  <si>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</si>
  <si>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</si>
  <si>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</si>
  <si>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</si>
  <si>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</si>
  <si>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</si>
  <si>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</si>
  <si>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</si>
  <si>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</si>
  <si>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</si>
  <si>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</si>
  <si>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</si>
  <si>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</si>
  <si>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</si>
  <si>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</si>
  <si>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</si>
  <si>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</si>
  <si>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</si>
  <si>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</si>
  <si>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</si>
  <si>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</si>
  <si>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</si>
  <si>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</si>
  <si>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</si>
  <si>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</si>
  <si>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</si>
  <si>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</si>
  <si>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ERM Revenues Rebate Allocation - Generation Level Consumption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</si>
  <si>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</si>
  <si>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</si>
  <si>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</si>
  <si>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</si>
  <si>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</si>
  <si>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</si>
  <si>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</si>
  <si>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</si>
  <si>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</si>
  <si>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</si>
  <si>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</si>
  <si>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</si>
  <si>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</si>
  <si>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</si>
  <si>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</si>
  <si>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</si>
  <si>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</si>
  <si>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</si>
  <si>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</si>
  <si>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</si>
  <si>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</si>
  <si>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</si>
  <si>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</si>
  <si>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</si>
  <si>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</si>
  <si>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</si>
  <si>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</si>
  <si>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</si>
  <si>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</si>
  <si>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</si>
  <si>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</si>
  <si>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</si>
  <si>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</si>
  <si>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</si>
  <si>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</si>
  <si>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</si>
  <si>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</si>
  <si>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</si>
  <si>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</si>
  <si>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</si>
  <si>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</si>
  <si>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</si>
  <si>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</si>
  <si>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</si>
  <si>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</si>
  <si>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</si>
  <si>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</si>
  <si>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</si>
  <si>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Colstip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</si>
</sst>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96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6" xfId="4" applyFont="1" applyFill="1" applyBorder="1" applyAlignment="1">
      <alignment horizontal="center"/>
    </xf>
    <xf numFmtId="0" fontId="7" fillId="0" borderId="8" xfId="4" applyFont="1" applyFill="1" applyBorder="1" applyAlignment="1">
      <alignment horizontal="center"/>
    </xf>
    <xf numFmtId="0" fontId="7" fillId="0" borderId="9" xfId="4" applyFont="1" applyFill="1" applyBorder="1" applyAlignment="1">
      <alignment horizontal="center"/>
    </xf>
    <xf numFmtId="0" fontId="7" fillId="0" borderId="12" xfId="4" applyFont="1" applyFill="1" applyBorder="1" applyAlignment="1">
      <alignment horizontal="center" wrapText="1"/>
    </xf>
    <xf numFmtId="0" fontId="7" fillId="0" borderId="13" xfId="4" applyFont="1" applyFill="1" applyBorder="1" applyAlignment="1">
      <alignment horizontal="center"/>
    </xf>
    <xf numFmtId="0" fontId="7" fillId="0" borderId="14" xfId="4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0" xfId="0" applyFont="1" applyFill="1" applyBorder="1"/>
    <xf numFmtId="10" fontId="7" fillId="0" borderId="6" xfId="0" applyNumberFormat="1" applyFont="1" applyFill="1" applyBorder="1"/>
    <xf numFmtId="164" fontId="9" fillId="0" borderId="15" xfId="2" applyNumberFormat="1" applyFont="1" applyFill="1" applyBorder="1"/>
    <xf numFmtId="37" fontId="7" fillId="0" borderId="6" xfId="5" applyNumberFormat="1" applyFont="1" applyFill="1" applyBorder="1"/>
    <xf numFmtId="0" fontId="7" fillId="0" borderId="6" xfId="0" applyFont="1" applyFill="1" applyBorder="1"/>
    <xf numFmtId="0" fontId="7" fillId="0" borderId="0" xfId="0" applyFont="1" applyFill="1"/>
    <xf numFmtId="165" fontId="7" fillId="0" borderId="6" xfId="0" applyNumberFormat="1" applyFont="1" applyFill="1" applyBorder="1"/>
    <xf numFmtId="164" fontId="7" fillId="0" borderId="10" xfId="0" applyNumberFormat="1" applyFont="1" applyFill="1" applyBorder="1"/>
    <xf numFmtId="164" fontId="7" fillId="0" borderId="9" xfId="0" applyNumberFormat="1" applyFont="1" applyFill="1" applyBorder="1"/>
    <xf numFmtId="44" fontId="3" fillId="0" borderId="0" xfId="2" applyFont="1"/>
    <xf numFmtId="49" fontId="6" fillId="0" borderId="0" xfId="0" applyNumberFormat="1" applyFont="1" applyBorder="1" applyAlignment="1">
      <alignment horizontal="center"/>
    </xf>
    <xf numFmtId="37" fontId="3" fillId="0" borderId="0" xfId="0" applyNumberFormat="1" applyFont="1"/>
    <xf numFmtId="0" fontId="9" fillId="0" borderId="0" xfId="0" applyFont="1"/>
    <xf numFmtId="17" fontId="3" fillId="0" borderId="0" xfId="0" applyNumberFormat="1" applyFont="1" applyAlignment="1">
      <alignment horizontal="center"/>
    </xf>
    <xf numFmtId="166" fontId="3" fillId="0" borderId="0" xfId="0" applyNumberFormat="1" applyFont="1" applyFill="1"/>
    <xf numFmtId="166" fontId="3" fillId="0" borderId="2" xfId="0" applyNumberFormat="1" applyFont="1" applyBorder="1"/>
    <xf numFmtId="166" fontId="3" fillId="0" borderId="0" xfId="0" applyNumberFormat="1" applyFont="1"/>
    <xf numFmtId="170" fontId="3" fillId="0" borderId="0" xfId="0" applyNumberFormat="1" applyFont="1"/>
    <xf numFmtId="10" fontId="3" fillId="0" borderId="0" xfId="0" applyNumberFormat="1" applyFont="1"/>
    <xf numFmtId="164" fontId="3" fillId="0" borderId="0" xfId="2" applyNumberFormat="1" applyFont="1"/>
    <xf numFmtId="164" fontId="3" fillId="0" borderId="0" xfId="0" applyNumberFormat="1" applyFont="1"/>
    <xf numFmtId="164" fontId="3" fillId="0" borderId="8" xfId="2" applyNumberFormat="1" applyFont="1" applyBorder="1"/>
    <xf numFmtId="0" fontId="3" fillId="0" borderId="0" xfId="0" applyFont="1" applyFill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/>
    <xf numFmtId="164" fontId="7" fillId="0" borderId="6" xfId="2" applyNumberFormat="1" applyFont="1" applyFill="1" applyBorder="1"/>
    <xf numFmtId="164" fontId="13" fillId="0" borderId="0" xfId="2" applyNumberFormat="1" applyFont="1" applyFill="1"/>
    <xf numFmtId="164" fontId="13" fillId="0" borderId="0" xfId="0" applyNumberFormat="1" applyFont="1" applyFill="1" applyBorder="1"/>
    <xf numFmtId="164" fontId="13" fillId="0" borderId="0" xfId="0" applyNumberFormat="1" applyFont="1" applyFill="1"/>
    <xf numFmtId="0" fontId="13" fillId="0" borderId="0" xfId="0" applyFont="1" applyFill="1"/>
    <xf numFmtId="0" fontId="2" fillId="0" borderId="0" xfId="0" applyFont="1"/>
    <xf numFmtId="167" fontId="10" fillId="0" borderId="0" xfId="0" applyNumberFormat="1" applyFont="1">
      <alignment readingOrder="1"/>
    </xf>
    <xf numFmtId="0" fontId="7" fillId="0" borderId="0" xfId="0" applyFont="1" applyAlignment="1">
      <alignment horizontal="left" indent="1" readingOrder="1"/>
    </xf>
    <xf numFmtId="0" fontId="7" fillId="0" borderId="0" xfId="0" applyFont="1" applyFill="1" applyAlignment="1">
      <alignment horizontal="left" indent="1" readingOrder="1"/>
    </xf>
    <xf numFmtId="0" fontId="7" fillId="0" borderId="0" xfId="0" applyFont="1" applyBorder="1" applyAlignment="1">
      <alignment horizontal="left" indent="1" readingOrder="1"/>
    </xf>
    <xf numFmtId="0" fontId="7" fillId="0" borderId="0" xfId="0" applyFont="1" applyFill="1" applyBorder="1" applyAlignment="1">
      <alignment horizontal="left" indent="1" readingOrder="1"/>
    </xf>
    <xf numFmtId="0" fontId="7" fillId="0" borderId="0" xfId="0" applyFont="1"/>
    <xf numFmtId="166" fontId="2" fillId="0" borderId="0" xfId="0" applyNumberFormat="1" applyFont="1"/>
    <xf numFmtId="166" fontId="7" fillId="0" borderId="0" xfId="0" applyNumberFormat="1" applyFont="1"/>
    <xf numFmtId="168" fontId="10" fillId="0" borderId="0" xfId="5" applyNumberFormat="1" applyFont="1"/>
    <xf numFmtId="14" fontId="10" fillId="0" borderId="0" xfId="5" applyNumberFormat="1" applyFont="1"/>
    <xf numFmtId="0" fontId="10" fillId="0" borderId="0" xfId="5" applyFont="1"/>
    <xf numFmtId="168" fontId="10" fillId="0" borderId="0" xfId="5" applyNumberFormat="1" applyFont="1" applyAlignment="1">
      <alignment horizontal="right"/>
    </xf>
    <xf numFmtId="168" fontId="7" fillId="0" borderId="0" xfId="5" applyNumberFormat="1" applyFont="1"/>
    <xf numFmtId="0" fontId="7" fillId="0" borderId="0" xfId="5" applyFont="1"/>
    <xf numFmtId="168" fontId="7" fillId="0" borderId="13" xfId="5" applyNumberFormat="1" applyFont="1" applyBorder="1"/>
    <xf numFmtId="0" fontId="16" fillId="0" borderId="0" xfId="5" applyFont="1"/>
    <xf numFmtId="4" fontId="17" fillId="0" borderId="0" xfId="5" applyNumberFormat="1" applyFont="1" applyAlignment="1">
      <alignment horizontal="left"/>
    </xf>
    <xf numFmtId="44" fontId="7" fillId="0" borderId="0" xfId="2" applyFont="1"/>
    <xf numFmtId="165" fontId="3" fillId="0" borderId="0" xfId="2" applyNumberFormat="1" applyFont="1"/>
    <xf numFmtId="165" fontId="7" fillId="0" borderId="0" xfId="2" applyNumberFormat="1" applyFont="1"/>
    <xf numFmtId="0" fontId="12" fillId="0" borderId="0" xfId="0" applyFont="1"/>
    <xf numFmtId="0" fontId="12" fillId="0" borderId="0" xfId="5" applyFont="1"/>
    <xf numFmtId="0" fontId="18" fillId="0" borderId="0" xfId="0" applyFont="1"/>
    <xf numFmtId="0" fontId="18" fillId="0" borderId="0" xfId="5" applyFont="1"/>
    <xf numFmtId="166" fontId="11" fillId="0" borderId="0" xfId="1" applyNumberFormat="1" applyFont="1" applyFill="1">
      <alignment readingOrder="1"/>
    </xf>
    <xf numFmtId="166" fontId="11" fillId="0" borderId="0" xfId="1" applyNumberFormat="1" applyFont="1" applyFill="1"/>
    <xf numFmtId="3" fontId="11" fillId="0" borderId="0" xfId="4" applyNumberFormat="1" applyFont="1" applyFill="1"/>
    <xf numFmtId="165" fontId="10" fillId="0" borderId="14" xfId="2" applyNumberFormat="1" applyFont="1" applyFill="1" applyBorder="1"/>
    <xf numFmtId="165" fontId="11" fillId="0" borderId="6" xfId="0" applyNumberFormat="1" applyFont="1" applyFill="1" applyBorder="1"/>
    <xf numFmtId="0" fontId="3" fillId="0" borderId="0" xfId="0" applyFont="1" applyAlignment="1">
      <alignment wrapText="1"/>
    </xf>
    <xf numFmtId="10" fontId="7" fillId="0" borderId="0" xfId="5" applyNumberFormat="1" applyFont="1" applyFill="1"/>
    <xf numFmtId="10" fontId="7" fillId="0" borderId="6" xfId="3" applyNumberFormat="1" applyFont="1" applyFill="1" applyBorder="1"/>
    <xf numFmtId="164" fontId="13" fillId="0" borderId="0" xfId="2" applyNumberFormat="1" applyFont="1" applyFill="1" applyBorder="1"/>
    <xf numFmtId="164" fontId="13" fillId="0" borderId="8" xfId="2" applyNumberFormat="1" applyFont="1" applyFill="1" applyBorder="1"/>
    <xf numFmtId="0" fontId="19" fillId="0" borderId="0" xfId="0" applyFont="1" applyFill="1" applyAlignment="1">
      <alignment horizontal="center"/>
    </xf>
    <xf numFmtId="0" fontId="13" fillId="0" borderId="0" xfId="0" applyFont="1" applyFill="1" applyBorder="1"/>
    <xf numFmtId="0" fontId="13" fillId="0" borderId="14" xfId="0" applyFont="1" applyFill="1" applyBorder="1" applyAlignment="1">
      <alignment wrapText="1"/>
    </xf>
    <xf numFmtId="171" fontId="15" fillId="0" borderId="14" xfId="3" applyNumberFormat="1" applyFont="1" applyFill="1" applyBorder="1"/>
    <xf numFmtId="172" fontId="13" fillId="0" borderId="14" xfId="3" applyNumberFormat="1" applyFont="1" applyFill="1" applyBorder="1"/>
    <xf numFmtId="0" fontId="14" fillId="0" borderId="0" xfId="0" applyFont="1" applyFill="1"/>
    <xf numFmtId="0" fontId="13" fillId="0" borderId="0" xfId="0" applyFont="1" applyFill="1" applyAlignment="1">
      <alignment horizontal="right"/>
    </xf>
    <xf numFmtId="164" fontId="13" fillId="0" borderId="0" xfId="2" applyNumberFormat="1" applyFont="1" applyFill="1" applyAlignment="1">
      <alignment horizontal="right"/>
    </xf>
    <xf numFmtId="0" fontId="20" fillId="0" borderId="0" xfId="0" applyFont="1" applyFill="1"/>
    <xf numFmtId="173" fontId="13" fillId="0" borderId="0" xfId="2" applyNumberFormat="1" applyFont="1" applyFill="1"/>
    <xf numFmtId="44" fontId="13" fillId="0" borderId="0" xfId="2" applyFont="1" applyFill="1"/>
    <xf numFmtId="0" fontId="21" fillId="0" borderId="0" xfId="0" applyFont="1" applyFill="1"/>
    <xf numFmtId="165" fontId="13" fillId="0" borderId="0" xfId="2" applyNumberFormat="1" applyFont="1" applyFill="1"/>
    <xf numFmtId="166" fontId="11" fillId="0" borderId="0" xfId="1" applyNumberFormat="1" applyFont="1"/>
    <xf numFmtId="0" fontId="13" fillId="0" borderId="8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10" xfId="0" applyFont="1" applyBorder="1"/>
    <xf numFmtId="0" fontId="7" fillId="0" borderId="3" xfId="4" applyFont="1" applyFill="1" applyBorder="1" applyAlignment="1">
      <alignment horizontal="center"/>
    </xf>
    <xf numFmtId="0" fontId="13" fillId="0" borderId="8" xfId="0" applyNumberFormat="1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9" fillId="0" borderId="0" xfId="0" applyFont="1" applyFill="1"/>
    <xf numFmtId="0" fontId="3" fillId="0" borderId="2" xfId="0" applyFont="1" applyBorder="1"/>
    <xf numFmtId="0" fontId="7" fillId="0" borderId="8" xfId="0" applyFont="1" applyFill="1" applyBorder="1"/>
    <xf numFmtId="169" fontId="3" fillId="0" borderId="9" xfId="3" applyNumberFormat="1" applyFont="1" applyBorder="1"/>
    <xf numFmtId="169" fontId="3" fillId="0" borderId="0" xfId="3" applyNumberFormat="1" applyFont="1" applyBorder="1"/>
    <xf numFmtId="0" fontId="7" fillId="0" borderId="0" xfId="4" applyFont="1" applyFill="1" applyBorder="1" applyAlignment="1">
      <alignment horizontal="center"/>
    </xf>
    <xf numFmtId="0" fontId="3" fillId="0" borderId="1" xfId="0" applyFont="1" applyBorder="1"/>
    <xf numFmtId="0" fontId="7" fillId="0" borderId="0" xfId="4" applyFont="1" applyFill="1" applyBorder="1" applyAlignment="1">
      <alignment horizontal="center" vertical="center"/>
    </xf>
    <xf numFmtId="164" fontId="11" fillId="0" borderId="2" xfId="2" applyNumberFormat="1" applyFont="1" applyBorder="1"/>
    <xf numFmtId="164" fontId="11" fillId="0" borderId="4" xfId="2" applyNumberFormat="1" applyFont="1" applyBorder="1"/>
    <xf numFmtId="169" fontId="3" fillId="0" borderId="8" xfId="3" applyNumberFormat="1" applyFont="1" applyBorder="1"/>
    <xf numFmtId="169" fontId="3" fillId="0" borderId="11" xfId="3" applyNumberFormat="1" applyFont="1" applyBorder="1"/>
    <xf numFmtId="164" fontId="13" fillId="0" borderId="8" xfId="0" applyNumberFormat="1" applyFont="1" applyFill="1" applyBorder="1"/>
    <xf numFmtId="0" fontId="7" fillId="0" borderId="1" xfId="4" applyFont="1" applyFill="1" applyBorder="1" applyAlignment="1">
      <alignment horizontal="center"/>
    </xf>
    <xf numFmtId="0" fontId="7" fillId="0" borderId="5" xfId="4" applyFont="1" applyFill="1" applyBorder="1" applyAlignment="1">
      <alignment horizontal="center"/>
    </xf>
    <xf numFmtId="164" fontId="11" fillId="0" borderId="3" xfId="2" applyNumberFormat="1" applyFont="1" applyBorder="1"/>
    <xf numFmtId="0" fontId="22" fillId="2" borderId="10" xfId="0" applyFont="1" applyFill="1" applyBorder="1"/>
    <xf numFmtId="0" fontId="22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/>
    <xf numFmtId="0" fontId="22" fillId="0" borderId="2" xfId="0" applyFont="1" applyBorder="1" applyAlignment="1">
      <alignment horizontal="center" vertical="center"/>
    </xf>
    <xf numFmtId="0" fontId="24" fillId="0" borderId="0" xfId="0" applyFont="1"/>
    <xf numFmtId="16" fontId="22" fillId="0" borderId="5" xfId="0" quotePrefix="1" applyNumberFormat="1" applyFont="1" applyBorder="1" applyAlignment="1">
      <alignment horizontal="center"/>
    </xf>
    <xf numFmtId="0" fontId="22" fillId="0" borderId="0" xfId="0" applyFont="1" applyBorder="1"/>
    <xf numFmtId="169" fontId="22" fillId="0" borderId="7" xfId="0" applyNumberFormat="1" applyFont="1" applyBorder="1"/>
    <xf numFmtId="0" fontId="22" fillId="0" borderId="5" xfId="0" quotePrefix="1" applyFont="1" applyBorder="1" applyAlignment="1">
      <alignment horizontal="center"/>
    </xf>
    <xf numFmtId="0" fontId="22" fillId="0" borderId="10" xfId="0" applyFont="1" applyBorder="1"/>
    <xf numFmtId="0" fontId="23" fillId="0" borderId="8" xfId="0" applyFont="1" applyBorder="1"/>
    <xf numFmtId="169" fontId="23" fillId="0" borderId="11" xfId="0" applyNumberFormat="1" applyFont="1" applyBorder="1"/>
    <xf numFmtId="0" fontId="25" fillId="0" borderId="1" xfId="0" applyFont="1" applyBorder="1"/>
    <xf numFmtId="0" fontId="24" fillId="0" borderId="4" xfId="0" applyFont="1" applyBorder="1"/>
    <xf numFmtId="0" fontId="26" fillId="0" borderId="5" xfId="0" applyFont="1" applyBorder="1"/>
    <xf numFmtId="165" fontId="26" fillId="0" borderId="7" xfId="2" applyNumberFormat="1" applyFont="1" applyBorder="1"/>
    <xf numFmtId="169" fontId="26" fillId="0" borderId="7" xfId="3" applyNumberFormat="1" applyFont="1" applyBorder="1"/>
    <xf numFmtId="0" fontId="26" fillId="0" borderId="7" xfId="0" applyFont="1" applyBorder="1"/>
    <xf numFmtId="0" fontId="27" fillId="0" borderId="5" xfId="0" applyFont="1" applyBorder="1"/>
    <xf numFmtId="44" fontId="26" fillId="0" borderId="7" xfId="2" applyFont="1" applyBorder="1"/>
    <xf numFmtId="44" fontId="26" fillId="0" borderId="7" xfId="0" applyNumberFormat="1" applyFont="1" applyFill="1" applyBorder="1"/>
    <xf numFmtId="0" fontId="26" fillId="0" borderId="10" xfId="0" applyFont="1" applyBorder="1"/>
    <xf numFmtId="44" fontId="26" fillId="0" borderId="11" xfId="0" applyNumberFormat="1" applyFont="1" applyBorder="1"/>
    <xf numFmtId="0" fontId="26" fillId="0" borderId="0" xfId="0" applyFont="1"/>
    <xf numFmtId="164" fontId="26" fillId="2" borderId="7" xfId="2" applyNumberFormat="1" applyFont="1" applyFill="1" applyBorder="1"/>
    <xf numFmtId="0" fontId="22" fillId="2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4" xfId="0" applyFont="1" applyFill="1" applyBorder="1"/>
    <xf numFmtId="0" fontId="23" fillId="2" borderId="14" xfId="0" applyFont="1" applyFill="1" applyBorder="1"/>
    <xf numFmtId="169" fontId="23" fillId="2" borderId="14" xfId="0" applyNumberFormat="1" applyFont="1" applyFill="1" applyBorder="1"/>
    <xf numFmtId="16" fontId="22" fillId="2" borderId="6" xfId="0" quotePrefix="1" applyNumberFormat="1" applyFont="1" applyFill="1" applyBorder="1" applyAlignment="1">
      <alignment horizontal="center"/>
    </xf>
    <xf numFmtId="0" fontId="22" fillId="2" borderId="6" xfId="0" quotePrefix="1" applyFont="1" applyFill="1" applyBorder="1" applyAlignment="1">
      <alignment horizontal="center"/>
    </xf>
    <xf numFmtId="0" fontId="22" fillId="2" borderId="6" xfId="0" applyFont="1" applyFill="1" applyBorder="1"/>
    <xf numFmtId="169" fontId="22" fillId="2" borderId="6" xfId="0" applyNumberFormat="1" applyFont="1" applyFill="1" applyBorder="1"/>
    <xf numFmtId="164" fontId="26" fillId="2" borderId="17" xfId="2" applyNumberFormat="1" applyFont="1" applyFill="1" applyBorder="1"/>
    <xf numFmtId="0" fontId="22" fillId="2" borderId="17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5" xfId="0" applyFont="1" applyFill="1" applyBorder="1"/>
    <xf numFmtId="44" fontId="22" fillId="2" borderId="7" xfId="2" applyFont="1" applyFill="1" applyBorder="1"/>
    <xf numFmtId="165" fontId="22" fillId="2" borderId="7" xfId="2" applyNumberFormat="1" applyFont="1" applyFill="1" applyBorder="1"/>
    <xf numFmtId="165" fontId="22" fillId="2" borderId="11" xfId="2" applyNumberFormat="1" applyFont="1" applyFill="1" applyBorder="1"/>
    <xf numFmtId="44" fontId="22" fillId="2" borderId="6" xfId="2" applyFont="1" applyFill="1" applyBorder="1"/>
    <xf numFmtId="165" fontId="22" fillId="2" borderId="6" xfId="2" applyNumberFormat="1" applyFont="1" applyFill="1" applyBorder="1"/>
    <xf numFmtId="165" fontId="22" fillId="2" borderId="9" xfId="2" applyNumberFormat="1" applyFont="1" applyFill="1" applyBorder="1"/>
    <xf numFmtId="174" fontId="22" fillId="2" borderId="6" xfId="2" applyNumberFormat="1" applyFont="1" applyFill="1" applyBorder="1"/>
    <xf numFmtId="0" fontId="29" fillId="0" borderId="0" xfId="0" applyFont="1"/>
    <xf numFmtId="17" fontId="13" fillId="0" borderId="0" xfId="2" applyNumberFormat="1" applyFont="1" applyFill="1"/>
    <xf numFmtId="165" fontId="3" fillId="0" borderId="0" xfId="0" applyNumberFormat="1" applyFont="1"/>
    <xf numFmtId="44" fontId="1" fillId="0" borderId="0" xfId="2" applyFont="1"/>
    <xf numFmtId="164" fontId="7" fillId="0" borderId="2" xfId="2" applyNumberFormat="1" applyFont="1" applyBorder="1"/>
    <xf numFmtId="164" fontId="7" fillId="0" borderId="3" xfId="2" applyNumberFormat="1" applyFont="1" applyBorder="1"/>
    <xf numFmtId="164" fontId="7" fillId="0" borderId="4" xfId="2" applyNumberFormat="1" applyFont="1" applyBorder="1"/>
    <xf numFmtId="165" fontId="22" fillId="0" borderId="6" xfId="2" applyNumberFormat="1" applyFont="1" applyFill="1" applyBorder="1"/>
    <xf numFmtId="165" fontId="22" fillId="0" borderId="9" xfId="2" applyNumberFormat="1" applyFont="1" applyFill="1" applyBorder="1"/>
    <xf numFmtId="0" fontId="26" fillId="0" borderId="0" xfId="0" applyFont="1" applyFill="1" applyBorder="1"/>
    <xf numFmtId="0" fontId="29" fillId="0" borderId="0" xfId="0" applyFont="1" applyFill="1" applyBorder="1"/>
    <xf numFmtId="0" fontId="24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6" fillId="0" borderId="0" xfId="0" quotePrefix="1" applyFont="1" applyFill="1" applyBorder="1" applyAlignment="1">
      <alignment horizontal="center"/>
    </xf>
    <xf numFmtId="169" fontId="26" fillId="0" borderId="0" xfId="3" applyNumberFormat="1" applyFont="1" applyFill="1" applyBorder="1"/>
    <xf numFmtId="0" fontId="28" fillId="0" borderId="0" xfId="0" applyFont="1" applyFill="1" applyBorder="1"/>
    <xf numFmtId="44" fontId="28" fillId="0" borderId="0" xfId="2" applyFont="1" applyFill="1" applyBorder="1"/>
    <xf numFmtId="174" fontId="28" fillId="0" borderId="0" xfId="2" applyNumberFormat="1" applyFont="1" applyFill="1" applyBorder="1"/>
    <xf numFmtId="165" fontId="28" fillId="0" borderId="0" xfId="2" applyNumberFormat="1" applyFont="1" applyFill="1" applyBorder="1"/>
    <xf numFmtId="0" fontId="26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 applyFill="1" applyBorder="1"/>
    <xf numFmtId="169" fontId="23" fillId="0" borderId="0" xfId="0" applyNumberFormat="1" applyFont="1" applyFill="1" applyBorder="1"/>
    <xf numFmtId="175" fontId="26" fillId="0" borderId="7" xfId="2" applyNumberFormat="1" applyFont="1" applyBorder="1"/>
    <xf numFmtId="168" fontId="3" fillId="0" borderId="0" xfId="0" applyNumberFormat="1" applyFont="1" applyFill="1"/>
    <xf numFmtId="168" fontId="10" fillId="0" borderId="0" xfId="5" applyNumberFormat="1" applyFont="1" applyFill="1"/>
    <xf numFmtId="168" fontId="17" fillId="0" borderId="16" xfId="5" applyNumberFormat="1" applyFont="1" applyFill="1" applyBorder="1"/>
    <xf numFmtId="164" fontId="30" fillId="0" borderId="0" xfId="2" applyNumberFormat="1" applyFont="1" applyFill="1"/>
    <xf numFmtId="0" fontId="13" fillId="0" borderId="0" xfId="0" applyFont="1" applyFill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M17" sqref="M17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 x14ac:dyDescent="0.25">
      <c r="C1" s="2" t="s">
        <v>119</v>
      </c>
      <c r="D1" s="2"/>
    </row>
    <row r="3" spans="1:10" x14ac:dyDescent="0.25">
      <c r="A3" s="3"/>
      <c r="B3" s="4"/>
      <c r="C3" s="5"/>
      <c r="D3" s="5"/>
      <c r="E3" s="5"/>
      <c r="F3" s="5"/>
      <c r="G3" s="5"/>
      <c r="H3" s="5"/>
      <c r="I3" s="5"/>
      <c r="J3" s="7"/>
    </row>
    <row r="4" spans="1:10" x14ac:dyDescent="0.25">
      <c r="A4" s="6"/>
      <c r="B4" s="7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7"/>
    </row>
    <row r="5" spans="1:10" x14ac:dyDescent="0.25">
      <c r="A5" s="6"/>
      <c r="B5" s="9" t="s">
        <v>8</v>
      </c>
      <c r="C5" s="10" t="s">
        <v>9</v>
      </c>
      <c r="D5" s="10" t="s">
        <v>83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8"/>
    </row>
    <row r="6" spans="1:10" ht="30" x14ac:dyDescent="0.25">
      <c r="A6" s="11" t="s">
        <v>15</v>
      </c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3" t="s">
        <v>23</v>
      </c>
      <c r="J6" s="108"/>
    </row>
    <row r="7" spans="1:10" x14ac:dyDescent="0.25">
      <c r="A7" s="14">
        <v>1</v>
      </c>
      <c r="B7" s="15" t="s">
        <v>24</v>
      </c>
      <c r="C7" s="8"/>
      <c r="D7" s="8"/>
      <c r="E7" s="8"/>
      <c r="F7" s="8"/>
      <c r="G7" s="8"/>
      <c r="H7" s="8"/>
      <c r="I7" s="8"/>
      <c r="J7" s="108"/>
    </row>
    <row r="8" spans="1:10" ht="15.75" thickBot="1" x14ac:dyDescent="0.3">
      <c r="A8" s="14">
        <f>A7+1</f>
        <v>2</v>
      </c>
      <c r="B8" s="7" t="s">
        <v>25</v>
      </c>
      <c r="C8" s="16">
        <f>SUM(D8:I8)</f>
        <v>0.99999999999999944</v>
      </c>
      <c r="D8" s="77">
        <v>0.41959785917416897</v>
      </c>
      <c r="E8" s="77">
        <v>0.11072160155075182</v>
      </c>
      <c r="F8" s="77">
        <v>0.24995375820649657</v>
      </c>
      <c r="G8" s="77">
        <v>0.1919032787790893</v>
      </c>
      <c r="H8" s="77">
        <v>2.3715939980936952E-2</v>
      </c>
      <c r="I8" s="77">
        <v>4.1075623085558592E-3</v>
      </c>
      <c r="J8" s="25" t="s">
        <v>26</v>
      </c>
    </row>
    <row r="9" spans="1:10" ht="15.75" thickBot="1" x14ac:dyDescent="0.3">
      <c r="A9" s="14">
        <f t="shared" ref="A9:A16" si="0">A8+1</f>
        <v>3</v>
      </c>
      <c r="B9" s="7" t="s">
        <v>156</v>
      </c>
      <c r="C9" s="17">
        <v>-39240082.535979703</v>
      </c>
      <c r="D9" s="40">
        <f>$C$9*D8</f>
        <v>-16465054.625914779</v>
      </c>
      <c r="E9" s="40">
        <f t="shared" ref="E9:I9" si="1">$C$9*E8</f>
        <v>-4344724.78336736</v>
      </c>
      <c r="F9" s="40">
        <f t="shared" si="1"/>
        <v>-9808206.1022012401</v>
      </c>
      <c r="G9" s="40">
        <f t="shared" si="1"/>
        <v>-7530300.4982165862</v>
      </c>
      <c r="H9" s="40">
        <f t="shared" si="1"/>
        <v>-930615.44227030687</v>
      </c>
      <c r="I9" s="40">
        <f t="shared" si="1"/>
        <v>-161181.08400941125</v>
      </c>
      <c r="J9" s="7"/>
    </row>
    <row r="10" spans="1:10" x14ac:dyDescent="0.25">
      <c r="A10" s="14">
        <f t="shared" si="0"/>
        <v>4</v>
      </c>
      <c r="B10" s="7" t="s">
        <v>157</v>
      </c>
      <c r="C10" s="18">
        <f>SUM(D10:I10)</f>
        <v>11569482991.77421</v>
      </c>
      <c r="D10" s="18">
        <f>'kWh Forecast'!AP18</f>
        <v>4830793280.8331013</v>
      </c>
      <c r="E10" s="18">
        <f>'kWh Forecast'!AP19</f>
        <v>1285641708.9756439</v>
      </c>
      <c r="F10" s="18">
        <f>'kWh Forecast'!AP20</f>
        <v>2808752211.3201861</v>
      </c>
      <c r="G10" s="18">
        <f>'kWh Forecast'!AP21</f>
        <v>2331818272.4078746</v>
      </c>
      <c r="H10" s="18">
        <f>'kWh Forecast'!AP22</f>
        <v>287657730.38844055</v>
      </c>
      <c r="I10" s="18">
        <f>'kWh Forecast'!AP23</f>
        <v>24819787.84896281</v>
      </c>
      <c r="J10" s="25" t="s">
        <v>27</v>
      </c>
    </row>
    <row r="11" spans="1:10" x14ac:dyDescent="0.25">
      <c r="A11" s="14">
        <f t="shared" si="0"/>
        <v>5</v>
      </c>
      <c r="B11" s="7" t="s">
        <v>28</v>
      </c>
      <c r="C11" s="19"/>
      <c r="D11" s="73">
        <f>D9/D10</f>
        <v>-3.4083542119763971E-3</v>
      </c>
      <c r="E11" s="73">
        <f t="shared" ref="E11:I11" si="2">E9/E10</f>
        <v>-3.3794211505700843E-3</v>
      </c>
      <c r="F11" s="73">
        <f t="shared" si="2"/>
        <v>-3.4920154446771686E-3</v>
      </c>
      <c r="G11" s="73">
        <f t="shared" si="2"/>
        <v>-3.2293685092537987E-3</v>
      </c>
      <c r="H11" s="73">
        <f t="shared" si="2"/>
        <v>-3.2351483862910414E-3</v>
      </c>
      <c r="I11" s="73">
        <f t="shared" si="2"/>
        <v>-6.4940556700264791E-3</v>
      </c>
      <c r="J11" s="7"/>
    </row>
    <row r="12" spans="1:10" x14ac:dyDescent="0.25">
      <c r="A12" s="14">
        <f>A11+1</f>
        <v>6</v>
      </c>
      <c r="B12" s="20"/>
      <c r="C12" s="6"/>
      <c r="D12" s="19"/>
      <c r="E12" s="19"/>
      <c r="F12" s="19"/>
      <c r="G12" s="19"/>
      <c r="H12" s="19"/>
      <c r="I12" s="19"/>
      <c r="J12" s="7"/>
    </row>
    <row r="13" spans="1:10" x14ac:dyDescent="0.25">
      <c r="A13" s="14">
        <f t="shared" si="0"/>
        <v>7</v>
      </c>
      <c r="B13" s="20" t="s">
        <v>29</v>
      </c>
      <c r="C13" s="6"/>
      <c r="D13" s="21">
        <f t="shared" ref="D13:I13" si="3">D11</f>
        <v>-3.4083542119763971E-3</v>
      </c>
      <c r="E13" s="21">
        <f t="shared" si="3"/>
        <v>-3.3794211505700843E-3</v>
      </c>
      <c r="F13" s="21">
        <f t="shared" si="3"/>
        <v>-3.4920154446771686E-3</v>
      </c>
      <c r="G13" s="21">
        <f t="shared" si="3"/>
        <v>-3.2293685092537987E-3</v>
      </c>
      <c r="H13" s="21">
        <f t="shared" si="3"/>
        <v>-3.2351483862910414E-3</v>
      </c>
      <c r="I13" s="21">
        <f t="shared" si="3"/>
        <v>-6.4940556700264791E-3</v>
      </c>
      <c r="J13" s="7"/>
    </row>
    <row r="14" spans="1:10" x14ac:dyDescent="0.25">
      <c r="A14" s="14">
        <f t="shared" si="0"/>
        <v>8</v>
      </c>
      <c r="B14" s="20" t="s">
        <v>30</v>
      </c>
      <c r="C14" s="6"/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"/>
    </row>
    <row r="15" spans="1:10" x14ac:dyDescent="0.25">
      <c r="A15" s="14">
        <f t="shared" si="0"/>
        <v>9</v>
      </c>
      <c r="B15" s="20" t="s">
        <v>31</v>
      </c>
      <c r="C15" s="6"/>
      <c r="D15" s="21">
        <f t="shared" ref="D15:I15" si="4">D13-D14</f>
        <v>-3.4083542119763971E-3</v>
      </c>
      <c r="E15" s="21">
        <f t="shared" si="4"/>
        <v>-3.3794211505700843E-3</v>
      </c>
      <c r="F15" s="21">
        <f t="shared" si="4"/>
        <v>-3.4920154446771686E-3</v>
      </c>
      <c r="G15" s="21">
        <f t="shared" si="4"/>
        <v>-3.2293685092537987E-3</v>
      </c>
      <c r="H15" s="21">
        <f t="shared" si="4"/>
        <v>-3.2351483862910414E-3</v>
      </c>
      <c r="I15" s="21">
        <f t="shared" si="4"/>
        <v>-6.4940556700264791E-3</v>
      </c>
      <c r="J15" s="7"/>
    </row>
    <row r="16" spans="1:10" x14ac:dyDescent="0.25">
      <c r="A16" s="38">
        <f t="shared" si="0"/>
        <v>10</v>
      </c>
      <c r="B16" s="39" t="s">
        <v>32</v>
      </c>
      <c r="C16" s="22">
        <f>SUM(D16:I16)</f>
        <v>-39240082.535979681</v>
      </c>
      <c r="D16" s="23">
        <f t="shared" ref="D16:I16" si="5">D15*D10</f>
        <v>-16465054.625914779</v>
      </c>
      <c r="E16" s="23">
        <f t="shared" si="5"/>
        <v>-4344724.78336736</v>
      </c>
      <c r="F16" s="23">
        <f t="shared" si="5"/>
        <v>-9808206.1022012401</v>
      </c>
      <c r="G16" s="23">
        <f t="shared" si="5"/>
        <v>-7530300.4982165862</v>
      </c>
      <c r="H16" s="23">
        <f t="shared" si="5"/>
        <v>-930615.44227030687</v>
      </c>
      <c r="I16" s="23">
        <f t="shared" si="5"/>
        <v>-161181.08400941125</v>
      </c>
      <c r="J16" s="7"/>
    </row>
    <row r="17" spans="1:10" x14ac:dyDescent="0.25">
      <c r="A17" s="14"/>
      <c r="B17" s="20"/>
      <c r="C17" s="20"/>
      <c r="D17" s="20"/>
      <c r="E17" s="20"/>
      <c r="F17" s="20"/>
      <c r="G17" s="20"/>
      <c r="H17" s="20"/>
      <c r="I17" s="20"/>
      <c r="J17" s="7"/>
    </row>
    <row r="18" spans="1:10" x14ac:dyDescent="0.25">
      <c r="A18" s="14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25">
      <c r="A19" s="96" t="s">
        <v>134</v>
      </c>
      <c r="B19" s="104"/>
      <c r="C19" s="116" t="s">
        <v>1</v>
      </c>
      <c r="D19" s="99" t="s">
        <v>2</v>
      </c>
      <c r="E19" s="99" t="s">
        <v>3</v>
      </c>
      <c r="F19" s="99" t="s">
        <v>4</v>
      </c>
      <c r="G19" s="99" t="s">
        <v>5</v>
      </c>
      <c r="H19" s="99" t="s">
        <v>6</v>
      </c>
      <c r="I19" s="99" t="s">
        <v>7</v>
      </c>
      <c r="J19" s="20"/>
    </row>
    <row r="20" spans="1:10" x14ac:dyDescent="0.25">
      <c r="A20" s="14" t="s">
        <v>135</v>
      </c>
      <c r="B20" s="110" t="s">
        <v>8</v>
      </c>
      <c r="C20" s="117" t="s">
        <v>9</v>
      </c>
      <c r="D20" s="8" t="s">
        <v>83</v>
      </c>
      <c r="E20" s="8" t="s">
        <v>10</v>
      </c>
      <c r="F20" s="8" t="s">
        <v>11</v>
      </c>
      <c r="G20" s="8" t="s">
        <v>12</v>
      </c>
      <c r="H20" s="8" t="s">
        <v>13</v>
      </c>
      <c r="I20" s="8" t="s">
        <v>14</v>
      </c>
      <c r="J20" s="20"/>
    </row>
    <row r="21" spans="1:10" x14ac:dyDescent="0.25">
      <c r="A21" s="109">
        <f>A16+1</f>
        <v>11</v>
      </c>
      <c r="B21" s="4" t="s">
        <v>148</v>
      </c>
      <c r="C21" s="111">
        <f>SUM(D21:I21)</f>
        <v>528922000</v>
      </c>
      <c r="D21" s="118">
        <v>222668000</v>
      </c>
      <c r="E21" s="118">
        <v>80650000</v>
      </c>
      <c r="F21" s="118">
        <v>136458000</v>
      </c>
      <c r="G21" s="118">
        <v>69319000</v>
      </c>
      <c r="H21" s="118">
        <v>13073000</v>
      </c>
      <c r="I21" s="112">
        <v>6754000</v>
      </c>
      <c r="J21" s="20"/>
    </row>
    <row r="22" spans="1:10" x14ac:dyDescent="0.25">
      <c r="A22" s="98">
        <f>A21+1</f>
        <v>12</v>
      </c>
      <c r="B22" s="105" t="s">
        <v>163</v>
      </c>
      <c r="C22" s="113">
        <f>C16/C21</f>
        <v>-7.4188788774109754E-2</v>
      </c>
      <c r="D22" s="106">
        <f>D16/D21</f>
        <v>-7.3944413323489583E-2</v>
      </c>
      <c r="E22" s="106">
        <f t="shared" ref="E22:I22" si="6">E16/E21</f>
        <v>-5.3871355032453314E-2</v>
      </c>
      <c r="F22" s="106">
        <f t="shared" si="6"/>
        <v>-7.1877105792267512E-2</v>
      </c>
      <c r="G22" s="106">
        <f t="shared" si="6"/>
        <v>-0.10863256103256808</v>
      </c>
      <c r="H22" s="106">
        <f t="shared" si="6"/>
        <v>-7.1186066111092086E-2</v>
      </c>
      <c r="I22" s="114">
        <f t="shared" si="6"/>
        <v>-2.3864537164556002E-2</v>
      </c>
      <c r="J22" s="20"/>
    </row>
    <row r="23" spans="1:10" x14ac:dyDescent="0.25">
      <c r="A23" s="109">
        <v>13</v>
      </c>
      <c r="B23" s="4" t="s">
        <v>149</v>
      </c>
      <c r="C23" s="169">
        <f>SUM('Forecast Balance'!B20/'Forecast Balance'!B25)</f>
        <v>-19576205.555367135</v>
      </c>
      <c r="D23" s="170">
        <f t="shared" ref="D23:I23" si="7">$C$23*D8</f>
        <v>-8214133.9417855237</v>
      </c>
      <c r="E23" s="170">
        <f t="shared" si="7"/>
        <v>-2167508.831376974</v>
      </c>
      <c r="F23" s="170">
        <f t="shared" si="7"/>
        <v>-4893146.1499869116</v>
      </c>
      <c r="G23" s="170">
        <f t="shared" si="7"/>
        <v>-3756738.032128376</v>
      </c>
      <c r="H23" s="170">
        <f t="shared" si="7"/>
        <v>-464268.1160055715</v>
      </c>
      <c r="I23" s="171">
        <f t="shared" si="7"/>
        <v>-80410.484083767864</v>
      </c>
      <c r="J23" s="20"/>
    </row>
    <row r="24" spans="1:10" x14ac:dyDescent="0.25">
      <c r="A24" s="98">
        <v>14</v>
      </c>
      <c r="B24" s="105" t="s">
        <v>151</v>
      </c>
      <c r="C24" s="113">
        <f t="shared" ref="C24:I24" si="8">C23/C21</f>
        <v>-3.7011516925684947E-2</v>
      </c>
      <c r="D24" s="106">
        <f t="shared" si="8"/>
        <v>-3.6889602196029624E-2</v>
      </c>
      <c r="E24" s="106">
        <f t="shared" si="8"/>
        <v>-2.6875496979255724E-2</v>
      </c>
      <c r="F24" s="106">
        <f t="shared" si="8"/>
        <v>-3.5858257852137004E-2</v>
      </c>
      <c r="G24" s="106">
        <f t="shared" si="8"/>
        <v>-5.4194925375847545E-2</v>
      </c>
      <c r="H24" s="106">
        <f t="shared" si="8"/>
        <v>-3.5513509982832668E-2</v>
      </c>
      <c r="I24" s="114">
        <f t="shared" si="8"/>
        <v>-1.1905609132923876E-2</v>
      </c>
      <c r="J24" s="97"/>
    </row>
    <row r="25" spans="1:10" x14ac:dyDescent="0.25">
      <c r="A25" s="97"/>
      <c r="B25" s="7"/>
      <c r="C25" s="107"/>
      <c r="D25" s="107"/>
      <c r="E25" s="107"/>
      <c r="F25" s="107"/>
      <c r="G25" s="107"/>
      <c r="H25" s="107"/>
      <c r="I25" s="107"/>
      <c r="J25" s="97"/>
    </row>
    <row r="26" spans="1:10" x14ac:dyDescent="0.25">
      <c r="A26" s="25" t="s">
        <v>26</v>
      </c>
      <c r="B26" s="7" t="s">
        <v>107</v>
      </c>
      <c r="C26" s="37"/>
    </row>
    <row r="27" spans="1:10" x14ac:dyDescent="0.25">
      <c r="A27" s="25"/>
      <c r="B27" s="7" t="s">
        <v>82</v>
      </c>
      <c r="C27" s="37"/>
      <c r="G27" s="68"/>
    </row>
    <row r="28" spans="1:10" x14ac:dyDescent="0.25">
      <c r="A28" s="25" t="s">
        <v>27</v>
      </c>
      <c r="B28" s="7" t="s">
        <v>162</v>
      </c>
      <c r="C28" s="37"/>
      <c r="G28" s="26"/>
    </row>
    <row r="30" spans="1:10" x14ac:dyDescent="0.25">
      <c r="A30" s="25"/>
      <c r="D30" s="167"/>
    </row>
    <row r="31" spans="1:10" x14ac:dyDescent="0.25">
      <c r="D31" s="168"/>
    </row>
  </sheetData>
  <pageMargins left="0.7" right="0.7" top="0.75" bottom="0.75" header="0.3" footer="0.3"/>
  <pageSetup scale="72" orientation="landscape" r:id="rId1"/>
  <headerFooter>
    <oddHeader xml:space="preserve">&amp;LAvista
UE-190334 </oddHeader>
    <oddFooter>&amp;L&amp;F&amp;RPage: &amp;P of &amp;N</oddFooter>
  </headerFooter>
  <customProperties>
    <customPr name="xxe4aPID" r:id="rId2"/>
  </customProperties>
  <ignoredErrors>
    <ignoredError sqref="A26 A28 J8 J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Normal="100" workbookViewId="0">
      <selection activeCell="N20" sqref="N20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6" width="12.140625" style="44" hidden="1" customWidth="1"/>
    <col min="7" max="7" width="14.42578125" style="44" hidden="1" customWidth="1"/>
    <col min="8" max="8" width="12.140625" style="44" hidden="1" customWidth="1"/>
    <col min="9" max="9" width="15.5703125" style="44" customWidth="1"/>
    <col min="10" max="19" width="12.140625" style="44" customWidth="1"/>
    <col min="20" max="20" width="12.28515625" style="44" customWidth="1"/>
    <col min="21" max="21" width="13.140625" style="44" customWidth="1"/>
    <col min="22" max="44" width="12.5703125" style="44" customWidth="1"/>
    <col min="45" max="45" width="3" style="44" customWidth="1"/>
    <col min="46" max="46" width="12.5703125" style="44" bestFit="1" customWidth="1"/>
    <col min="47" max="47" width="14.85546875" style="44" customWidth="1"/>
    <col min="48" max="49" width="12.5703125" style="44" bestFit="1" customWidth="1"/>
    <col min="50" max="16384" width="9.140625" style="44"/>
  </cols>
  <sheetData>
    <row r="1" spans="1:49" x14ac:dyDescent="0.2">
      <c r="A1" s="44" t="s">
        <v>141</v>
      </c>
    </row>
    <row r="2" spans="1:49" x14ac:dyDescent="0.2">
      <c r="A2" s="44" t="s">
        <v>142</v>
      </c>
    </row>
    <row r="3" spans="1:49" x14ac:dyDescent="0.2">
      <c r="A3" s="103" t="s">
        <v>164</v>
      </c>
    </row>
    <row r="5" spans="1:49" s="95" customFormat="1" x14ac:dyDescent="0.2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131</v>
      </c>
      <c r="AU5" s="95" t="s">
        <v>132</v>
      </c>
    </row>
    <row r="6" spans="1:49" s="95" customFormat="1" x14ac:dyDescent="0.2">
      <c r="A6" s="94"/>
      <c r="B6" s="94" t="s">
        <v>52</v>
      </c>
      <c r="C6" s="94" t="s">
        <v>53</v>
      </c>
      <c r="D6" s="94" t="s">
        <v>124</v>
      </c>
      <c r="E6" s="94" t="s">
        <v>123</v>
      </c>
      <c r="F6" s="94" t="s">
        <v>122</v>
      </c>
      <c r="G6" s="94" t="s">
        <v>114</v>
      </c>
      <c r="H6" s="94" t="s">
        <v>115</v>
      </c>
      <c r="I6" s="94" t="s">
        <v>113</v>
      </c>
      <c r="J6" s="94" t="s">
        <v>130</v>
      </c>
      <c r="K6" s="94" t="s">
        <v>129</v>
      </c>
      <c r="L6" s="94" t="s">
        <v>128</v>
      </c>
      <c r="M6" s="94" t="s">
        <v>127</v>
      </c>
      <c r="N6" s="94" t="s">
        <v>126</v>
      </c>
      <c r="O6" s="94" t="s">
        <v>125</v>
      </c>
      <c r="P6" s="94" t="s">
        <v>124</v>
      </c>
      <c r="Q6" s="94" t="s">
        <v>123</v>
      </c>
      <c r="R6" s="94" t="s">
        <v>122</v>
      </c>
      <c r="S6" s="94" t="s">
        <v>114</v>
      </c>
      <c r="T6" s="94" t="s">
        <v>115</v>
      </c>
      <c r="U6" s="94" t="s">
        <v>113</v>
      </c>
      <c r="V6" s="94" t="s">
        <v>130</v>
      </c>
      <c r="W6" s="94" t="s">
        <v>129</v>
      </c>
      <c r="X6" s="94" t="s">
        <v>128</v>
      </c>
      <c r="Y6" s="94" t="s">
        <v>127</v>
      </c>
      <c r="Z6" s="94" t="s">
        <v>126</v>
      </c>
      <c r="AA6" s="94" t="s">
        <v>125</v>
      </c>
      <c r="AB6" s="94" t="s">
        <v>124</v>
      </c>
      <c r="AC6" s="94" t="s">
        <v>123</v>
      </c>
      <c r="AD6" s="94" t="s">
        <v>122</v>
      </c>
      <c r="AE6" s="94" t="s">
        <v>114</v>
      </c>
      <c r="AF6" s="94" t="s">
        <v>115</v>
      </c>
      <c r="AG6" s="94" t="s">
        <v>113</v>
      </c>
      <c r="AH6" s="94" t="s">
        <v>130</v>
      </c>
      <c r="AI6" s="94" t="s">
        <v>129</v>
      </c>
      <c r="AJ6" s="94" t="s">
        <v>128</v>
      </c>
      <c r="AK6" s="94" t="s">
        <v>127</v>
      </c>
      <c r="AL6" s="94" t="s">
        <v>126</v>
      </c>
      <c r="AM6" s="94" t="s">
        <v>125</v>
      </c>
      <c r="AN6" s="94" t="s">
        <v>124</v>
      </c>
      <c r="AO6" s="94" t="s">
        <v>123</v>
      </c>
      <c r="AP6" s="94" t="s">
        <v>122</v>
      </c>
      <c r="AQ6" s="94" t="s">
        <v>114</v>
      </c>
      <c r="AR6" s="94" t="s">
        <v>115</v>
      </c>
      <c r="AT6" s="94" t="s">
        <v>160</v>
      </c>
      <c r="AU6" s="94" t="s">
        <v>161</v>
      </c>
      <c r="AV6" s="94"/>
      <c r="AW6" s="94" t="s">
        <v>0</v>
      </c>
    </row>
    <row r="7" spans="1:49" x14ac:dyDescent="0.2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-1403157.3680886698</v>
      </c>
      <c r="S7" s="79">
        <f>'Forecasted Revenue'!N43</f>
        <v>-1376712.8277353467</v>
      </c>
      <c r="T7" s="79">
        <f>'Forecasted Revenue'!O43</f>
        <v>-1372747.3883284896</v>
      </c>
      <c r="U7" s="79">
        <f>'Forecasted Revenue'!P43</f>
        <v>-1600308.4678140671</v>
      </c>
      <c r="V7" s="79">
        <f>'Forecasted Revenue'!Q43</f>
        <v>-1565603.1712095309</v>
      </c>
      <c r="W7" s="79">
        <f>'Forecasted Revenue'!R43</f>
        <v>-1398066.6370723736</v>
      </c>
      <c r="X7" s="79">
        <f>'Forecasted Revenue'!S43</f>
        <v>-1466944.5978879805</v>
      </c>
      <c r="Y7" s="79">
        <f>'Forecasted Revenue'!T43</f>
        <v>-1625114.9820358017</v>
      </c>
      <c r="Z7" s="79">
        <f>'Forecasted Revenue'!U43</f>
        <v>-1856539.0601412337</v>
      </c>
      <c r="AA7" s="79">
        <f>'Forecasted Revenue'!V43</f>
        <v>-1826289.5103464725</v>
      </c>
      <c r="AB7" s="79">
        <f>'Forecasted Revenue'!W43</f>
        <v>-1584769.8032020642</v>
      </c>
      <c r="AC7" s="79">
        <f>'Forecasted Revenue'!X43</f>
        <v>-1586193.194797233</v>
      </c>
      <c r="AD7" s="79">
        <f>'Forecasted Revenue'!Y43</f>
        <v>-1411526.9036315437</v>
      </c>
      <c r="AE7" s="79">
        <f>'Forecasted Revenue'!Z43</f>
        <v>-1383100.3854019959</v>
      </c>
      <c r="AF7" s="79">
        <f>'Forecasted Revenue'!AA43</f>
        <v>-1381159.6715346496</v>
      </c>
      <c r="AG7" s="79">
        <f>'Forecasted Revenue'!AB43</f>
        <v>-1603204.6045127183</v>
      </c>
      <c r="AH7" s="79">
        <f>'Forecasted Revenue'!AC43</f>
        <v>-1572184.2568684802</v>
      </c>
      <c r="AI7" s="79">
        <f>'Forecasted Revenue'!AD43</f>
        <v>-1398647.2729939588</v>
      </c>
      <c r="AJ7" s="79">
        <f>'Forecasted Revenue'!AE43</f>
        <v>-1471465.3688600177</v>
      </c>
      <c r="AK7" s="79">
        <f>'Forecasted Revenue'!AF43</f>
        <v>-1628135.462382107</v>
      </c>
      <c r="AL7" s="79">
        <f>'Forecasted Revenue'!AG43</f>
        <v>-1867457.8320090701</v>
      </c>
      <c r="AM7" s="79">
        <f>'Forecasted Revenue'!AH43</f>
        <v>-1836078.6099653516</v>
      </c>
      <c r="AN7" s="79">
        <f>'Forecasted Revenue'!AI43</f>
        <v>-1596170.513005506</v>
      </c>
      <c r="AO7" s="79">
        <f>'Forecasted Revenue'!AJ43</f>
        <v>-1596895.3136230973</v>
      </c>
      <c r="AP7" s="79"/>
      <c r="AQ7" s="79"/>
      <c r="AR7" s="79"/>
      <c r="AS7" s="43"/>
      <c r="AT7" s="79">
        <f>SUM(R7:AC7)</f>
        <v>-18662447.008659262</v>
      </c>
      <c r="AU7" s="79">
        <f>SUM(AD7:AO7)</f>
        <v>-18746026.194788493</v>
      </c>
      <c r="AV7" s="79"/>
      <c r="AW7" s="79">
        <f>SUM(AT7:AV7)</f>
        <v>-37408473.203447759</v>
      </c>
    </row>
    <row r="8" spans="1:49" x14ac:dyDescent="0.2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34509024.63191133</v>
      </c>
      <c r="S8" s="41">
        <f>R8+S7</f>
        <v>33132311.804175984</v>
      </c>
      <c r="T8" s="41">
        <f t="shared" ref="T8" si="0">S8+T7</f>
        <v>31759564.415847495</v>
      </c>
      <c r="U8" s="41">
        <f>T11+U7</f>
        <v>30393782.779276028</v>
      </c>
      <c r="V8" s="41">
        <f>U8</f>
        <v>30393782.779276028</v>
      </c>
      <c r="W8" s="41">
        <f>V8+W7</f>
        <v>28995716.142203655</v>
      </c>
      <c r="X8" s="41">
        <f t="shared" ref="X8" si="1">W8+X7</f>
        <v>27528771.544315673</v>
      </c>
      <c r="Y8" s="41">
        <f t="shared" ref="Y8" si="2">X8+Y7</f>
        <v>25903656.562279873</v>
      </c>
      <c r="Z8" s="41">
        <f t="shared" ref="Z8" si="3">Y8+Z7</f>
        <v>24047117.502138637</v>
      </c>
      <c r="AA8" s="41">
        <f>Z11+AA7</f>
        <v>21253668.637511261</v>
      </c>
      <c r="AB8" s="41">
        <f>AA8</f>
        <v>21253668.637511261</v>
      </c>
      <c r="AC8" s="41">
        <f>AB8+AC7</f>
        <v>19667475.442714028</v>
      </c>
      <c r="AD8" s="41">
        <f t="shared" ref="AD8" si="4">AC8+AD7</f>
        <v>18255948.539082482</v>
      </c>
      <c r="AE8" s="41">
        <f t="shared" ref="AE8" si="5">AD8+AE7</f>
        <v>16872848.153680488</v>
      </c>
      <c r="AF8" s="41">
        <f t="shared" ref="AF8" si="6">AE8+AF7</f>
        <v>15491688.482145838</v>
      </c>
      <c r="AG8" s="41">
        <f>AF11+AG7</f>
        <v>12710264.964660591</v>
      </c>
      <c r="AH8" s="41">
        <f>AG8</f>
        <v>12710264.964660591</v>
      </c>
      <c r="AI8" s="41">
        <f>AH8+AI7</f>
        <v>11311617.691666631</v>
      </c>
      <c r="AJ8" s="41">
        <f t="shared" ref="AJ8" si="7">AI8+AJ7</f>
        <v>9840152.3228066135</v>
      </c>
      <c r="AK8" s="41">
        <f t="shared" ref="AK8" si="8">AJ8+AK7</f>
        <v>8212016.8604245065</v>
      </c>
      <c r="AL8" s="41">
        <f t="shared" ref="AL8" si="9">AK8+AL7</f>
        <v>6344559.0284154359</v>
      </c>
      <c r="AM8" s="41">
        <f>AL11+AM7</f>
        <v>3162142.1288371319</v>
      </c>
      <c r="AN8" s="41">
        <f>AM8</f>
        <v>3162142.1288371319</v>
      </c>
      <c r="AO8" s="41">
        <f>AN8+AO7</f>
        <v>1565246.8152140346</v>
      </c>
      <c r="AP8" s="41"/>
      <c r="AQ8" s="41"/>
      <c r="AR8" s="41"/>
      <c r="AT8" s="41"/>
      <c r="AU8" s="41"/>
      <c r="AV8" s="41"/>
      <c r="AW8" s="41"/>
    </row>
    <row r="9" spans="1:49" x14ac:dyDescent="0.2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123620.61376029445</v>
      </c>
      <c r="S9" s="78">
        <f>(R8+(0.5*S7))*$D$16</f>
        <v>118740.70220782765</v>
      </c>
      <c r="T9" s="78">
        <f>(S8+(0.5*T7))*$D$16</f>
        <v>113914.17372762263</v>
      </c>
      <c r="U9" s="78">
        <f>(T11+(0.5*U7))*$D$16</f>
        <v>109518.53351010929</v>
      </c>
      <c r="V9" s="78">
        <f>(U8+(0.5*V7))*$D$16</f>
        <v>103960.94711468383</v>
      </c>
      <c r="W9" s="78">
        <f t="shared" ref="W9:Z9" si="10">(V8+(0.5*W7))*$D$16</f>
        <v>104255.048425466</v>
      </c>
      <c r="X9" s="78">
        <f t="shared" si="10"/>
        <v>99225.676390601671</v>
      </c>
      <c r="Y9" s="78">
        <f t="shared" si="10"/>
        <v>93797.733284606045</v>
      </c>
      <c r="Z9" s="78">
        <f t="shared" si="10"/>
        <v>87685.878203158209</v>
      </c>
      <c r="AA9" s="78">
        <f>(Z11+(0.5*AA7))*$D$16</f>
        <v>77825.280416931055</v>
      </c>
      <c r="AB9" s="78">
        <f>(AA8+(0.5*AB7))*$D$16</f>
        <v>71837.350557709418</v>
      </c>
      <c r="AC9" s="78">
        <f t="shared" ref="AC9:AF9" si="11">(AB8+(0.5*AC7))*$D$16</f>
        <v>71834.851870864484</v>
      </c>
      <c r="AD9" s="78">
        <f t="shared" si="11"/>
        <v>66572.516614578097</v>
      </c>
      <c r="AE9" s="78">
        <f t="shared" si="11"/>
        <v>61666.699784324541</v>
      </c>
      <c r="AF9" s="78">
        <f t="shared" si="11"/>
        <v>56814.190985125344</v>
      </c>
      <c r="AG9" s="78">
        <f>(AF11+(0.5*AG7))*$D$16</f>
        <v>47438.702188524825</v>
      </c>
      <c r="AH9" s="78">
        <f>(AG8+(0.5*AH7))*$D$16</f>
        <v>41864.47904260012</v>
      </c>
      <c r="AI9" s="78">
        <f t="shared" ref="AI9:AL9" si="12">(AH8+(0.5*AI7))*$D$16</f>
        <v>42169.113817871883</v>
      </c>
      <c r="AJ9" s="78">
        <f t="shared" si="12"/>
        <v>37130.786539531997</v>
      </c>
      <c r="AK9" s="78">
        <f t="shared" si="12"/>
        <v>31689.605175331471</v>
      </c>
      <c r="AL9" s="78">
        <f t="shared" si="12"/>
        <v>25553.28049166454</v>
      </c>
      <c r="AM9" s="78">
        <f>(AL11+(0.5*AM7))*$D$16</f>
        <v>14325.074994486014</v>
      </c>
      <c r="AN9" s="78">
        <f>(AM8+(0.5*AN7))*$D$16</f>
        <v>8299.9475726048349</v>
      </c>
      <c r="AO9" s="78">
        <f t="shared" ref="AO9" si="13">(AN8+(0.5*AO7))*$D$16</f>
        <v>8298.6752243806877</v>
      </c>
      <c r="AP9" s="78"/>
      <c r="AQ9" s="78"/>
      <c r="AR9" s="78"/>
      <c r="AS9" s="42"/>
      <c r="AT9" s="78">
        <f>SUM(R9:AC9)</f>
        <v>1176216.7894698745</v>
      </c>
      <c r="AU9" s="78">
        <f>SUM(U9:AF9)</f>
        <v>1004994.7071581581</v>
      </c>
      <c r="AV9" s="78"/>
      <c r="AW9" s="78">
        <f>SUM(AT9:AV9)</f>
        <v>2181211.4966280325</v>
      </c>
    </row>
    <row r="10" spans="1:49" x14ac:dyDescent="0.2">
      <c r="A10" s="44" t="s">
        <v>168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-Q14</f>
        <v>-500000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5"/>
      <c r="AT10" s="79"/>
      <c r="AU10" s="79"/>
      <c r="AV10" s="79"/>
      <c r="AW10" s="79"/>
    </row>
    <row r="11" spans="1:49" x14ac:dyDescent="0.2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35790433.341546856</v>
      </c>
      <c r="R11" s="41">
        <f>Q11+R9+R7</f>
        <v>34510896.587218478</v>
      </c>
      <c r="S11" s="41">
        <f t="shared" ref="S11" si="15">R11+S9+S7</f>
        <v>33252924.461690959</v>
      </c>
      <c r="T11" s="41">
        <f>S11+T9+T7</f>
        <v>31994091.247090094</v>
      </c>
      <c r="U11" s="41">
        <f>T11+U9+U7</f>
        <v>30503301.312786136</v>
      </c>
      <c r="V11" s="41">
        <f t="shared" ref="V11" si="16">U11+V9+V7</f>
        <v>29041659.088691287</v>
      </c>
      <c r="W11" s="41">
        <f t="shared" ref="W11" si="17">V11+W9+W7</f>
        <v>27747847.500044379</v>
      </c>
      <c r="X11" s="41">
        <f t="shared" ref="X11" si="18">W11+X9+X7</f>
        <v>26380128.578547001</v>
      </c>
      <c r="Y11" s="41">
        <f t="shared" ref="Y11" si="19">X11+Y9+Y7</f>
        <v>24848811.329795808</v>
      </c>
      <c r="Z11" s="41">
        <f t="shared" ref="Z11" si="20">Y11+Z9+Z7</f>
        <v>23079958.147857733</v>
      </c>
      <c r="AA11" s="41">
        <f>Z11+AA9+AA7</f>
        <v>21331493.917928193</v>
      </c>
      <c r="AB11" s="41">
        <f t="shared" ref="AB11" si="21">AA11+AB9+AB7</f>
        <v>19818561.465283841</v>
      </c>
      <c r="AC11" s="41">
        <f t="shared" ref="AC11" si="22">AB11+AC9+AC7</f>
        <v>18304203.122357473</v>
      </c>
      <c r="AD11" s="41">
        <f t="shared" ref="AD11" si="23">AC11+AD9+AD7</f>
        <v>16959248.735340506</v>
      </c>
      <c r="AE11" s="41">
        <f t="shared" ref="AE11" si="24">AD11+AE9+AE7</f>
        <v>15637815.049722834</v>
      </c>
      <c r="AF11" s="41">
        <f t="shared" ref="AF11" si="25">AE11+AF9+AF7</f>
        <v>14313469.569173308</v>
      </c>
      <c r="AG11" s="41">
        <f>AF11+AG9+AG7</f>
        <v>12757703.666849116</v>
      </c>
      <c r="AH11" s="41">
        <f t="shared" ref="AH11" si="26">AG11+AH9+AH7</f>
        <v>11227383.889023237</v>
      </c>
      <c r="AI11" s="41">
        <f t="shared" ref="AI11" si="27">AH11+AI9+AI7</f>
        <v>9870905.7298471499</v>
      </c>
      <c r="AJ11" s="41">
        <f t="shared" ref="AJ11" si="28">AI11+AJ9+AJ7</f>
        <v>8436571.1475266647</v>
      </c>
      <c r="AK11" s="41">
        <f t="shared" ref="AK11" si="29">AJ11+AK9+AK7</f>
        <v>6840125.2903198889</v>
      </c>
      <c r="AL11" s="41">
        <f t="shared" ref="AL11" si="30">AK11+AL9+AL7</f>
        <v>4998220.7388024833</v>
      </c>
      <c r="AM11" s="41">
        <f>AL11+AM9+AM7</f>
        <v>3176467.2038316177</v>
      </c>
      <c r="AN11" s="41">
        <f t="shared" ref="AN11" si="31">AM11+AN9+AN7</f>
        <v>1588596.6383987165</v>
      </c>
      <c r="AO11" s="41">
        <f t="shared" ref="AO11" si="32">AN11+AO9+AO7</f>
        <v>0</v>
      </c>
      <c r="AP11" s="41"/>
      <c r="AQ11" s="41"/>
      <c r="AR11" s="41"/>
      <c r="AT11" s="43">
        <f>H11+AT7+AT9</f>
        <v>-17486230.219189387</v>
      </c>
      <c r="AU11" s="43">
        <f>AT11+AU7+AU9</f>
        <v>-35227261.706819721</v>
      </c>
      <c r="AV11" s="43"/>
    </row>
    <row r="12" spans="1:49" x14ac:dyDescent="0.2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2">
      <c r="A13" s="81"/>
      <c r="B13" s="78"/>
      <c r="C13" s="78"/>
      <c r="D13" s="78"/>
      <c r="E13" s="78"/>
      <c r="F13" s="41"/>
      <c r="G13" s="41"/>
      <c r="H13" s="41"/>
      <c r="L13" s="166" t="s">
        <v>158</v>
      </c>
      <c r="M13" s="41"/>
      <c r="N13" s="41">
        <v>25802794</v>
      </c>
      <c r="O13" s="41"/>
      <c r="P13" s="41"/>
      <c r="Q13" s="41"/>
      <c r="R13" s="41"/>
      <c r="S13" s="41"/>
      <c r="T13" s="41"/>
      <c r="AS13" s="43"/>
      <c r="AT13" s="43"/>
      <c r="AU13" s="43"/>
    </row>
    <row r="14" spans="1:49" x14ac:dyDescent="0.2">
      <c r="A14" s="78"/>
      <c r="B14" s="78"/>
      <c r="C14" s="78"/>
      <c r="D14" s="78"/>
      <c r="E14" s="41"/>
      <c r="F14" s="41"/>
      <c r="G14" s="41"/>
      <c r="H14" s="41"/>
      <c r="L14" s="41" t="s">
        <v>159</v>
      </c>
      <c r="M14" s="41"/>
      <c r="N14" s="41">
        <v>10109388</v>
      </c>
      <c r="O14" s="41"/>
      <c r="P14" s="41"/>
      <c r="Q14" s="194">
        <v>500000</v>
      </c>
      <c r="R14" s="44" t="s">
        <v>167</v>
      </c>
      <c r="S14" s="41"/>
    </row>
    <row r="15" spans="1:49" ht="25.5" x14ac:dyDescent="0.2">
      <c r="A15" s="82" t="s">
        <v>165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5" t="s">
        <v>166</v>
      </c>
      <c r="S15" s="195"/>
      <c r="T15" s="195"/>
    </row>
    <row r="16" spans="1:49" x14ac:dyDescent="0.2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2">
      <c r="A17" s="86"/>
      <c r="B17" s="41"/>
      <c r="L17" s="43"/>
      <c r="M17" s="43"/>
      <c r="N17" s="43"/>
      <c r="O17" s="43"/>
      <c r="P17" s="43"/>
      <c r="U17" s="43"/>
    </row>
    <row r="18" spans="1:21" x14ac:dyDescent="0.2">
      <c r="A18" s="86"/>
      <c r="B18" s="41"/>
      <c r="M18" s="43"/>
    </row>
    <row r="19" spans="1:21" x14ac:dyDescent="0.2">
      <c r="A19" s="86"/>
      <c r="B19" s="41"/>
      <c r="C19" s="95" t="s">
        <v>150</v>
      </c>
    </row>
    <row r="20" spans="1:21" x14ac:dyDescent="0.2">
      <c r="A20" s="87" t="s">
        <v>136</v>
      </c>
      <c r="B20" s="41">
        <f>SUM(R7:AC7)</f>
        <v>-18662447.008659262</v>
      </c>
      <c r="C20" s="43">
        <f>B20/$B$25</f>
        <v>-19576205.555367135</v>
      </c>
    </row>
    <row r="21" spans="1:21" x14ac:dyDescent="0.2">
      <c r="A21" s="87" t="s">
        <v>137</v>
      </c>
      <c r="B21" s="41">
        <f>SUM(AD7:AO7)</f>
        <v>-18746026.194788493</v>
      </c>
      <c r="C21" s="43">
        <f t="shared" ref="C21" si="33">B21/$B$25</f>
        <v>-19663876.980612542</v>
      </c>
    </row>
    <row r="22" spans="1:21" x14ac:dyDescent="0.2">
      <c r="A22" s="87" t="s">
        <v>138</v>
      </c>
      <c r="B22" s="79"/>
      <c r="C22" s="115"/>
    </row>
    <row r="23" spans="1:21" x14ac:dyDescent="0.2">
      <c r="A23" s="87"/>
      <c r="B23" s="41">
        <f>SUM(B20:B22)</f>
        <v>-37408473.203447759</v>
      </c>
      <c r="C23" s="43">
        <f>SUM(C20:C22)</f>
        <v>-39240082.535979673</v>
      </c>
    </row>
    <row r="24" spans="1:21" x14ac:dyDescent="0.2">
      <c r="A24" s="87"/>
      <c r="B24" s="42"/>
    </row>
    <row r="25" spans="1:21" x14ac:dyDescent="0.2">
      <c r="A25" s="86" t="s">
        <v>139</v>
      </c>
      <c r="B25" s="100">
        <f>'CF WA Elec'!E19</f>
        <v>0.95332300000000003</v>
      </c>
      <c r="G25" s="88"/>
    </row>
    <row r="26" spans="1:21" x14ac:dyDescent="0.2">
      <c r="A26" s="86" t="s">
        <v>140</v>
      </c>
      <c r="B26" s="43">
        <f>B23/B25</f>
        <v>-39240082.535979681</v>
      </c>
    </row>
    <row r="29" spans="1:21" x14ac:dyDescent="0.2">
      <c r="B29" s="89"/>
    </row>
    <row r="34" spans="2:3" x14ac:dyDescent="0.2">
      <c r="C34" s="90"/>
    </row>
    <row r="35" spans="2:3" x14ac:dyDescent="0.2">
      <c r="C35" s="92"/>
    </row>
    <row r="36" spans="2:3" x14ac:dyDescent="0.2">
      <c r="C36" s="92"/>
    </row>
    <row r="38" spans="2:3" x14ac:dyDescent="0.2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5" width="13.42578125" style="1" bestFit="1" customWidth="1"/>
    <col min="16" max="16" width="14.28515625" style="1" bestFit="1" customWidth="1"/>
    <col min="17" max="17" width="12.5703125" style="1" bestFit="1" customWidth="1"/>
    <col min="18" max="39" width="14.42578125" style="1" customWidth="1"/>
    <col min="40" max="40" width="15" style="1" customWidth="1"/>
    <col min="41" max="16384" width="9.140625" style="1"/>
  </cols>
  <sheetData>
    <row r="1" spans="1:40" x14ac:dyDescent="0.25">
      <c r="B1" s="44" t="s">
        <v>141</v>
      </c>
    </row>
    <row r="2" spans="1:40" x14ac:dyDescent="0.25">
      <c r="B2" s="44" t="s">
        <v>142</v>
      </c>
    </row>
    <row r="3" spans="1:40" x14ac:dyDescent="0.25">
      <c r="B3" s="103" t="s">
        <v>143</v>
      </c>
    </row>
    <row r="5" spans="1:40" x14ac:dyDescent="0.25">
      <c r="A5" s="27" t="s">
        <v>73</v>
      </c>
      <c r="B5" s="27"/>
    </row>
    <row r="8" spans="1:40" x14ac:dyDescent="0.2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120</v>
      </c>
    </row>
    <row r="9" spans="1:40" x14ac:dyDescent="0.2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2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2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2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2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2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2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2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25">
      <c r="A18" s="1" t="s">
        <v>116</v>
      </c>
    </row>
    <row r="19" spans="1:40" x14ac:dyDescent="0.2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Design'!$D$13</f>
        <v>-3.4083542119763971E-3</v>
      </c>
      <c r="N19" s="32">
        <f>'Rate Design'!$D$13</f>
        <v>-3.4083542119763971E-3</v>
      </c>
      <c r="O19" s="32">
        <f>'Rate Design'!$D$13</f>
        <v>-3.4083542119763971E-3</v>
      </c>
      <c r="P19" s="32">
        <f>'Rate Design'!$D$13</f>
        <v>-3.4083542119763971E-3</v>
      </c>
      <c r="Q19" s="32">
        <f>'Rate Design'!$D$13</f>
        <v>-3.4083542119763971E-3</v>
      </c>
      <c r="R19" s="32">
        <f>'Rate Design'!$D$13</f>
        <v>-3.4083542119763971E-3</v>
      </c>
      <c r="S19" s="32">
        <f>'Rate Design'!$D$13</f>
        <v>-3.4083542119763971E-3</v>
      </c>
      <c r="T19" s="32">
        <f>'Rate Design'!$D$13</f>
        <v>-3.4083542119763971E-3</v>
      </c>
      <c r="U19" s="32">
        <f>'Rate Design'!$D$13</f>
        <v>-3.4083542119763971E-3</v>
      </c>
      <c r="V19" s="32">
        <f>'Rate Design'!$D$13</f>
        <v>-3.4083542119763971E-3</v>
      </c>
      <c r="W19" s="32">
        <f>'Rate Design'!$D$13</f>
        <v>-3.4083542119763971E-3</v>
      </c>
      <c r="X19" s="32">
        <f>'Rate Design'!$D$13</f>
        <v>-3.4083542119763971E-3</v>
      </c>
      <c r="Y19" s="32">
        <f>'Rate Design'!$D$13</f>
        <v>-3.4083542119763971E-3</v>
      </c>
      <c r="Z19" s="32">
        <f>'Rate Design'!$D$13</f>
        <v>-3.4083542119763971E-3</v>
      </c>
      <c r="AA19" s="32">
        <f>'Rate Design'!$D$13</f>
        <v>-3.4083542119763971E-3</v>
      </c>
      <c r="AB19" s="32">
        <f>'Rate Design'!$D$13</f>
        <v>-3.4083542119763971E-3</v>
      </c>
      <c r="AC19" s="32">
        <f>'Rate Design'!$D$13</f>
        <v>-3.4083542119763971E-3</v>
      </c>
      <c r="AD19" s="32">
        <f>'Rate Design'!$D$13</f>
        <v>-3.4083542119763971E-3</v>
      </c>
      <c r="AE19" s="32">
        <f>'Rate Design'!$D$13</f>
        <v>-3.4083542119763971E-3</v>
      </c>
      <c r="AF19" s="32">
        <f>'Rate Design'!$D$13</f>
        <v>-3.4083542119763971E-3</v>
      </c>
      <c r="AG19" s="32">
        <f>'Rate Design'!$D$13</f>
        <v>-3.4083542119763971E-3</v>
      </c>
      <c r="AH19" s="32">
        <f>'Rate Design'!$D$13</f>
        <v>-3.4083542119763971E-3</v>
      </c>
      <c r="AI19" s="32">
        <f>'Rate Design'!$D$13</f>
        <v>-3.4083542119763971E-3</v>
      </c>
      <c r="AJ19" s="32">
        <f>'Rate Design'!$D$13</f>
        <v>-3.4083542119763971E-3</v>
      </c>
      <c r="AK19" s="32"/>
      <c r="AL19" s="32"/>
      <c r="AM19" s="32"/>
    </row>
    <row r="20" spans="1:40" x14ac:dyDescent="0.2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Design'!$E$13</f>
        <v>-3.3794211505700843E-3</v>
      </c>
      <c r="N20" s="32">
        <f>'Rate Design'!$E$13</f>
        <v>-3.3794211505700843E-3</v>
      </c>
      <c r="O20" s="32">
        <f>'Rate Design'!$E$13</f>
        <v>-3.3794211505700843E-3</v>
      </c>
      <c r="P20" s="32">
        <f>'Rate Design'!$E$13</f>
        <v>-3.3794211505700843E-3</v>
      </c>
      <c r="Q20" s="32">
        <f>'Rate Design'!$E$13</f>
        <v>-3.3794211505700843E-3</v>
      </c>
      <c r="R20" s="32">
        <f>'Rate Design'!$E$13</f>
        <v>-3.3794211505700843E-3</v>
      </c>
      <c r="S20" s="32">
        <f>'Rate Design'!$E$13</f>
        <v>-3.3794211505700843E-3</v>
      </c>
      <c r="T20" s="32">
        <f>'Rate Design'!$E$13</f>
        <v>-3.3794211505700843E-3</v>
      </c>
      <c r="U20" s="32">
        <f>'Rate Design'!$E$13</f>
        <v>-3.3794211505700843E-3</v>
      </c>
      <c r="V20" s="32">
        <f>'Rate Design'!$E$13</f>
        <v>-3.3794211505700843E-3</v>
      </c>
      <c r="W20" s="32">
        <f>'Rate Design'!$E$13</f>
        <v>-3.3794211505700843E-3</v>
      </c>
      <c r="X20" s="32">
        <f>'Rate Design'!$E$13</f>
        <v>-3.3794211505700843E-3</v>
      </c>
      <c r="Y20" s="32">
        <f>'Rate Design'!$E$13</f>
        <v>-3.3794211505700843E-3</v>
      </c>
      <c r="Z20" s="32">
        <f>'Rate Design'!$E$13</f>
        <v>-3.3794211505700843E-3</v>
      </c>
      <c r="AA20" s="32">
        <f>'Rate Design'!$E$13</f>
        <v>-3.3794211505700843E-3</v>
      </c>
      <c r="AB20" s="32">
        <f>'Rate Design'!$E$13</f>
        <v>-3.3794211505700843E-3</v>
      </c>
      <c r="AC20" s="32">
        <f>'Rate Design'!$E$13</f>
        <v>-3.3794211505700843E-3</v>
      </c>
      <c r="AD20" s="32">
        <f>'Rate Design'!$E$13</f>
        <v>-3.3794211505700843E-3</v>
      </c>
      <c r="AE20" s="32">
        <f>'Rate Design'!$E$13</f>
        <v>-3.3794211505700843E-3</v>
      </c>
      <c r="AF20" s="32">
        <f>'Rate Design'!$E$13</f>
        <v>-3.3794211505700843E-3</v>
      </c>
      <c r="AG20" s="32">
        <f>'Rate Design'!$E$13</f>
        <v>-3.3794211505700843E-3</v>
      </c>
      <c r="AH20" s="32">
        <f>'Rate Design'!$E$13</f>
        <v>-3.3794211505700843E-3</v>
      </c>
      <c r="AI20" s="32">
        <f>'Rate Design'!$E$13</f>
        <v>-3.3794211505700843E-3</v>
      </c>
      <c r="AJ20" s="32">
        <f>'Rate Design'!$E$13</f>
        <v>-3.3794211505700843E-3</v>
      </c>
      <c r="AK20" s="32"/>
      <c r="AL20" s="32"/>
      <c r="AM20" s="32"/>
    </row>
    <row r="21" spans="1:40" x14ac:dyDescent="0.2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Design'!$F$13</f>
        <v>-3.4920154446771686E-3</v>
      </c>
      <c r="N21" s="32">
        <f>'Rate Design'!$F$13</f>
        <v>-3.4920154446771686E-3</v>
      </c>
      <c r="O21" s="32">
        <f>'Rate Design'!$F$13</f>
        <v>-3.4920154446771686E-3</v>
      </c>
      <c r="P21" s="32">
        <f>'Rate Design'!$F$13</f>
        <v>-3.4920154446771686E-3</v>
      </c>
      <c r="Q21" s="32">
        <f>'Rate Design'!$F$13</f>
        <v>-3.4920154446771686E-3</v>
      </c>
      <c r="R21" s="32">
        <f>'Rate Design'!$F$13</f>
        <v>-3.4920154446771686E-3</v>
      </c>
      <c r="S21" s="32">
        <f>'Rate Design'!$F$13</f>
        <v>-3.4920154446771686E-3</v>
      </c>
      <c r="T21" s="32">
        <f>'Rate Design'!$F$13</f>
        <v>-3.4920154446771686E-3</v>
      </c>
      <c r="U21" s="32">
        <f>'Rate Design'!$F$13</f>
        <v>-3.4920154446771686E-3</v>
      </c>
      <c r="V21" s="32">
        <f>'Rate Design'!$F$13</f>
        <v>-3.4920154446771686E-3</v>
      </c>
      <c r="W21" s="32">
        <f>'Rate Design'!$F$13</f>
        <v>-3.4920154446771686E-3</v>
      </c>
      <c r="X21" s="32">
        <f>'Rate Design'!$F$13</f>
        <v>-3.4920154446771686E-3</v>
      </c>
      <c r="Y21" s="32">
        <f>'Rate Design'!$F$13</f>
        <v>-3.4920154446771686E-3</v>
      </c>
      <c r="Z21" s="32">
        <f>'Rate Design'!$F$13</f>
        <v>-3.4920154446771686E-3</v>
      </c>
      <c r="AA21" s="32">
        <f>'Rate Design'!$F$13</f>
        <v>-3.4920154446771686E-3</v>
      </c>
      <c r="AB21" s="32">
        <f>'Rate Design'!$F$13</f>
        <v>-3.4920154446771686E-3</v>
      </c>
      <c r="AC21" s="32">
        <f>'Rate Design'!$F$13</f>
        <v>-3.4920154446771686E-3</v>
      </c>
      <c r="AD21" s="32">
        <f>'Rate Design'!$F$13</f>
        <v>-3.4920154446771686E-3</v>
      </c>
      <c r="AE21" s="32">
        <f>'Rate Design'!$F$13</f>
        <v>-3.4920154446771686E-3</v>
      </c>
      <c r="AF21" s="32">
        <f>'Rate Design'!$F$13</f>
        <v>-3.4920154446771686E-3</v>
      </c>
      <c r="AG21" s="32">
        <f>'Rate Design'!$F$13</f>
        <v>-3.4920154446771686E-3</v>
      </c>
      <c r="AH21" s="32">
        <f>'Rate Design'!$F$13</f>
        <v>-3.4920154446771686E-3</v>
      </c>
      <c r="AI21" s="32">
        <f>'Rate Design'!$F$13</f>
        <v>-3.4920154446771686E-3</v>
      </c>
      <c r="AJ21" s="32">
        <f>'Rate Design'!$F$13</f>
        <v>-3.4920154446771686E-3</v>
      </c>
      <c r="AK21" s="32"/>
      <c r="AL21" s="32"/>
      <c r="AM21" s="32"/>
    </row>
    <row r="22" spans="1:40" x14ac:dyDescent="0.2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Design'!$G$13</f>
        <v>-3.2293685092537987E-3</v>
      </c>
      <c r="N22" s="32">
        <f>'Rate Design'!$G$13</f>
        <v>-3.2293685092537987E-3</v>
      </c>
      <c r="O22" s="32">
        <f>'Rate Design'!$G$13</f>
        <v>-3.2293685092537987E-3</v>
      </c>
      <c r="P22" s="32">
        <f>'Rate Design'!$G$13</f>
        <v>-3.2293685092537987E-3</v>
      </c>
      <c r="Q22" s="32">
        <f>'Rate Design'!$G$13</f>
        <v>-3.2293685092537987E-3</v>
      </c>
      <c r="R22" s="32">
        <f>'Rate Design'!$G$13</f>
        <v>-3.2293685092537987E-3</v>
      </c>
      <c r="S22" s="32">
        <f>'Rate Design'!$G$13</f>
        <v>-3.2293685092537987E-3</v>
      </c>
      <c r="T22" s="32">
        <f>'Rate Design'!$G$13</f>
        <v>-3.2293685092537987E-3</v>
      </c>
      <c r="U22" s="32">
        <f>'Rate Design'!$G$13</f>
        <v>-3.2293685092537987E-3</v>
      </c>
      <c r="V22" s="32">
        <f>'Rate Design'!$G$13</f>
        <v>-3.2293685092537987E-3</v>
      </c>
      <c r="W22" s="32">
        <f>'Rate Design'!$G$13</f>
        <v>-3.2293685092537987E-3</v>
      </c>
      <c r="X22" s="32">
        <f>'Rate Design'!$G$13</f>
        <v>-3.2293685092537987E-3</v>
      </c>
      <c r="Y22" s="32">
        <f>'Rate Design'!$G$13</f>
        <v>-3.2293685092537987E-3</v>
      </c>
      <c r="Z22" s="32">
        <f>'Rate Design'!$G$13</f>
        <v>-3.2293685092537987E-3</v>
      </c>
      <c r="AA22" s="32">
        <f>'Rate Design'!$G$13</f>
        <v>-3.2293685092537987E-3</v>
      </c>
      <c r="AB22" s="32">
        <f>'Rate Design'!$G$13</f>
        <v>-3.2293685092537987E-3</v>
      </c>
      <c r="AC22" s="32">
        <f>'Rate Design'!$G$13</f>
        <v>-3.2293685092537987E-3</v>
      </c>
      <c r="AD22" s="32">
        <f>'Rate Design'!$G$13</f>
        <v>-3.2293685092537987E-3</v>
      </c>
      <c r="AE22" s="32">
        <f>'Rate Design'!$G$13</f>
        <v>-3.2293685092537987E-3</v>
      </c>
      <c r="AF22" s="32">
        <f>'Rate Design'!$G$13</f>
        <v>-3.2293685092537987E-3</v>
      </c>
      <c r="AG22" s="32">
        <f>'Rate Design'!$G$13</f>
        <v>-3.2293685092537987E-3</v>
      </c>
      <c r="AH22" s="32">
        <f>'Rate Design'!$G$13</f>
        <v>-3.2293685092537987E-3</v>
      </c>
      <c r="AI22" s="32">
        <f>'Rate Design'!$G$13</f>
        <v>-3.2293685092537987E-3</v>
      </c>
      <c r="AJ22" s="32">
        <f>'Rate Design'!$G$13</f>
        <v>-3.2293685092537987E-3</v>
      </c>
      <c r="AK22" s="32"/>
      <c r="AL22" s="32"/>
      <c r="AM22" s="32"/>
    </row>
    <row r="23" spans="1:40" x14ac:dyDescent="0.2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Design'!$H$13</f>
        <v>-3.2351483862910414E-3</v>
      </c>
      <c r="N23" s="32">
        <f>'Rate Design'!$H$13</f>
        <v>-3.2351483862910414E-3</v>
      </c>
      <c r="O23" s="32">
        <f>'Rate Design'!$H$13</f>
        <v>-3.2351483862910414E-3</v>
      </c>
      <c r="P23" s="32">
        <f>'Rate Design'!$H$13</f>
        <v>-3.2351483862910414E-3</v>
      </c>
      <c r="Q23" s="32">
        <f>'Rate Design'!$H$13</f>
        <v>-3.2351483862910414E-3</v>
      </c>
      <c r="R23" s="32">
        <f>'Rate Design'!$H$13</f>
        <v>-3.2351483862910414E-3</v>
      </c>
      <c r="S23" s="32">
        <f>'Rate Design'!$H$13</f>
        <v>-3.2351483862910414E-3</v>
      </c>
      <c r="T23" s="32">
        <f>'Rate Design'!$H$13</f>
        <v>-3.2351483862910414E-3</v>
      </c>
      <c r="U23" s="32">
        <f>'Rate Design'!$H$13</f>
        <v>-3.2351483862910414E-3</v>
      </c>
      <c r="V23" s="32">
        <f>'Rate Design'!$H$13</f>
        <v>-3.2351483862910414E-3</v>
      </c>
      <c r="W23" s="32">
        <f>'Rate Design'!$H$13</f>
        <v>-3.2351483862910414E-3</v>
      </c>
      <c r="X23" s="32">
        <f>'Rate Design'!$H$13</f>
        <v>-3.2351483862910414E-3</v>
      </c>
      <c r="Y23" s="32">
        <f>'Rate Design'!$H$13</f>
        <v>-3.2351483862910414E-3</v>
      </c>
      <c r="Z23" s="32">
        <f>'Rate Design'!$H$13</f>
        <v>-3.2351483862910414E-3</v>
      </c>
      <c r="AA23" s="32">
        <f>'Rate Design'!$H$13</f>
        <v>-3.2351483862910414E-3</v>
      </c>
      <c r="AB23" s="32">
        <f>'Rate Design'!$H$13</f>
        <v>-3.2351483862910414E-3</v>
      </c>
      <c r="AC23" s="32">
        <f>'Rate Design'!$H$13</f>
        <v>-3.2351483862910414E-3</v>
      </c>
      <c r="AD23" s="32">
        <f>'Rate Design'!$H$13</f>
        <v>-3.2351483862910414E-3</v>
      </c>
      <c r="AE23" s="32">
        <f>'Rate Design'!$H$13</f>
        <v>-3.2351483862910414E-3</v>
      </c>
      <c r="AF23" s="32">
        <f>'Rate Design'!$H$13</f>
        <v>-3.2351483862910414E-3</v>
      </c>
      <c r="AG23" s="32">
        <f>'Rate Design'!$H$13</f>
        <v>-3.2351483862910414E-3</v>
      </c>
      <c r="AH23" s="32">
        <f>'Rate Design'!$H$13</f>
        <v>-3.2351483862910414E-3</v>
      </c>
      <c r="AI23" s="32">
        <f>'Rate Design'!$H$13</f>
        <v>-3.2351483862910414E-3</v>
      </c>
      <c r="AJ23" s="32">
        <f>'Rate Design'!$H$13</f>
        <v>-3.2351483862910414E-3</v>
      </c>
      <c r="AK23" s="32"/>
      <c r="AL23" s="32"/>
      <c r="AM23" s="32"/>
    </row>
    <row r="24" spans="1:40" x14ac:dyDescent="0.2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Design'!$I$13</f>
        <v>-6.4940556700264791E-3</v>
      </c>
      <c r="N24" s="32">
        <f>'Rate Design'!$I$13</f>
        <v>-6.4940556700264791E-3</v>
      </c>
      <c r="O24" s="32">
        <f>'Rate Design'!$I$13</f>
        <v>-6.4940556700264791E-3</v>
      </c>
      <c r="P24" s="32">
        <f>'Rate Design'!$I$13</f>
        <v>-6.4940556700264791E-3</v>
      </c>
      <c r="Q24" s="32">
        <f>'Rate Design'!$I$13</f>
        <v>-6.4940556700264791E-3</v>
      </c>
      <c r="R24" s="32">
        <f>'Rate Design'!$I$13</f>
        <v>-6.4940556700264791E-3</v>
      </c>
      <c r="S24" s="32">
        <f>'Rate Design'!$I$13</f>
        <v>-6.4940556700264791E-3</v>
      </c>
      <c r="T24" s="32">
        <f>'Rate Design'!$I$13</f>
        <v>-6.4940556700264791E-3</v>
      </c>
      <c r="U24" s="32">
        <f>'Rate Design'!$I$13</f>
        <v>-6.4940556700264791E-3</v>
      </c>
      <c r="V24" s="32">
        <f>'Rate Design'!$I$13</f>
        <v>-6.4940556700264791E-3</v>
      </c>
      <c r="W24" s="32">
        <f>'Rate Design'!$I$13</f>
        <v>-6.4940556700264791E-3</v>
      </c>
      <c r="X24" s="32">
        <f>'Rate Design'!$I$13</f>
        <v>-6.4940556700264791E-3</v>
      </c>
      <c r="Y24" s="32">
        <f>'Rate Design'!$I$13</f>
        <v>-6.4940556700264791E-3</v>
      </c>
      <c r="Z24" s="32">
        <f>'Rate Design'!$I$13</f>
        <v>-6.4940556700264791E-3</v>
      </c>
      <c r="AA24" s="32">
        <f>'Rate Design'!$I$13</f>
        <v>-6.4940556700264791E-3</v>
      </c>
      <c r="AB24" s="32">
        <f>'Rate Design'!$I$13</f>
        <v>-6.4940556700264791E-3</v>
      </c>
      <c r="AC24" s="32">
        <f>'Rate Design'!$I$13</f>
        <v>-6.4940556700264791E-3</v>
      </c>
      <c r="AD24" s="32">
        <f>'Rate Design'!$I$13</f>
        <v>-6.4940556700264791E-3</v>
      </c>
      <c r="AE24" s="32">
        <f>'Rate Design'!$I$13</f>
        <v>-6.4940556700264791E-3</v>
      </c>
      <c r="AF24" s="32">
        <f>'Rate Design'!$I$13</f>
        <v>-6.4940556700264791E-3</v>
      </c>
      <c r="AG24" s="32">
        <f>'Rate Design'!$I$13</f>
        <v>-6.4940556700264791E-3</v>
      </c>
      <c r="AH24" s="32">
        <f>'Rate Design'!$I$13</f>
        <v>-6.4940556700264791E-3</v>
      </c>
      <c r="AI24" s="32">
        <f>'Rate Design'!$I$13</f>
        <v>-6.4940556700264791E-3</v>
      </c>
      <c r="AJ24" s="32">
        <f>'Rate Design'!$I$13</f>
        <v>-6.4940556700264791E-3</v>
      </c>
      <c r="AK24" s="32"/>
      <c r="AL24" s="32"/>
      <c r="AM24" s="32"/>
    </row>
    <row r="25" spans="1:40" x14ac:dyDescent="0.2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2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2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-589166.92596342636</v>
      </c>
      <c r="N28" s="34">
        <f t="shared" si="4"/>
        <v>-532259.06508414762</v>
      </c>
      <c r="O28" s="34">
        <f t="shared" si="4"/>
        <v>-506502.35742446099</v>
      </c>
      <c r="P28" s="34">
        <f t="shared" si="4"/>
        <v>-633232.32510729844</v>
      </c>
      <c r="Q28" s="34">
        <f t="shared" si="4"/>
        <v>-617223.3656166225</v>
      </c>
      <c r="R28" s="34">
        <f t="shared" si="4"/>
        <v>-529841.3217304711</v>
      </c>
      <c r="S28" s="34">
        <f t="shared" si="4"/>
        <v>-598154.78384496621</v>
      </c>
      <c r="T28" s="34">
        <f t="shared" si="4"/>
        <v>-763899.30808963929</v>
      </c>
      <c r="U28" s="34">
        <f t="shared" si="4"/>
        <v>-970437.5423461399</v>
      </c>
      <c r="V28" s="34">
        <f t="shared" si="4"/>
        <v>-950066.47371541732</v>
      </c>
      <c r="W28" s="34">
        <f t="shared" si="4"/>
        <v>-773896.87352804281</v>
      </c>
      <c r="X28" s="34">
        <f t="shared" si="4"/>
        <v>-749180.8248464521</v>
      </c>
      <c r="Y28" s="34">
        <f t="shared" si="4"/>
        <v>-597242.0553479339</v>
      </c>
      <c r="Z28" s="34">
        <f t="shared" si="4"/>
        <v>-538158.97042258584</v>
      </c>
      <c r="AA28" s="34">
        <f t="shared" si="4"/>
        <v>-509882.8723998249</v>
      </c>
      <c r="AB28" s="34">
        <f t="shared" si="4"/>
        <v>-630983.51637599885</v>
      </c>
      <c r="AC28" s="34">
        <f t="shared" si="4"/>
        <v>-618731.63023748738</v>
      </c>
      <c r="AD28" s="34">
        <f t="shared" si="4"/>
        <v>-526200.34170945687</v>
      </c>
      <c r="AE28" s="34">
        <f t="shared" si="4"/>
        <v>-594114.03722342686</v>
      </c>
      <c r="AF28" s="34">
        <f t="shared" si="4"/>
        <v>-759920.74456518085</v>
      </c>
      <c r="AG28" s="34">
        <f t="shared" si="4"/>
        <v>-975935.59861625277</v>
      </c>
      <c r="AH28" s="34">
        <f t="shared" si="4"/>
        <v>-958773.81690888421</v>
      </c>
      <c r="AI28" s="34">
        <f t="shared" si="4"/>
        <v>-782411.83610191778</v>
      </c>
      <c r="AJ28" s="34">
        <f t="shared" si="4"/>
        <v>-758838.03870874306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-16465054.62591478</v>
      </c>
    </row>
    <row r="29" spans="1:40" x14ac:dyDescent="0.2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-162175.72361377193</v>
      </c>
      <c r="N29" s="34">
        <f t="shared" si="6"/>
        <v>-159811.0532644857</v>
      </c>
      <c r="O29" s="34">
        <f t="shared" si="6"/>
        <v>-158456.66241316946</v>
      </c>
      <c r="P29" s="34">
        <f t="shared" si="6"/>
        <v>-188883.84474534597</v>
      </c>
      <c r="Q29" s="34">
        <f t="shared" si="6"/>
        <v>-180643.13128658614</v>
      </c>
      <c r="R29" s="34">
        <f t="shared" si="6"/>
        <v>-159254.3917028133</v>
      </c>
      <c r="S29" s="34">
        <f t="shared" si="6"/>
        <v>-171252.78728437834</v>
      </c>
      <c r="T29" s="34">
        <f t="shared" si="6"/>
        <v>-186620.17666122771</v>
      </c>
      <c r="U29" s="34">
        <f t="shared" si="6"/>
        <v>-212176.80948693736</v>
      </c>
      <c r="V29" s="34">
        <f t="shared" si="6"/>
        <v>-209824.22644777779</v>
      </c>
      <c r="W29" s="34">
        <f t="shared" si="6"/>
        <v>-182225.6391821476</v>
      </c>
      <c r="X29" s="34">
        <f t="shared" si="6"/>
        <v>-187793.21166760393</v>
      </c>
      <c r="Y29" s="34">
        <f t="shared" si="6"/>
        <v>-164089.31128033777</v>
      </c>
      <c r="Z29" s="34">
        <f t="shared" si="6"/>
        <v>-161660.71827814879</v>
      </c>
      <c r="AA29" s="34">
        <f t="shared" si="6"/>
        <v>-160933.92215358891</v>
      </c>
      <c r="AB29" s="34">
        <f t="shared" si="6"/>
        <v>-190995.221784183</v>
      </c>
      <c r="AC29" s="34">
        <f t="shared" si="6"/>
        <v>-183408.02262295206</v>
      </c>
      <c r="AD29" s="34">
        <f t="shared" si="6"/>
        <v>-160476.18800895478</v>
      </c>
      <c r="AE29" s="34">
        <f t="shared" si="6"/>
        <v>-174020.26250212677</v>
      </c>
      <c r="AF29" s="34">
        <f t="shared" si="6"/>
        <v>-188949.17941188309</v>
      </c>
      <c r="AG29" s="34">
        <f t="shared" si="6"/>
        <v>-215093.18275281595</v>
      </c>
      <c r="AH29" s="34">
        <f t="shared" si="6"/>
        <v>-211659.51176365014</v>
      </c>
      <c r="AI29" s="34">
        <f t="shared" si="6"/>
        <v>-184458.31872980931</v>
      </c>
      <c r="AJ29" s="34">
        <f t="shared" si="6"/>
        <v>-189863.28632266415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-4344724.78336736</v>
      </c>
    </row>
    <row r="30" spans="1:40" x14ac:dyDescent="0.2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-377479.18622079177</v>
      </c>
      <c r="N30" s="34">
        <f t="shared" si="7"/>
        <v>-391796.11759801471</v>
      </c>
      <c r="O30" s="34">
        <f t="shared" si="7"/>
        <v>-392335.71511823614</v>
      </c>
      <c r="P30" s="34">
        <f t="shared" si="7"/>
        <v>-454697.25620353199</v>
      </c>
      <c r="Q30" s="34">
        <f t="shared" si="7"/>
        <v>-431151.31407002104</v>
      </c>
      <c r="R30" s="34">
        <f t="shared" si="7"/>
        <v>-388668.27614166186</v>
      </c>
      <c r="S30" s="34">
        <f t="shared" si="7"/>
        <v>-414467.60104495496</v>
      </c>
      <c r="T30" s="34">
        <f t="shared" si="7"/>
        <v>-414423.69126878527</v>
      </c>
      <c r="U30" s="34">
        <f t="shared" si="7"/>
        <v>-436134.89979003597</v>
      </c>
      <c r="V30" s="34">
        <f t="shared" si="7"/>
        <v>-423398.7108481928</v>
      </c>
      <c r="W30" s="34">
        <f t="shared" si="7"/>
        <v>-374455.03549292253</v>
      </c>
      <c r="X30" s="34">
        <f t="shared" si="7"/>
        <v>-403508.09567546396</v>
      </c>
      <c r="Y30" s="34">
        <f t="shared" si="7"/>
        <v>-375858.19133703742</v>
      </c>
      <c r="Z30" s="34">
        <f t="shared" si="7"/>
        <v>-390673.06344686972</v>
      </c>
      <c r="AA30" s="34">
        <f t="shared" si="7"/>
        <v>-394426.95311503753</v>
      </c>
      <c r="AB30" s="34">
        <f t="shared" si="7"/>
        <v>-455312.06535479601</v>
      </c>
      <c r="AC30" s="34">
        <f t="shared" si="7"/>
        <v>-432221.31328727352</v>
      </c>
      <c r="AD30" s="34">
        <f t="shared" si="7"/>
        <v>-386546.03507423715</v>
      </c>
      <c r="AE30" s="34">
        <f t="shared" si="7"/>
        <v>-417593.2664151474</v>
      </c>
      <c r="AF30" s="34">
        <f t="shared" si="7"/>
        <v>-417258.47944276448</v>
      </c>
      <c r="AG30" s="34">
        <f t="shared" si="7"/>
        <v>-437845.64081925648</v>
      </c>
      <c r="AH30" s="34">
        <f t="shared" si="7"/>
        <v>-422090.96829494037</v>
      </c>
      <c r="AI30" s="34">
        <f t="shared" si="7"/>
        <v>-374021.24666608189</v>
      </c>
      <c r="AJ30" s="34">
        <f t="shared" si="7"/>
        <v>-401842.9794751851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-9808206.1022012401</v>
      </c>
    </row>
    <row r="31" spans="1:40" x14ac:dyDescent="0.2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-311769.42350308772</v>
      </c>
      <c r="N31" s="34">
        <f t="shared" si="8"/>
        <v>-309246.90365892911</v>
      </c>
      <c r="O31" s="34">
        <f t="shared" si="8"/>
        <v>-314168.3003687844</v>
      </c>
      <c r="P31" s="34">
        <f t="shared" si="8"/>
        <v>-309429.14316937118</v>
      </c>
      <c r="Q31" s="34">
        <f t="shared" si="8"/>
        <v>-321720.29282156198</v>
      </c>
      <c r="R31" s="34">
        <f t="shared" si="8"/>
        <v>-322313.36982625414</v>
      </c>
      <c r="S31" s="34">
        <f t="shared" si="8"/>
        <v>-314149.02363519906</v>
      </c>
      <c r="T31" s="34">
        <f t="shared" si="8"/>
        <v>-317448.01141261379</v>
      </c>
      <c r="U31" s="34">
        <f t="shared" si="8"/>
        <v>-308460.29414007399</v>
      </c>
      <c r="V31" s="34">
        <f t="shared" si="8"/>
        <v>-312338.81206909934</v>
      </c>
      <c r="W31" s="34">
        <f t="shared" si="8"/>
        <v>-313113.09558260464</v>
      </c>
      <c r="X31" s="34">
        <f t="shared" si="8"/>
        <v>-301758.70542924351</v>
      </c>
      <c r="Y31" s="34">
        <f t="shared" si="8"/>
        <v>-313001.97760484554</v>
      </c>
      <c r="Z31" s="34">
        <f t="shared" si="8"/>
        <v>-310070.10583133518</v>
      </c>
      <c r="AA31" s="34">
        <f t="shared" si="8"/>
        <v>-315542.76772760839</v>
      </c>
      <c r="AB31" s="34">
        <f t="shared" si="8"/>
        <v>-312498.62739958632</v>
      </c>
      <c r="AC31" s="34">
        <f t="shared" si="8"/>
        <v>-322178.79599545529</v>
      </c>
      <c r="AD31" s="34">
        <f t="shared" si="8"/>
        <v>-325475.83470976306</v>
      </c>
      <c r="AE31" s="34">
        <f t="shared" si="8"/>
        <v>-315132.98410047451</v>
      </c>
      <c r="AF31" s="34">
        <f t="shared" si="8"/>
        <v>-319184.43019827345</v>
      </c>
      <c r="AG31" s="34">
        <f t="shared" si="8"/>
        <v>-309813.62656752381</v>
      </c>
      <c r="AH31" s="34">
        <f t="shared" si="8"/>
        <v>-313461.53484980686</v>
      </c>
      <c r="AI31" s="34">
        <f t="shared" si="8"/>
        <v>-314767.98649489775</v>
      </c>
      <c r="AJ31" s="34">
        <f t="shared" si="8"/>
        <v>-303256.45112019352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-7530300.4982165862</v>
      </c>
    </row>
    <row r="32" spans="1:40" x14ac:dyDescent="0.2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-24779.844165804367</v>
      </c>
      <c r="N32" s="34">
        <f t="shared" si="9"/>
        <v>-44823.389489090339</v>
      </c>
      <c r="O32" s="34">
        <f t="shared" si="9"/>
        <v>-61483.884851743423</v>
      </c>
      <c r="P32" s="34">
        <f t="shared" si="9"/>
        <v>-85401.2847971843</v>
      </c>
      <c r="Q32" s="34">
        <f t="shared" si="9"/>
        <v>-84585.149229179427</v>
      </c>
      <c r="R32" s="34">
        <f t="shared" si="9"/>
        <v>-59536.103301088966</v>
      </c>
      <c r="S32" s="34">
        <f t="shared" si="9"/>
        <v>-33889.492700184062</v>
      </c>
      <c r="T32" s="34">
        <f t="shared" si="9"/>
        <v>-15490.683963516596</v>
      </c>
      <c r="U32" s="34">
        <f t="shared" si="9"/>
        <v>-13417.602059113155</v>
      </c>
      <c r="V32" s="34">
        <f t="shared" si="9"/>
        <v>-13311.847023759028</v>
      </c>
      <c r="W32" s="34">
        <f t="shared" si="9"/>
        <v>-11982.770232233346</v>
      </c>
      <c r="X32" s="34">
        <f t="shared" si="9"/>
        <v>-14948.30297977091</v>
      </c>
      <c r="Y32" s="34">
        <f t="shared" si="9"/>
        <v>-23763.253001458877</v>
      </c>
      <c r="Z32" s="34">
        <f t="shared" si="9"/>
        <v>-43557.910847078085</v>
      </c>
      <c r="AA32" s="34">
        <f t="shared" si="9"/>
        <v>-61244.311751990259</v>
      </c>
      <c r="AB32" s="34">
        <f t="shared" si="9"/>
        <v>-85178.176692954701</v>
      </c>
      <c r="AC32" s="34">
        <f t="shared" si="9"/>
        <v>-85925.028836586745</v>
      </c>
      <c r="AD32" s="34">
        <f t="shared" si="9"/>
        <v>-61743.054020666132</v>
      </c>
      <c r="AE32" s="34">
        <f t="shared" si="9"/>
        <v>-35989.086566847007</v>
      </c>
      <c r="AF32" s="34">
        <f t="shared" si="9"/>
        <v>-15901.164798145279</v>
      </c>
      <c r="AG32" s="34">
        <f t="shared" si="9"/>
        <v>-13565.989548936755</v>
      </c>
      <c r="AH32" s="34">
        <f t="shared" si="9"/>
        <v>-13359.271329741312</v>
      </c>
      <c r="AI32" s="34">
        <f t="shared" si="9"/>
        <v>-12051.276121226552</v>
      </c>
      <c r="AJ32" s="34">
        <f t="shared" si="9"/>
        <v>-14686.563962007122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-930615.44227030699</v>
      </c>
    </row>
    <row r="33" spans="1:40" x14ac:dyDescent="0.2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-6488.2433533138346</v>
      </c>
      <c r="N33" s="34">
        <f t="shared" si="10"/>
        <v>-6183.4887118332163</v>
      </c>
      <c r="O33" s="34">
        <f t="shared" si="10"/>
        <v>-7013.5007181919655</v>
      </c>
      <c r="P33" s="34">
        <f t="shared" si="10"/>
        <v>-7019.5872391143039</v>
      </c>
      <c r="Q33" s="34">
        <f t="shared" si="10"/>
        <v>-6935.6363655970135</v>
      </c>
      <c r="R33" s="34">
        <f t="shared" si="10"/>
        <v>-6905.898597473235</v>
      </c>
      <c r="S33" s="34">
        <f t="shared" si="10"/>
        <v>-6856.0651708438236</v>
      </c>
      <c r="T33" s="34">
        <f t="shared" si="10"/>
        <v>-6802.6710266717537</v>
      </c>
      <c r="U33" s="34">
        <f t="shared" si="10"/>
        <v>-6812.5553436084747</v>
      </c>
      <c r="V33" s="34">
        <f t="shared" si="10"/>
        <v>-6768.9921406303538</v>
      </c>
      <c r="W33" s="34">
        <f t="shared" si="10"/>
        <v>-6690.5520272032581</v>
      </c>
      <c r="X33" s="34">
        <f t="shared" si="10"/>
        <v>-6667.9097372203896</v>
      </c>
      <c r="Y33" s="34">
        <f t="shared" si="10"/>
        <v>-6683.8864960642022</v>
      </c>
      <c r="Z33" s="34">
        <f t="shared" si="10"/>
        <v>-6699.5569208655734</v>
      </c>
      <c r="AA33" s="34">
        <f t="shared" si="10"/>
        <v>-6753.7626862971738</v>
      </c>
      <c r="AB33" s="34">
        <f t="shared" si="10"/>
        <v>-6733.7722109878805</v>
      </c>
      <c r="AC33" s="34">
        <f t="shared" si="10"/>
        <v>-6697.409941108077</v>
      </c>
      <c r="AD33" s="34">
        <f t="shared" si="10"/>
        <v>-6686.9730374462579</v>
      </c>
      <c r="AE33" s="34">
        <f t="shared" si="10"/>
        <v>-6662.2357262786245</v>
      </c>
      <c r="AF33" s="34">
        <f t="shared" si="10"/>
        <v>-6638.9143762764543</v>
      </c>
      <c r="AG33" s="34">
        <f t="shared" si="10"/>
        <v>-6639.0462101900848</v>
      </c>
      <c r="AH33" s="34">
        <f t="shared" si="10"/>
        <v>-6632.3567121764345</v>
      </c>
      <c r="AI33" s="34">
        <f t="shared" si="10"/>
        <v>-6612.2180629426621</v>
      </c>
      <c r="AJ33" s="34">
        <f t="shared" si="10"/>
        <v>-6595.8511970762165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-161181.08400941128</v>
      </c>
    </row>
    <row r="34" spans="1:40" x14ac:dyDescent="0.2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-1471859.3468201961</v>
      </c>
      <c r="N34" s="34">
        <f t="shared" si="11"/>
        <v>-1444120.0178065007</v>
      </c>
      <c r="O34" s="34">
        <f t="shared" si="11"/>
        <v>-1439960.4208945865</v>
      </c>
      <c r="P34" s="34">
        <f t="shared" ref="P34:AM34" si="12">SUM(P28:P33)</f>
        <v>-1678663.4412618463</v>
      </c>
      <c r="Q34" s="34">
        <f t="shared" si="12"/>
        <v>-1642258.889389568</v>
      </c>
      <c r="R34" s="34">
        <f t="shared" si="12"/>
        <v>-1466519.3612997627</v>
      </c>
      <c r="S34" s="34">
        <f t="shared" si="12"/>
        <v>-1538769.7536805265</v>
      </c>
      <c r="T34" s="34">
        <f t="shared" si="12"/>
        <v>-1704684.5424224543</v>
      </c>
      <c r="U34" s="34">
        <f t="shared" si="12"/>
        <v>-1947439.7031659086</v>
      </c>
      <c r="V34" s="34">
        <f t="shared" si="12"/>
        <v>-1915709.0622448768</v>
      </c>
      <c r="W34" s="34">
        <f t="shared" si="12"/>
        <v>-1662363.9660451543</v>
      </c>
      <c r="X34" s="34">
        <f t="shared" si="12"/>
        <v>-1663857.0503357549</v>
      </c>
      <c r="Y34" s="34">
        <f t="shared" si="12"/>
        <v>-1480638.6750676779</v>
      </c>
      <c r="Z34" s="34">
        <f t="shared" si="12"/>
        <v>-1450820.3257468832</v>
      </c>
      <c r="AA34" s="34">
        <f t="shared" si="12"/>
        <v>-1448784.5898343469</v>
      </c>
      <c r="AB34" s="34">
        <f t="shared" si="12"/>
        <v>-1681701.379818507</v>
      </c>
      <c r="AC34" s="34">
        <f t="shared" si="12"/>
        <v>-1649162.2009208628</v>
      </c>
      <c r="AD34" s="34">
        <f t="shared" si="12"/>
        <v>-1467128.4265605242</v>
      </c>
      <c r="AE34" s="34">
        <f t="shared" si="12"/>
        <v>-1543511.8725343011</v>
      </c>
      <c r="AF34" s="34">
        <f t="shared" si="12"/>
        <v>-1707852.9127925236</v>
      </c>
      <c r="AG34" s="34">
        <f t="shared" si="12"/>
        <v>-1958893.0845149755</v>
      </c>
      <c r="AH34" s="34">
        <f t="shared" si="12"/>
        <v>-1925977.4598591994</v>
      </c>
      <c r="AI34" s="34">
        <f t="shared" si="12"/>
        <v>-1674322.8821768758</v>
      </c>
      <c r="AJ34" s="34">
        <f t="shared" si="12"/>
        <v>-1675083.1707858692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-39240082.535979681</v>
      </c>
    </row>
    <row r="36" spans="1:40" ht="36" customHeight="1" x14ac:dyDescent="0.25">
      <c r="A36" s="1" t="s">
        <v>118</v>
      </c>
      <c r="B36" s="75"/>
      <c r="C36" s="191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2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-561666.38136023155</v>
      </c>
      <c r="N37" s="34">
        <f t="shared" si="15"/>
        <v>-507414.80870321486</v>
      </c>
      <c r="O37" s="34">
        <f t="shared" si="15"/>
        <v>-482860.34688695945</v>
      </c>
      <c r="P37" s="34">
        <f t="shared" si="15"/>
        <v>-603674.93986826506</v>
      </c>
      <c r="Q37" s="34">
        <f t="shared" si="15"/>
        <v>-588413.23057973548</v>
      </c>
      <c r="R37" s="34">
        <f t="shared" si="15"/>
        <v>-505109.9183560579</v>
      </c>
      <c r="S37" s="34">
        <f t="shared" si="15"/>
        <v>-570234.71299943479</v>
      </c>
      <c r="T37" s="34">
        <f t="shared" si="15"/>
        <v>-728242.78008593922</v>
      </c>
      <c r="U37" s="34">
        <f t="shared" si="15"/>
        <v>-925140.42918204912</v>
      </c>
      <c r="V37" s="34">
        <f t="shared" si="15"/>
        <v>-905720.2209218028</v>
      </c>
      <c r="W37" s="34">
        <f t="shared" si="15"/>
        <v>-737773.68916237436</v>
      </c>
      <c r="X37" s="34">
        <f t="shared" si="15"/>
        <v>-714211.31148509425</v>
      </c>
      <c r="Y37" s="34">
        <f t="shared" si="15"/>
        <v>-569364.58793045837</v>
      </c>
      <c r="Z37" s="34">
        <f t="shared" si="15"/>
        <v>-513039.3241601708</v>
      </c>
      <c r="AA37" s="34">
        <f t="shared" si="15"/>
        <v>-486083.06956481829</v>
      </c>
      <c r="AB37" s="34">
        <f t="shared" si="15"/>
        <v>-601531.09878211631</v>
      </c>
      <c r="AC37" s="34">
        <f t="shared" si="15"/>
        <v>-589851.0939328922</v>
      </c>
      <c r="AD37" s="34">
        <f t="shared" si="15"/>
        <v>-501638.88835948455</v>
      </c>
      <c r="AE37" s="34">
        <f t="shared" si="15"/>
        <v>-566382.57630794903</v>
      </c>
      <c r="AF37" s="34">
        <f t="shared" si="15"/>
        <v>-724449.92397111189</v>
      </c>
      <c r="AG37" s="34">
        <f t="shared" si="15"/>
        <v>-930381.85267964192</v>
      </c>
      <c r="AH37" s="34">
        <f t="shared" si="15"/>
        <v>-914021.13145702821</v>
      </c>
      <c r="AI37" s="34">
        <f t="shared" si="15"/>
        <v>-745891.19882818859</v>
      </c>
      <c r="AJ37" s="34">
        <f t="shared" si="15"/>
        <v>-723417.75557593512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-15696515.271140952</v>
      </c>
    </row>
    <row r="38" spans="1:40" x14ac:dyDescent="0.2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-154605.8473626519</v>
      </c>
      <c r="N38" s="34">
        <f t="shared" si="17"/>
        <v>-152351.55273125932</v>
      </c>
      <c r="O38" s="34">
        <f t="shared" si="17"/>
        <v>-151060.38078170994</v>
      </c>
      <c r="P38" s="34">
        <f t="shared" si="17"/>
        <v>-180067.31352416746</v>
      </c>
      <c r="Q38" s="34">
        <f t="shared" si="17"/>
        <v>-172211.25184752216</v>
      </c>
      <c r="R38" s="34">
        <f t="shared" si="17"/>
        <v>-151820.87446130108</v>
      </c>
      <c r="S38" s="34">
        <f t="shared" si="17"/>
        <v>-163259.22093230541</v>
      </c>
      <c r="T38" s="34">
        <f t="shared" si="17"/>
        <v>-177909.30667521158</v>
      </c>
      <c r="U38" s="34">
        <f t="shared" si="17"/>
        <v>-202273.03255051558</v>
      </c>
      <c r="V38" s="34">
        <f t="shared" si="17"/>
        <v>-200030.26102987488</v>
      </c>
      <c r="W38" s="34">
        <f t="shared" si="17"/>
        <v>-173719.8930220425</v>
      </c>
      <c r="X38" s="34">
        <f t="shared" si="17"/>
        <v>-179027.58792659518</v>
      </c>
      <c r="Y38" s="34">
        <f t="shared" si="17"/>
        <v>-156430.11449770545</v>
      </c>
      <c r="Z38" s="34">
        <f t="shared" si="17"/>
        <v>-154114.88093107965</v>
      </c>
      <c r="AA38" s="34">
        <f t="shared" si="17"/>
        <v>-153422.00946922586</v>
      </c>
      <c r="AB38" s="34">
        <f t="shared" si="17"/>
        <v>-182080.1378169627</v>
      </c>
      <c r="AC38" s="34">
        <f t="shared" si="17"/>
        <v>-174847.08635098053</v>
      </c>
      <c r="AD38" s="34">
        <f t="shared" si="17"/>
        <v>-152985.6409812608</v>
      </c>
      <c r="AE38" s="34">
        <f t="shared" si="17"/>
        <v>-165897.51870931502</v>
      </c>
      <c r="AF38" s="34">
        <f t="shared" si="17"/>
        <v>-180129.59856447464</v>
      </c>
      <c r="AG38" s="34">
        <f t="shared" si="17"/>
        <v>-205053.27826146278</v>
      </c>
      <c r="AH38" s="34">
        <f t="shared" si="17"/>
        <v>-201779.88073305823</v>
      </c>
      <c r="AI38" s="34">
        <f t="shared" si="17"/>
        <v>-175848.35778645801</v>
      </c>
      <c r="AJ38" s="34">
        <f t="shared" si="17"/>
        <v>-181001.03770698115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-4141926.0646541221</v>
      </c>
    </row>
    <row r="39" spans="1:40" x14ac:dyDescent="0.2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-359859.59024556389</v>
      </c>
      <c r="N39" s="34">
        <f t="shared" si="18"/>
        <v>-373508.25021689216</v>
      </c>
      <c r="O39" s="34">
        <f t="shared" si="18"/>
        <v>-374022.66094366222</v>
      </c>
      <c r="P39" s="34">
        <f t="shared" si="18"/>
        <v>-433473.35237571975</v>
      </c>
      <c r="Q39" s="34">
        <f t="shared" si="18"/>
        <v>-411026.46418317466</v>
      </c>
      <c r="R39" s="34">
        <f t="shared" si="18"/>
        <v>-370526.40701619751</v>
      </c>
      <c r="S39" s="34">
        <f t="shared" si="18"/>
        <v>-395121.49683097959</v>
      </c>
      <c r="T39" s="34">
        <f t="shared" si="18"/>
        <v>-395079.63663143222</v>
      </c>
      <c r="U39" s="34">
        <f t="shared" si="18"/>
        <v>-415777.43107253645</v>
      </c>
      <c r="V39" s="34">
        <f t="shared" si="18"/>
        <v>-403635.72922193172</v>
      </c>
      <c r="W39" s="34">
        <f t="shared" si="18"/>
        <v>-356976.59780121938</v>
      </c>
      <c r="X39" s="34">
        <f t="shared" si="18"/>
        <v>-384673.54829362035</v>
      </c>
      <c r="Y39" s="34">
        <f t="shared" si="18"/>
        <v>-358314.25853999855</v>
      </c>
      <c r="Z39" s="34">
        <f t="shared" si="18"/>
        <v>-372437.61686436017</v>
      </c>
      <c r="AA39" s="34">
        <f t="shared" si="18"/>
        <v>-376016.28622448695</v>
      </c>
      <c r="AB39" s="34">
        <f t="shared" si="18"/>
        <v>-434059.46408023022</v>
      </c>
      <c r="AC39" s="34">
        <f t="shared" si="18"/>
        <v>-412046.51904696348</v>
      </c>
      <c r="AD39" s="34">
        <f t="shared" si="18"/>
        <v>-368503.22579507699</v>
      </c>
      <c r="AE39" s="34">
        <f t="shared" si="18"/>
        <v>-398101.26551868761</v>
      </c>
      <c r="AF39" s="34">
        <f t="shared" si="18"/>
        <v>-397782.10539781459</v>
      </c>
      <c r="AG39" s="34">
        <f t="shared" si="18"/>
        <v>-417408.31984273606</v>
      </c>
      <c r="AH39" s="34">
        <f t="shared" si="18"/>
        <v>-402389.02816783747</v>
      </c>
      <c r="AI39" s="34">
        <f t="shared" si="18"/>
        <v>-356563.05693544919</v>
      </c>
      <c r="AJ39" s="34">
        <f t="shared" si="18"/>
        <v>-383086.15472222189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-9350388.4659687933</v>
      </c>
    </row>
    <row r="40" spans="1:40" x14ac:dyDescent="0.2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-297216.96212223411</v>
      </c>
      <c r="N40" s="34">
        <f t="shared" si="19"/>
        <v>-294812.1859368413</v>
      </c>
      <c r="O40" s="34">
        <f t="shared" si="19"/>
        <v>-299503.86661247065</v>
      </c>
      <c r="P40" s="34">
        <f t="shared" si="19"/>
        <v>-294985.91905365448</v>
      </c>
      <c r="Q40" s="34">
        <f t="shared" si="19"/>
        <v>-306703.35471352993</v>
      </c>
      <c r="R40" s="34">
        <f t="shared" si="19"/>
        <v>-307268.7486628741</v>
      </c>
      <c r="S40" s="34">
        <f t="shared" si="19"/>
        <v>-299485.48965897888</v>
      </c>
      <c r="T40" s="34">
        <f t="shared" si="19"/>
        <v>-302630.49058390723</v>
      </c>
      <c r="U40" s="34">
        <f t="shared" si="19"/>
        <v>-294062.29299049778</v>
      </c>
      <c r="V40" s="34">
        <f t="shared" si="19"/>
        <v>-297759.77333815</v>
      </c>
      <c r="W40" s="34">
        <f t="shared" si="19"/>
        <v>-298497.91562009539</v>
      </c>
      <c r="X40" s="34">
        <f t="shared" si="19"/>
        <v>-287673.51433592272</v>
      </c>
      <c r="Y40" s="34">
        <f t="shared" si="19"/>
        <v>-298391.98429618415</v>
      </c>
      <c r="Z40" s="34">
        <f t="shared" si="19"/>
        <v>-295596.96350144595</v>
      </c>
      <c r="AA40" s="34">
        <f t="shared" si="19"/>
        <v>-300814.17795838683</v>
      </c>
      <c r="AB40" s="34">
        <f t="shared" si="19"/>
        <v>-297912.12896845583</v>
      </c>
      <c r="AC40" s="34">
        <f t="shared" si="19"/>
        <v>-307140.45633477543</v>
      </c>
      <c r="AD40" s="34">
        <f t="shared" si="19"/>
        <v>-310283.59917301545</v>
      </c>
      <c r="AE40" s="34">
        <f t="shared" si="19"/>
        <v>-300423.52180161665</v>
      </c>
      <c r="AF40" s="34">
        <f t="shared" si="19"/>
        <v>-304285.85854990862</v>
      </c>
      <c r="AG40" s="34">
        <f t="shared" si="19"/>
        <v>-295352.45592023153</v>
      </c>
      <c r="AH40" s="34">
        <f t="shared" si="19"/>
        <v>-298830.09078762244</v>
      </c>
      <c r="AI40" s="34">
        <f t="shared" si="19"/>
        <v>-300075.56118927541</v>
      </c>
      <c r="AJ40" s="34">
        <f t="shared" si="19"/>
        <v>-289101.34975125623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-7178808.6618613312</v>
      </c>
    </row>
    <row r="41" spans="1:40" x14ac:dyDescent="0.2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-23623.195379677116</v>
      </c>
      <c r="N41" s="34">
        <f t="shared" si="20"/>
        <v>-42731.168137908069</v>
      </c>
      <c r="O41" s="34">
        <f t="shared" si="20"/>
        <v>-58614.001558518597</v>
      </c>
      <c r="P41" s="34">
        <f t="shared" si="20"/>
        <v>-81415.009026706131</v>
      </c>
      <c r="Q41" s="34">
        <f t="shared" si="20"/>
        <v>-80636.968218609021</v>
      </c>
      <c r="R41" s="34">
        <f t="shared" si="20"/>
        <v>-56757.136607304041</v>
      </c>
      <c r="S41" s="34">
        <f t="shared" si="20"/>
        <v>-32307.632849417572</v>
      </c>
      <c r="T41" s="34">
        <f t="shared" si="20"/>
        <v>-14767.625308151533</v>
      </c>
      <c r="U41" s="34">
        <f t="shared" si="20"/>
        <v>-12791.30864779993</v>
      </c>
      <c r="V41" s="34">
        <f t="shared" si="20"/>
        <v>-12690.489940231029</v>
      </c>
      <c r="W41" s="34">
        <f t="shared" si="20"/>
        <v>-11423.45046610339</v>
      </c>
      <c r="X41" s="34">
        <f t="shared" si="20"/>
        <v>-14250.561041584144</v>
      </c>
      <c r="Y41" s="34">
        <f t="shared" si="20"/>
        <v>-22654.055641109782</v>
      </c>
      <c r="Z41" s="34">
        <f t="shared" si="20"/>
        <v>-41524.758242469019</v>
      </c>
      <c r="AA41" s="34">
        <f t="shared" si="20"/>
        <v>-58385.611012342612</v>
      </c>
      <c r="AB41" s="34">
        <f t="shared" si="20"/>
        <v>-81202.314939457661</v>
      </c>
      <c r="AC41" s="34">
        <f t="shared" si="20"/>
        <v>-81914.306265581385</v>
      </c>
      <c r="AD41" s="34">
        <f t="shared" si="20"/>
        <v>-58861.073488143498</v>
      </c>
      <c r="AE41" s="34">
        <f t="shared" si="20"/>
        <v>-34309.223973166292</v>
      </c>
      <c r="AF41" s="34">
        <f t="shared" si="20"/>
        <v>-15158.946128862251</v>
      </c>
      <c r="AG41" s="34">
        <f t="shared" si="20"/>
        <v>-12932.769854761034</v>
      </c>
      <c r="AH41" s="34">
        <f t="shared" si="20"/>
        <v>-12735.700621882977</v>
      </c>
      <c r="AI41" s="34">
        <f t="shared" si="20"/>
        <v>-11488.758705716062</v>
      </c>
      <c r="AJ41" s="34">
        <f t="shared" si="20"/>
        <v>-14001.039215952516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-887177.10527145572</v>
      </c>
    </row>
    <row r="42" spans="1:40" x14ac:dyDescent="0.2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-6185.3916183112051</v>
      </c>
      <c r="N42" s="36">
        <f t="shared" si="21"/>
        <v>-5894.8620092309775</v>
      </c>
      <c r="O42" s="36">
        <f t="shared" si="21"/>
        <v>-6686.1315451689197</v>
      </c>
      <c r="P42" s="36">
        <f t="shared" si="21"/>
        <v>-6691.9339655541653</v>
      </c>
      <c r="Q42" s="36">
        <f t="shared" si="21"/>
        <v>-6611.9016669600423</v>
      </c>
      <c r="R42" s="36">
        <f t="shared" si="21"/>
        <v>-6583.5519686389771</v>
      </c>
      <c r="S42" s="36">
        <f t="shared" si="21"/>
        <v>-6536.0446168643466</v>
      </c>
      <c r="T42" s="36">
        <f t="shared" si="21"/>
        <v>-6485.1427511597967</v>
      </c>
      <c r="U42" s="36">
        <f t="shared" si="21"/>
        <v>-6494.5656978348625</v>
      </c>
      <c r="V42" s="36">
        <f t="shared" si="21"/>
        <v>-6453.035894482151</v>
      </c>
      <c r="W42" s="36">
        <f t="shared" si="21"/>
        <v>-6378.2571302294918</v>
      </c>
      <c r="X42" s="36">
        <f t="shared" si="21"/>
        <v>-6356.6717144161539</v>
      </c>
      <c r="Y42" s="36">
        <f t="shared" si="21"/>
        <v>-6371.9027260874136</v>
      </c>
      <c r="Z42" s="36">
        <f t="shared" si="21"/>
        <v>-6386.8417024703313</v>
      </c>
      <c r="AA42" s="36">
        <f t="shared" si="21"/>
        <v>-6438.5173053888811</v>
      </c>
      <c r="AB42" s="36">
        <f t="shared" si="21"/>
        <v>-6419.4599254955992</v>
      </c>
      <c r="AC42" s="36">
        <f t="shared" si="21"/>
        <v>-6384.7949372869753</v>
      </c>
      <c r="AD42" s="36">
        <f t="shared" si="21"/>
        <v>-6374.8451969773787</v>
      </c>
      <c r="AE42" s="36">
        <f t="shared" si="21"/>
        <v>-6351.2625492831176</v>
      </c>
      <c r="AF42" s="36">
        <f t="shared" si="21"/>
        <v>-6329.0297699349985</v>
      </c>
      <c r="AG42" s="36">
        <f t="shared" si="21"/>
        <v>-6329.1554502370427</v>
      </c>
      <c r="AH42" s="36">
        <f t="shared" si="21"/>
        <v>-6322.7781979221754</v>
      </c>
      <c r="AI42" s="36">
        <f t="shared" si="21"/>
        <v>-6303.5795604186878</v>
      </c>
      <c r="AJ42" s="36">
        <f t="shared" si="21"/>
        <v>-6287.97665075029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-153657.63455110398</v>
      </c>
    </row>
    <row r="43" spans="1:40" x14ac:dyDescent="0.2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-1403157.3680886698</v>
      </c>
      <c r="N43" s="35">
        <f t="shared" si="22"/>
        <v>-1376712.8277353467</v>
      </c>
      <c r="O43" s="35">
        <f t="shared" si="22"/>
        <v>-1372747.3883284896</v>
      </c>
      <c r="P43" s="35">
        <f t="shared" ref="P43:AM43" si="23">SUM(P37:P42)</f>
        <v>-1600308.4678140671</v>
      </c>
      <c r="Q43" s="35">
        <f t="shared" si="23"/>
        <v>-1565603.1712095309</v>
      </c>
      <c r="R43" s="35">
        <f t="shared" si="23"/>
        <v>-1398066.6370723736</v>
      </c>
      <c r="S43" s="35">
        <f t="shared" si="23"/>
        <v>-1466944.5978879805</v>
      </c>
      <c r="T43" s="35">
        <f t="shared" si="23"/>
        <v>-1625114.9820358017</v>
      </c>
      <c r="U43" s="35">
        <f t="shared" si="23"/>
        <v>-1856539.0601412337</v>
      </c>
      <c r="V43" s="35">
        <f t="shared" si="23"/>
        <v>-1826289.5103464725</v>
      </c>
      <c r="W43" s="35">
        <f t="shared" si="23"/>
        <v>-1584769.8032020642</v>
      </c>
      <c r="X43" s="35">
        <f t="shared" si="23"/>
        <v>-1586193.194797233</v>
      </c>
      <c r="Y43" s="35">
        <f t="shared" si="23"/>
        <v>-1411526.9036315437</v>
      </c>
      <c r="Z43" s="35">
        <f t="shared" si="23"/>
        <v>-1383100.3854019959</v>
      </c>
      <c r="AA43" s="35">
        <f t="shared" si="23"/>
        <v>-1381159.6715346496</v>
      </c>
      <c r="AB43" s="35">
        <f t="shared" si="23"/>
        <v>-1603204.6045127183</v>
      </c>
      <c r="AC43" s="35">
        <f t="shared" si="23"/>
        <v>-1572184.2568684802</v>
      </c>
      <c r="AD43" s="35">
        <f t="shared" si="23"/>
        <v>-1398647.2729939588</v>
      </c>
      <c r="AE43" s="35">
        <f t="shared" si="23"/>
        <v>-1471465.3688600177</v>
      </c>
      <c r="AF43" s="35">
        <f t="shared" si="23"/>
        <v>-1628135.462382107</v>
      </c>
      <c r="AG43" s="35">
        <f t="shared" si="23"/>
        <v>-1867457.8320090701</v>
      </c>
      <c r="AH43" s="35">
        <f t="shared" si="23"/>
        <v>-1836078.6099653516</v>
      </c>
      <c r="AI43" s="35">
        <f t="shared" si="23"/>
        <v>-1596170.513005506</v>
      </c>
      <c r="AJ43" s="35">
        <f t="shared" si="23"/>
        <v>-1596895.3136230973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-37408473.203447759</v>
      </c>
    </row>
    <row r="44" spans="1:40" x14ac:dyDescent="0.25">
      <c r="C44" s="64"/>
    </row>
    <row r="45" spans="1:40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71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2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2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25">
      <c r="A17" s="51"/>
      <c r="B17" s="51"/>
      <c r="F17" s="51"/>
      <c r="R17" s="52"/>
    </row>
    <row r="18" spans="1:42" x14ac:dyDescent="0.2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2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2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2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2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2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2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25">
      <c r="A25" s="51"/>
      <c r="B25" s="51"/>
      <c r="F25" s="51"/>
    </row>
    <row r="26" spans="1:42" x14ac:dyDescent="0.2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25">
      <c r="A29" s="2" t="s">
        <v>46</v>
      </c>
    </row>
    <row r="30" spans="1:42" hidden="1" x14ac:dyDescent="0.25">
      <c r="A30" s="45" t="s">
        <v>72</v>
      </c>
      <c r="F30" s="68"/>
    </row>
    <row r="31" spans="1:42" hidden="1" x14ac:dyDescent="0.25"/>
    <row r="32" spans="1:42" hidden="1" x14ac:dyDescent="0.2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2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2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2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2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2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2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2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2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2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2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25">
      <c r="A43" s="51"/>
      <c r="R43" s="52"/>
    </row>
    <row r="44" spans="1:42" hidden="1" x14ac:dyDescent="0.2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2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2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2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2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2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2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25"/>
    <row r="52" spans="1:42" hidden="1" x14ac:dyDescent="0.2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25"/>
    <row r="54" spans="1:42" hidden="1" x14ac:dyDescent="0.25"/>
    <row r="55" spans="1:42" hidden="1" x14ac:dyDescent="0.25"/>
    <row r="56" spans="1:42" hidden="1" x14ac:dyDescent="0.2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74</v>
      </c>
      <c r="B2" s="54"/>
      <c r="C2" s="54"/>
      <c r="D2" s="54"/>
      <c r="E2" s="57"/>
      <c r="F2" s="54"/>
    </row>
    <row r="3" spans="1:6" s="56" customFormat="1" x14ac:dyDescent="0.25">
      <c r="A3" s="54" t="s">
        <v>105</v>
      </c>
      <c r="B3" s="54"/>
      <c r="C3" s="54"/>
      <c r="D3" s="54"/>
      <c r="E3" s="54"/>
      <c r="F3" s="54"/>
    </row>
    <row r="4" spans="1:6" x14ac:dyDescent="0.25">
      <c r="A4" s="192" t="s">
        <v>106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75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76</v>
      </c>
      <c r="B10" s="58"/>
      <c r="C10" s="58"/>
      <c r="E10" s="58">
        <v>6.1824999999999996E-3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77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78</v>
      </c>
      <c r="B14" s="58"/>
      <c r="C14" s="58"/>
      <c r="E14" s="58">
        <v>3.8494500000000001E-2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93">
        <f>E6-E17</f>
        <v>0.95332300000000003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40625" defaultRowHeight="12.75" x14ac:dyDescent="0.2"/>
  <cols>
    <col min="1" max="1" width="34.85546875" style="124" customWidth="1"/>
    <col min="2" max="4" width="17.85546875" style="124" customWidth="1"/>
    <col min="5" max="5" width="9.140625" style="124"/>
    <col min="6" max="6" width="12.28515625" style="124" customWidth="1"/>
    <col min="7" max="7" width="32" style="124" customWidth="1"/>
    <col min="8" max="8" width="15.42578125" style="124" customWidth="1"/>
    <col min="9" max="9" width="18.5703125" style="124" customWidth="1"/>
    <col min="10" max="10" width="16.42578125" style="124" customWidth="1"/>
    <col min="11" max="11" width="9.140625" style="124"/>
    <col min="12" max="12" width="20.140625" style="124" customWidth="1"/>
    <col min="13" max="15" width="10.42578125" style="124" customWidth="1"/>
    <col min="16" max="16384" width="9.140625" style="124"/>
  </cols>
  <sheetData>
    <row r="2" spans="1:9" ht="45" x14ac:dyDescent="0.25">
      <c r="A2" s="156" t="s">
        <v>155</v>
      </c>
      <c r="B2" s="145" t="s">
        <v>86</v>
      </c>
      <c r="C2" s="145" t="s">
        <v>144</v>
      </c>
      <c r="D2" s="155" t="s">
        <v>87</v>
      </c>
      <c r="E2" s="122"/>
      <c r="F2" s="120" t="s">
        <v>91</v>
      </c>
      <c r="G2" s="123" t="s">
        <v>96</v>
      </c>
      <c r="H2" s="121" t="s">
        <v>153</v>
      </c>
    </row>
    <row r="3" spans="1:9" ht="15" x14ac:dyDescent="0.25">
      <c r="A3" s="157" t="s">
        <v>67</v>
      </c>
      <c r="B3" s="161">
        <v>9</v>
      </c>
      <c r="C3" s="164">
        <v>0</v>
      </c>
      <c r="D3" s="158">
        <f>B3</f>
        <v>9</v>
      </c>
      <c r="E3" s="122"/>
      <c r="F3" s="125" t="s">
        <v>92</v>
      </c>
      <c r="G3" s="126" t="s">
        <v>97</v>
      </c>
      <c r="H3" s="127">
        <f>'Rate Design'!D22</f>
        <v>-7.3944413323489583E-2</v>
      </c>
    </row>
    <row r="4" spans="1:9" ht="15" x14ac:dyDescent="0.25">
      <c r="A4" s="157" t="s">
        <v>88</v>
      </c>
      <c r="B4" s="172">
        <v>7.8170000000000003E-2</v>
      </c>
      <c r="C4" s="162">
        <f>'Rate Design'!D15</f>
        <v>-3.4083542119763971E-3</v>
      </c>
      <c r="D4" s="159">
        <f>B4+C4</f>
        <v>7.4761645788023606E-2</v>
      </c>
      <c r="E4" s="122"/>
      <c r="F4" s="128" t="s">
        <v>93</v>
      </c>
      <c r="G4" s="126" t="s">
        <v>98</v>
      </c>
      <c r="H4" s="127">
        <f>'Rate Design'!E22</f>
        <v>-5.3871355032453314E-2</v>
      </c>
    </row>
    <row r="5" spans="1:9" ht="15" x14ac:dyDescent="0.25">
      <c r="A5" s="157" t="s">
        <v>89</v>
      </c>
      <c r="B5" s="172">
        <v>9.0490000000000001E-2</v>
      </c>
      <c r="C5" s="162">
        <f>C4</f>
        <v>-3.4083542119763971E-3</v>
      </c>
      <c r="D5" s="159">
        <f>B5+C5</f>
        <v>8.7081645788023604E-2</v>
      </c>
      <c r="E5" s="122"/>
      <c r="F5" s="128" t="s">
        <v>94</v>
      </c>
      <c r="G5" s="126" t="s">
        <v>99</v>
      </c>
      <c r="H5" s="127">
        <f>'Rate Design'!F22</f>
        <v>-7.1877105792267512E-2</v>
      </c>
    </row>
    <row r="6" spans="1:9" ht="15" x14ac:dyDescent="0.25">
      <c r="A6" s="119" t="s">
        <v>90</v>
      </c>
      <c r="B6" s="173">
        <v>0.1056</v>
      </c>
      <c r="C6" s="163">
        <f>C5</f>
        <v>-3.4083542119763971E-3</v>
      </c>
      <c r="D6" s="160">
        <f>C6+B6</f>
        <v>0.1021916457880236</v>
      </c>
      <c r="E6" s="122"/>
      <c r="F6" s="128" t="s">
        <v>145</v>
      </c>
      <c r="G6" s="126" t="s">
        <v>101</v>
      </c>
      <c r="H6" s="127">
        <f>'Rate Design'!G22</f>
        <v>-0.10863256103256808</v>
      </c>
    </row>
    <row r="7" spans="1:9" ht="15" x14ac:dyDescent="0.25">
      <c r="A7" s="122"/>
      <c r="B7" s="122"/>
      <c r="C7" s="122"/>
      <c r="D7" s="122"/>
      <c r="E7" s="122"/>
      <c r="F7" s="128" t="s">
        <v>95</v>
      </c>
      <c r="G7" s="126" t="s">
        <v>100</v>
      </c>
      <c r="H7" s="127">
        <f>'Rate Design'!H22</f>
        <v>-7.1186066111092086E-2</v>
      </c>
    </row>
    <row r="8" spans="1:9" ht="15" x14ac:dyDescent="0.25">
      <c r="E8" s="122"/>
      <c r="F8" s="128" t="s">
        <v>102</v>
      </c>
      <c r="G8" s="126" t="s">
        <v>103</v>
      </c>
      <c r="H8" s="127">
        <f>'Rate Design'!I22</f>
        <v>-2.3864537164556002E-2</v>
      </c>
    </row>
    <row r="9" spans="1:9" ht="15" x14ac:dyDescent="0.25">
      <c r="E9" s="122"/>
      <c r="F9" s="129"/>
      <c r="G9" s="130" t="s">
        <v>104</v>
      </c>
      <c r="H9" s="131">
        <f>'Rate Design'!C22</f>
        <v>-7.4188788774109754E-2</v>
      </c>
    </row>
    <row r="10" spans="1:9" ht="15" x14ac:dyDescent="0.25">
      <c r="E10" s="122"/>
      <c r="F10" s="122"/>
      <c r="G10" s="122"/>
      <c r="H10" s="122"/>
    </row>
    <row r="11" spans="1:9" ht="15" x14ac:dyDescent="0.25">
      <c r="E11" s="122"/>
      <c r="F11" s="165" t="s">
        <v>147</v>
      </c>
    </row>
    <row r="12" spans="1:9" ht="45" x14ac:dyDescent="0.25">
      <c r="E12" s="122"/>
      <c r="F12" s="145" t="s">
        <v>91</v>
      </c>
      <c r="G12" s="146" t="s">
        <v>96</v>
      </c>
      <c r="H12" s="145" t="s">
        <v>152</v>
      </c>
      <c r="I12" s="155" t="s">
        <v>154</v>
      </c>
    </row>
    <row r="13" spans="1:9" ht="15" x14ac:dyDescent="0.25">
      <c r="D13" s="122"/>
      <c r="E13" s="122"/>
      <c r="F13" s="150" t="s">
        <v>92</v>
      </c>
      <c r="G13" s="152" t="s">
        <v>97</v>
      </c>
      <c r="H13" s="153">
        <f>'Rate Design'!D24</f>
        <v>-3.6889602196029624E-2</v>
      </c>
      <c r="I13" s="144">
        <f>'Rate Design'!D23</f>
        <v>-8214133.9417855237</v>
      </c>
    </row>
    <row r="14" spans="1:9" ht="15" x14ac:dyDescent="0.25">
      <c r="D14" s="122"/>
      <c r="E14" s="122"/>
      <c r="F14" s="151" t="s">
        <v>93</v>
      </c>
      <c r="G14" s="152" t="s">
        <v>98</v>
      </c>
      <c r="H14" s="153">
        <f>'Rate Design'!E24</f>
        <v>-2.6875496979255724E-2</v>
      </c>
      <c r="I14" s="144">
        <f>'Rate Design'!E23</f>
        <v>-2167508.831376974</v>
      </c>
    </row>
    <row r="15" spans="1:9" ht="15" x14ac:dyDescent="0.25">
      <c r="A15" s="132" t="s">
        <v>146</v>
      </c>
      <c r="B15" s="133"/>
      <c r="D15" s="122"/>
      <c r="E15" s="122"/>
      <c r="F15" s="151" t="s">
        <v>94</v>
      </c>
      <c r="G15" s="152" t="s">
        <v>99</v>
      </c>
      <c r="H15" s="153">
        <f>'Rate Design'!F24</f>
        <v>-3.5858257852137004E-2</v>
      </c>
      <c r="I15" s="144">
        <f>'Rate Design'!F23</f>
        <v>-4893146.1499869116</v>
      </c>
    </row>
    <row r="16" spans="1:9" ht="15" x14ac:dyDescent="0.25">
      <c r="A16" s="134" t="s">
        <v>121</v>
      </c>
      <c r="B16" s="190">
        <f>ROUND((ROUND('Rate Design'!D13,5)-ROUND('Rate Design'!D14,5))*918,2)</f>
        <v>-3.13</v>
      </c>
      <c r="D16" s="122"/>
      <c r="E16" s="122"/>
      <c r="F16" s="151" t="s">
        <v>145</v>
      </c>
      <c r="G16" s="152" t="s">
        <v>101</v>
      </c>
      <c r="H16" s="153">
        <f>'Rate Design'!G24</f>
        <v>-5.4194925375847545E-2</v>
      </c>
      <c r="I16" s="144">
        <f>'Rate Design'!G23</f>
        <v>-3756738.032128376</v>
      </c>
    </row>
    <row r="17" spans="1:15" ht="15" x14ac:dyDescent="0.25">
      <c r="A17" s="134" t="s">
        <v>51</v>
      </c>
      <c r="B17" s="136">
        <f>B16/B23</f>
        <v>-3.8071458058997865E-2</v>
      </c>
      <c r="D17" s="122"/>
      <c r="E17" s="122"/>
      <c r="F17" s="151" t="s">
        <v>95</v>
      </c>
      <c r="G17" s="152" t="s">
        <v>100</v>
      </c>
      <c r="H17" s="153">
        <f>'Rate Design'!H24</f>
        <v>-3.5513509982832668E-2</v>
      </c>
      <c r="I17" s="144">
        <f>'Rate Design'!H23</f>
        <v>-464268.1160055715</v>
      </c>
    </row>
    <row r="18" spans="1:15" ht="15" x14ac:dyDescent="0.25">
      <c r="A18" s="134"/>
      <c r="B18" s="137"/>
      <c r="D18" s="122"/>
      <c r="F18" s="151" t="s">
        <v>102</v>
      </c>
      <c r="G18" s="152" t="s">
        <v>103</v>
      </c>
      <c r="H18" s="153">
        <f>'Rate Design'!I24</f>
        <v>-1.1905609132923876E-2</v>
      </c>
      <c r="I18" s="144">
        <f>'Rate Design'!I23</f>
        <v>-80410.484083767864</v>
      </c>
    </row>
    <row r="19" spans="1:15" ht="15" x14ac:dyDescent="0.25">
      <c r="A19" s="138" t="s">
        <v>66</v>
      </c>
      <c r="B19" s="137"/>
      <c r="D19" s="122"/>
      <c r="F19" s="147"/>
      <c r="G19" s="148" t="s">
        <v>104</v>
      </c>
      <c r="H19" s="149">
        <f>'Rate Design'!C24</f>
        <v>-3.7011516925684947E-2</v>
      </c>
      <c r="I19" s="154">
        <f>SUM(I13:I18)</f>
        <v>-19576205.555367123</v>
      </c>
    </row>
    <row r="20" spans="1:15" ht="15" x14ac:dyDescent="0.25">
      <c r="A20" s="134" t="s">
        <v>67</v>
      </c>
      <c r="B20" s="139">
        <v>9</v>
      </c>
      <c r="D20" s="122"/>
    </row>
    <row r="21" spans="1:15" ht="15" x14ac:dyDescent="0.25">
      <c r="A21" s="134" t="s">
        <v>68</v>
      </c>
      <c r="B21" s="135">
        <f>B4</f>
        <v>7.8170000000000003E-2</v>
      </c>
      <c r="F21" s="175"/>
      <c r="G21" s="176"/>
      <c r="H21" s="176"/>
      <c r="I21" s="176"/>
      <c r="J21" s="176"/>
      <c r="K21" s="176"/>
      <c r="L21" s="176"/>
      <c r="M21" s="176"/>
      <c r="N21" s="176"/>
      <c r="O21" s="176"/>
    </row>
    <row r="22" spans="1:15" ht="27.75" customHeight="1" x14ac:dyDescent="0.25">
      <c r="A22" s="134" t="s">
        <v>69</v>
      </c>
      <c r="B22" s="135">
        <f>B5</f>
        <v>9.0490000000000001E-2</v>
      </c>
      <c r="F22" s="177"/>
      <c r="G22" s="177"/>
      <c r="H22" s="177"/>
      <c r="I22" s="178"/>
      <c r="J22" s="178"/>
      <c r="K22" s="176"/>
      <c r="L22" s="179"/>
      <c r="M22" s="179"/>
      <c r="N22" s="179"/>
      <c r="O22" s="179"/>
    </row>
    <row r="23" spans="1:15" ht="15" x14ac:dyDescent="0.25">
      <c r="A23" s="134" t="s">
        <v>133</v>
      </c>
      <c r="B23" s="139">
        <f>B20+(800*B21)+((918-800)*B22)</f>
        <v>82.213819999999998</v>
      </c>
      <c r="F23" s="180"/>
      <c r="G23" s="174"/>
      <c r="H23" s="181"/>
      <c r="I23" s="181"/>
      <c r="J23" s="181"/>
      <c r="K23" s="176"/>
      <c r="L23" s="182"/>
      <c r="M23" s="183"/>
      <c r="N23" s="184"/>
      <c r="O23" s="183"/>
    </row>
    <row r="24" spans="1:15" ht="15" x14ac:dyDescent="0.25">
      <c r="A24" s="134"/>
      <c r="B24" s="137"/>
      <c r="F24" s="180"/>
      <c r="G24" s="174"/>
      <c r="H24" s="181"/>
      <c r="I24" s="181"/>
      <c r="J24" s="181"/>
      <c r="K24" s="176"/>
      <c r="L24" s="182"/>
      <c r="M24" s="185"/>
      <c r="N24" s="185"/>
      <c r="O24" s="185"/>
    </row>
    <row r="25" spans="1:15" ht="15" x14ac:dyDescent="0.25">
      <c r="A25" s="134" t="s">
        <v>70</v>
      </c>
      <c r="B25" s="140">
        <f>B16</f>
        <v>-3.13</v>
      </c>
      <c r="F25" s="180"/>
      <c r="G25" s="174"/>
      <c r="H25" s="181"/>
      <c r="I25" s="181"/>
      <c r="J25" s="181"/>
      <c r="K25" s="176"/>
      <c r="L25" s="182"/>
      <c r="M25" s="185"/>
      <c r="N25" s="185"/>
      <c r="O25" s="185"/>
    </row>
    <row r="26" spans="1:15" ht="15" x14ac:dyDescent="0.25">
      <c r="A26" s="134"/>
      <c r="B26" s="137"/>
      <c r="F26" s="180"/>
      <c r="G26" s="174"/>
      <c r="H26" s="181"/>
      <c r="I26" s="181"/>
      <c r="J26" s="181"/>
      <c r="K26" s="176"/>
      <c r="L26" s="182"/>
      <c r="M26" s="185"/>
      <c r="N26" s="185"/>
      <c r="O26" s="185"/>
    </row>
    <row r="27" spans="1:15" ht="15" x14ac:dyDescent="0.25">
      <c r="A27" s="141" t="s">
        <v>81</v>
      </c>
      <c r="B27" s="142">
        <f>SUM(B23:B26)</f>
        <v>79.083820000000003</v>
      </c>
      <c r="F27" s="180"/>
      <c r="G27" s="174"/>
      <c r="H27" s="181"/>
      <c r="I27" s="181"/>
      <c r="J27" s="181"/>
      <c r="K27" s="176"/>
      <c r="L27" s="176"/>
      <c r="M27" s="176"/>
      <c r="N27" s="176"/>
      <c r="O27" s="176"/>
    </row>
    <row r="28" spans="1:15" ht="15" x14ac:dyDescent="0.25">
      <c r="A28" s="143"/>
      <c r="B28" s="143"/>
      <c r="F28" s="186"/>
      <c r="G28" s="174"/>
      <c r="H28" s="181"/>
      <c r="I28" s="181"/>
      <c r="J28" s="181"/>
      <c r="K28" s="176"/>
      <c r="L28" s="176"/>
      <c r="M28" s="176"/>
      <c r="N28" s="176"/>
      <c r="O28" s="176"/>
    </row>
    <row r="29" spans="1:15" ht="15" x14ac:dyDescent="0.25">
      <c r="F29" s="187"/>
      <c r="G29" s="188"/>
      <c r="H29" s="189"/>
      <c r="I29" s="181"/>
      <c r="J29" s="181"/>
      <c r="K29" s="176"/>
      <c r="L29" s="187"/>
      <c r="M29" s="176"/>
      <c r="N29" s="176"/>
      <c r="O29" s="176"/>
    </row>
    <row r="30" spans="1:15" x14ac:dyDescent="0.2">
      <c r="F30" s="176"/>
      <c r="G30" s="176"/>
      <c r="H30" s="176"/>
      <c r="I30" s="176"/>
      <c r="J30" s="176"/>
      <c r="K30" s="176"/>
      <c r="L30" s="176"/>
      <c r="M30" s="176"/>
      <c r="N30" s="176"/>
      <c r="O30" s="176"/>
    </row>
    <row r="31" spans="1:15" x14ac:dyDescent="0.2">
      <c r="F31" s="176"/>
      <c r="G31" s="176"/>
      <c r="H31" s="176"/>
      <c r="I31" s="176"/>
      <c r="J31" s="176"/>
      <c r="K31" s="176"/>
      <c r="L31" s="176"/>
      <c r="M31" s="176"/>
      <c r="N31" s="176"/>
      <c r="O31" s="176"/>
    </row>
    <row r="32" spans="1:15" x14ac:dyDescent="0.2">
      <c r="F32" s="176"/>
      <c r="G32" s="176"/>
      <c r="H32" s="176"/>
      <c r="I32" s="176"/>
      <c r="J32" s="176"/>
      <c r="K32" s="176"/>
      <c r="L32" s="176"/>
      <c r="M32" s="176"/>
      <c r="N32" s="176"/>
      <c r="O32" s="176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990F9A2B-4D27-4DDF-924F-A0976AF17A48}"/>
</file>

<file path=customXml/itemProps3.xml><?xml version="1.0" encoding="utf-8"?>
<ds:datastoreItem xmlns:ds="http://schemas.openxmlformats.org/officeDocument/2006/customXml" ds:itemID="{B08FE512-390A-4FB0-B5AE-944A3C98D5F1}"/>
</file>

<file path=customXml/itemProps4.xml><?xml version="1.0" encoding="utf-8"?>
<ds:datastoreItem xmlns:ds="http://schemas.openxmlformats.org/officeDocument/2006/customXml" ds:itemID="{2969BED4-5B06-4AEA-A3BD-F1C3857F191D}"/>
</file>

<file path=customXml/itemProps5.xml><?xml version="1.0" encoding="utf-8"?>
<ds:datastoreItem xmlns:ds="http://schemas.openxmlformats.org/officeDocument/2006/customXml" ds:itemID="{F9055740-45A8-4111-A528-9EA653470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Gervais, Linda</cp:lastModifiedBy>
  <cp:lastPrinted>2020-01-24T18:24:11Z</cp:lastPrinted>
  <dcterms:created xsi:type="dcterms:W3CDTF">2016-02-09T19:01:57Z</dcterms:created>
  <dcterms:modified xsi:type="dcterms:W3CDTF">2020-01-24T18:42:30Z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