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9140" windowHeight="7620"/>
  </bookViews>
  <sheets>
    <sheet name="Sheet1" sheetId="1" r:id="rId1"/>
    <sheet name="Sheet2" sheetId="2" r:id="rId2"/>
    <sheet name="Sheet3" sheetId="3" r:id="rId3"/>
  </sheets>
  <externalReferences>
    <externalReference r:id="rId4"/>
    <externalReference r:id="rId5"/>
  </externalReferences>
  <definedNames>
    <definedName name="_xlnm.Print_Area" localSheetId="0">Sheet1!$A$1:$L$128</definedName>
  </definedNames>
  <calcPr calcId="145621"/>
</workbook>
</file>

<file path=xl/calcChain.xml><?xml version="1.0" encoding="utf-8"?>
<calcChain xmlns="http://schemas.openxmlformats.org/spreadsheetml/2006/main">
  <c r="I66" i="1" l="1"/>
  <c r="K71" i="1" l="1"/>
  <c r="K64" i="1"/>
  <c r="K110" i="1" l="1"/>
  <c r="I108" i="1"/>
  <c r="G108" i="1"/>
  <c r="I107" i="1"/>
  <c r="G107" i="1"/>
  <c r="I106" i="1"/>
  <c r="I105" i="1"/>
  <c r="L100" i="1"/>
  <c r="H95" i="1"/>
  <c r="K89" i="1"/>
  <c r="I87" i="1"/>
  <c r="I86" i="1"/>
  <c r="I85" i="1"/>
  <c r="I84" i="1"/>
  <c r="I83" i="1"/>
  <c r="I82" i="1"/>
  <c r="I76" i="1"/>
  <c r="I75" i="1"/>
  <c r="I73" i="1"/>
  <c r="I72" i="1"/>
  <c r="I71" i="1"/>
  <c r="I68" i="1"/>
  <c r="I63" i="1"/>
  <c r="I62" i="1"/>
  <c r="I61" i="1"/>
  <c r="I60" i="1"/>
  <c r="K59" i="1"/>
  <c r="K79" i="1" s="1"/>
  <c r="L56" i="1"/>
  <c r="K56" i="1"/>
  <c r="J54" i="1"/>
  <c r="I54" i="1"/>
  <c r="G56" i="1"/>
  <c r="J53" i="1"/>
  <c r="H56" i="1"/>
  <c r="I53" i="1"/>
  <c r="L50" i="1"/>
  <c r="K50" i="1"/>
  <c r="I48" i="1"/>
  <c r="H50" i="1"/>
  <c r="H97" i="1" s="1"/>
  <c r="L44" i="1"/>
  <c r="K44" i="1"/>
  <c r="J43" i="1"/>
  <c r="I42" i="1"/>
  <c r="J42" i="1"/>
  <c r="I41" i="1"/>
  <c r="J40" i="1"/>
  <c r="I40" i="1"/>
  <c r="I39" i="1"/>
  <c r="J39" i="1"/>
  <c r="J38" i="1"/>
  <c r="I38" i="1"/>
  <c r="I37" i="1"/>
  <c r="J37" i="1"/>
  <c r="J36" i="1"/>
  <c r="I36" i="1"/>
  <c r="I35" i="1"/>
  <c r="J35" i="1"/>
  <c r="J34"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L16" i="1"/>
  <c r="L32" i="1" s="1"/>
  <c r="K16" i="1"/>
  <c r="K32" i="1" s="1"/>
  <c r="H16" i="1"/>
  <c r="G16" i="1"/>
  <c r="H14" i="1"/>
  <c r="J14" i="1" s="1"/>
  <c r="G14" i="1"/>
  <c r="C9" i="1"/>
  <c r="G110" i="1" l="1"/>
  <c r="J16" i="1"/>
  <c r="J56" i="1"/>
  <c r="K91" i="1"/>
  <c r="I56" i="1"/>
  <c r="I16" i="1"/>
  <c r="G32" i="1"/>
  <c r="I14" i="1"/>
  <c r="G44" i="1"/>
  <c r="I44" i="1" s="1"/>
  <c r="H32" i="1"/>
  <c r="L91" i="1"/>
  <c r="H44" i="1"/>
  <c r="J44" i="1" s="1"/>
  <c r="G89" i="1"/>
  <c r="I89" i="1" s="1"/>
  <c r="G50" i="1"/>
  <c r="I50" i="1" s="1"/>
  <c r="I47" i="1"/>
  <c r="G64" i="1"/>
  <c r="I65" i="1"/>
  <c r="I104" i="1"/>
  <c r="G59" i="1"/>
  <c r="G71" i="1"/>
  <c r="I110" i="1" l="1"/>
  <c r="G79" i="1"/>
  <c r="I79" i="1" s="1"/>
  <c r="L93" i="1"/>
  <c r="H91" i="1"/>
  <c r="H99" i="1" s="1"/>
  <c r="J32" i="1"/>
  <c r="I32" i="1"/>
  <c r="I59" i="1"/>
  <c r="H93" i="1" l="1"/>
  <c r="H92" i="1"/>
  <c r="G91" i="1"/>
  <c r="G92" i="1" l="1"/>
  <c r="H100" i="1" l="1"/>
  <c r="H101" i="1"/>
  <c r="I99" i="1"/>
</calcChain>
</file>

<file path=xl/comments1.xml><?xml version="1.0" encoding="utf-8"?>
<comments xmlns="http://schemas.openxmlformats.org/spreadsheetml/2006/main">
  <authors>
    <author>Lance Rottger</author>
    <author>Andy Hemstreet</author>
  </authors>
  <commentList>
    <comment ref="G33" authorId="0">
      <text>
        <r>
          <rPr>
            <b/>
            <sz val="9"/>
            <color indexed="81"/>
            <rFont val="Tahoma"/>
            <family val="2"/>
          </rPr>
          <t>Lance Rottger:</t>
        </r>
        <r>
          <rPr>
            <sz val="9"/>
            <color indexed="81"/>
            <rFont val="Tahoma"/>
            <family val="2"/>
          </rPr>
          <t xml:space="preserve">
Double check cell don’t delete, white text</t>
        </r>
      </text>
    </comment>
    <comment ref="H33" authorId="0">
      <text>
        <r>
          <rPr>
            <b/>
            <sz val="9"/>
            <color indexed="81"/>
            <rFont val="Tahoma"/>
            <family val="2"/>
          </rPr>
          <t>Lance Rottger:</t>
        </r>
        <r>
          <rPr>
            <sz val="9"/>
            <color indexed="81"/>
            <rFont val="Tahoma"/>
            <family val="2"/>
          </rPr>
          <t xml:space="preserve">
Double check cell don’t delete, white text</t>
        </r>
      </text>
    </comment>
    <comment ref="G45" authorId="0">
      <text>
        <r>
          <rPr>
            <b/>
            <sz val="9"/>
            <color indexed="81"/>
            <rFont val="Tahoma"/>
            <family val="2"/>
          </rPr>
          <t>Lance Rottger:</t>
        </r>
        <r>
          <rPr>
            <sz val="9"/>
            <color indexed="81"/>
            <rFont val="Tahoma"/>
            <family val="2"/>
          </rPr>
          <t xml:space="preserve">
Double check cell don’t delete, white text</t>
        </r>
      </text>
    </comment>
    <comment ref="H45" authorId="0">
      <text>
        <r>
          <rPr>
            <b/>
            <sz val="9"/>
            <color indexed="81"/>
            <rFont val="Tahoma"/>
            <family val="2"/>
          </rPr>
          <t>Lance Rottger:</t>
        </r>
        <r>
          <rPr>
            <sz val="9"/>
            <color indexed="81"/>
            <rFont val="Tahoma"/>
            <family val="2"/>
          </rPr>
          <t xml:space="preserve">
Double check cell don’t delete, white text</t>
        </r>
      </text>
    </comment>
    <comment ref="G51" authorId="0">
      <text>
        <r>
          <rPr>
            <b/>
            <sz val="9"/>
            <color indexed="81"/>
            <rFont val="Tahoma"/>
            <family val="2"/>
          </rPr>
          <t>Lance Rottger:</t>
        </r>
        <r>
          <rPr>
            <sz val="9"/>
            <color indexed="81"/>
            <rFont val="Tahoma"/>
            <family val="2"/>
          </rPr>
          <t xml:space="preserve">
Double check cell don’t delete, white text</t>
        </r>
      </text>
    </comment>
    <comment ref="H51" authorId="0">
      <text>
        <r>
          <rPr>
            <b/>
            <sz val="9"/>
            <color indexed="81"/>
            <rFont val="Tahoma"/>
            <family val="2"/>
          </rPr>
          <t>Lance Rottger:</t>
        </r>
        <r>
          <rPr>
            <sz val="9"/>
            <color indexed="81"/>
            <rFont val="Tahoma"/>
            <family val="2"/>
          </rPr>
          <t xml:space="preserve">
Double check cell don’t delete, white text</t>
        </r>
      </text>
    </comment>
    <comment ref="G57" authorId="0">
      <text>
        <r>
          <rPr>
            <b/>
            <sz val="9"/>
            <color indexed="81"/>
            <rFont val="Tahoma"/>
            <family val="2"/>
          </rPr>
          <t>Lance Rottger:</t>
        </r>
        <r>
          <rPr>
            <sz val="9"/>
            <color indexed="81"/>
            <rFont val="Tahoma"/>
            <family val="2"/>
          </rPr>
          <t xml:space="preserve">
Double check cell don’t delete, white text</t>
        </r>
      </text>
    </comment>
    <comment ref="H57" authorId="0">
      <text>
        <r>
          <rPr>
            <b/>
            <sz val="9"/>
            <color indexed="81"/>
            <rFont val="Tahoma"/>
            <family val="2"/>
          </rPr>
          <t>Lance Rottger:</t>
        </r>
        <r>
          <rPr>
            <sz val="9"/>
            <color indexed="81"/>
            <rFont val="Tahoma"/>
            <family val="2"/>
          </rPr>
          <t xml:space="preserve">
Double check cell don’t delete, white text</t>
        </r>
      </text>
    </comment>
    <comment ref="D64" authorId="1">
      <text>
        <r>
          <rPr>
            <b/>
            <sz val="9"/>
            <color indexed="81"/>
            <rFont val="Tahoma"/>
            <family val="2"/>
          </rPr>
          <t>Andy Hemstreet:</t>
        </r>
        <r>
          <rPr>
            <sz val="9"/>
            <color indexed="81"/>
            <rFont val="Tahoma"/>
            <family val="2"/>
          </rPr>
          <t xml:space="preserve">
Suggested new name, from "Web Experience", which is too specific.</t>
        </r>
      </text>
    </comment>
    <comment ref="F66" authorId="1">
      <text>
        <r>
          <rPr>
            <b/>
            <sz val="9"/>
            <color indexed="81"/>
            <rFont val="Tahoma"/>
            <family val="2"/>
          </rPr>
          <t>Andy Hemstreet:</t>
        </r>
        <r>
          <rPr>
            <sz val="9"/>
            <color indexed="81"/>
            <rFont val="Tahoma"/>
            <family val="2"/>
          </rPr>
          <t xml:space="preserve">
Need to re-name!
"MyPSE" perhaps?</t>
        </r>
      </text>
    </comment>
    <comment ref="G80" authorId="0">
      <text>
        <r>
          <rPr>
            <b/>
            <sz val="9"/>
            <color indexed="81"/>
            <rFont val="Tahoma"/>
            <family val="2"/>
          </rPr>
          <t>Lance Rottger:</t>
        </r>
        <r>
          <rPr>
            <sz val="9"/>
            <color indexed="81"/>
            <rFont val="Tahoma"/>
            <family val="2"/>
          </rPr>
          <t xml:space="preserve">
Double check cell don’t delete, white text</t>
        </r>
      </text>
    </comment>
    <comment ref="G90" authorId="0">
      <text>
        <r>
          <rPr>
            <b/>
            <sz val="9"/>
            <color indexed="81"/>
            <rFont val="Tahoma"/>
            <family val="2"/>
          </rPr>
          <t>Lance Rottger:</t>
        </r>
        <r>
          <rPr>
            <sz val="9"/>
            <color indexed="81"/>
            <rFont val="Tahoma"/>
            <family val="2"/>
          </rPr>
          <t xml:space="preserve">
Double check cell don’t delete, white text</t>
        </r>
      </text>
    </comment>
    <comment ref="G111" authorId="0">
      <text>
        <r>
          <rPr>
            <b/>
            <sz val="9"/>
            <color indexed="81"/>
            <rFont val="Tahoma"/>
            <family val="2"/>
          </rPr>
          <t>Lance Rottger:</t>
        </r>
        <r>
          <rPr>
            <sz val="9"/>
            <color indexed="81"/>
            <rFont val="Tahoma"/>
            <family val="2"/>
          </rPr>
          <t xml:space="preserve">
Double check cell don’t delete, white text</t>
        </r>
      </text>
    </comment>
  </commentList>
</comments>
</file>

<file path=xl/sharedStrings.xml><?xml version="1.0" encoding="utf-8"?>
<sst xmlns="http://schemas.openxmlformats.org/spreadsheetml/2006/main" count="190" uniqueCount="186">
  <si>
    <t>Exhibit 1</t>
  </si>
  <si>
    <t>January 2014 - December 2015</t>
  </si>
  <si>
    <t>January 2014 Through December 2015</t>
  </si>
  <si>
    <t>Electric</t>
  </si>
  <si>
    <r>
      <t>Index</t>
    </r>
    <r>
      <rPr>
        <vertAlign val="superscript"/>
        <sz val="10"/>
        <color theme="1"/>
        <rFont val="Tahoma"/>
        <family val="2"/>
      </rPr>
      <t>1</t>
    </r>
  </si>
  <si>
    <r>
      <t xml:space="preserve">Schedule
</t>
    </r>
    <r>
      <rPr>
        <sz val="8"/>
        <color theme="1"/>
        <rFont val="Tahoma"/>
        <family val="2"/>
      </rPr>
      <t>(Both electric and gas, unless otherwise noted)</t>
    </r>
  </si>
  <si>
    <r>
      <t>Programs</t>
    </r>
    <r>
      <rPr>
        <b/>
        <sz val="9"/>
        <color theme="1"/>
        <rFont val="Tahoma"/>
        <family val="2"/>
      </rPr>
      <t xml:space="preserve"> </t>
    </r>
  </si>
  <si>
    <t>YTD Actual</t>
  </si>
  <si>
    <t xml:space="preserve">Percentage </t>
  </si>
  <si>
    <t xml:space="preserve">Budget                                                         </t>
  </si>
  <si>
    <t>Blue type indicates a sub-total.  Sub-totals sum to the figure above.</t>
  </si>
  <si>
    <t>a</t>
  </si>
  <si>
    <t>$ Spent</t>
  </si>
  <si>
    <t>MWh Svgs.</t>
  </si>
  <si>
    <t>% of $ Budget</t>
  </si>
  <si>
    <t>% of Svgs. TOTAL</t>
  </si>
  <si>
    <t>$ BUDGET</t>
  </si>
  <si>
    <t>MWh Svgs. Goal</t>
  </si>
  <si>
    <t>b</t>
  </si>
  <si>
    <t>Residential Energy Management</t>
  </si>
  <si>
    <t xml:space="preserve">Low Income Weatherization </t>
  </si>
  <si>
    <t>c</t>
  </si>
  <si>
    <t>d</t>
  </si>
  <si>
    <t>Single Family Existing</t>
  </si>
  <si>
    <t>e</t>
  </si>
  <si>
    <t>Residential Lighting</t>
  </si>
  <si>
    <t>f</t>
  </si>
  <si>
    <t>Space heat</t>
  </si>
  <si>
    <t>g</t>
  </si>
  <si>
    <t>Water heat</t>
  </si>
  <si>
    <t>h</t>
  </si>
  <si>
    <t>HomePrint</t>
  </si>
  <si>
    <t>i</t>
  </si>
  <si>
    <t>Home Appliances</t>
  </si>
  <si>
    <t>j</t>
  </si>
  <si>
    <t>Mobile Home Duct Sealing</t>
  </si>
  <si>
    <t>k</t>
  </si>
  <si>
    <t>Showerheads</t>
  </si>
  <si>
    <t>l</t>
  </si>
  <si>
    <r>
      <t>Weatherization + ARRA</t>
    </r>
    <r>
      <rPr>
        <i/>
        <vertAlign val="superscript"/>
        <sz val="10"/>
        <color rgb="FF0070C0"/>
        <rFont val="Tahoma"/>
        <family val="2"/>
      </rPr>
      <t xml:space="preserve">2   </t>
    </r>
    <r>
      <rPr>
        <i/>
        <vertAlign val="superscript"/>
        <sz val="8"/>
        <color rgb="FF0070C0"/>
        <rFont val="Tahoma"/>
        <family val="2"/>
      </rPr>
      <t xml:space="preserve"> </t>
    </r>
    <r>
      <rPr>
        <sz val="8"/>
        <color rgb="FF00B050"/>
        <rFont val="Tahoma"/>
        <family val="2"/>
      </rPr>
      <t xml:space="preserve"> Reflects savings adjustment in 2014-2015 BECAR.</t>
    </r>
  </si>
  <si>
    <t>m</t>
  </si>
  <si>
    <t>n</t>
  </si>
  <si>
    <t xml:space="preserve">Single Family New Construction </t>
  </si>
  <si>
    <t>o</t>
  </si>
  <si>
    <t>Energy Star Manufactured Home</t>
  </si>
  <si>
    <t>p</t>
  </si>
  <si>
    <t>Fuel Conversion</t>
  </si>
  <si>
    <t>q</t>
  </si>
  <si>
    <t>Multi Family Existing</t>
  </si>
  <si>
    <t>r</t>
  </si>
  <si>
    <t>Multi Family New Construction</t>
  </si>
  <si>
    <t>s</t>
  </si>
  <si>
    <t>Total Residential Programs</t>
  </si>
  <si>
    <t>Business Energy Management</t>
  </si>
  <si>
    <t>t</t>
  </si>
  <si>
    <t>Commercial Industrial Retrofit</t>
  </si>
  <si>
    <t>u</t>
  </si>
  <si>
    <t>Commercial Industrial New Construction</t>
  </si>
  <si>
    <t>v</t>
  </si>
  <si>
    <t>w</t>
  </si>
  <si>
    <r>
      <t xml:space="preserve">Small Business Lighting Rebate </t>
    </r>
    <r>
      <rPr>
        <i/>
        <sz val="10"/>
        <color theme="1"/>
        <rFont val="Tahoma"/>
        <family val="2"/>
      </rPr>
      <t xml:space="preserve">(2013 rebates </t>
    </r>
    <r>
      <rPr>
        <b/>
        <i/>
        <sz val="10"/>
        <color theme="1"/>
        <rFont val="Tahoma"/>
        <family val="2"/>
      </rPr>
      <t>paid in Q1 &amp; Q2 2014</t>
    </r>
    <r>
      <rPr>
        <i/>
        <sz val="10"/>
        <color theme="1"/>
        <rFont val="Tahoma"/>
        <family val="2"/>
      </rPr>
      <t>)</t>
    </r>
  </si>
  <si>
    <t>x</t>
  </si>
  <si>
    <t xml:space="preserve">Large Power User - Self Directed Program 449 </t>
  </si>
  <si>
    <t>y</t>
  </si>
  <si>
    <t xml:space="preserve">Large Power User - Self Directed Non 449 </t>
  </si>
  <si>
    <t>z</t>
  </si>
  <si>
    <t xml:space="preserve">Energy Efficient Technology Evaluation </t>
  </si>
  <si>
    <t>n/a</t>
  </si>
  <si>
    <t>aa</t>
  </si>
  <si>
    <t>Commercial Rebates</t>
  </si>
  <si>
    <t>ab</t>
  </si>
  <si>
    <t>Total Business Programs</t>
  </si>
  <si>
    <t>Pilots</t>
  </si>
  <si>
    <t>ac</t>
  </si>
  <si>
    <t>ad</t>
  </si>
  <si>
    <t xml:space="preserve">Business Pilots - Individual Energy Reports </t>
  </si>
  <si>
    <t>ae</t>
  </si>
  <si>
    <t>Total Pilots</t>
  </si>
  <si>
    <t>Regional Efficiency Programs</t>
  </si>
  <si>
    <t>af</t>
  </si>
  <si>
    <t>ag</t>
  </si>
  <si>
    <t>Electric Generation, Transmission and Distribution</t>
  </si>
  <si>
    <t>ah</t>
  </si>
  <si>
    <t>Total Regional Programs</t>
  </si>
  <si>
    <t>Energy Efficiency Portfolio Support</t>
  </si>
  <si>
    <t>ai</t>
  </si>
  <si>
    <t xml:space="preserve">Customer Engagement and Education </t>
  </si>
  <si>
    <t>aj</t>
  </si>
  <si>
    <t xml:space="preserve">Energy Advisors </t>
  </si>
  <si>
    <t>ak</t>
  </si>
  <si>
    <t>Events</t>
  </si>
  <si>
    <t>al</t>
  </si>
  <si>
    <t>Brochures, non program-specific</t>
  </si>
  <si>
    <t>am</t>
  </si>
  <si>
    <t>Education</t>
  </si>
  <si>
    <t>an</t>
  </si>
  <si>
    <t>Electronic Media Tools &amp; Awareness</t>
  </si>
  <si>
    <t>ao</t>
  </si>
  <si>
    <t xml:space="preserve">Customer Online Experience </t>
  </si>
  <si>
    <t>ap</t>
  </si>
  <si>
    <t>Online customer tools</t>
  </si>
  <si>
    <t>aq</t>
  </si>
  <si>
    <t>Customer Awareness Tools</t>
  </si>
  <si>
    <t>ar</t>
  </si>
  <si>
    <t xml:space="preserve">Market Integration </t>
  </si>
  <si>
    <t>as</t>
  </si>
  <si>
    <t>MyData (Automated Benchmarking System)</t>
  </si>
  <si>
    <t>at</t>
  </si>
  <si>
    <t>Rebate Processing</t>
  </si>
  <si>
    <t>(Not originally budgeted in 2014-2015 BCP.)</t>
  </si>
  <si>
    <t>au</t>
  </si>
  <si>
    <t>Programs Support</t>
  </si>
  <si>
    <t>av</t>
  </si>
  <si>
    <t>Program Development</t>
  </si>
  <si>
    <t>aw</t>
  </si>
  <si>
    <t>Data and Systems Services</t>
  </si>
  <si>
    <t>ax</t>
  </si>
  <si>
    <t>Energy Efficiency Software System ("DSM Central")</t>
  </si>
  <si>
    <t>ay</t>
  </si>
  <si>
    <t>Energy Efficient Communities</t>
  </si>
  <si>
    <t>az</t>
  </si>
  <si>
    <t xml:space="preserve">Trade Ally Support </t>
  </si>
  <si>
    <t>ba</t>
  </si>
  <si>
    <t>Contractor Alliance Network [net of (revenue) + cost]</t>
  </si>
  <si>
    <t>bb</t>
  </si>
  <si>
    <t>bc</t>
  </si>
  <si>
    <t>Total Portfolio Support</t>
  </si>
  <si>
    <t>Energy Efficiency Research &amp; Compliance</t>
  </si>
  <si>
    <t>bd</t>
  </si>
  <si>
    <t>Conservation Supply Curves</t>
  </si>
  <si>
    <t>be</t>
  </si>
  <si>
    <t xml:space="preserve">Strategic Planning </t>
  </si>
  <si>
    <t>bf</t>
  </si>
  <si>
    <t>Market Research</t>
  </si>
  <si>
    <t>bg</t>
  </si>
  <si>
    <t xml:space="preserve">Program Evaluation </t>
  </si>
  <si>
    <t>bh</t>
  </si>
  <si>
    <t>Biennial Electric Conservation Acquisition Review</t>
  </si>
  <si>
    <t>bi</t>
  </si>
  <si>
    <t xml:space="preserve">Verification Team </t>
  </si>
  <si>
    <t>bk</t>
  </si>
  <si>
    <t xml:space="preserve">Total Research &amp; Compliance </t>
  </si>
  <si>
    <t>bl</t>
  </si>
  <si>
    <t>SUBTOTAL, ENERGY EFFICIENCY</t>
  </si>
  <si>
    <t>bn</t>
  </si>
  <si>
    <t>bp</t>
  </si>
  <si>
    <t>Total aMW Savings</t>
  </si>
  <si>
    <t>bx</t>
  </si>
  <si>
    <t>by</t>
  </si>
  <si>
    <t>bz</t>
  </si>
  <si>
    <t>bq</t>
  </si>
  <si>
    <t>Less NEEA</t>
  </si>
  <si>
    <t>br</t>
  </si>
  <si>
    <t>Less Energy Information Pilots</t>
  </si>
  <si>
    <t>bt</t>
  </si>
  <si>
    <t>= Total Portfolio Electric Savings Applicable to Penalties</t>
  </si>
  <si>
    <t>bu</t>
  </si>
  <si>
    <t>bv</t>
  </si>
  <si>
    <t>bw</t>
  </si>
  <si>
    <t>Electric Vehicle Charger Incentive</t>
  </si>
  <si>
    <t xml:space="preserve"> </t>
  </si>
  <si>
    <t xml:space="preserve">C/I Load Control </t>
  </si>
  <si>
    <t>249A</t>
  </si>
  <si>
    <t xml:space="preserve">Residential Demand Response Pilot </t>
  </si>
  <si>
    <t>ca</t>
  </si>
  <si>
    <t>cb</t>
  </si>
  <si>
    <t>Total Other Electric Programs</t>
  </si>
  <si>
    <t>Footnotes</t>
  </si>
  <si>
    <t>Some index letter combination designations are purposely omitted.</t>
  </si>
  <si>
    <t>Indicated value reflects adjustments made as part of the BECAR review of 2015 savings. Weatherization savings were adjusted by +89,989 kWh subsequent to filing of the 2015 Annual Report.</t>
  </si>
  <si>
    <t>Indicated value reflects adjustment made as part of an agreement with the CRAG. PSE removed reported savings (-29,900 kWh) from two solar PV installations in 2015.</t>
  </si>
  <si>
    <t>During the Commission review of 2015 Conservation Rider expenses in April 2016, it was discovered that PSE used an incorrect factor to calculate distribution cost journal entries in the Net Metering program.</t>
  </si>
  <si>
    <r>
      <t xml:space="preserve">This error ($530,802), while included in the amount shown on line </t>
    </r>
    <r>
      <rPr>
        <b/>
        <i/>
        <sz val="10"/>
        <color theme="1"/>
        <rFont val="Tahoma"/>
        <family val="2"/>
      </rPr>
      <t>bx</t>
    </r>
    <r>
      <rPr>
        <sz val="10"/>
        <color theme="1"/>
        <rFont val="Tahoma"/>
        <family val="2"/>
      </rPr>
      <t>, was corrected and reflected in the Schedule 120 recovery filing.</t>
    </r>
  </si>
  <si>
    <t>Renewable Energy Education expenditures incurred in 2014.</t>
  </si>
  <si>
    <t>Other Electric Programs are separated because they are not included in cost effectiveness calculations.</t>
  </si>
  <si>
    <t>Indicated value reflects savings adjustment made as a result of DNV-GL evaluatin of HER "legacy" program savings.</t>
  </si>
  <si>
    <t>Indicated value reflects savings adjustment made as a result of DNV-GL evaluatin of Individual Energy Reports pilot program savings.</t>
  </si>
  <si>
    <t>Indicated value reflects savings adjustment made in response to final NEEA savings reporting.</t>
  </si>
  <si>
    <r>
      <t>Renewable Energy Education</t>
    </r>
    <r>
      <rPr>
        <vertAlign val="superscript"/>
        <sz val="11"/>
        <color theme="1"/>
        <rFont val="Tahoma"/>
        <family val="2"/>
      </rPr>
      <t>9</t>
    </r>
  </si>
  <si>
    <r>
      <t>Net Metering</t>
    </r>
    <r>
      <rPr>
        <vertAlign val="superscript"/>
        <sz val="10"/>
        <color theme="1"/>
        <rFont val="Tahoma"/>
        <family val="2"/>
      </rPr>
      <t>8</t>
    </r>
  </si>
  <si>
    <r>
      <t>Other Electric Programs,</t>
    </r>
    <r>
      <rPr>
        <b/>
        <vertAlign val="superscript"/>
        <sz val="10"/>
        <color theme="0"/>
        <rFont val="Tahoma"/>
        <family val="2"/>
      </rPr>
      <t xml:space="preserve">7 </t>
    </r>
    <r>
      <rPr>
        <b/>
        <sz val="10"/>
        <color theme="0"/>
        <rFont val="Tahoma"/>
        <family val="2"/>
      </rPr>
      <t>Excluded from Cost-Effectiveness Calculation</t>
    </r>
  </si>
  <si>
    <r>
      <t>Resource Conservation Management - RCM</t>
    </r>
    <r>
      <rPr>
        <vertAlign val="superscript"/>
        <sz val="10"/>
        <color theme="1"/>
        <rFont val="Tahoma"/>
        <family val="2"/>
      </rPr>
      <t xml:space="preserve">4   </t>
    </r>
    <r>
      <rPr>
        <sz val="10"/>
        <color rgb="FF00B050"/>
        <rFont val="Tahoma"/>
        <family val="2"/>
      </rPr>
      <t xml:space="preserve"> </t>
    </r>
    <r>
      <rPr>
        <sz val="8"/>
        <color rgb="FF00B050"/>
        <rFont val="Tahoma"/>
        <family val="2"/>
      </rPr>
      <t xml:space="preserve"> Reflects savings adjustment in 2014-2015 BECAR.</t>
    </r>
  </si>
  <si>
    <r>
      <t>Home Energy Reports</t>
    </r>
    <r>
      <rPr>
        <i/>
        <vertAlign val="superscript"/>
        <sz val="10"/>
        <color rgb="FF0070C0"/>
        <rFont val="Tahoma"/>
        <family val="2"/>
      </rPr>
      <t>3</t>
    </r>
    <r>
      <rPr>
        <i/>
        <sz val="10"/>
        <color rgb="FF0070C0"/>
        <rFont val="Tahoma"/>
        <family val="2"/>
      </rPr>
      <t xml:space="preserve">  </t>
    </r>
    <r>
      <rPr>
        <i/>
        <sz val="8"/>
        <color rgb="FF00B050"/>
        <rFont val="Tahoma"/>
        <family val="2"/>
      </rPr>
      <t xml:space="preserve">   </t>
    </r>
    <r>
      <rPr>
        <sz val="8"/>
        <color rgb="FF00B050"/>
        <rFont val="Tahoma"/>
        <family val="2"/>
      </rPr>
      <t>Reflects savings adjustment in 2014-2015 DNV-GL Evaluations.</t>
    </r>
  </si>
  <si>
    <r>
      <t>Residential Pilots - Individual Energy Reports</t>
    </r>
    <r>
      <rPr>
        <vertAlign val="superscript"/>
        <sz val="10"/>
        <color theme="1"/>
        <rFont val="Tahoma"/>
        <family val="2"/>
      </rPr>
      <t xml:space="preserve">5     </t>
    </r>
    <r>
      <rPr>
        <vertAlign val="superscript"/>
        <sz val="8"/>
        <color rgb="FF92D050"/>
        <rFont val="Tahoma"/>
        <family val="2"/>
      </rPr>
      <t>Reflects savings adjustment in 2014-2015 DNV-GL Evaluations.</t>
    </r>
  </si>
  <si>
    <r>
      <t>NW Energy Efficiency Alliance</t>
    </r>
    <r>
      <rPr>
        <vertAlign val="superscript"/>
        <sz val="10"/>
        <color theme="1"/>
        <rFont val="Tahoma"/>
        <family val="2"/>
      </rPr>
      <t xml:space="preserve">6   </t>
    </r>
    <r>
      <rPr>
        <vertAlign val="superscript"/>
        <sz val="8"/>
        <color rgb="FF92D050"/>
        <rFont val="Tahoma"/>
        <family val="2"/>
      </rPr>
      <t xml:space="preserve"> Reflect savvings adjustment in final NEEA savings calculation.</t>
    </r>
  </si>
  <si>
    <t>ELECTRIC  SAVINGS &amp;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</si>
</sst>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 &quot;MWh&quot;"/>
    <numFmt numFmtId="168" formatCode="###.0\ &quot;aMW&quot;"/>
    <numFmt numFmtId="169" formatCode="0.0%"/>
    <numFmt numFmtId="170" formatCode="##.#\ &quot;aMW&quot;"/>
    <numFmt numFmtId="171" formatCode="###.#\ &quot;aMW&quot;"/>
  </numFmts>
  <fonts count="51" x14ac:knownFonts="1">
    <font>
      <sz val="10"/>
      <color theme="1"/>
      <name val="Arial"/>
      <family val="2"/>
    </font>
    <font>
      <sz val="10"/>
      <color theme="1"/>
      <name val="Arial"/>
      <family val="2"/>
    </font>
    <font>
      <sz val="12"/>
      <color theme="1"/>
      <name val="Tahoma"/>
      <family val="2"/>
    </font>
    <font>
      <b/>
      <sz val="12"/>
      <color theme="1"/>
      <name val="Tahoma"/>
      <family val="2"/>
    </font>
    <font>
      <sz val="10"/>
      <color theme="1"/>
      <name val="Tahoma"/>
      <family val="2"/>
    </font>
    <font>
      <b/>
      <sz val="12"/>
      <name val="Tahoma"/>
      <family val="2"/>
    </font>
    <font>
      <sz val="10"/>
      <name val="Tahoma"/>
      <family val="2"/>
    </font>
    <font>
      <b/>
      <sz val="10"/>
      <color theme="1"/>
      <name val="Tahoma"/>
      <family val="2"/>
    </font>
    <font>
      <b/>
      <i/>
      <sz val="10"/>
      <color theme="1"/>
      <name val="Tahoma"/>
      <family val="2"/>
    </font>
    <font>
      <b/>
      <sz val="13"/>
      <color theme="1"/>
      <name val="Tahoma"/>
      <family val="2"/>
    </font>
    <font>
      <vertAlign val="superscript"/>
      <sz val="10"/>
      <color theme="1"/>
      <name val="Tahoma"/>
      <family val="2"/>
    </font>
    <font>
      <sz val="8"/>
      <color theme="1"/>
      <name val="Tahoma"/>
      <family val="2"/>
    </font>
    <font>
      <b/>
      <sz val="9"/>
      <color theme="1"/>
      <name val="Tahoma"/>
      <family val="2"/>
    </font>
    <font>
      <b/>
      <sz val="10"/>
      <name val="Tahoma"/>
      <family val="2"/>
    </font>
    <font>
      <sz val="8"/>
      <color theme="0"/>
      <name val="Tahoma"/>
      <family val="2"/>
    </font>
    <font>
      <b/>
      <sz val="10"/>
      <color theme="0"/>
      <name val="Tahoma"/>
      <family val="2"/>
    </font>
    <font>
      <sz val="8"/>
      <color rgb="FF0070C0"/>
      <name val="Tahoma"/>
      <family val="2"/>
    </font>
    <font>
      <sz val="10"/>
      <color rgb="FF0070C0"/>
      <name val="Tahoma"/>
      <family val="2"/>
    </font>
    <font>
      <i/>
      <sz val="10"/>
      <color rgb="FF0070C0"/>
      <name val="Tahoma"/>
      <family val="2"/>
    </font>
    <font>
      <i/>
      <vertAlign val="superscript"/>
      <sz val="10"/>
      <color rgb="FF0070C0"/>
      <name val="Tahoma"/>
      <family val="2"/>
    </font>
    <font>
      <i/>
      <vertAlign val="superscript"/>
      <sz val="8"/>
      <color rgb="FF0070C0"/>
      <name val="Tahoma"/>
      <family val="2"/>
    </font>
    <font>
      <sz val="8"/>
      <color rgb="FF00B050"/>
      <name val="Tahoma"/>
      <family val="2"/>
    </font>
    <font>
      <sz val="8"/>
      <color rgb="FF0070C0"/>
      <name val="Times New Roman"/>
      <family val="1"/>
    </font>
    <font>
      <i/>
      <sz val="8"/>
      <color rgb="FF00B050"/>
      <name val="Tahoma"/>
      <family val="2"/>
    </font>
    <font>
      <sz val="8"/>
      <color theme="1"/>
      <name val="Times New Roman"/>
      <family val="1"/>
    </font>
    <font>
      <i/>
      <sz val="10"/>
      <color theme="1"/>
      <name val="Tahoma"/>
      <family val="2"/>
    </font>
    <font>
      <sz val="8"/>
      <name val="Times New Roman"/>
      <family val="1"/>
    </font>
    <font>
      <sz val="10"/>
      <color theme="0"/>
      <name val="Tahoma"/>
      <family val="2"/>
    </font>
    <font>
      <sz val="10"/>
      <color rgb="FF00B050"/>
      <name val="Tahoma"/>
      <family val="2"/>
    </font>
    <font>
      <b/>
      <i/>
      <sz val="10"/>
      <name val="Tahoma"/>
      <family val="2"/>
    </font>
    <font>
      <i/>
      <sz val="10"/>
      <name val="Tahoma"/>
      <family val="2"/>
    </font>
    <font>
      <i/>
      <sz val="10"/>
      <color theme="0"/>
      <name val="Tahoma"/>
      <family val="2"/>
    </font>
    <font>
      <b/>
      <sz val="11"/>
      <color theme="1"/>
      <name val="Tahoma"/>
      <family val="2"/>
    </font>
    <font>
      <i/>
      <sz val="8"/>
      <color rgb="FF0070C0"/>
      <name val="Tahoma"/>
      <family val="2"/>
    </font>
    <font>
      <b/>
      <i/>
      <sz val="10"/>
      <color rgb="FF0070C0"/>
      <name val="Tahoma"/>
      <family val="2"/>
    </font>
    <font>
      <i/>
      <sz val="10"/>
      <color theme="8"/>
      <name val="Tahoma"/>
      <family val="2"/>
    </font>
    <font>
      <i/>
      <sz val="8"/>
      <color theme="1"/>
      <name val="Tahoma"/>
      <family val="2"/>
    </font>
    <font>
      <i/>
      <sz val="10"/>
      <color rgb="FFB4ABE7"/>
      <name val="Tahoma"/>
      <family val="2"/>
    </font>
    <font>
      <i/>
      <sz val="10"/>
      <color rgb="FF008080"/>
      <name val="Tahoma"/>
      <family val="2"/>
    </font>
    <font>
      <b/>
      <i/>
      <sz val="10"/>
      <color rgb="FF008080"/>
      <name val="Tahoma"/>
      <family val="2"/>
    </font>
    <font>
      <i/>
      <sz val="10"/>
      <color indexed="10"/>
      <name val="Tahoma"/>
      <family val="2"/>
    </font>
    <font>
      <sz val="11"/>
      <color theme="1"/>
      <name val="Tahoma"/>
      <family val="2"/>
    </font>
    <font>
      <sz val="11"/>
      <name val="Tahoma"/>
      <family val="2"/>
    </font>
    <font>
      <b/>
      <vertAlign val="superscript"/>
      <sz val="10"/>
      <color theme="0"/>
      <name val="Tahoma"/>
      <family val="2"/>
    </font>
    <font>
      <strike/>
      <sz val="10"/>
      <color rgb="FFFF0000"/>
      <name val="Tahoma"/>
      <family val="2"/>
    </font>
    <font>
      <b/>
      <i/>
      <sz val="10"/>
      <color theme="0"/>
      <name val="Tahoma"/>
      <family val="2"/>
    </font>
    <font>
      <b/>
      <sz val="9"/>
      <color indexed="81"/>
      <name val="Tahoma"/>
      <family val="2"/>
    </font>
    <font>
      <sz val="9"/>
      <color indexed="81"/>
      <name val="Tahoma"/>
      <family val="2"/>
    </font>
    <font>
      <vertAlign val="superscript"/>
      <sz val="11"/>
      <color theme="1"/>
      <name val="Tahoma"/>
      <family val="2"/>
    </font>
    <font>
      <vertAlign val="superscript"/>
      <sz val="8"/>
      <color rgb="FF92D050"/>
      <name val="Tahoma"/>
      <family val="2"/>
    </font>
    <font>
      <b/>
      <sz val="20"/>
      <color rgb="FF006A71"/>
      <name val="Tahoma"/>
      <family val="2"/>
    </font>
  </fonts>
  <fills count="1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506DE8"/>
        <bgColor indexed="64"/>
      </patternFill>
    </fill>
    <fill>
      <patternFill patternType="solid">
        <fgColor theme="2" tint="-9.9978637043366805E-2"/>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indexed="22"/>
        <bgColor indexed="64"/>
      </patternFill>
    </fill>
    <fill>
      <patternFill patternType="solid">
        <fgColor rgb="FF006A71"/>
        <bgColor indexed="64"/>
      </patternFill>
    </fill>
    <fill>
      <patternFill patternType="solid">
        <fgColor rgb="FFC1B071"/>
        <bgColor indexed="64"/>
      </patternFill>
    </fill>
    <fill>
      <patternFill patternType="solid">
        <fgColor rgb="FFC2D69A"/>
        <bgColor indexed="64"/>
      </patternFill>
    </fill>
    <fill>
      <patternFill patternType="solid">
        <fgColor rgb="FFB2541A"/>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82">
    <xf numFmtId="0" fontId="0" fillId="0" borderId="0" xfId="0"/>
    <xf numFmtId="0" fontId="2" fillId="2" borderId="0" xfId="0" applyNumberFormat="1" applyFont="1" applyFill="1" applyAlignment="1">
      <alignment horizontal="center"/>
    </xf>
    <xf numFmtId="0" fontId="3" fillId="2" borderId="0" xfId="0" applyNumberFormat="1" applyFont="1" applyFill="1" applyAlignment="1">
      <alignment horizontal="centerContinuous"/>
    </xf>
    <xf numFmtId="0" fontId="3" fillId="2" borderId="0" xfId="1" applyNumberFormat="1" applyFont="1" applyFill="1" applyAlignment="1">
      <alignment horizontal="center"/>
    </xf>
    <xf numFmtId="0" fontId="3" fillId="2" borderId="0" xfId="0" applyNumberFormat="1" applyFont="1" applyFill="1" applyAlignment="1">
      <alignment horizontal="center"/>
    </xf>
    <xf numFmtId="0" fontId="3" fillId="0" borderId="0" xfId="1" applyNumberFormat="1" applyFont="1" applyFill="1" applyAlignment="1">
      <alignment horizontal="centerContinuous"/>
    </xf>
    <xf numFmtId="0" fontId="5" fillId="2" borderId="0" xfId="0" applyNumberFormat="1" applyFont="1" applyFill="1"/>
    <xf numFmtId="0" fontId="2" fillId="2" borderId="0" xfId="0" applyNumberFormat="1" applyFont="1" applyFill="1"/>
    <xf numFmtId="0" fontId="2" fillId="2" borderId="0" xfId="0" applyFont="1" applyFill="1" applyAlignment="1">
      <alignment horizontal="center"/>
    </xf>
    <xf numFmtId="0" fontId="3" fillId="2" borderId="0" xfId="2" applyNumberFormat="1" applyFont="1" applyFill="1" applyAlignment="1">
      <alignment horizontal="centerContinuous"/>
    </xf>
    <xf numFmtId="0" fontId="4" fillId="2" borderId="0" xfId="0" applyFont="1" applyFill="1" applyAlignment="1">
      <alignment horizontal="center"/>
    </xf>
    <xf numFmtId="0" fontId="4" fillId="2" borderId="0" xfId="0" applyFont="1" applyFill="1"/>
    <xf numFmtId="0" fontId="4" fillId="0" borderId="0" xfId="0" applyFont="1" applyFill="1" applyBorder="1"/>
    <xf numFmtId="0" fontId="4" fillId="0" borderId="0" xfId="0" applyFont="1" applyFill="1"/>
    <xf numFmtId="0" fontId="6" fillId="2" borderId="0" xfId="0" applyFont="1" applyFill="1"/>
    <xf numFmtId="0" fontId="2" fillId="2" borderId="0" xfId="0" applyFont="1" applyFill="1" applyAlignment="1">
      <alignment horizontal="center" vertical="center"/>
    </xf>
    <xf numFmtId="9" fontId="7" fillId="3" borderId="1" xfId="3" applyFont="1" applyFill="1" applyBorder="1" applyAlignment="1">
      <alignment horizontal="center" vertical="center"/>
    </xf>
    <xf numFmtId="0" fontId="7" fillId="3" borderId="2" xfId="0" applyFont="1" applyFill="1" applyBorder="1" applyAlignment="1">
      <alignment vertical="center"/>
    </xf>
    <xf numFmtId="0" fontId="8" fillId="3" borderId="3" xfId="0" applyFont="1" applyFill="1" applyBorder="1" applyAlignment="1">
      <alignment horizontal="center" vertical="center" wrapText="1"/>
    </xf>
    <xf numFmtId="164" fontId="3" fillId="0" borderId="0" xfId="2" applyNumberFormat="1" applyFont="1" applyFill="1" applyBorder="1" applyAlignment="1">
      <alignment horizontal="center" vertical="center"/>
    </xf>
    <xf numFmtId="165" fontId="3" fillId="0" borderId="0" xfId="1" applyNumberFormat="1" applyFont="1" applyFill="1" applyAlignment="1">
      <alignment horizontal="centerContinuous" vertical="center"/>
    </xf>
    <xf numFmtId="0" fontId="5" fillId="2" borderId="0" xfId="0" applyFont="1" applyFill="1" applyAlignment="1">
      <alignment vertical="center"/>
    </xf>
    <xf numFmtId="0" fontId="4" fillId="2" borderId="0" xfId="0" applyFont="1" applyFill="1" applyAlignment="1">
      <alignment horizontal="center" vertical="center" textRotation="90"/>
    </xf>
    <xf numFmtId="0" fontId="7" fillId="0" borderId="0" xfId="0" applyFont="1" applyFill="1" applyBorder="1" applyAlignment="1">
      <alignment horizontal="center" vertical="center"/>
    </xf>
    <xf numFmtId="165" fontId="7" fillId="0" borderId="0" xfId="1" applyNumberFormat="1" applyFont="1" applyFill="1" applyAlignment="1">
      <alignment vertical="center"/>
    </xf>
    <xf numFmtId="0" fontId="13" fillId="2" borderId="0" xfId="0" applyFont="1" applyFill="1" applyAlignment="1">
      <alignment vertical="center"/>
    </xf>
    <xf numFmtId="0" fontId="11" fillId="2"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64" fontId="7" fillId="2" borderId="5" xfId="2" applyNumberFormat="1" applyFont="1" applyFill="1" applyBorder="1" applyAlignment="1">
      <alignment horizontal="center" vertical="center" wrapText="1"/>
    </xf>
    <xf numFmtId="164" fontId="7" fillId="2" borderId="6" xfId="2" applyNumberFormat="1" applyFont="1" applyFill="1" applyBorder="1" applyAlignment="1">
      <alignment horizontal="center" vertical="center" wrapText="1"/>
    </xf>
    <xf numFmtId="165" fontId="7" fillId="2" borderId="12" xfId="1" applyNumberFormat="1" applyFont="1" applyFill="1" applyBorder="1" applyAlignment="1">
      <alignment horizontal="center" vertical="center" wrapText="1"/>
    </xf>
    <xf numFmtId="165" fontId="7" fillId="2" borderId="6"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165" fontId="7" fillId="2" borderId="7" xfId="1" applyNumberFormat="1" applyFont="1" applyFill="1" applyBorder="1" applyAlignment="1">
      <alignment horizontal="center" vertical="center" wrapText="1"/>
    </xf>
    <xf numFmtId="165" fontId="7" fillId="0" borderId="0" xfId="1" applyNumberFormat="1" applyFont="1" applyFill="1" applyAlignment="1">
      <alignment vertical="center" wrapText="1"/>
    </xf>
    <xf numFmtId="0" fontId="7" fillId="0"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Border="1" applyAlignment="1">
      <alignment horizontal="center"/>
    </xf>
    <xf numFmtId="0" fontId="15" fillId="4" borderId="13" xfId="0" applyFont="1" applyFill="1" applyBorder="1" applyAlignment="1">
      <alignment horizontal="center"/>
    </xf>
    <xf numFmtId="0" fontId="15" fillId="4" borderId="0" xfId="0" applyFont="1" applyFill="1" applyBorder="1" applyAlignment="1">
      <alignment horizontal="center"/>
    </xf>
    <xf numFmtId="0" fontId="15" fillId="4" borderId="14" xfId="0" applyFont="1" applyFill="1" applyBorder="1" applyAlignment="1">
      <alignment horizontal="left"/>
    </xf>
    <xf numFmtId="164" fontId="15" fillId="4" borderId="13" xfId="2" applyNumberFormat="1" applyFont="1" applyFill="1" applyBorder="1" applyAlignment="1">
      <alignment horizontal="center" wrapText="1"/>
    </xf>
    <xf numFmtId="165" fontId="15" fillId="4" borderId="0" xfId="1" applyNumberFormat="1" applyFont="1" applyFill="1" applyBorder="1" applyAlignment="1">
      <alignment horizontal="center" wrapText="1"/>
    </xf>
    <xf numFmtId="165" fontId="15" fillId="4" borderId="15" xfId="1" applyNumberFormat="1" applyFont="1" applyFill="1" applyBorder="1" applyAlignment="1">
      <alignment horizontal="center" wrapText="1"/>
    </xf>
    <xf numFmtId="0" fontId="15" fillId="4" borderId="15" xfId="0" applyFont="1" applyFill="1" applyBorder="1"/>
    <xf numFmtId="165" fontId="15" fillId="4" borderId="14" xfId="1" applyNumberFormat="1" applyFont="1" applyFill="1" applyBorder="1" applyAlignment="1">
      <alignment horizontal="center" wrapText="1"/>
    </xf>
    <xf numFmtId="165" fontId="15" fillId="0" borderId="0" xfId="1" applyNumberFormat="1" applyFont="1" applyFill="1" applyBorder="1" applyAlignment="1">
      <alignment horizontal="center" wrapText="1"/>
    </xf>
    <xf numFmtId="0" fontId="15" fillId="2" borderId="0" xfId="0" applyFont="1" applyFill="1" applyBorder="1"/>
    <xf numFmtId="0" fontId="11" fillId="2" borderId="0" xfId="0" applyFont="1" applyFill="1" applyBorder="1" applyAlignment="1">
      <alignment horizontal="center"/>
    </xf>
    <xf numFmtId="0" fontId="4" fillId="2" borderId="13" xfId="0" applyFont="1" applyFill="1" applyBorder="1" applyAlignment="1">
      <alignment horizontal="center"/>
    </xf>
    <xf numFmtId="0" fontId="4" fillId="2" borderId="14" xfId="2" applyNumberFormat="1" applyFont="1" applyFill="1" applyBorder="1" applyAlignment="1"/>
    <xf numFmtId="164" fontId="4" fillId="2" borderId="0" xfId="2" applyNumberFormat="1" applyFont="1" applyFill="1" applyBorder="1" applyAlignment="1">
      <alignment horizontal="center"/>
    </xf>
    <xf numFmtId="0" fontId="4" fillId="2" borderId="14" xfId="0" applyFont="1" applyFill="1" applyBorder="1"/>
    <xf numFmtId="164" fontId="4" fillId="0" borderId="13" xfId="2" applyNumberFormat="1" applyFont="1" applyFill="1" applyBorder="1"/>
    <xf numFmtId="3" fontId="4" fillId="0" borderId="0" xfId="2" applyNumberFormat="1" applyFont="1" applyFill="1" applyBorder="1" applyAlignment="1">
      <alignment horizontal="center"/>
    </xf>
    <xf numFmtId="9" fontId="4" fillId="2" borderId="15" xfId="3" applyFont="1" applyFill="1" applyBorder="1" applyAlignment="1">
      <alignment horizontal="center" wrapText="1"/>
    </xf>
    <xf numFmtId="9" fontId="4" fillId="2" borderId="0" xfId="3" applyFont="1" applyFill="1" applyBorder="1" applyAlignment="1">
      <alignment horizontal="center"/>
    </xf>
    <xf numFmtId="164" fontId="4" fillId="2" borderId="15" xfId="2" applyNumberFormat="1" applyFont="1" applyFill="1" applyBorder="1" applyAlignment="1">
      <alignment horizontal="right"/>
    </xf>
    <xf numFmtId="3" fontId="4" fillId="2" borderId="14" xfId="1" applyNumberFormat="1" applyFont="1" applyFill="1" applyBorder="1" applyAlignment="1">
      <alignment horizontal="center"/>
    </xf>
    <xf numFmtId="3" fontId="4" fillId="0" borderId="0" xfId="1" applyNumberFormat="1" applyFont="1" applyFill="1" applyBorder="1" applyAlignment="1">
      <alignment horizontal="right"/>
    </xf>
    <xf numFmtId="0" fontId="4" fillId="2" borderId="0" xfId="0" applyFont="1" applyFill="1" applyBorder="1"/>
    <xf numFmtId="0" fontId="6" fillId="2" borderId="0" xfId="0" applyFont="1" applyFill="1" applyBorder="1"/>
    <xf numFmtId="0" fontId="4" fillId="2" borderId="14" xfId="0" applyFont="1" applyFill="1" applyBorder="1" applyAlignment="1">
      <alignment horizontal="left"/>
    </xf>
    <xf numFmtId="164" fontId="7" fillId="0" borderId="13" xfId="2" applyNumberFormat="1" applyFont="1" applyFill="1" applyBorder="1"/>
    <xf numFmtId="3" fontId="7" fillId="0" borderId="0" xfId="2" applyNumberFormat="1" applyFont="1" applyFill="1" applyBorder="1" applyAlignment="1">
      <alignment horizontal="center"/>
    </xf>
    <xf numFmtId="9" fontId="7" fillId="2" borderId="15" xfId="3" applyFont="1" applyFill="1" applyBorder="1" applyAlignment="1">
      <alignment horizontal="center" wrapText="1"/>
    </xf>
    <xf numFmtId="9" fontId="7" fillId="2" borderId="0" xfId="3" applyFont="1" applyFill="1" applyBorder="1" applyAlignment="1">
      <alignment horizontal="center"/>
    </xf>
    <xf numFmtId="164" fontId="7" fillId="2" borderId="15" xfId="2" applyNumberFormat="1" applyFont="1" applyFill="1" applyBorder="1" applyAlignment="1">
      <alignment horizontal="right"/>
    </xf>
    <xf numFmtId="3" fontId="7" fillId="2" borderId="14" xfId="1" applyNumberFormat="1" applyFont="1" applyFill="1" applyBorder="1" applyAlignment="1">
      <alignment horizontal="center"/>
    </xf>
    <xf numFmtId="0" fontId="16" fillId="2" borderId="0" xfId="0" applyFont="1" applyFill="1" applyBorder="1" applyAlignment="1">
      <alignment horizontal="center"/>
    </xf>
    <xf numFmtId="0" fontId="17" fillId="2" borderId="13" xfId="0" applyFont="1" applyFill="1" applyBorder="1" applyAlignment="1">
      <alignment horizontal="center"/>
    </xf>
    <xf numFmtId="164" fontId="17" fillId="2" borderId="0" xfId="2" applyNumberFormat="1" applyFont="1" applyFill="1" applyBorder="1" applyAlignment="1">
      <alignment horizontal="center"/>
    </xf>
    <xf numFmtId="0" fontId="18" fillId="2" borderId="14" xfId="0" applyFont="1" applyFill="1" applyBorder="1" applyAlignment="1"/>
    <xf numFmtId="0" fontId="17" fillId="2" borderId="14" xfId="0" applyFont="1" applyFill="1" applyBorder="1"/>
    <xf numFmtId="164" fontId="18" fillId="0" borderId="13" xfId="2" applyNumberFormat="1" applyFont="1" applyFill="1" applyBorder="1"/>
    <xf numFmtId="3" fontId="18" fillId="0" borderId="0" xfId="2" applyNumberFormat="1" applyFont="1" applyFill="1" applyBorder="1" applyAlignment="1">
      <alignment horizontal="center"/>
    </xf>
    <xf numFmtId="9" fontId="18" fillId="2" borderId="15" xfId="3" applyFont="1" applyFill="1" applyBorder="1" applyAlignment="1">
      <alignment horizontal="center" wrapText="1"/>
    </xf>
    <xf numFmtId="9" fontId="18" fillId="2" borderId="0" xfId="3" applyFont="1" applyFill="1" applyBorder="1" applyAlignment="1">
      <alignment horizontal="center"/>
    </xf>
    <xf numFmtId="164" fontId="18" fillId="2" borderId="15" xfId="2" applyNumberFormat="1" applyFont="1" applyFill="1" applyBorder="1" applyAlignment="1">
      <alignment horizontal="right"/>
    </xf>
    <xf numFmtId="3" fontId="18" fillId="2" borderId="14" xfId="1" applyNumberFormat="1" applyFont="1" applyFill="1" applyBorder="1" applyAlignment="1">
      <alignment horizontal="center"/>
    </xf>
    <xf numFmtId="3" fontId="17" fillId="0" borderId="0" xfId="1" applyNumberFormat="1" applyFont="1" applyFill="1" applyBorder="1" applyAlignment="1">
      <alignment horizontal="right"/>
    </xf>
    <xf numFmtId="0" fontId="17" fillId="2" borderId="0" xfId="0" applyFont="1" applyFill="1" applyBorder="1"/>
    <xf numFmtId="0" fontId="17" fillId="2" borderId="14" xfId="0" applyFont="1" applyFill="1" applyBorder="1" applyAlignment="1">
      <alignment horizontal="right"/>
    </xf>
    <xf numFmtId="164" fontId="18" fillId="2" borderId="15" xfId="2" applyNumberFormat="1" applyFont="1" applyFill="1" applyBorder="1"/>
    <xf numFmtId="164" fontId="22" fillId="2" borderId="0" xfId="2" applyNumberFormat="1" applyFont="1" applyFill="1" applyBorder="1" applyAlignment="1">
      <alignment horizontal="center"/>
    </xf>
    <xf numFmtId="3" fontId="22" fillId="0" borderId="0" xfId="1" applyNumberFormat="1" applyFont="1" applyFill="1" applyBorder="1" applyAlignment="1">
      <alignment horizontal="right"/>
    </xf>
    <xf numFmtId="0" fontId="22" fillId="2" borderId="0" xfId="0" applyFont="1" applyFill="1" applyBorder="1"/>
    <xf numFmtId="0" fontId="11" fillId="2" borderId="14" xfId="0" applyFont="1" applyFill="1" applyBorder="1" applyAlignment="1">
      <alignment horizontal="center"/>
    </xf>
    <xf numFmtId="0" fontId="4" fillId="5" borderId="0" xfId="0" applyFont="1" applyFill="1" applyBorder="1" applyAlignment="1">
      <alignment horizontal="center"/>
    </xf>
    <xf numFmtId="0" fontId="4" fillId="5" borderId="14" xfId="0" applyFont="1" applyFill="1" applyBorder="1" applyAlignment="1">
      <alignment horizontal="left"/>
    </xf>
    <xf numFmtId="0" fontId="4" fillId="5" borderId="0" xfId="0" applyFont="1" applyFill="1" applyBorder="1"/>
    <xf numFmtId="0" fontId="4" fillId="5" borderId="14" xfId="0" applyFont="1" applyFill="1" applyBorder="1"/>
    <xf numFmtId="164" fontId="25" fillId="0" borderId="13" xfId="2" applyNumberFormat="1" applyFont="1" applyFill="1" applyBorder="1"/>
    <xf numFmtId="3" fontId="25" fillId="0" borderId="0" xfId="2" applyNumberFormat="1" applyFont="1" applyFill="1" applyBorder="1" applyAlignment="1">
      <alignment horizontal="center"/>
    </xf>
    <xf numFmtId="9" fontId="25" fillId="2" borderId="15" xfId="3" applyFont="1" applyFill="1" applyBorder="1" applyAlignment="1">
      <alignment horizontal="center" wrapText="1"/>
    </xf>
    <xf numFmtId="9" fontId="25" fillId="2" borderId="0" xfId="3" applyFont="1" applyFill="1" applyBorder="1" applyAlignment="1">
      <alignment horizontal="center"/>
    </xf>
    <xf numFmtId="164" fontId="4" fillId="2" borderId="15" xfId="2" applyNumberFormat="1" applyFont="1" applyFill="1" applyBorder="1"/>
    <xf numFmtId="3" fontId="24" fillId="0" borderId="0" xfId="1" applyNumberFormat="1" applyFont="1" applyFill="1" applyBorder="1" applyAlignment="1">
      <alignment horizontal="right"/>
    </xf>
    <xf numFmtId="0" fontId="26" fillId="2" borderId="0" xfId="0" applyFont="1" applyFill="1" applyBorder="1"/>
    <xf numFmtId="0" fontId="4" fillId="2" borderId="0" xfId="0" applyFont="1" applyFill="1" applyBorder="1" applyAlignment="1">
      <alignment horizontal="center"/>
    </xf>
    <xf numFmtId="0" fontId="25" fillId="2" borderId="0" xfId="0" applyFont="1" applyFill="1" applyBorder="1" applyAlignment="1"/>
    <xf numFmtId="0" fontId="25" fillId="2" borderId="14" xfId="0" applyFont="1" applyFill="1" applyBorder="1" applyAlignment="1"/>
    <xf numFmtId="0" fontId="25" fillId="0" borderId="14" xfId="0" applyFont="1" applyFill="1" applyBorder="1" applyAlignment="1"/>
    <xf numFmtId="0" fontId="4" fillId="5" borderId="0" xfId="0" applyFont="1" applyFill="1" applyBorder="1" applyAlignment="1">
      <alignment horizontal="left"/>
    </xf>
    <xf numFmtId="0" fontId="25" fillId="5" borderId="0" xfId="0" applyFont="1" applyFill="1" applyBorder="1" applyAlignment="1"/>
    <xf numFmtId="164" fontId="4" fillId="0" borderId="0" xfId="2" applyNumberFormat="1" applyFont="1" applyFill="1" applyBorder="1" applyAlignment="1">
      <alignment horizontal="center"/>
    </xf>
    <xf numFmtId="0" fontId="25" fillId="0" borderId="0" xfId="0" applyFont="1" applyFill="1" applyBorder="1" applyAlignment="1"/>
    <xf numFmtId="164" fontId="4" fillId="2" borderId="13" xfId="2" applyNumberFormat="1" applyFont="1" applyFill="1" applyBorder="1"/>
    <xf numFmtId="164" fontId="25" fillId="2" borderId="15" xfId="2" applyNumberFormat="1" applyFont="1" applyFill="1" applyBorder="1" applyAlignment="1">
      <alignment horizontal="right"/>
    </xf>
    <xf numFmtId="3" fontId="25" fillId="2" borderId="14" xfId="1" applyNumberFormat="1" applyFont="1" applyFill="1" applyBorder="1" applyAlignment="1">
      <alignment horizontal="center"/>
    </xf>
    <xf numFmtId="0" fontId="7" fillId="2" borderId="14" xfId="0" applyFont="1" applyFill="1" applyBorder="1" applyAlignment="1">
      <alignment horizontal="right"/>
    </xf>
    <xf numFmtId="0" fontId="7" fillId="0" borderId="0" xfId="0" applyFont="1" applyFill="1" applyBorder="1" applyAlignment="1">
      <alignment horizontal="right"/>
    </xf>
    <xf numFmtId="164" fontId="7" fillId="2" borderId="13" xfId="2" applyNumberFormat="1" applyFont="1" applyFill="1" applyBorder="1"/>
    <xf numFmtId="166" fontId="7" fillId="2" borderId="0" xfId="2" applyNumberFormat="1" applyFont="1" applyFill="1" applyBorder="1" applyAlignment="1">
      <alignment horizontal="center"/>
    </xf>
    <xf numFmtId="9" fontId="7" fillId="2" borderId="15" xfId="1" applyNumberFormat="1" applyFont="1" applyFill="1" applyBorder="1" applyAlignment="1">
      <alignment horizontal="center"/>
    </xf>
    <xf numFmtId="166" fontId="7" fillId="2" borderId="14" xfId="2" applyNumberFormat="1" applyFont="1" applyFill="1" applyBorder="1" applyAlignment="1">
      <alignment horizontal="center"/>
    </xf>
    <xf numFmtId="166" fontId="7" fillId="0" borderId="0" xfId="2" applyNumberFormat="1" applyFont="1" applyFill="1" applyBorder="1" applyAlignment="1">
      <alignment horizontal="right"/>
    </xf>
    <xf numFmtId="0" fontId="27" fillId="2" borderId="13" xfId="0" applyFont="1" applyFill="1" applyBorder="1" applyAlignment="1">
      <alignment horizontal="center"/>
    </xf>
    <xf numFmtId="0" fontId="27" fillId="2" borderId="0" xfId="0" applyFont="1" applyFill="1" applyBorder="1" applyAlignment="1">
      <alignment horizontal="center"/>
    </xf>
    <xf numFmtId="0" fontId="15" fillId="2" borderId="14" xfId="0" applyFont="1" applyFill="1" applyBorder="1" applyAlignment="1">
      <alignment horizontal="right"/>
    </xf>
    <xf numFmtId="164" fontId="15" fillId="2" borderId="13" xfId="2" applyNumberFormat="1" applyFont="1" applyFill="1" applyBorder="1"/>
    <xf numFmtId="166" fontId="15" fillId="2" borderId="0" xfId="2" applyNumberFormat="1" applyFont="1" applyFill="1" applyBorder="1" applyAlignment="1">
      <alignment horizontal="center"/>
    </xf>
    <xf numFmtId="9" fontId="15" fillId="2" borderId="15" xfId="1" applyNumberFormat="1" applyFont="1" applyFill="1" applyBorder="1" applyAlignment="1">
      <alignment horizontal="center"/>
    </xf>
    <xf numFmtId="9" fontId="15" fillId="2" borderId="0" xfId="3" applyFont="1" applyFill="1" applyBorder="1" applyAlignment="1">
      <alignment horizontal="center"/>
    </xf>
    <xf numFmtId="164" fontId="15" fillId="2" borderId="15" xfId="2" applyNumberFormat="1" applyFont="1" applyFill="1" applyBorder="1" applyAlignment="1">
      <alignment horizontal="right"/>
    </xf>
    <xf numFmtId="166" fontId="15" fillId="2" borderId="14" xfId="2" applyNumberFormat="1" applyFont="1" applyFill="1" applyBorder="1" applyAlignment="1">
      <alignment horizontal="center"/>
    </xf>
    <xf numFmtId="166" fontId="15" fillId="0" borderId="0" xfId="2" applyNumberFormat="1" applyFont="1" applyFill="1" applyBorder="1" applyAlignment="1">
      <alignment horizontal="right"/>
    </xf>
    <xf numFmtId="0" fontId="27" fillId="2" borderId="0" xfId="0" applyFont="1" applyFill="1" applyBorder="1"/>
    <xf numFmtId="0" fontId="27" fillId="6" borderId="13" xfId="0" applyFont="1" applyFill="1" applyBorder="1" applyAlignment="1">
      <alignment horizontal="center"/>
    </xf>
    <xf numFmtId="0" fontId="27" fillId="6" borderId="0" xfId="0" applyFont="1" applyFill="1" applyBorder="1" applyAlignment="1">
      <alignment horizontal="center"/>
    </xf>
    <xf numFmtId="0" fontId="15" fillId="6" borderId="14" xfId="0" applyFont="1" applyFill="1" applyBorder="1" applyAlignment="1">
      <alignment horizontal="left"/>
    </xf>
    <xf numFmtId="164" fontId="15" fillId="6" borderId="13" xfId="2" applyNumberFormat="1" applyFont="1" applyFill="1" applyBorder="1" applyAlignment="1">
      <alignment horizontal="center" wrapText="1"/>
    </xf>
    <xf numFmtId="165" fontId="15" fillId="6" borderId="0" xfId="1" applyNumberFormat="1" applyFont="1" applyFill="1" applyBorder="1" applyAlignment="1">
      <alignment horizontal="center" wrapText="1"/>
    </xf>
    <xf numFmtId="165" fontId="15" fillId="6" borderId="15" xfId="1" applyNumberFormat="1" applyFont="1" applyFill="1" applyBorder="1" applyAlignment="1">
      <alignment horizontal="center" wrapText="1"/>
    </xf>
    <xf numFmtId="0" fontId="27" fillId="6" borderId="15" xfId="0" applyFont="1" applyFill="1" applyBorder="1" applyAlignment="1">
      <alignment horizontal="right"/>
    </xf>
    <xf numFmtId="165" fontId="15" fillId="6" borderId="14" xfId="1" applyNumberFormat="1" applyFont="1" applyFill="1" applyBorder="1" applyAlignment="1">
      <alignment horizontal="center" wrapText="1"/>
    </xf>
    <xf numFmtId="165" fontId="7" fillId="0" borderId="0" xfId="1" applyNumberFormat="1" applyFont="1" applyFill="1" applyBorder="1" applyAlignment="1">
      <alignment horizontal="right" wrapText="1"/>
    </xf>
    <xf numFmtId="0" fontId="4" fillId="2" borderId="14" xfId="0" applyNumberFormat="1" applyFont="1" applyFill="1" applyBorder="1" applyAlignment="1">
      <alignment horizontal="left"/>
    </xf>
    <xf numFmtId="0" fontId="4" fillId="2" borderId="14" xfId="0" applyNumberFormat="1" applyFont="1" applyFill="1" applyBorder="1" applyAlignment="1"/>
    <xf numFmtId="9" fontId="4" fillId="2" borderId="15" xfId="3" applyFont="1" applyFill="1" applyBorder="1" applyAlignment="1">
      <alignment horizontal="center"/>
    </xf>
    <xf numFmtId="164" fontId="4" fillId="0" borderId="15" xfId="2" applyNumberFormat="1" applyFont="1" applyFill="1" applyBorder="1" applyAlignment="1">
      <alignment horizontal="right"/>
    </xf>
    <xf numFmtId="3" fontId="4" fillId="0" borderId="14" xfId="1" applyNumberFormat="1" applyFont="1" applyFill="1" applyBorder="1" applyAlignment="1">
      <alignment horizontal="center"/>
    </xf>
    <xf numFmtId="9" fontId="4" fillId="0" borderId="15" xfId="3" applyFont="1" applyFill="1" applyBorder="1" applyAlignment="1">
      <alignment horizontal="center" wrapText="1"/>
    </xf>
    <xf numFmtId="9" fontId="4" fillId="0" borderId="15" xfId="3" applyFont="1" applyFill="1" applyBorder="1" applyAlignment="1">
      <alignment horizontal="center"/>
    </xf>
    <xf numFmtId="3" fontId="4" fillId="2" borderId="0" xfId="2" applyNumberFormat="1" applyFont="1" applyFill="1" applyBorder="1" applyAlignment="1">
      <alignment horizontal="center"/>
    </xf>
    <xf numFmtId="0" fontId="8" fillId="7" borderId="13" xfId="0" applyFont="1" applyFill="1" applyBorder="1"/>
    <xf numFmtId="0" fontId="8" fillId="7" borderId="0" xfId="0" applyFont="1" applyFill="1" applyBorder="1"/>
    <xf numFmtId="0" fontId="7" fillId="7" borderId="14" xfId="0" applyFont="1" applyFill="1" applyBorder="1"/>
    <xf numFmtId="164" fontId="7" fillId="7" borderId="13" xfId="2" applyNumberFormat="1" applyFont="1" applyFill="1" applyBorder="1"/>
    <xf numFmtId="166" fontId="7" fillId="7" borderId="0" xfId="2" applyNumberFormat="1" applyFont="1" applyFill="1" applyBorder="1" applyAlignment="1">
      <alignment horizontal="center"/>
    </xf>
    <xf numFmtId="9" fontId="7" fillId="7" borderId="15" xfId="1" applyNumberFormat="1" applyFont="1" applyFill="1" applyBorder="1" applyAlignment="1">
      <alignment horizontal="center"/>
    </xf>
    <xf numFmtId="9" fontId="7" fillId="7" borderId="0" xfId="3" applyFont="1" applyFill="1" applyBorder="1" applyAlignment="1">
      <alignment horizontal="center"/>
    </xf>
    <xf numFmtId="164" fontId="7" fillId="7" borderId="15" xfId="2" applyNumberFormat="1" applyFont="1" applyFill="1" applyBorder="1" applyAlignment="1">
      <alignment horizontal="right"/>
    </xf>
    <xf numFmtId="166" fontId="7" fillId="7" borderId="14" xfId="2" applyNumberFormat="1" applyFont="1" applyFill="1" applyBorder="1" applyAlignment="1">
      <alignment horizontal="center"/>
    </xf>
    <xf numFmtId="9" fontId="4" fillId="2" borderId="15" xfId="1" applyNumberFormat="1" applyFont="1" applyFill="1" applyBorder="1" applyAlignment="1">
      <alignment horizontal="center"/>
    </xf>
    <xf numFmtId="166" fontId="4" fillId="2" borderId="14" xfId="2" applyNumberFormat="1" applyFont="1" applyFill="1" applyBorder="1" applyAlignment="1">
      <alignment horizontal="center"/>
    </xf>
    <xf numFmtId="9" fontId="4" fillId="0" borderId="15" xfId="1" applyNumberFormat="1" applyFont="1" applyFill="1" applyBorder="1" applyAlignment="1">
      <alignment horizontal="center"/>
    </xf>
    <xf numFmtId="166" fontId="4" fillId="2" borderId="0" xfId="2" applyNumberFormat="1" applyFont="1" applyFill="1" applyBorder="1" applyAlignment="1">
      <alignment horizontal="center"/>
    </xf>
    <xf numFmtId="0" fontId="29" fillId="2" borderId="0" xfId="0" applyFont="1" applyFill="1" applyBorder="1"/>
    <xf numFmtId="0" fontId="8" fillId="8" borderId="13" xfId="0" applyFont="1" applyFill="1" applyBorder="1"/>
    <xf numFmtId="0" fontId="8" fillId="8" borderId="0" xfId="0" applyFont="1" applyFill="1" applyBorder="1"/>
    <xf numFmtId="0" fontId="7" fillId="8" borderId="14" xfId="0" applyFont="1" applyFill="1" applyBorder="1"/>
    <xf numFmtId="44" fontId="8" fillId="8" borderId="13" xfId="2" applyFont="1" applyFill="1" applyBorder="1"/>
    <xf numFmtId="0" fontId="8" fillId="8" borderId="0" xfId="0" applyFont="1" applyFill="1" applyBorder="1" applyAlignment="1">
      <alignment horizontal="center"/>
    </xf>
    <xf numFmtId="0" fontId="8" fillId="8" borderId="15" xfId="0" applyFont="1" applyFill="1" applyBorder="1" applyAlignment="1">
      <alignment horizontal="center"/>
    </xf>
    <xf numFmtId="0" fontId="8" fillId="8" borderId="15" xfId="0" applyFont="1" applyFill="1" applyBorder="1" applyAlignment="1">
      <alignment horizontal="right"/>
    </xf>
    <xf numFmtId="0" fontId="8" fillId="8" borderId="14" xfId="0" applyFont="1" applyFill="1" applyBorder="1" applyAlignment="1">
      <alignment horizontal="center"/>
    </xf>
    <xf numFmtId="0" fontId="8" fillId="0" borderId="0" xfId="0" applyFont="1" applyFill="1" applyBorder="1" applyAlignment="1">
      <alignment horizontal="right"/>
    </xf>
    <xf numFmtId="0" fontId="30" fillId="2" borderId="0" xfId="0" applyFont="1" applyFill="1" applyBorder="1"/>
    <xf numFmtId="165" fontId="4" fillId="2" borderId="14" xfId="1" applyNumberFormat="1" applyFont="1" applyFill="1" applyBorder="1" applyAlignment="1">
      <alignment horizontal="center"/>
    </xf>
    <xf numFmtId="165" fontId="4" fillId="0" borderId="0" xfId="1" applyNumberFormat="1" applyFont="1" applyFill="1" applyBorder="1" applyAlignment="1">
      <alignment horizontal="right"/>
    </xf>
    <xf numFmtId="0" fontId="25" fillId="2" borderId="0" xfId="0" applyFont="1" applyFill="1" applyBorder="1"/>
    <xf numFmtId="9" fontId="7" fillId="2" borderId="15" xfId="3" applyFont="1" applyFill="1" applyBorder="1" applyAlignment="1">
      <alignment horizontal="center"/>
    </xf>
    <xf numFmtId="165" fontId="7" fillId="2" borderId="14" xfId="1" applyNumberFormat="1" applyFont="1" applyFill="1" applyBorder="1" applyAlignment="1">
      <alignment horizontal="center"/>
    </xf>
    <xf numFmtId="0" fontId="31" fillId="2" borderId="0" xfId="0" applyFont="1" applyFill="1" applyBorder="1"/>
    <xf numFmtId="0" fontId="4" fillId="2" borderId="10" xfId="0" applyFont="1" applyFill="1" applyBorder="1" applyAlignment="1">
      <alignment horizontal="center"/>
    </xf>
    <xf numFmtId="9" fontId="4" fillId="2" borderId="10" xfId="3" applyFont="1" applyFill="1" applyBorder="1" applyAlignment="1">
      <alignment horizontal="center"/>
    </xf>
    <xf numFmtId="166" fontId="3" fillId="0" borderId="0" xfId="1" applyNumberFormat="1" applyFont="1" applyFill="1" applyBorder="1" applyAlignment="1">
      <alignment horizontal="right"/>
    </xf>
    <xf numFmtId="168" fontId="7" fillId="0" borderId="0" xfId="1" applyNumberFormat="1" applyFont="1" applyFill="1" applyBorder="1" applyAlignment="1">
      <alignment horizontal="right"/>
    </xf>
    <xf numFmtId="0" fontId="4" fillId="0" borderId="0" xfId="0" applyFont="1" applyFill="1" applyBorder="1" applyAlignment="1">
      <alignment horizontal="right"/>
    </xf>
    <xf numFmtId="166" fontId="4" fillId="0" borderId="0" xfId="2" applyNumberFormat="1" applyFont="1" applyFill="1" applyBorder="1" applyAlignment="1">
      <alignment horizontal="right"/>
    </xf>
    <xf numFmtId="0" fontId="15" fillId="10" borderId="13" xfId="0" applyFont="1" applyFill="1" applyBorder="1" applyAlignment="1">
      <alignment horizontal="center"/>
    </xf>
    <xf numFmtId="0" fontId="15" fillId="10" borderId="0" xfId="0" applyFont="1" applyFill="1" applyBorder="1" applyAlignment="1">
      <alignment horizontal="center"/>
    </xf>
    <xf numFmtId="0" fontId="15" fillId="10" borderId="14" xfId="0" applyFont="1" applyFill="1" applyBorder="1"/>
    <xf numFmtId="164" fontId="4" fillId="10" borderId="13" xfId="2" applyNumberFormat="1" applyFont="1" applyFill="1" applyBorder="1"/>
    <xf numFmtId="3" fontId="4" fillId="10" borderId="0" xfId="2" applyNumberFormat="1" applyFont="1" applyFill="1" applyBorder="1" applyAlignment="1">
      <alignment horizontal="center"/>
    </xf>
    <xf numFmtId="9" fontId="4" fillId="10" borderId="15" xfId="3" applyFont="1" applyFill="1" applyBorder="1" applyAlignment="1">
      <alignment horizontal="center"/>
    </xf>
    <xf numFmtId="9" fontId="4" fillId="10" borderId="0" xfId="3" applyFont="1" applyFill="1" applyBorder="1" applyAlignment="1">
      <alignment horizontal="center"/>
    </xf>
    <xf numFmtId="164" fontId="4" fillId="10" borderId="15" xfId="2" applyNumberFormat="1" applyFont="1" applyFill="1" applyBorder="1" applyAlignment="1">
      <alignment horizontal="right"/>
    </xf>
    <xf numFmtId="165" fontId="4" fillId="10" borderId="14" xfId="1" applyNumberFormat="1" applyFont="1" applyFill="1" applyBorder="1" applyAlignment="1">
      <alignment horizontal="center"/>
    </xf>
    <xf numFmtId="0" fontId="7" fillId="2" borderId="0" xfId="0" applyFont="1" applyFill="1" applyBorder="1" applyAlignment="1">
      <alignment horizontal="center"/>
    </xf>
    <xf numFmtId="9" fontId="7" fillId="0" borderId="15" xfId="3" applyFont="1" applyFill="1" applyBorder="1" applyAlignment="1">
      <alignment horizontal="center" wrapText="1"/>
    </xf>
    <xf numFmtId="164" fontId="7" fillId="0" borderId="15" xfId="2" applyNumberFormat="1" applyFont="1" applyFill="1" applyBorder="1" applyAlignment="1">
      <alignment horizontal="right"/>
    </xf>
    <xf numFmtId="0" fontId="7" fillId="2" borderId="14" xfId="0" applyFont="1" applyFill="1" applyBorder="1" applyAlignment="1">
      <alignment horizontal="center"/>
    </xf>
    <xf numFmtId="0" fontId="18" fillId="2" borderId="13" xfId="0" applyFont="1" applyFill="1" applyBorder="1" applyAlignment="1">
      <alignment horizontal="center"/>
    </xf>
    <xf numFmtId="0" fontId="18" fillId="2" borderId="0" xfId="0" applyFont="1" applyFill="1" applyBorder="1" applyAlignment="1">
      <alignment horizontal="center"/>
    </xf>
    <xf numFmtId="0" fontId="18" fillId="2" borderId="14" xfId="0" applyFont="1" applyFill="1" applyBorder="1" applyAlignment="1">
      <alignment horizontal="left"/>
    </xf>
    <xf numFmtId="0" fontId="18" fillId="2" borderId="14" xfId="0" applyFont="1" applyFill="1" applyBorder="1" applyAlignment="1">
      <alignment horizontal="center"/>
    </xf>
    <xf numFmtId="9" fontId="18" fillId="0" borderId="15" xfId="3" applyFont="1" applyFill="1" applyBorder="1" applyAlignment="1">
      <alignment horizontal="center" wrapText="1"/>
    </xf>
    <xf numFmtId="164" fontId="18" fillId="0" borderId="15" xfId="2" applyNumberFormat="1" applyFont="1" applyFill="1" applyBorder="1" applyAlignment="1">
      <alignment horizontal="right"/>
    </xf>
    <xf numFmtId="0" fontId="18" fillId="0" borderId="0" xfId="0" applyFont="1" applyFill="1" applyBorder="1" applyAlignment="1">
      <alignment horizontal="right"/>
    </xf>
    <xf numFmtId="0" fontId="18" fillId="2" borderId="0" xfId="0" applyFont="1" applyFill="1" applyBorder="1"/>
    <xf numFmtId="0" fontId="16" fillId="2" borderId="14" xfId="0" applyFont="1" applyFill="1" applyBorder="1" applyAlignment="1">
      <alignment horizontal="center"/>
    </xf>
    <xf numFmtId="0" fontId="18" fillId="2" borderId="0" xfId="0" applyFont="1" applyFill="1" applyBorder="1" applyAlignment="1">
      <alignment horizontal="left"/>
    </xf>
    <xf numFmtId="0" fontId="18" fillId="0" borderId="13" xfId="0" applyFont="1" applyFill="1" applyBorder="1" applyAlignment="1">
      <alignment horizontal="center"/>
    </xf>
    <xf numFmtId="0" fontId="18" fillId="0" borderId="0" xfId="0" applyFont="1" applyFill="1" applyBorder="1" applyAlignment="1">
      <alignment horizontal="center"/>
    </xf>
    <xf numFmtId="0" fontId="25" fillId="0" borderId="13" xfId="0" applyFont="1" applyFill="1" applyBorder="1" applyAlignment="1">
      <alignment horizontal="center"/>
    </xf>
    <xf numFmtId="0" fontId="25" fillId="0" borderId="0" xfId="0" applyFont="1" applyFill="1" applyBorder="1" applyAlignment="1">
      <alignment horizontal="center"/>
    </xf>
    <xf numFmtId="9" fontId="25" fillId="0" borderId="15" xfId="3" applyFont="1" applyFill="1" applyBorder="1" applyAlignment="1">
      <alignment horizontal="center" wrapText="1"/>
    </xf>
    <xf numFmtId="0" fontId="25" fillId="2" borderId="0" xfId="0" applyFont="1" applyFill="1" applyBorder="1" applyAlignment="1">
      <alignment horizontal="center"/>
    </xf>
    <xf numFmtId="164" fontId="8" fillId="0" borderId="15" xfId="2" applyNumberFormat="1" applyFont="1" applyFill="1" applyBorder="1" applyAlignment="1">
      <alignment horizontal="right"/>
    </xf>
    <xf numFmtId="0" fontId="25" fillId="2" borderId="14" xfId="0" applyFont="1" applyFill="1" applyBorder="1" applyAlignment="1">
      <alignment horizontal="center"/>
    </xf>
    <xf numFmtId="0" fontId="25" fillId="0" borderId="0" xfId="0" applyFont="1" applyFill="1" applyBorder="1" applyAlignment="1">
      <alignment horizontal="right"/>
    </xf>
    <xf numFmtId="0" fontId="33" fillId="2" borderId="0" xfId="0" applyFont="1" applyFill="1" applyBorder="1" applyAlignment="1">
      <alignment horizontal="center"/>
    </xf>
    <xf numFmtId="3" fontId="34" fillId="0" borderId="0" xfId="2" applyNumberFormat="1" applyFont="1" applyFill="1" applyBorder="1" applyAlignment="1">
      <alignment horizontal="center"/>
    </xf>
    <xf numFmtId="9" fontId="34" fillId="0" borderId="15" xfId="3" applyFont="1" applyFill="1" applyBorder="1" applyAlignment="1">
      <alignment horizontal="center" wrapText="1"/>
    </xf>
    <xf numFmtId="0" fontId="34" fillId="2" borderId="0" xfId="0" applyFont="1" applyFill="1" applyBorder="1" applyAlignment="1">
      <alignment horizontal="center"/>
    </xf>
    <xf numFmtId="164" fontId="34" fillId="0" borderId="15" xfId="2" applyNumberFormat="1" applyFont="1" applyFill="1" applyBorder="1" applyAlignment="1">
      <alignment horizontal="right"/>
    </xf>
    <xf numFmtId="0" fontId="34" fillId="2" borderId="14" xfId="0" applyFont="1" applyFill="1" applyBorder="1" applyAlignment="1">
      <alignment horizontal="center"/>
    </xf>
    <xf numFmtId="9" fontId="18" fillId="2" borderId="15" xfId="3" applyFont="1" applyFill="1" applyBorder="1" applyAlignment="1">
      <alignment horizontal="center"/>
    </xf>
    <xf numFmtId="0" fontId="35" fillId="2" borderId="14" xfId="0" applyFont="1" applyFill="1" applyBorder="1" applyAlignment="1">
      <alignment horizontal="left"/>
    </xf>
    <xf numFmtId="9" fontId="18" fillId="2" borderId="15" xfId="3" applyNumberFormat="1" applyFont="1" applyFill="1" applyBorder="1" applyAlignment="1">
      <alignment horizontal="center"/>
    </xf>
    <xf numFmtId="0" fontId="36" fillId="2" borderId="0" xfId="0" applyFont="1" applyFill="1" applyBorder="1" applyAlignment="1">
      <alignment horizontal="center"/>
    </xf>
    <xf numFmtId="0" fontId="25" fillId="2" borderId="13" xfId="0" applyFont="1" applyFill="1" applyBorder="1" applyAlignment="1">
      <alignment horizontal="center"/>
    </xf>
    <xf numFmtId="0" fontId="18" fillId="2" borderId="16" xfId="0" applyFont="1" applyFill="1" applyBorder="1"/>
    <xf numFmtId="9" fontId="25" fillId="2" borderId="15" xfId="3" applyFont="1" applyFill="1" applyBorder="1" applyAlignment="1">
      <alignment horizontal="center"/>
    </xf>
    <xf numFmtId="164" fontId="25" fillId="0" borderId="15" xfId="2" applyNumberFormat="1" applyFont="1" applyFill="1" applyBorder="1" applyAlignment="1">
      <alignment horizontal="right"/>
    </xf>
    <xf numFmtId="0" fontId="18" fillId="2" borderId="14" xfId="0" applyFont="1" applyFill="1" applyBorder="1"/>
    <xf numFmtId="0" fontId="37" fillId="2" borderId="0" xfId="0" applyFont="1" applyFill="1" applyBorder="1"/>
    <xf numFmtId="0" fontId="25" fillId="2" borderId="14" xfId="0" applyFont="1" applyFill="1" applyBorder="1" applyAlignment="1">
      <alignment horizontal="left"/>
    </xf>
    <xf numFmtId="164" fontId="4" fillId="0" borderId="0" xfId="2" applyNumberFormat="1" applyFont="1" applyFill="1" applyBorder="1"/>
    <xf numFmtId="0" fontId="38" fillId="2" borderId="14" xfId="0" applyFont="1" applyFill="1" applyBorder="1" applyAlignment="1">
      <alignment horizontal="center"/>
    </xf>
    <xf numFmtId="0" fontId="11" fillId="0" borderId="0" xfId="0" applyFont="1" applyFill="1" applyBorder="1" applyAlignment="1">
      <alignment horizontal="center"/>
    </xf>
    <xf numFmtId="0" fontId="4" fillId="0" borderId="14" xfId="0" applyFont="1" applyFill="1" applyBorder="1"/>
    <xf numFmtId="0" fontId="4" fillId="0" borderId="0" xfId="0" applyFont="1" applyFill="1" applyBorder="1" applyAlignment="1">
      <alignment horizontal="center"/>
    </xf>
    <xf numFmtId="164" fontId="13" fillId="0" borderId="0" xfId="0" applyNumberFormat="1" applyFont="1" applyFill="1" applyBorder="1"/>
    <xf numFmtId="0" fontId="7" fillId="2" borderId="18" xfId="0" applyFont="1" applyFill="1" applyBorder="1" applyAlignment="1">
      <alignment horizontal="center"/>
    </xf>
    <xf numFmtId="0" fontId="39" fillId="2" borderId="14" xfId="0" applyFont="1" applyFill="1" applyBorder="1" applyAlignment="1">
      <alignment horizontal="center"/>
    </xf>
    <xf numFmtId="0" fontId="40" fillId="2" borderId="0" xfId="0" applyFont="1" applyFill="1" applyBorder="1"/>
    <xf numFmtId="0" fontId="4" fillId="2" borderId="18" xfId="0" applyFont="1" applyFill="1" applyBorder="1" applyAlignment="1">
      <alignment horizontal="center"/>
    </xf>
    <xf numFmtId="0" fontId="4" fillId="2" borderId="14" xfId="0" applyFont="1" applyFill="1" applyBorder="1" applyAlignment="1">
      <alignment horizontal="center"/>
    </xf>
    <xf numFmtId="0" fontId="27" fillId="2" borderId="14" xfId="0" applyFont="1" applyFill="1" applyBorder="1"/>
    <xf numFmtId="9" fontId="27" fillId="2" borderId="15" xfId="3" applyFont="1" applyFill="1" applyBorder="1" applyAlignment="1">
      <alignment horizontal="center"/>
    </xf>
    <xf numFmtId="164" fontId="27" fillId="2" borderId="15" xfId="2" applyNumberFormat="1" applyFont="1" applyFill="1" applyBorder="1" applyAlignment="1">
      <alignment horizontal="right"/>
    </xf>
    <xf numFmtId="0" fontId="27" fillId="2" borderId="14" xfId="0" applyFont="1" applyFill="1" applyBorder="1" applyAlignment="1">
      <alignment horizontal="center"/>
    </xf>
    <xf numFmtId="0" fontId="27" fillId="0" borderId="0" xfId="0" applyFont="1" applyFill="1" applyBorder="1" applyAlignment="1">
      <alignment horizontal="right"/>
    </xf>
    <xf numFmtId="0" fontId="15" fillId="11" borderId="13" xfId="0" applyFont="1" applyFill="1" applyBorder="1" applyAlignment="1"/>
    <xf numFmtId="0" fontId="15" fillId="11" borderId="0" xfId="0" applyFont="1" applyFill="1" applyBorder="1" applyAlignment="1"/>
    <xf numFmtId="0" fontId="15" fillId="11" borderId="14" xfId="0" applyFont="1" applyFill="1" applyBorder="1" applyAlignment="1"/>
    <xf numFmtId="164" fontId="15" fillId="11" borderId="13" xfId="2" applyNumberFormat="1" applyFont="1" applyFill="1" applyBorder="1"/>
    <xf numFmtId="0" fontId="15" fillId="11" borderId="0" xfId="0" applyFont="1" applyFill="1" applyBorder="1" applyAlignment="1">
      <alignment horizontal="center"/>
    </xf>
    <xf numFmtId="9" fontId="15" fillId="11" borderId="15" xfId="3" applyFont="1" applyFill="1" applyBorder="1" applyAlignment="1">
      <alignment horizontal="center"/>
    </xf>
    <xf numFmtId="164" fontId="15" fillId="11" borderId="15" xfId="2" applyNumberFormat="1" applyFont="1" applyFill="1" applyBorder="1" applyAlignment="1">
      <alignment horizontal="right"/>
    </xf>
    <xf numFmtId="0" fontId="15" fillId="11" borderId="14" xfId="0" applyFont="1" applyFill="1" applyBorder="1" applyAlignment="1">
      <alignment horizontal="center"/>
    </xf>
    <xf numFmtId="0" fontId="30" fillId="0" borderId="0" xfId="0" applyFont="1" applyFill="1" applyBorder="1"/>
    <xf numFmtId="0" fontId="4" fillId="0" borderId="13" xfId="0" applyFont="1" applyFill="1" applyBorder="1" applyAlignment="1">
      <alignment horizontal="center"/>
    </xf>
    <xf numFmtId="0" fontId="4" fillId="0" borderId="14" xfId="0" applyFont="1" applyFill="1" applyBorder="1" applyAlignment="1">
      <alignment horizontal="center"/>
    </xf>
    <xf numFmtId="164" fontId="27" fillId="0" borderId="15" xfId="2" applyNumberFormat="1" applyFont="1" applyFill="1" applyBorder="1" applyAlignment="1">
      <alignment horizontal="right"/>
    </xf>
    <xf numFmtId="0" fontId="4" fillId="9" borderId="13" xfId="0" applyFont="1" applyFill="1" applyBorder="1" applyAlignment="1">
      <alignment horizontal="center"/>
    </xf>
    <xf numFmtId="0" fontId="4" fillId="9" borderId="0" xfId="0" applyFont="1" applyFill="1" applyBorder="1" applyAlignment="1">
      <alignment horizontal="center"/>
    </xf>
    <xf numFmtId="0" fontId="3" fillId="9" borderId="14" xfId="0" applyFont="1" applyFill="1" applyBorder="1" applyAlignment="1">
      <alignment horizontal="right"/>
    </xf>
    <xf numFmtId="164" fontId="3" fillId="9" borderId="13" xfId="2" applyNumberFormat="1" applyFont="1" applyFill="1" applyBorder="1"/>
    <xf numFmtId="166" fontId="3" fillId="9" borderId="0" xfId="1" applyNumberFormat="1" applyFont="1" applyFill="1" applyBorder="1" applyAlignment="1">
      <alignment horizontal="center"/>
    </xf>
    <xf numFmtId="165" fontId="3" fillId="9" borderId="15" xfId="1" applyNumberFormat="1" applyFont="1" applyFill="1" applyBorder="1" applyAlignment="1">
      <alignment horizontal="center"/>
    </xf>
    <xf numFmtId="0" fontId="3" fillId="9" borderId="0" xfId="0" applyFont="1" applyFill="1" applyBorder="1" applyAlignment="1">
      <alignment horizontal="center"/>
    </xf>
    <xf numFmtId="164" fontId="3" fillId="9" borderId="15" xfId="2" applyNumberFormat="1" applyFont="1" applyFill="1" applyBorder="1"/>
    <xf numFmtId="166" fontId="3" fillId="9" borderId="14" xfId="1" applyNumberFormat="1" applyFont="1" applyFill="1" applyBorder="1" applyAlignment="1">
      <alignment horizontal="center"/>
    </xf>
    <xf numFmtId="164" fontId="7" fillId="2" borderId="14" xfId="0" applyNumberFormat="1" applyFont="1" applyFill="1" applyBorder="1" applyAlignment="1">
      <alignment horizontal="left"/>
    </xf>
    <xf numFmtId="9" fontId="3" fillId="2" borderId="13" xfId="3" applyNumberFormat="1" applyFont="1" applyFill="1" applyBorder="1" applyAlignment="1">
      <alignment horizontal="right"/>
    </xf>
    <xf numFmtId="9" fontId="3" fillId="2" borderId="0" xfId="3" applyNumberFormat="1" applyFont="1" applyFill="1" applyBorder="1" applyAlignment="1">
      <alignment horizontal="center"/>
    </xf>
    <xf numFmtId="165" fontId="32" fillId="2" borderId="15" xfId="1" applyNumberFormat="1" applyFont="1" applyFill="1" applyBorder="1" applyAlignment="1">
      <alignment horizontal="center"/>
    </xf>
    <xf numFmtId="0" fontId="3" fillId="2" borderId="0" xfId="0" applyFont="1" applyFill="1" applyBorder="1" applyAlignment="1">
      <alignment horizontal="center"/>
    </xf>
    <xf numFmtId="164" fontId="3" fillId="2" borderId="15" xfId="2" applyNumberFormat="1" applyFont="1" applyFill="1" applyBorder="1" applyAlignment="1">
      <alignment horizontal="right"/>
    </xf>
    <xf numFmtId="165" fontId="3" fillId="2" borderId="14" xfId="1" applyNumberFormat="1" applyFont="1" applyFill="1" applyBorder="1" applyAlignment="1">
      <alignment horizontal="center"/>
    </xf>
    <xf numFmtId="165" fontId="3" fillId="0" borderId="0" xfId="1" applyNumberFormat="1" applyFont="1" applyFill="1" applyBorder="1" applyAlignment="1">
      <alignment horizontal="right"/>
    </xf>
    <xf numFmtId="0" fontId="4" fillId="2" borderId="13" xfId="0" applyFont="1" applyFill="1" applyBorder="1"/>
    <xf numFmtId="169" fontId="7" fillId="2" borderId="13" xfId="3" applyNumberFormat="1" applyFont="1" applyFill="1" applyBorder="1" applyAlignment="1">
      <alignment horizontal="right"/>
    </xf>
    <xf numFmtId="168" fontId="7" fillId="2" borderId="0" xfId="1" applyNumberFormat="1" applyFont="1" applyFill="1" applyBorder="1" applyAlignment="1">
      <alignment horizontal="center"/>
    </xf>
    <xf numFmtId="165" fontId="7" fillId="2" borderId="15" xfId="1" applyNumberFormat="1" applyFont="1" applyFill="1" applyBorder="1" applyAlignment="1">
      <alignment horizontal="center"/>
    </xf>
    <xf numFmtId="43" fontId="7" fillId="2" borderId="15" xfId="0" applyNumberFormat="1" applyFont="1" applyFill="1" applyBorder="1" applyAlignment="1">
      <alignment horizontal="right"/>
    </xf>
    <xf numFmtId="168" fontId="7" fillId="0" borderId="14" xfId="1" applyNumberFormat="1" applyFont="1" applyFill="1" applyBorder="1" applyAlignment="1">
      <alignment horizontal="center"/>
    </xf>
    <xf numFmtId="0" fontId="41" fillId="2" borderId="13" xfId="0" applyFont="1" applyFill="1" applyBorder="1" applyAlignment="1">
      <alignment horizontal="center"/>
    </xf>
    <xf numFmtId="0" fontId="41" fillId="2" borderId="0" xfId="0" applyFont="1" applyFill="1" applyBorder="1" applyAlignment="1">
      <alignment horizontal="center"/>
    </xf>
    <xf numFmtId="0" fontId="32" fillId="2" borderId="14" xfId="0" applyNumberFormat="1" applyFont="1" applyFill="1" applyBorder="1" applyAlignment="1">
      <alignment horizontal="right"/>
    </xf>
    <xf numFmtId="9" fontId="32" fillId="2" borderId="15" xfId="1" applyNumberFormat="1" applyFont="1" applyFill="1" applyBorder="1" applyAlignment="1">
      <alignment horizontal="center"/>
    </xf>
    <xf numFmtId="9" fontId="32" fillId="2" borderId="0" xfId="3" applyFont="1" applyFill="1" applyBorder="1" applyAlignment="1">
      <alignment horizontal="center"/>
    </xf>
    <xf numFmtId="164" fontId="32" fillId="2" borderId="15" xfId="2" applyNumberFormat="1" applyFont="1" applyFill="1" applyBorder="1"/>
    <xf numFmtId="9" fontId="32" fillId="2" borderId="14" xfId="3" applyFont="1" applyFill="1" applyBorder="1" applyAlignment="1">
      <alignment horizontal="center"/>
    </xf>
    <xf numFmtId="9" fontId="32" fillId="0" borderId="0" xfId="3" applyFont="1" applyFill="1" applyBorder="1" applyAlignment="1">
      <alignment horizontal="center"/>
    </xf>
    <xf numFmtId="0" fontId="42" fillId="2" borderId="0" xfId="0" applyFont="1" applyFill="1" applyBorder="1"/>
    <xf numFmtId="169" fontId="32" fillId="2" borderId="13" xfId="3" applyNumberFormat="1" applyFont="1" applyFill="1" applyBorder="1"/>
    <xf numFmtId="169" fontId="32" fillId="2" borderId="0" xfId="3" applyNumberFormat="1" applyFont="1" applyFill="1" applyBorder="1" applyAlignment="1">
      <alignment horizontal="center"/>
    </xf>
    <xf numFmtId="0" fontId="41" fillId="2" borderId="14" xfId="0" applyNumberFormat="1" applyFont="1" applyFill="1" applyBorder="1" applyAlignment="1">
      <alignment horizontal="right"/>
    </xf>
    <xf numFmtId="164" fontId="41" fillId="2" borderId="13" xfId="2" applyNumberFormat="1" applyFont="1" applyFill="1" applyBorder="1"/>
    <xf numFmtId="166" fontId="41" fillId="2" borderId="0" xfId="3" applyNumberFormat="1" applyFont="1" applyFill="1" applyBorder="1" applyAlignment="1">
      <alignment horizontal="center"/>
    </xf>
    <xf numFmtId="9" fontId="41" fillId="2" borderId="15" xfId="1" applyNumberFormat="1" applyFont="1" applyFill="1" applyBorder="1" applyAlignment="1">
      <alignment horizontal="center"/>
    </xf>
    <xf numFmtId="9" fontId="41" fillId="2" borderId="0" xfId="3" applyFont="1" applyFill="1" applyBorder="1" applyAlignment="1">
      <alignment horizontal="center"/>
    </xf>
    <xf numFmtId="164" fontId="41" fillId="2" borderId="15" xfId="2" applyNumberFormat="1" applyFont="1" applyFill="1" applyBorder="1"/>
    <xf numFmtId="166" fontId="41" fillId="2" borderId="14" xfId="3" applyNumberFormat="1" applyFont="1" applyFill="1" applyBorder="1" applyAlignment="1">
      <alignment horizontal="center"/>
    </xf>
    <xf numFmtId="9" fontId="41" fillId="0" borderId="0" xfId="3" applyFont="1" applyFill="1" applyBorder="1" applyAlignment="1">
      <alignment horizontal="center"/>
    </xf>
    <xf numFmtId="0" fontId="41" fillId="12" borderId="13" xfId="0" applyFont="1" applyFill="1" applyBorder="1" applyAlignment="1">
      <alignment horizontal="center"/>
    </xf>
    <xf numFmtId="0" fontId="41" fillId="12" borderId="0" xfId="0" applyFont="1" applyFill="1" applyBorder="1" applyAlignment="1">
      <alignment horizontal="center"/>
    </xf>
    <xf numFmtId="0" fontId="32" fillId="12" borderId="14" xfId="0" quotePrefix="1" applyNumberFormat="1" applyFont="1" applyFill="1" applyBorder="1" applyAlignment="1">
      <alignment horizontal="right"/>
    </xf>
    <xf numFmtId="164" fontId="32" fillId="12" borderId="13" xfId="2" applyNumberFormat="1" applyFont="1" applyFill="1" applyBorder="1"/>
    <xf numFmtId="166" fontId="32" fillId="12" borderId="0" xfId="3" applyNumberFormat="1" applyFont="1" applyFill="1" applyBorder="1" applyAlignment="1">
      <alignment horizontal="center"/>
    </xf>
    <xf numFmtId="9" fontId="32" fillId="12" borderId="15" xfId="1" applyNumberFormat="1" applyFont="1" applyFill="1" applyBorder="1" applyAlignment="1">
      <alignment horizontal="center"/>
    </xf>
    <xf numFmtId="9" fontId="32" fillId="12" borderId="0" xfId="3" applyFont="1" applyFill="1" applyBorder="1" applyAlignment="1">
      <alignment horizontal="center"/>
    </xf>
    <xf numFmtId="164" fontId="32" fillId="12" borderId="15" xfId="2" applyNumberFormat="1" applyFont="1" applyFill="1" applyBorder="1"/>
    <xf numFmtId="166" fontId="32" fillId="12" borderId="14" xfId="3" applyNumberFormat="1" applyFont="1" applyFill="1" applyBorder="1" applyAlignment="1">
      <alignment horizontal="center"/>
    </xf>
    <xf numFmtId="0" fontId="4" fillId="0" borderId="13" xfId="0" applyFont="1" applyFill="1" applyBorder="1"/>
    <xf numFmtId="0" fontId="25" fillId="0" borderId="14" xfId="0" applyFont="1" applyFill="1" applyBorder="1"/>
    <xf numFmtId="171" fontId="4" fillId="2" borderId="0" xfId="0" applyNumberFormat="1" applyFont="1" applyFill="1" applyBorder="1" applyAlignment="1">
      <alignment horizontal="center"/>
    </xf>
    <xf numFmtId="0" fontId="4" fillId="2" borderId="15" xfId="0" applyFont="1" applyFill="1" applyBorder="1" applyAlignment="1">
      <alignment horizontal="center"/>
    </xf>
    <xf numFmtId="0" fontId="4" fillId="2" borderId="15" xfId="0" applyFont="1" applyFill="1" applyBorder="1"/>
    <xf numFmtId="170" fontId="4" fillId="2" borderId="14" xfId="0" applyNumberFormat="1" applyFont="1" applyFill="1" applyBorder="1" applyAlignment="1">
      <alignment horizontal="center"/>
    </xf>
    <xf numFmtId="9" fontId="41" fillId="2" borderId="13" xfId="3" applyFont="1" applyFill="1" applyBorder="1"/>
    <xf numFmtId="166" fontId="32" fillId="2" borderId="14" xfId="3" applyNumberFormat="1" applyFont="1" applyFill="1" applyBorder="1" applyAlignment="1">
      <alignment horizontal="center"/>
    </xf>
    <xf numFmtId="0" fontId="15" fillId="13" borderId="13" xfId="0" applyFont="1" applyFill="1" applyBorder="1" applyAlignment="1">
      <alignment horizontal="center"/>
    </xf>
    <xf numFmtId="0" fontId="15" fillId="13" borderId="0" xfId="0" applyFont="1" applyFill="1" applyBorder="1" applyAlignment="1">
      <alignment horizontal="center"/>
    </xf>
    <xf numFmtId="0" fontId="15" fillId="13" borderId="14" xfId="0" applyFont="1" applyFill="1" applyBorder="1"/>
    <xf numFmtId="164" fontId="15" fillId="13" borderId="13" xfId="2" applyNumberFormat="1" applyFont="1" applyFill="1" applyBorder="1"/>
    <xf numFmtId="3" fontId="15" fillId="13" borderId="0" xfId="2" applyNumberFormat="1" applyFont="1" applyFill="1" applyBorder="1" applyAlignment="1">
      <alignment horizontal="center"/>
    </xf>
    <xf numFmtId="9" fontId="15" fillId="13" borderId="15" xfId="3" applyFont="1" applyFill="1" applyBorder="1" applyAlignment="1">
      <alignment horizontal="center"/>
    </xf>
    <xf numFmtId="9" fontId="15" fillId="13" borderId="0" xfId="3" applyFont="1" applyFill="1" applyBorder="1" applyAlignment="1">
      <alignment horizontal="center"/>
    </xf>
    <xf numFmtId="164" fontId="15" fillId="13" borderId="15" xfId="2" applyNumberFormat="1" applyFont="1" applyFill="1" applyBorder="1" applyAlignment="1">
      <alignment horizontal="right"/>
    </xf>
    <xf numFmtId="165" fontId="15" fillId="13" borderId="14" xfId="1" applyNumberFormat="1" applyFont="1" applyFill="1" applyBorder="1" applyAlignment="1">
      <alignment horizontal="center"/>
    </xf>
    <xf numFmtId="0" fontId="44" fillId="2" borderId="13" xfId="0" applyFont="1" applyFill="1" applyBorder="1" applyAlignment="1">
      <alignment horizontal="center"/>
    </xf>
    <xf numFmtId="0" fontId="44" fillId="2" borderId="14" xfId="0" applyFont="1" applyFill="1" applyBorder="1"/>
    <xf numFmtId="0" fontId="44" fillId="2" borderId="0" xfId="0" applyFont="1" applyFill="1" applyBorder="1" applyAlignment="1">
      <alignment horizontal="center"/>
    </xf>
    <xf numFmtId="0" fontId="31" fillId="2" borderId="13" xfId="0" applyFont="1" applyFill="1" applyBorder="1" applyAlignment="1">
      <alignment horizontal="center"/>
    </xf>
    <xf numFmtId="0" fontId="31" fillId="2" borderId="0" xfId="0" applyFont="1" applyFill="1" applyBorder="1" applyAlignment="1">
      <alignment horizontal="center"/>
    </xf>
    <xf numFmtId="0" fontId="45" fillId="2" borderId="14" xfId="0" applyFont="1" applyFill="1" applyBorder="1" applyAlignment="1">
      <alignment horizontal="right"/>
    </xf>
    <xf numFmtId="166" fontId="45" fillId="2" borderId="0" xfId="2" applyNumberFormat="1" applyFont="1" applyFill="1" applyBorder="1" applyAlignment="1">
      <alignment horizontal="center"/>
    </xf>
    <xf numFmtId="9" fontId="45" fillId="2" borderId="15" xfId="3" applyFont="1" applyFill="1" applyBorder="1" applyAlignment="1">
      <alignment horizontal="center"/>
    </xf>
    <xf numFmtId="9" fontId="45" fillId="2" borderId="0" xfId="3" applyFont="1" applyFill="1" applyBorder="1" applyAlignment="1">
      <alignment horizontal="center"/>
    </xf>
    <xf numFmtId="164" fontId="45" fillId="2" borderId="15" xfId="2" applyNumberFormat="1" applyFont="1" applyFill="1" applyBorder="1" applyAlignment="1">
      <alignment horizontal="right"/>
    </xf>
    <xf numFmtId="166" fontId="45" fillId="2" borderId="14" xfId="2" applyNumberFormat="1" applyFont="1" applyFill="1" applyBorder="1" applyAlignment="1">
      <alignment horizontal="center"/>
    </xf>
    <xf numFmtId="166" fontId="45" fillId="0" borderId="0" xfId="2" applyNumberFormat="1" applyFont="1" applyFill="1" applyBorder="1" applyAlignment="1">
      <alignment horizontal="right"/>
    </xf>
    <xf numFmtId="0" fontId="4" fillId="2" borderId="9" xfId="0" applyFont="1" applyFill="1" applyBorder="1" applyAlignment="1">
      <alignment horizontal="center"/>
    </xf>
    <xf numFmtId="0" fontId="4" fillId="2" borderId="11" xfId="0" applyFont="1" applyFill="1" applyBorder="1" applyAlignment="1">
      <alignment horizontal="left"/>
    </xf>
    <xf numFmtId="164" fontId="4" fillId="2" borderId="9" xfId="2" applyNumberFormat="1" applyFont="1" applyFill="1" applyBorder="1"/>
    <xf numFmtId="166" fontId="4" fillId="2" borderId="10" xfId="2" applyNumberFormat="1" applyFont="1" applyFill="1" applyBorder="1" applyAlignment="1">
      <alignment horizontal="center"/>
    </xf>
    <xf numFmtId="9" fontId="4" fillId="2" borderId="17" xfId="3" applyFont="1" applyFill="1" applyBorder="1" applyAlignment="1">
      <alignment horizontal="center"/>
    </xf>
    <xf numFmtId="164" fontId="4" fillId="2" borderId="17" xfId="2" applyNumberFormat="1" applyFont="1" applyFill="1" applyBorder="1" applyAlignment="1">
      <alignment horizontal="right"/>
    </xf>
    <xf numFmtId="166" fontId="4" fillId="2" borderId="11" xfId="2" applyNumberFormat="1" applyFont="1" applyFill="1" applyBorder="1" applyAlignment="1">
      <alignment horizontal="center"/>
    </xf>
    <xf numFmtId="0" fontId="4" fillId="2" borderId="0" xfId="0" applyFont="1" applyFill="1" applyAlignment="1">
      <alignment horizontal="right"/>
    </xf>
    <xf numFmtId="0" fontId="4" fillId="2" borderId="0" xfId="0" applyFont="1" applyFill="1" applyAlignment="1">
      <alignment horizontal="left"/>
    </xf>
    <xf numFmtId="10" fontId="4" fillId="2" borderId="0" xfId="0" applyNumberFormat="1" applyFont="1" applyFill="1" applyAlignment="1">
      <alignment horizontal="center"/>
    </xf>
    <xf numFmtId="0" fontId="25" fillId="2" borderId="0" xfId="0" applyFont="1" applyFill="1" applyAlignment="1">
      <alignment horizontal="left"/>
    </xf>
    <xf numFmtId="165" fontId="4" fillId="2" borderId="0" xfId="0" applyNumberFormat="1" applyFont="1" applyFill="1"/>
    <xf numFmtId="165" fontId="4" fillId="2" borderId="0" xfId="0" applyNumberFormat="1" applyFont="1" applyFill="1" applyAlignment="1">
      <alignment horizontal="center"/>
    </xf>
    <xf numFmtId="164" fontId="4" fillId="2" borderId="0" xfId="0" applyNumberFormat="1" applyFont="1" applyFill="1"/>
    <xf numFmtId="0" fontId="2" fillId="2" borderId="0" xfId="0" applyNumberFormat="1" applyFont="1" applyFill="1" applyAlignment="1">
      <alignment horizontal="center" vertical="center"/>
    </xf>
    <xf numFmtId="0" fontId="3" fillId="2" borderId="0" xfId="0" applyNumberFormat="1" applyFont="1" applyFill="1" applyAlignment="1">
      <alignment horizontal="center" vertical="center"/>
    </xf>
    <xf numFmtId="0" fontId="3" fillId="2" borderId="0" xfId="0" applyNumberFormat="1" applyFont="1" applyFill="1" applyAlignment="1">
      <alignment vertical="center"/>
    </xf>
    <xf numFmtId="0" fontId="3" fillId="2" borderId="0" xfId="1" applyNumberFormat="1" applyFont="1" applyFill="1" applyAlignment="1">
      <alignment horizontal="center" vertical="center"/>
    </xf>
    <xf numFmtId="0" fontId="3" fillId="0" borderId="0" xfId="1" applyNumberFormat="1" applyFont="1" applyFill="1" applyAlignment="1">
      <alignment horizontal="center" vertical="center"/>
    </xf>
    <xf numFmtId="0" fontId="5" fillId="2" borderId="0" xfId="0" applyNumberFormat="1" applyFont="1" applyFill="1" applyAlignment="1">
      <alignment vertical="center"/>
    </xf>
    <xf numFmtId="0" fontId="50" fillId="2" borderId="0" xfId="0" applyFont="1" applyFill="1" applyAlignment="1">
      <alignment horizontal="center" vertical="center"/>
    </xf>
    <xf numFmtId="164" fontId="4" fillId="0" borderId="9" xfId="2" applyNumberFormat="1" applyFont="1" applyFill="1" applyBorder="1" applyAlignment="1">
      <alignment horizontal="center" vertical="center"/>
    </xf>
    <xf numFmtId="164" fontId="4" fillId="0" borderId="10" xfId="2" applyNumberFormat="1" applyFont="1" applyFill="1" applyBorder="1" applyAlignment="1">
      <alignment horizontal="center" vertical="center"/>
    </xf>
    <xf numFmtId="164" fontId="4" fillId="0" borderId="11" xfId="2" applyNumberFormat="1" applyFont="1" applyFill="1" applyBorder="1" applyAlignment="1">
      <alignment horizontal="center" vertical="center"/>
    </xf>
    <xf numFmtId="0" fontId="7" fillId="9" borderId="19" xfId="0" applyFont="1" applyFill="1" applyBorder="1" applyAlignment="1">
      <alignment horizontal="center"/>
    </xf>
    <xf numFmtId="0" fontId="7" fillId="9" borderId="20" xfId="0" applyFont="1" applyFill="1" applyBorder="1" applyAlignment="1">
      <alignment horizontal="center"/>
    </xf>
    <xf numFmtId="0" fontId="7" fillId="9" borderId="21" xfId="0" applyFont="1" applyFill="1" applyBorder="1" applyAlignment="1">
      <alignment horizontal="center"/>
    </xf>
    <xf numFmtId="164" fontId="9" fillId="3" borderId="1" xfId="2" applyNumberFormat="1" applyFont="1" applyFill="1" applyBorder="1" applyAlignment="1">
      <alignment horizontal="center" vertical="center"/>
    </xf>
    <xf numFmtId="164" fontId="9" fillId="3" borderId="2" xfId="2" applyNumberFormat="1" applyFont="1" applyFill="1" applyBorder="1" applyAlignment="1">
      <alignment horizontal="center" vertical="center"/>
    </xf>
    <xf numFmtId="164" fontId="9" fillId="3" borderId="3" xfId="2"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7" fillId="0" borderId="4" xfId="2" applyNumberFormat="1" applyFont="1" applyFill="1" applyBorder="1" applyAlignment="1">
      <alignment horizontal="center" vertical="center"/>
    </xf>
    <xf numFmtId="165" fontId="7" fillId="2" borderId="4" xfId="1" applyNumberFormat="1"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1857375</xdr:colOff>
      <xdr:row>25</xdr:row>
      <xdr:rowOff>95244</xdr:rowOff>
    </xdr:from>
    <xdr:ext cx="2057401" cy="609013"/>
    <xdr:sp macro="" textlink="">
      <xdr:nvSpPr>
        <xdr:cNvPr id="2" name="TextBox 1"/>
        <xdr:cNvSpPr txBox="1"/>
      </xdr:nvSpPr>
      <xdr:spPr>
        <a:xfrm>
          <a:off x="4524375" y="5368284"/>
          <a:ext cx="2057401"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i="1">
              <a:solidFill>
                <a:srgbClr val="008080"/>
              </a:solidFill>
            </a:rPr>
            <a:t>Together,</a:t>
          </a:r>
          <a:r>
            <a:rPr lang="en-US" sz="1100" i="1" baseline="0">
              <a:solidFill>
                <a:srgbClr val="008080"/>
              </a:solidFill>
            </a:rPr>
            <a:t> t</a:t>
          </a:r>
          <a:r>
            <a:rPr lang="en-US" sz="1100" i="1">
              <a:solidFill>
                <a:srgbClr val="008080"/>
              </a:solidFill>
            </a:rPr>
            <a:t>hese are referenced as "Residential New Construction"</a:t>
          </a:r>
        </a:p>
      </xdr:txBody>
    </xdr:sp>
    <xdr:clientData/>
  </xdr:oneCellAnchor>
  <xdr:twoCellAnchor>
    <xdr:from>
      <xdr:col>5</xdr:col>
      <xdr:colOff>1438275</xdr:colOff>
      <xdr:row>25</xdr:row>
      <xdr:rowOff>57150</xdr:rowOff>
    </xdr:from>
    <xdr:to>
      <xdr:col>5</xdr:col>
      <xdr:colOff>1890713</xdr:colOff>
      <xdr:row>26</xdr:row>
      <xdr:rowOff>80963</xdr:rowOff>
    </xdr:to>
    <xdr:cxnSp macro="">
      <xdr:nvCxnSpPr>
        <xdr:cNvPr id="3" name="Straight Arrow Connector 2"/>
        <xdr:cNvCxnSpPr/>
      </xdr:nvCxnSpPr>
      <xdr:spPr bwMode="auto">
        <a:xfrm flipH="1" flipV="1">
          <a:off x="4105275" y="5330190"/>
          <a:ext cx="452438" cy="19145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1446215</xdr:colOff>
      <xdr:row>28</xdr:row>
      <xdr:rowOff>7144</xdr:rowOff>
    </xdr:from>
    <xdr:to>
      <xdr:col>5</xdr:col>
      <xdr:colOff>1910558</xdr:colOff>
      <xdr:row>29</xdr:row>
      <xdr:rowOff>66675</xdr:rowOff>
    </xdr:to>
    <xdr:cxnSp macro="">
      <xdr:nvCxnSpPr>
        <xdr:cNvPr id="4" name="Straight Arrow Connector 3"/>
        <xdr:cNvCxnSpPr/>
      </xdr:nvCxnSpPr>
      <xdr:spPr bwMode="auto">
        <a:xfrm flipH="1">
          <a:off x="4113215" y="5783104"/>
          <a:ext cx="464343" cy="227171"/>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editAs="oneCell">
    <xdr:from>
      <xdr:col>1</xdr:col>
      <xdr:colOff>297181</xdr:colOff>
      <xdr:row>2</xdr:row>
      <xdr:rowOff>160020</xdr:rowOff>
    </xdr:from>
    <xdr:to>
      <xdr:col>5</xdr:col>
      <xdr:colOff>1082041</xdr:colOff>
      <xdr:row>5</xdr:row>
      <xdr:rowOff>176503</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2021" y="495300"/>
          <a:ext cx="3200400" cy="79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Budget%20&amp;%20Administration/Tracking/2015%20Program%20Tracking/TRACKING/USE%20FOR%20BCR!%20Two-Year%20Report!_Alternate%201-NO%20Excess%20savings_2015%20Tracking_MASTER_03152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Budget%20&amp;%20Administration\Tracking\2015%20Program%20Tracking\TRACKING\USE%20FOR%20BCR!%20Two-Year%20Report!_Alternate%201-NO%20Excess%20savings_2015%20Tracking_MASTER_03152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 May"/>
      <sheetName val="JUNE"/>
      <sheetName val="Aug 2009"/>
      <sheetName val="1-2010 DL"/>
      <sheetName val="Elec Cost "/>
      <sheetName val="kWh Data Entry"/>
      <sheetName val="Gas Cost "/>
      <sheetName val="Therms Data Entry"/>
      <sheetName val="Peak Capacity Impact"/>
      <sheetName val="Elec Cons Pgm Costs"/>
      <sheetName val="Gas Cons Pgm Costs"/>
      <sheetName val="Elec Cons kWh Savings"/>
      <sheetName val="Gas Cons Therm Savings"/>
      <sheetName val="PTD  Summary"/>
      <sheetName val="YTD Summary &amp; Forecast"/>
      <sheetName val="Data Graphs"/>
      <sheetName val="Exhibit 1_BCR View"/>
      <sheetName val="BCR Tables"/>
      <sheetName val="AR_Sector tables"/>
      <sheetName val="AR_Exec Summary Tables"/>
      <sheetName val="AR_Intro Tables"/>
      <sheetName val="AR_5-year views tables"/>
      <sheetName val="AR_5-yr elec spending"/>
      <sheetName val="AR_5-yr elec svgs"/>
      <sheetName val="AR_5-yr gas svgs"/>
      <sheetName val="AR_5-yr gas spending"/>
      <sheetName val="2014-2015 BCR Tables"/>
      <sheetName val="Cumulative Elect savings"/>
      <sheetName val="Cumulative Gas savings"/>
      <sheetName val="AR_Compare prev yr to current"/>
      <sheetName val="AR_Sector Pie Charts"/>
      <sheetName val="Fact Sheet"/>
      <sheetName val="-RETIRED-Peak Capacity Impact "/>
      <sheetName val="-RETIRED- YTD Summary"/>
      <sheetName val="January DL"/>
      <sheetName val="February DL"/>
      <sheetName val="March DL"/>
      <sheetName val="April DL"/>
      <sheetName val="May DL"/>
      <sheetName val="June DL"/>
      <sheetName val="July DL"/>
      <sheetName val="Aug DL"/>
      <sheetName val="Sept DL"/>
      <sheetName val="Oct DL"/>
      <sheetName val="Nov DL"/>
    </sheetNames>
    <sheetDataSet>
      <sheetData sheetId="0"/>
      <sheetData sheetId="1"/>
      <sheetData sheetId="2"/>
      <sheetData sheetId="3"/>
      <sheetData sheetId="4">
        <row r="31">
          <cell r="AD31">
            <v>0</v>
          </cell>
        </row>
        <row r="32">
          <cell r="AD32">
            <v>0</v>
          </cell>
        </row>
        <row r="71">
          <cell r="AE71">
            <v>6336328.9100000001</v>
          </cell>
        </row>
      </sheetData>
      <sheetData sheetId="5">
        <row r="36">
          <cell r="AD36">
            <v>3505624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Cost "/>
      <sheetName val="kWh Data Ent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N126"/>
  <sheetViews>
    <sheetView showGridLines="0" tabSelected="1" workbookViewId="0">
      <selection activeCell="O12" sqref="O12"/>
    </sheetView>
  </sheetViews>
  <sheetFormatPr defaultColWidth="9.140625" defaultRowHeight="12.75" x14ac:dyDescent="0.2"/>
  <cols>
    <col min="1" max="1" width="3.28515625" style="14" customWidth="1"/>
    <col min="2" max="2" width="5.42578125" style="10" customWidth="1"/>
    <col min="3" max="3" width="12.85546875" style="11" customWidth="1"/>
    <col min="4" max="4" width="5.28515625" style="11" customWidth="1"/>
    <col min="5" max="5" width="6.140625" style="11" customWidth="1"/>
    <col min="6" max="6" width="59.42578125" style="11" customWidth="1"/>
    <col min="7" max="7" width="23.5703125" style="11" customWidth="1"/>
    <col min="8" max="8" width="23.28515625" style="10" customWidth="1"/>
    <col min="9" max="9" width="16" style="10" customWidth="1"/>
    <col min="10" max="10" width="11.85546875" style="10" customWidth="1"/>
    <col min="11" max="11" width="20.85546875" style="11" customWidth="1"/>
    <col min="12" max="12" width="38.28515625" style="10" customWidth="1"/>
    <col min="13" max="14" width="1.42578125" style="13" customWidth="1"/>
    <col min="15" max="16384" width="9.140625" style="14"/>
  </cols>
  <sheetData>
    <row r="3" spans="2:14" s="359" customFormat="1" ht="31.15" customHeight="1" x14ac:dyDescent="0.2">
      <c r="B3" s="354"/>
      <c r="C3" s="355"/>
      <c r="D3" s="355"/>
      <c r="E3" s="355"/>
      <c r="F3" s="355"/>
      <c r="G3" s="356"/>
      <c r="H3" s="360" t="s">
        <v>0</v>
      </c>
      <c r="I3" s="357"/>
      <c r="J3" s="355"/>
      <c r="K3" s="355"/>
      <c r="L3" s="357"/>
      <c r="M3" s="358"/>
      <c r="N3" s="358"/>
    </row>
    <row r="4" spans="2:14" s="6" customFormat="1" ht="15" x14ac:dyDescent="0.2">
      <c r="B4" s="1"/>
      <c r="C4" s="2"/>
      <c r="D4" s="2"/>
      <c r="E4" s="2"/>
      <c r="F4" s="2"/>
      <c r="G4" s="7"/>
      <c r="H4" s="8" t="s">
        <v>185</v>
      </c>
      <c r="I4" s="3"/>
      <c r="J4" s="4"/>
      <c r="K4" s="2"/>
      <c r="L4" s="3"/>
      <c r="M4" s="5"/>
      <c r="N4" s="5"/>
    </row>
    <row r="5" spans="2:14" s="6" customFormat="1" ht="15" x14ac:dyDescent="0.2">
      <c r="B5" s="1"/>
      <c r="C5" s="2"/>
      <c r="D5" s="2"/>
      <c r="E5" s="2"/>
      <c r="F5" s="2"/>
      <c r="G5" s="7"/>
      <c r="H5" s="8" t="s">
        <v>1</v>
      </c>
      <c r="I5" s="3"/>
      <c r="J5" s="4"/>
      <c r="K5" s="2"/>
      <c r="L5" s="3"/>
      <c r="M5" s="5"/>
      <c r="N5" s="5"/>
    </row>
    <row r="6" spans="2:14" s="6" customFormat="1" ht="15" x14ac:dyDescent="0.2">
      <c r="B6" s="1"/>
      <c r="C6" s="2"/>
      <c r="D6" s="2"/>
      <c r="E6" s="2"/>
      <c r="F6" s="2"/>
      <c r="G6" s="9"/>
      <c r="H6" s="3"/>
      <c r="I6" s="3"/>
      <c r="J6" s="4"/>
      <c r="K6" s="2"/>
      <c r="L6" s="3"/>
      <c r="M6" s="5"/>
      <c r="N6" s="5"/>
    </row>
    <row r="8" spans="2:14" ht="10.5" customHeight="1" thickBot="1" x14ac:dyDescent="0.25"/>
    <row r="9" spans="2:14" s="21" customFormat="1" ht="20.25" customHeight="1" thickBot="1" x14ac:dyDescent="0.25">
      <c r="B9" s="15"/>
      <c r="C9" s="16">
        <f>12/12</f>
        <v>1</v>
      </c>
      <c r="D9" s="17"/>
      <c r="E9" s="17"/>
      <c r="F9" s="18" t="s">
        <v>2</v>
      </c>
      <c r="G9" s="367" t="s">
        <v>3</v>
      </c>
      <c r="H9" s="368"/>
      <c r="I9" s="368"/>
      <c r="J9" s="368"/>
      <c r="K9" s="368"/>
      <c r="L9" s="369"/>
      <c r="M9" s="19"/>
      <c r="N9" s="20"/>
    </row>
    <row r="10" spans="2:14" s="25" customFormat="1" ht="46.5" customHeight="1" x14ac:dyDescent="0.2">
      <c r="B10" s="22" t="s">
        <v>4</v>
      </c>
      <c r="C10" s="370" t="s">
        <v>5</v>
      </c>
      <c r="D10" s="372" t="s">
        <v>6</v>
      </c>
      <c r="E10" s="373"/>
      <c r="F10" s="374"/>
      <c r="G10" s="378" t="s">
        <v>7</v>
      </c>
      <c r="H10" s="378"/>
      <c r="I10" s="379" t="s">
        <v>8</v>
      </c>
      <c r="J10" s="379"/>
      <c r="K10" s="380" t="s">
        <v>9</v>
      </c>
      <c r="L10" s="381"/>
      <c r="M10" s="23"/>
      <c r="N10" s="24"/>
    </row>
    <row r="11" spans="2:14" s="25" customFormat="1" ht="16.5" customHeight="1" thickBot="1" x14ac:dyDescent="0.25">
      <c r="B11" s="22"/>
      <c r="C11" s="371"/>
      <c r="D11" s="375"/>
      <c r="E11" s="376"/>
      <c r="F11" s="377"/>
      <c r="G11" s="361" t="s">
        <v>10</v>
      </c>
      <c r="H11" s="362"/>
      <c r="I11" s="362"/>
      <c r="J11" s="362"/>
      <c r="K11" s="362"/>
      <c r="L11" s="363"/>
      <c r="M11" s="23"/>
      <c r="N11" s="24"/>
    </row>
    <row r="12" spans="2:14" s="38" customFormat="1" ht="41.25" customHeight="1" x14ac:dyDescent="0.2">
      <c r="B12" s="26" t="s">
        <v>11</v>
      </c>
      <c r="C12" s="27"/>
      <c r="D12" s="28"/>
      <c r="E12" s="28"/>
      <c r="F12" s="29"/>
      <c r="G12" s="30" t="s">
        <v>12</v>
      </c>
      <c r="H12" s="31" t="s">
        <v>13</v>
      </c>
      <c r="I12" s="32" t="s">
        <v>14</v>
      </c>
      <c r="J12" s="33" t="s">
        <v>15</v>
      </c>
      <c r="K12" s="34" t="s">
        <v>16</v>
      </c>
      <c r="L12" s="35" t="s">
        <v>17</v>
      </c>
      <c r="M12" s="36"/>
      <c r="N12" s="37"/>
    </row>
    <row r="13" spans="2:14" s="49" customFormat="1" ht="15.75" customHeight="1" x14ac:dyDescent="0.2">
      <c r="B13" s="39" t="s">
        <v>18</v>
      </c>
      <c r="C13" s="40"/>
      <c r="D13" s="41"/>
      <c r="E13" s="41"/>
      <c r="F13" s="42" t="s">
        <v>19</v>
      </c>
      <c r="G13" s="43"/>
      <c r="H13" s="44"/>
      <c r="I13" s="45"/>
      <c r="J13" s="41"/>
      <c r="K13" s="46"/>
      <c r="L13" s="47"/>
      <c r="M13" s="48"/>
      <c r="N13" s="48"/>
    </row>
    <row r="14" spans="2:14" s="63" customFormat="1" x14ac:dyDescent="0.2">
      <c r="B14" s="50" t="s">
        <v>18</v>
      </c>
      <c r="C14" s="51">
        <v>201</v>
      </c>
      <c r="D14" s="52" t="s">
        <v>20</v>
      </c>
      <c r="E14" s="53"/>
      <c r="F14" s="54"/>
      <c r="G14" s="55">
        <f>'[1]Elec Cost '!AE71</f>
        <v>6336328.9100000001</v>
      </c>
      <c r="H14" s="56">
        <f>'[1]kWh Data Entry'!AD36/1000</f>
        <v>3505.6239999999998</v>
      </c>
      <c r="I14" s="57">
        <f>IF(K14=0, " ", G14/K14)</f>
        <v>1.0223183139722491</v>
      </c>
      <c r="J14" s="58">
        <f>IF(L14=0, " ", H14/L14)</f>
        <v>1.1164407643312102</v>
      </c>
      <c r="K14" s="59">
        <v>6198000</v>
      </c>
      <c r="L14" s="60">
        <v>3140</v>
      </c>
      <c r="M14" s="61"/>
      <c r="N14" s="61"/>
    </row>
    <row r="15" spans="2:14" s="63" customFormat="1" x14ac:dyDescent="0.2">
      <c r="B15" s="50" t="s">
        <v>21</v>
      </c>
      <c r="C15" s="51"/>
      <c r="D15" s="53"/>
      <c r="E15" s="53"/>
      <c r="F15" s="52"/>
      <c r="G15" s="55"/>
      <c r="H15" s="56"/>
      <c r="I15" s="57"/>
      <c r="J15" s="58"/>
      <c r="K15" s="59"/>
      <c r="L15" s="60"/>
      <c r="M15" s="61"/>
      <c r="N15" s="61"/>
    </row>
    <row r="16" spans="2:14" s="63" customFormat="1" x14ac:dyDescent="0.2">
      <c r="B16" s="50" t="s">
        <v>22</v>
      </c>
      <c r="C16" s="51">
        <v>214</v>
      </c>
      <c r="D16" s="64" t="s">
        <v>23</v>
      </c>
      <c r="E16" s="62"/>
      <c r="F16" s="54"/>
      <c r="G16" s="65">
        <f>SUM(G17:G25)</f>
        <v>65529528.660000004</v>
      </c>
      <c r="H16" s="66">
        <f>SUM(H17:H25)</f>
        <v>226819.73699999999</v>
      </c>
      <c r="I16" s="67">
        <f>IF(K16=0, " ", G16/K16)</f>
        <v>1.0363201539072224</v>
      </c>
      <c r="J16" s="68">
        <f>IF($L$16=0, " ",H16/$L$16)</f>
        <v>1.0712687715486704</v>
      </c>
      <c r="K16" s="69">
        <f>SUM(K17:K25)</f>
        <v>63232900</v>
      </c>
      <c r="L16" s="70">
        <f>SUM(L17:L25)</f>
        <v>211730</v>
      </c>
      <c r="M16" s="61"/>
      <c r="N16" s="61"/>
    </row>
    <row r="17" spans="2:14" s="83" customFormat="1" x14ac:dyDescent="0.2">
      <c r="B17" s="71" t="s">
        <v>24</v>
      </c>
      <c r="C17" s="72"/>
      <c r="D17" s="73"/>
      <c r="E17" s="74" t="s">
        <v>25</v>
      </c>
      <c r="F17" s="75"/>
      <c r="G17" s="76">
        <v>33623609.870000005</v>
      </c>
      <c r="H17" s="77">
        <v>153542.28400000001</v>
      </c>
      <c r="I17" s="78">
        <f>IF(K17=0, " ", G17/K17)</f>
        <v>1.1250020031718841</v>
      </c>
      <c r="J17" s="79">
        <f>IF(L17=0, " ",H17/L17)</f>
        <v>1.1610880520266185</v>
      </c>
      <c r="K17" s="80">
        <v>29887600</v>
      </c>
      <c r="L17" s="81">
        <v>132240</v>
      </c>
      <c r="M17" s="82"/>
      <c r="N17" s="82"/>
    </row>
    <row r="18" spans="2:14" s="83" customFormat="1" x14ac:dyDescent="0.2">
      <c r="B18" s="71" t="s">
        <v>26</v>
      </c>
      <c r="C18" s="72"/>
      <c r="D18" s="73"/>
      <c r="E18" s="74" t="s">
        <v>27</v>
      </c>
      <c r="F18" s="75"/>
      <c r="G18" s="76">
        <v>7778040.1300000008</v>
      </c>
      <c r="H18" s="77">
        <v>16819.852999999999</v>
      </c>
      <c r="I18" s="78">
        <f t="shared" ref="I18:I30" si="0">IF(K18=0, " ", G18/K18)</f>
        <v>0.94631417882301427</v>
      </c>
      <c r="J18" s="79">
        <f t="shared" ref="J18:J30" si="1">IF(L18=0, " ",H18/L18)</f>
        <v>0.83020004935834146</v>
      </c>
      <c r="K18" s="80">
        <v>8219300</v>
      </c>
      <c r="L18" s="81">
        <v>20260</v>
      </c>
      <c r="M18" s="82"/>
      <c r="N18" s="82"/>
    </row>
    <row r="19" spans="2:14" s="83" customFormat="1" x14ac:dyDescent="0.2">
      <c r="B19" s="71" t="s">
        <v>28</v>
      </c>
      <c r="C19" s="72"/>
      <c r="D19" s="73"/>
      <c r="E19" s="74" t="s">
        <v>29</v>
      </c>
      <c r="F19" s="75"/>
      <c r="G19" s="76">
        <v>915397.40000000014</v>
      </c>
      <c r="H19" s="77">
        <v>1478.415</v>
      </c>
      <c r="I19" s="78">
        <f t="shared" si="0"/>
        <v>1.2818896513093405</v>
      </c>
      <c r="J19" s="79">
        <f t="shared" si="1"/>
        <v>1.3563440366972477</v>
      </c>
      <c r="K19" s="80">
        <v>714100</v>
      </c>
      <c r="L19" s="81">
        <v>1090</v>
      </c>
      <c r="M19" s="82"/>
      <c r="N19" s="82"/>
    </row>
    <row r="20" spans="2:14" s="83" customFormat="1" x14ac:dyDescent="0.2">
      <c r="B20" s="71" t="s">
        <v>30</v>
      </c>
      <c r="C20" s="72"/>
      <c r="D20" s="73"/>
      <c r="E20" s="74" t="s">
        <v>31</v>
      </c>
      <c r="F20" s="75"/>
      <c r="G20" s="76">
        <v>4223599.33</v>
      </c>
      <c r="H20" s="77">
        <v>6460.0230000000001</v>
      </c>
      <c r="I20" s="78">
        <f t="shared" si="0"/>
        <v>0.9624024358565374</v>
      </c>
      <c r="J20" s="79">
        <f t="shared" si="1"/>
        <v>0.95000338235294124</v>
      </c>
      <c r="K20" s="80">
        <v>4388600</v>
      </c>
      <c r="L20" s="81">
        <v>6800</v>
      </c>
      <c r="M20" s="82"/>
      <c r="N20" s="82"/>
    </row>
    <row r="21" spans="2:14" s="83" customFormat="1" x14ac:dyDescent="0.2">
      <c r="B21" s="71" t="s">
        <v>32</v>
      </c>
      <c r="C21" s="72"/>
      <c r="D21" s="73"/>
      <c r="E21" s="74" t="s">
        <v>33</v>
      </c>
      <c r="F21" s="75"/>
      <c r="G21" s="76">
        <v>11474343.850000001</v>
      </c>
      <c r="H21" s="77">
        <v>16515.441999999999</v>
      </c>
      <c r="I21" s="78">
        <f t="shared" si="0"/>
        <v>0.93166913096079063</v>
      </c>
      <c r="J21" s="79">
        <f t="shared" si="1"/>
        <v>0.82494715284715281</v>
      </c>
      <c r="K21" s="80">
        <v>12315900</v>
      </c>
      <c r="L21" s="81">
        <v>20020</v>
      </c>
      <c r="M21" s="82"/>
      <c r="N21" s="82"/>
    </row>
    <row r="22" spans="2:14" s="83" customFormat="1" x14ac:dyDescent="0.2">
      <c r="B22" s="71" t="s">
        <v>34</v>
      </c>
      <c r="C22" s="72"/>
      <c r="D22" s="73"/>
      <c r="E22" s="74" t="s">
        <v>35</v>
      </c>
      <c r="F22" s="75"/>
      <c r="G22" s="76">
        <v>3225572.09</v>
      </c>
      <c r="H22" s="77">
        <v>11020.721</v>
      </c>
      <c r="I22" s="78">
        <f t="shared" si="0"/>
        <v>0.95816661418726234</v>
      </c>
      <c r="J22" s="79">
        <f t="shared" si="1"/>
        <v>1.5349193593314763</v>
      </c>
      <c r="K22" s="80">
        <v>3366400</v>
      </c>
      <c r="L22" s="81">
        <v>7180</v>
      </c>
      <c r="M22" s="82"/>
      <c r="N22" s="82"/>
    </row>
    <row r="23" spans="2:14" s="83" customFormat="1" x14ac:dyDescent="0.2">
      <c r="B23" s="71" t="s">
        <v>36</v>
      </c>
      <c r="C23" s="72"/>
      <c r="D23" s="73"/>
      <c r="E23" s="74" t="s">
        <v>37</v>
      </c>
      <c r="F23" s="75"/>
      <c r="G23" s="76">
        <v>715247.69</v>
      </c>
      <c r="H23" s="77">
        <v>6809.0879999999997</v>
      </c>
      <c r="I23" s="78">
        <f t="shared" si="0"/>
        <v>0.53879298681732579</v>
      </c>
      <c r="J23" s="79">
        <f t="shared" si="1"/>
        <v>0.64786755470980018</v>
      </c>
      <c r="K23" s="80">
        <v>1327500</v>
      </c>
      <c r="L23" s="81">
        <v>10510</v>
      </c>
      <c r="M23" s="82"/>
      <c r="N23" s="82"/>
    </row>
    <row r="24" spans="2:14" s="83" customFormat="1" ht="14.25" x14ac:dyDescent="0.2">
      <c r="B24" s="71" t="s">
        <v>38</v>
      </c>
      <c r="C24" s="72"/>
      <c r="D24" s="73"/>
      <c r="E24" s="74" t="s">
        <v>39</v>
      </c>
      <c r="F24" s="84"/>
      <c r="G24" s="76">
        <v>3319535.38</v>
      </c>
      <c r="H24" s="77">
        <v>9335.3160000000007</v>
      </c>
      <c r="I24" s="78">
        <f t="shared" si="0"/>
        <v>1.2325617778107827</v>
      </c>
      <c r="J24" s="79">
        <f t="shared" si="1"/>
        <v>1.2947733703190014</v>
      </c>
      <c r="K24" s="85">
        <v>2693200</v>
      </c>
      <c r="L24" s="81">
        <v>7210</v>
      </c>
      <c r="M24" s="82"/>
      <c r="N24" s="82"/>
    </row>
    <row r="25" spans="2:14" s="88" customFormat="1" ht="14.25" x14ac:dyDescent="0.2">
      <c r="B25" s="71" t="s">
        <v>40</v>
      </c>
      <c r="C25" s="72"/>
      <c r="D25" s="86"/>
      <c r="E25" s="74" t="s">
        <v>182</v>
      </c>
      <c r="F25" s="74"/>
      <c r="G25" s="76">
        <v>254182.91999999998</v>
      </c>
      <c r="H25" s="77">
        <v>4838.5950000000003</v>
      </c>
      <c r="I25" s="78">
        <f t="shared" si="0"/>
        <v>0.79357764595691538</v>
      </c>
      <c r="J25" s="79">
        <f t="shared" si="1"/>
        <v>0.75367523364485989</v>
      </c>
      <c r="K25" s="85">
        <v>320300</v>
      </c>
      <c r="L25" s="81">
        <v>6420</v>
      </c>
      <c r="M25" s="87"/>
      <c r="N25" s="87"/>
    </row>
    <row r="26" spans="2:14" s="100" customFormat="1" x14ac:dyDescent="0.2">
      <c r="B26" s="89" t="s">
        <v>41</v>
      </c>
      <c r="C26" s="90">
        <v>215</v>
      </c>
      <c r="D26" s="91" t="s">
        <v>42</v>
      </c>
      <c r="E26" s="92"/>
      <c r="F26" s="93"/>
      <c r="G26" s="94">
        <v>36409.270000000004</v>
      </c>
      <c r="H26" s="95">
        <v>215.19399999999999</v>
      </c>
      <c r="I26" s="96" t="str">
        <f t="shared" si="0"/>
        <v xml:space="preserve"> </v>
      </c>
      <c r="J26" s="97" t="str">
        <f t="shared" si="1"/>
        <v xml:space="preserve"> </v>
      </c>
      <c r="K26" s="98">
        <v>0</v>
      </c>
      <c r="L26" s="60">
        <v>0</v>
      </c>
      <c r="M26" s="99"/>
      <c r="N26" s="99"/>
    </row>
    <row r="27" spans="2:14" s="100" customFormat="1" x14ac:dyDescent="0.2">
      <c r="B27" s="89" t="s">
        <v>43</v>
      </c>
      <c r="C27" s="101">
        <v>215</v>
      </c>
      <c r="D27" s="102"/>
      <c r="E27" s="103" t="s">
        <v>44</v>
      </c>
      <c r="F27" s="54"/>
      <c r="G27" s="94">
        <v>900</v>
      </c>
      <c r="H27" s="95">
        <v>15.395</v>
      </c>
      <c r="I27" s="96" t="str">
        <f t="shared" si="0"/>
        <v xml:space="preserve"> </v>
      </c>
      <c r="J27" s="97" t="str">
        <f t="shared" si="1"/>
        <v xml:space="preserve"> </v>
      </c>
      <c r="K27" s="98">
        <v>0</v>
      </c>
      <c r="L27" s="60">
        <v>0</v>
      </c>
      <c r="M27" s="99"/>
      <c r="N27" s="99"/>
    </row>
    <row r="28" spans="2:14" s="100" customFormat="1" x14ac:dyDescent="0.2">
      <c r="B28" s="89" t="s">
        <v>45</v>
      </c>
      <c r="C28" s="101">
        <v>216</v>
      </c>
      <c r="D28" s="64" t="s">
        <v>46</v>
      </c>
      <c r="E28" s="62"/>
      <c r="F28" s="54"/>
      <c r="G28" s="94">
        <v>1136301.5</v>
      </c>
      <c r="H28" s="95">
        <v>2914</v>
      </c>
      <c r="I28" s="96">
        <f t="shared" si="0"/>
        <v>0.72914623973305959</v>
      </c>
      <c r="J28" s="97">
        <f t="shared" si="1"/>
        <v>0.76886543535620056</v>
      </c>
      <c r="K28" s="98">
        <v>1558400</v>
      </c>
      <c r="L28" s="60">
        <v>3790</v>
      </c>
      <c r="M28" s="99"/>
      <c r="N28" s="99"/>
    </row>
    <row r="29" spans="2:14" s="63" customFormat="1" x14ac:dyDescent="0.2">
      <c r="B29" s="89" t="s">
        <v>47</v>
      </c>
      <c r="C29" s="101">
        <v>217</v>
      </c>
      <c r="D29" s="64" t="s">
        <v>48</v>
      </c>
      <c r="E29" s="104"/>
      <c r="F29" s="54"/>
      <c r="G29" s="94">
        <v>25557564.899999999</v>
      </c>
      <c r="H29" s="95">
        <v>50201.919999999998</v>
      </c>
      <c r="I29" s="96">
        <f t="shared" si="0"/>
        <v>1.3219247786237431</v>
      </c>
      <c r="J29" s="97">
        <f t="shared" si="1"/>
        <v>1.1707537313432836</v>
      </c>
      <c r="K29" s="59">
        <v>19333600</v>
      </c>
      <c r="L29" s="60">
        <v>42880</v>
      </c>
      <c r="M29" s="61"/>
      <c r="N29" s="61"/>
    </row>
    <row r="30" spans="2:14" s="63" customFormat="1" x14ac:dyDescent="0.2">
      <c r="B30" s="89" t="s">
        <v>49</v>
      </c>
      <c r="C30" s="90">
        <v>218</v>
      </c>
      <c r="D30" s="105" t="s">
        <v>50</v>
      </c>
      <c r="E30" s="106"/>
      <c r="F30" s="93"/>
      <c r="G30" s="94">
        <v>1297657.75</v>
      </c>
      <c r="H30" s="95">
        <v>2389.1970000000001</v>
      </c>
      <c r="I30" s="96">
        <f t="shared" si="0"/>
        <v>0.92982068644310689</v>
      </c>
      <c r="J30" s="97">
        <f t="shared" si="1"/>
        <v>0.99966401673640171</v>
      </c>
      <c r="K30" s="59">
        <v>1395600</v>
      </c>
      <c r="L30" s="60">
        <v>2390</v>
      </c>
      <c r="M30" s="61"/>
      <c r="N30" s="61"/>
    </row>
    <row r="31" spans="2:14" s="63" customFormat="1" x14ac:dyDescent="0.2">
      <c r="B31" s="89"/>
      <c r="C31" s="101"/>
      <c r="D31" s="107"/>
      <c r="E31" s="108"/>
      <c r="F31" s="54"/>
      <c r="G31" s="109"/>
      <c r="H31" s="56"/>
      <c r="I31" s="57"/>
      <c r="J31" s="97"/>
      <c r="K31" s="110"/>
      <c r="L31" s="111"/>
      <c r="M31" s="61"/>
      <c r="N31" s="61"/>
    </row>
    <row r="32" spans="2:14" s="63" customFormat="1" x14ac:dyDescent="0.2">
      <c r="B32" s="50" t="s">
        <v>51</v>
      </c>
      <c r="C32" s="51"/>
      <c r="D32" s="101"/>
      <c r="E32" s="101"/>
      <c r="F32" s="112" t="s">
        <v>52</v>
      </c>
      <c r="G32" s="114">
        <f>SUM(G14,G16,G26:G30)</f>
        <v>99894690.99000001</v>
      </c>
      <c r="H32" s="115">
        <f>SUM(H16,H14,H26:H30)</f>
        <v>286061.06699999998</v>
      </c>
      <c r="I32" s="116">
        <f>G32/K32</f>
        <v>1.0891444036917308</v>
      </c>
      <c r="J32" s="68">
        <f>H32/L32</f>
        <v>1.0838520327359527</v>
      </c>
      <c r="K32" s="69">
        <f>SUM(K14,K16,K26:K30)</f>
        <v>91718500</v>
      </c>
      <c r="L32" s="117">
        <f>SUM(L14,L16,L26:L30)</f>
        <v>263930</v>
      </c>
      <c r="M32" s="118"/>
      <c r="N32" s="118"/>
    </row>
    <row r="33" spans="2:14" s="129" customFormat="1" x14ac:dyDescent="0.2">
      <c r="B33" s="39"/>
      <c r="C33" s="119"/>
      <c r="D33" s="120"/>
      <c r="E33" s="120"/>
      <c r="F33" s="121"/>
      <c r="G33" s="122">
        <v>99894690.989999995</v>
      </c>
      <c r="H33" s="123">
        <v>286061.06699999998</v>
      </c>
      <c r="I33" s="124"/>
      <c r="J33" s="125"/>
      <c r="K33" s="126"/>
      <c r="L33" s="127"/>
      <c r="M33" s="128"/>
      <c r="N33" s="128"/>
    </row>
    <row r="34" spans="2:14" s="63" customFormat="1" x14ac:dyDescent="0.2">
      <c r="B34" s="50"/>
      <c r="C34" s="130"/>
      <c r="D34" s="131"/>
      <c r="E34" s="131"/>
      <c r="F34" s="132" t="s">
        <v>53</v>
      </c>
      <c r="G34" s="133"/>
      <c r="H34" s="134"/>
      <c r="I34" s="135"/>
      <c r="J34" s="134" t="str">
        <f t="shared" ref="J34:J44" si="2">IF(L34=0, " ", H34/L34)</f>
        <v xml:space="preserve"> </v>
      </c>
      <c r="K34" s="136"/>
      <c r="L34" s="137"/>
      <c r="M34" s="138"/>
      <c r="N34" s="138"/>
    </row>
    <row r="35" spans="2:14" s="63" customFormat="1" x14ac:dyDescent="0.2">
      <c r="B35" s="50" t="s">
        <v>54</v>
      </c>
      <c r="C35" s="51">
        <v>250</v>
      </c>
      <c r="D35" s="139" t="s">
        <v>55</v>
      </c>
      <c r="E35" s="101"/>
      <c r="F35" s="139"/>
      <c r="G35" s="55">
        <v>35933054.969999999</v>
      </c>
      <c r="H35" s="56">
        <v>135231.65575000001</v>
      </c>
      <c r="I35" s="57">
        <f t="shared" ref="I35:I38" si="3">IF(K35=0, " ", G35/K35)</f>
        <v>0.895117378448263</v>
      </c>
      <c r="J35" s="58">
        <f t="shared" si="2"/>
        <v>1.0105489145867583</v>
      </c>
      <c r="K35" s="59">
        <v>40143400</v>
      </c>
      <c r="L35" s="60">
        <v>133820</v>
      </c>
      <c r="M35" s="61"/>
      <c r="N35" s="61"/>
    </row>
    <row r="36" spans="2:14" s="63" customFormat="1" x14ac:dyDescent="0.2">
      <c r="B36" s="50" t="s">
        <v>56</v>
      </c>
      <c r="C36" s="51">
        <v>251</v>
      </c>
      <c r="D36" s="140" t="s">
        <v>57</v>
      </c>
      <c r="E36" s="53"/>
      <c r="F36" s="140"/>
      <c r="G36" s="55">
        <v>4357428.82</v>
      </c>
      <c r="H36" s="56">
        <v>18549.054</v>
      </c>
      <c r="I36" s="141">
        <f>IF(K36=0, " ", G36/K36)</f>
        <v>1.3170007918757178</v>
      </c>
      <c r="J36" s="58">
        <f t="shared" si="2"/>
        <v>3.372555272727273</v>
      </c>
      <c r="K36" s="59">
        <v>3308600</v>
      </c>
      <c r="L36" s="60">
        <v>5500</v>
      </c>
      <c r="M36" s="61"/>
      <c r="N36" s="61"/>
    </row>
    <row r="37" spans="2:14" s="63" customFormat="1" ht="14.25" x14ac:dyDescent="0.2">
      <c r="B37" s="50" t="s">
        <v>58</v>
      </c>
      <c r="C37" s="51">
        <v>253</v>
      </c>
      <c r="D37" s="140" t="s">
        <v>181</v>
      </c>
      <c r="E37" s="101"/>
      <c r="F37" s="140"/>
      <c r="G37" s="55">
        <v>3475609.19</v>
      </c>
      <c r="H37" s="56">
        <v>26874.602999999999</v>
      </c>
      <c r="I37" s="57">
        <f t="shared" si="3"/>
        <v>1.1145488680092355</v>
      </c>
      <c r="J37" s="58">
        <f t="shared" si="2"/>
        <v>0.89582010000000001</v>
      </c>
      <c r="K37" s="59">
        <v>3118400</v>
      </c>
      <c r="L37" s="60">
        <v>30000</v>
      </c>
      <c r="M37" s="61"/>
      <c r="N37" s="61"/>
    </row>
    <row r="38" spans="2:14" s="62" customFormat="1" x14ac:dyDescent="0.2">
      <c r="B38" s="50" t="s">
        <v>59</v>
      </c>
      <c r="C38" s="51">
        <v>255</v>
      </c>
      <c r="D38" s="52" t="s">
        <v>60</v>
      </c>
      <c r="E38" s="53"/>
      <c r="F38" s="52"/>
      <c r="G38" s="55">
        <v>1024042.36</v>
      </c>
      <c r="H38" s="56">
        <v>3945.0770000000002</v>
      </c>
      <c r="I38" s="57">
        <f t="shared" si="3"/>
        <v>1.6870549588138386</v>
      </c>
      <c r="J38" s="58">
        <f t="shared" si="2"/>
        <v>1.9725385000000002</v>
      </c>
      <c r="K38" s="59">
        <v>607000</v>
      </c>
      <c r="L38" s="60">
        <v>2000</v>
      </c>
      <c r="M38" s="61"/>
      <c r="N38" s="61"/>
    </row>
    <row r="39" spans="2:14" s="63" customFormat="1" x14ac:dyDescent="0.2">
      <c r="B39" s="50" t="s">
        <v>61</v>
      </c>
      <c r="C39" s="51">
        <v>258</v>
      </c>
      <c r="D39" s="52" t="s">
        <v>62</v>
      </c>
      <c r="E39" s="53"/>
      <c r="F39" s="52"/>
      <c r="G39" s="55">
        <v>4200808.0199999996</v>
      </c>
      <c r="H39" s="56">
        <v>15583.281999999999</v>
      </c>
      <c r="I39" s="57">
        <f>IF(K39=0, " ", G39/K39)</f>
        <v>0.60370315302368349</v>
      </c>
      <c r="J39" s="58">
        <f t="shared" si="2"/>
        <v>0.91397548387096772</v>
      </c>
      <c r="K39" s="142">
        <v>6958400</v>
      </c>
      <c r="L39" s="143">
        <v>17050</v>
      </c>
      <c r="M39" s="61"/>
      <c r="N39" s="61"/>
    </row>
    <row r="40" spans="2:14" s="63" customFormat="1" x14ac:dyDescent="0.2">
      <c r="B40" s="50" t="s">
        <v>63</v>
      </c>
      <c r="C40" s="51">
        <v>258</v>
      </c>
      <c r="D40" s="52" t="s">
        <v>64</v>
      </c>
      <c r="E40" s="53"/>
      <c r="F40" s="52"/>
      <c r="G40" s="55">
        <v>5569048.4299999997</v>
      </c>
      <c r="H40" s="56">
        <v>11717.407999999999</v>
      </c>
      <c r="I40" s="144" t="str">
        <f>IF(K40=0, " ", G40/K40)</f>
        <v xml:space="preserve"> </v>
      </c>
      <c r="J40" s="58" t="str">
        <f t="shared" si="2"/>
        <v xml:space="preserve"> </v>
      </c>
      <c r="K40" s="142"/>
      <c r="L40" s="143"/>
      <c r="M40" s="61"/>
      <c r="N40" s="61"/>
    </row>
    <row r="41" spans="2:14" s="63" customFormat="1" x14ac:dyDescent="0.2">
      <c r="B41" s="50" t="s">
        <v>65</v>
      </c>
      <c r="C41" s="51">
        <v>261</v>
      </c>
      <c r="D41" s="52" t="s">
        <v>66</v>
      </c>
      <c r="E41" s="53"/>
      <c r="F41" s="52"/>
      <c r="G41" s="55">
        <v>96578.809999999983</v>
      </c>
      <c r="H41" s="56" t="s">
        <v>67</v>
      </c>
      <c r="I41" s="145">
        <f>IF(K41=0, " ", G41/K41)</f>
        <v>0.22956693605894932</v>
      </c>
      <c r="J41" s="58"/>
      <c r="K41" s="59">
        <v>420700</v>
      </c>
      <c r="L41" s="60">
        <v>1000</v>
      </c>
      <c r="M41" s="61"/>
      <c r="N41" s="61"/>
    </row>
    <row r="42" spans="2:14" s="63" customFormat="1" x14ac:dyDescent="0.2">
      <c r="B42" s="50" t="s">
        <v>68</v>
      </c>
      <c r="C42" s="51">
        <v>262</v>
      </c>
      <c r="D42" s="140" t="s">
        <v>69</v>
      </c>
      <c r="E42" s="101"/>
      <c r="F42" s="140"/>
      <c r="G42" s="55">
        <v>12382434.290000001</v>
      </c>
      <c r="H42" s="56">
        <v>53138.525200000004</v>
      </c>
      <c r="I42" s="57">
        <f>IF(K42=0, " ", G42/K42)</f>
        <v>0.89350312015182243</v>
      </c>
      <c r="J42" s="58">
        <f t="shared" si="2"/>
        <v>0.98843982886904769</v>
      </c>
      <c r="K42" s="59">
        <v>13858300</v>
      </c>
      <c r="L42" s="60">
        <v>53760</v>
      </c>
      <c r="M42" s="61"/>
      <c r="N42" s="61"/>
    </row>
    <row r="43" spans="2:14" s="63" customFormat="1" x14ac:dyDescent="0.2">
      <c r="B43" s="50"/>
      <c r="C43" s="51"/>
      <c r="D43" s="53"/>
      <c r="E43" s="53"/>
      <c r="F43" s="52"/>
      <c r="G43" s="109"/>
      <c r="H43" s="146"/>
      <c r="I43" s="57"/>
      <c r="J43" s="58" t="str">
        <f t="shared" si="2"/>
        <v xml:space="preserve"> </v>
      </c>
      <c r="K43" s="59"/>
      <c r="L43" s="60"/>
      <c r="M43" s="61"/>
      <c r="N43" s="61"/>
    </row>
    <row r="44" spans="2:14" s="63" customFormat="1" x14ac:dyDescent="0.2">
      <c r="B44" s="50" t="s">
        <v>70</v>
      </c>
      <c r="C44" s="51"/>
      <c r="D44" s="101"/>
      <c r="E44" s="101"/>
      <c r="F44" s="112" t="s">
        <v>71</v>
      </c>
      <c r="G44" s="114">
        <f>SUM(G35:G42)</f>
        <v>67039004.890000001</v>
      </c>
      <c r="H44" s="115">
        <f>SUM(H35:H42)</f>
        <v>265039.60495000001</v>
      </c>
      <c r="I44" s="116">
        <f>G44/K44</f>
        <v>0.97989038760619052</v>
      </c>
      <c r="J44" s="68">
        <f t="shared" si="2"/>
        <v>1.0901147737835726</v>
      </c>
      <c r="K44" s="69">
        <f>SUM(K35:K42)</f>
        <v>68414800</v>
      </c>
      <c r="L44" s="117">
        <f>SUM(L35:L42)</f>
        <v>243130</v>
      </c>
      <c r="M44" s="118"/>
      <c r="N44" s="118"/>
    </row>
    <row r="45" spans="2:14" s="129" customFormat="1" x14ac:dyDescent="0.2">
      <c r="B45" s="39"/>
      <c r="C45" s="119"/>
      <c r="D45" s="120"/>
      <c r="E45" s="120"/>
      <c r="F45" s="121"/>
      <c r="G45" s="122">
        <v>67039004.890000008</v>
      </c>
      <c r="H45" s="123">
        <v>265039.60495000001</v>
      </c>
      <c r="I45" s="124"/>
      <c r="J45" s="125"/>
      <c r="K45" s="126"/>
      <c r="L45" s="127"/>
      <c r="M45" s="128"/>
      <c r="N45" s="128"/>
    </row>
    <row r="46" spans="2:14" s="63" customFormat="1" x14ac:dyDescent="0.2">
      <c r="B46" s="50"/>
      <c r="C46" s="147"/>
      <c r="D46" s="148"/>
      <c r="E46" s="148"/>
      <c r="F46" s="149" t="s">
        <v>72</v>
      </c>
      <c r="G46" s="150"/>
      <c r="H46" s="151"/>
      <c r="I46" s="152"/>
      <c r="J46" s="153"/>
      <c r="K46" s="154"/>
      <c r="L46" s="155"/>
      <c r="M46" s="118"/>
      <c r="N46" s="118"/>
    </row>
    <row r="47" spans="2:14" s="63" customFormat="1" ht="14.25" x14ac:dyDescent="0.2">
      <c r="B47" s="50" t="s">
        <v>73</v>
      </c>
      <c r="C47" s="51">
        <v>249</v>
      </c>
      <c r="D47" s="139" t="s">
        <v>183</v>
      </c>
      <c r="E47" s="101"/>
      <c r="F47" s="139"/>
      <c r="G47" s="55">
        <v>1067088.96</v>
      </c>
      <c r="H47" s="56">
        <v>18897.36</v>
      </c>
      <c r="I47" s="156">
        <f t="shared" ref="I47:I48" si="4">IF(K47=0, " ", G47/K47)</f>
        <v>0.45131490441549654</v>
      </c>
      <c r="J47" s="58"/>
      <c r="K47" s="59">
        <v>2364400</v>
      </c>
      <c r="L47" s="157">
        <v>30330</v>
      </c>
      <c r="M47" s="118"/>
      <c r="N47" s="118"/>
    </row>
    <row r="48" spans="2:14" s="63" customFormat="1" x14ac:dyDescent="0.2">
      <c r="B48" s="50" t="s">
        <v>74</v>
      </c>
      <c r="C48" s="51">
        <v>249</v>
      </c>
      <c r="D48" s="139" t="s">
        <v>75</v>
      </c>
      <c r="E48" s="101"/>
      <c r="F48" s="139"/>
      <c r="G48" s="55">
        <v>560059.86</v>
      </c>
      <c r="H48" s="56">
        <v>0</v>
      </c>
      <c r="I48" s="158">
        <f t="shared" si="4"/>
        <v>1.1074942851492979</v>
      </c>
      <c r="J48" s="58"/>
      <c r="K48" s="59">
        <v>505700</v>
      </c>
      <c r="L48" s="157">
        <v>5000</v>
      </c>
      <c r="M48" s="118"/>
      <c r="N48" s="118"/>
    </row>
    <row r="49" spans="2:14" s="63" customFormat="1" x14ac:dyDescent="0.2">
      <c r="B49" s="50"/>
      <c r="C49" s="51"/>
      <c r="D49" s="101"/>
      <c r="E49" s="101"/>
      <c r="F49" s="139"/>
      <c r="G49" s="109"/>
      <c r="H49" s="159"/>
      <c r="I49" s="156"/>
      <c r="J49" s="58"/>
      <c r="K49" s="59"/>
      <c r="L49" s="157"/>
      <c r="M49" s="118"/>
      <c r="N49" s="118"/>
    </row>
    <row r="50" spans="2:14" s="63" customFormat="1" x14ac:dyDescent="0.2">
      <c r="B50" s="50" t="s">
        <v>76</v>
      </c>
      <c r="C50" s="51"/>
      <c r="D50" s="101"/>
      <c r="E50" s="101"/>
      <c r="F50" s="112" t="s">
        <v>77</v>
      </c>
      <c r="G50" s="114">
        <f>SUM(G47:G48)</f>
        <v>1627148.8199999998</v>
      </c>
      <c r="H50" s="115">
        <f>SUM(H47:H49)</f>
        <v>18897.36</v>
      </c>
      <c r="I50" s="116">
        <f>G50/K50</f>
        <v>0.56693105466708471</v>
      </c>
      <c r="J50" s="68"/>
      <c r="K50" s="69">
        <f>SUM(K47:K48)</f>
        <v>2870100</v>
      </c>
      <c r="L50" s="117">
        <f>SUM(L47:L48)</f>
        <v>35330</v>
      </c>
      <c r="M50" s="118"/>
      <c r="N50" s="118"/>
    </row>
    <row r="51" spans="2:14" s="129" customFormat="1" x14ac:dyDescent="0.2">
      <c r="B51" s="39"/>
      <c r="C51" s="119"/>
      <c r="D51" s="120"/>
      <c r="E51" s="120"/>
      <c r="F51" s="121"/>
      <c r="G51" s="122">
        <v>1627148.8199999998</v>
      </c>
      <c r="H51" s="123">
        <v>18897.36</v>
      </c>
      <c r="I51" s="124"/>
      <c r="J51" s="125"/>
      <c r="K51" s="126"/>
      <c r="L51" s="127"/>
      <c r="M51" s="128"/>
      <c r="N51" s="128"/>
    </row>
    <row r="52" spans="2:14" s="160" customFormat="1" x14ac:dyDescent="0.2">
      <c r="B52" s="50"/>
      <c r="C52" s="161"/>
      <c r="D52" s="162"/>
      <c r="E52" s="162"/>
      <c r="F52" s="163" t="s">
        <v>78</v>
      </c>
      <c r="G52" s="164"/>
      <c r="H52" s="165"/>
      <c r="I52" s="166"/>
      <c r="J52" s="165"/>
      <c r="K52" s="167"/>
      <c r="L52" s="168"/>
      <c r="M52" s="169"/>
      <c r="N52" s="169"/>
    </row>
    <row r="53" spans="2:14" s="170" customFormat="1" ht="14.25" x14ac:dyDescent="0.2">
      <c r="B53" s="50" t="s">
        <v>79</v>
      </c>
      <c r="C53" s="51">
        <v>254</v>
      </c>
      <c r="D53" s="54" t="s">
        <v>184</v>
      </c>
      <c r="E53" s="101"/>
      <c r="F53" s="54"/>
      <c r="G53" s="55">
        <v>7137632.5300000003</v>
      </c>
      <c r="H53" s="56">
        <v>91629.601200000005</v>
      </c>
      <c r="I53" s="141">
        <f>IF(K53=0, " ", G53/K53)</f>
        <v>0.67839834716242287</v>
      </c>
      <c r="J53" s="58">
        <f>H53/L53</f>
        <v>1.2633338094581552</v>
      </c>
      <c r="K53" s="59">
        <v>10521300</v>
      </c>
      <c r="L53" s="171">
        <v>72530</v>
      </c>
      <c r="M53" s="172"/>
      <c r="N53" s="172"/>
    </row>
    <row r="54" spans="2:14" s="170" customFormat="1" x14ac:dyDescent="0.2">
      <c r="B54" s="50" t="s">
        <v>80</v>
      </c>
      <c r="C54" s="51">
        <v>292</v>
      </c>
      <c r="D54" s="54" t="s">
        <v>81</v>
      </c>
      <c r="E54" s="101"/>
      <c r="F54" s="54"/>
      <c r="G54" s="55">
        <v>0</v>
      </c>
      <c r="H54" s="56">
        <v>1495.7829999999999</v>
      </c>
      <c r="I54" s="141" t="str">
        <f>IF(K54=0, " ", G54/K54)</f>
        <v xml:space="preserve"> </v>
      </c>
      <c r="J54" s="58">
        <f>H54/L54</f>
        <v>0.24125532258064514</v>
      </c>
      <c r="K54" s="59">
        <v>0</v>
      </c>
      <c r="L54" s="171">
        <v>6200</v>
      </c>
      <c r="M54" s="172"/>
      <c r="N54" s="172"/>
    </row>
    <row r="55" spans="2:14" s="170" customFormat="1" ht="9" customHeight="1" x14ac:dyDescent="0.2">
      <c r="B55" s="50"/>
      <c r="C55" s="51"/>
      <c r="D55" s="101"/>
      <c r="E55" s="101"/>
      <c r="F55" s="54"/>
      <c r="G55" s="109"/>
      <c r="H55" s="146"/>
      <c r="I55" s="141"/>
      <c r="J55" s="58"/>
      <c r="K55" s="59"/>
      <c r="L55" s="171"/>
      <c r="M55" s="172"/>
      <c r="N55" s="172"/>
    </row>
    <row r="56" spans="2:14" s="170" customFormat="1" x14ac:dyDescent="0.2">
      <c r="B56" s="50" t="s">
        <v>82</v>
      </c>
      <c r="C56" s="51"/>
      <c r="D56" s="101"/>
      <c r="E56" s="101"/>
      <c r="F56" s="112" t="s">
        <v>83</v>
      </c>
      <c r="G56" s="114">
        <f>SUM(G53:G54)</f>
        <v>7137632.5300000003</v>
      </c>
      <c r="H56" s="115">
        <f>SUM(H53:H54)</f>
        <v>93125.3842</v>
      </c>
      <c r="I56" s="174">
        <f>G56/K56</f>
        <v>0.67839834716242287</v>
      </c>
      <c r="J56" s="58">
        <f>H56/L56</f>
        <v>1.1828449663406579</v>
      </c>
      <c r="K56" s="69">
        <f>SUM(K53:K54)</f>
        <v>10521300</v>
      </c>
      <c r="L56" s="175">
        <f>SUM(L53:L54)</f>
        <v>78730</v>
      </c>
      <c r="M56" s="172"/>
      <c r="N56" s="172"/>
    </row>
    <row r="57" spans="2:14" s="129" customFormat="1" x14ac:dyDescent="0.2">
      <c r="B57" s="39"/>
      <c r="C57" s="119"/>
      <c r="D57" s="120"/>
      <c r="E57" s="120"/>
      <c r="F57" s="121"/>
      <c r="G57" s="122">
        <v>7137632.5300000003</v>
      </c>
      <c r="H57" s="123">
        <v>93125.3842</v>
      </c>
      <c r="I57" s="124"/>
      <c r="J57" s="125"/>
      <c r="K57" s="126"/>
      <c r="L57" s="127"/>
      <c r="M57" s="128"/>
      <c r="N57" s="128"/>
    </row>
    <row r="58" spans="2:14" s="170" customFormat="1" ht="14.25" customHeight="1" x14ac:dyDescent="0.2">
      <c r="B58" s="50"/>
      <c r="C58" s="183"/>
      <c r="D58" s="184"/>
      <c r="E58" s="184"/>
      <c r="F58" s="185" t="s">
        <v>84</v>
      </c>
      <c r="G58" s="186"/>
      <c r="H58" s="187"/>
      <c r="I58" s="188"/>
      <c r="J58" s="189"/>
      <c r="K58" s="190"/>
      <c r="L58" s="191"/>
      <c r="M58" s="172"/>
      <c r="N58" s="172"/>
    </row>
    <row r="59" spans="2:14" s="170" customFormat="1" x14ac:dyDescent="0.2">
      <c r="B59" s="50" t="s">
        <v>85</v>
      </c>
      <c r="C59" s="51"/>
      <c r="D59" s="54" t="s">
        <v>86</v>
      </c>
      <c r="E59" s="101"/>
      <c r="F59" s="54"/>
      <c r="G59" s="114">
        <f>SUM(G60:G63)</f>
        <v>2089794.58</v>
      </c>
      <c r="H59" s="192"/>
      <c r="I59" s="193">
        <f t="shared" ref="I59:I65" si="5">IF(K59=0, " ", G59/K59)</f>
        <v>0.66367968114837406</v>
      </c>
      <c r="J59" s="192"/>
      <c r="K59" s="194">
        <f>SUM(K60:K63)</f>
        <v>3148800</v>
      </c>
      <c r="L59" s="195"/>
      <c r="M59" s="181"/>
      <c r="N59" s="181"/>
    </row>
    <row r="60" spans="2:14" s="203" customFormat="1" x14ac:dyDescent="0.2">
      <c r="B60" s="71" t="s">
        <v>87</v>
      </c>
      <c r="C60" s="196"/>
      <c r="D60" s="197"/>
      <c r="E60" s="198" t="s">
        <v>88</v>
      </c>
      <c r="F60" s="199"/>
      <c r="G60" s="76">
        <v>1293280.54</v>
      </c>
      <c r="H60" s="197"/>
      <c r="I60" s="200">
        <f t="shared" si="5"/>
        <v>0.58169412135114473</v>
      </c>
      <c r="J60" s="197"/>
      <c r="K60" s="201">
        <v>2223300</v>
      </c>
      <c r="L60" s="199"/>
      <c r="M60" s="202"/>
      <c r="N60" s="202"/>
    </row>
    <row r="61" spans="2:14" s="203" customFormat="1" x14ac:dyDescent="0.2">
      <c r="B61" s="204" t="s">
        <v>89</v>
      </c>
      <c r="C61" s="196"/>
      <c r="D61" s="197"/>
      <c r="E61" s="205" t="s">
        <v>90</v>
      </c>
      <c r="F61" s="199"/>
      <c r="G61" s="76">
        <v>590512.61</v>
      </c>
      <c r="H61" s="197"/>
      <c r="I61" s="200">
        <f t="shared" si="5"/>
        <v>0.84990300805987329</v>
      </c>
      <c r="J61" s="197"/>
      <c r="K61" s="201">
        <v>694800</v>
      </c>
      <c r="L61" s="199"/>
      <c r="M61" s="202"/>
      <c r="N61" s="202"/>
    </row>
    <row r="62" spans="2:14" s="203" customFormat="1" x14ac:dyDescent="0.2">
      <c r="B62" s="71" t="s">
        <v>91</v>
      </c>
      <c r="C62" s="196"/>
      <c r="D62" s="197"/>
      <c r="E62" s="198" t="s">
        <v>92</v>
      </c>
      <c r="F62" s="199"/>
      <c r="G62" s="76">
        <v>61136.86</v>
      </c>
      <c r="H62" s="197"/>
      <c r="I62" s="200">
        <f t="shared" si="5"/>
        <v>0.56347336405529957</v>
      </c>
      <c r="J62" s="197"/>
      <c r="K62" s="201">
        <v>108500</v>
      </c>
      <c r="L62" s="199"/>
      <c r="M62" s="202"/>
      <c r="N62" s="202"/>
    </row>
    <row r="63" spans="2:14" s="203" customFormat="1" x14ac:dyDescent="0.2">
      <c r="B63" s="71" t="s">
        <v>93</v>
      </c>
      <c r="C63" s="206">
        <v>202</v>
      </c>
      <c r="D63" s="207"/>
      <c r="E63" s="198" t="s">
        <v>94</v>
      </c>
      <c r="F63" s="199"/>
      <c r="G63" s="76">
        <v>144864.57</v>
      </c>
      <c r="H63" s="77"/>
      <c r="I63" s="200">
        <f t="shared" si="5"/>
        <v>1.1854711129296236</v>
      </c>
      <c r="J63" s="197"/>
      <c r="K63" s="201">
        <v>122200</v>
      </c>
      <c r="L63" s="199"/>
      <c r="M63" s="202"/>
      <c r="N63" s="202"/>
    </row>
    <row r="64" spans="2:14" s="170" customFormat="1" ht="18" customHeight="1" x14ac:dyDescent="0.2">
      <c r="B64" s="50" t="s">
        <v>95</v>
      </c>
      <c r="C64" s="208"/>
      <c r="D64" s="64" t="s">
        <v>96</v>
      </c>
      <c r="E64" s="209"/>
      <c r="F64" s="64"/>
      <c r="G64" s="65">
        <f>SUM(G65:G69)</f>
        <v>2498196.54</v>
      </c>
      <c r="H64" s="95"/>
      <c r="I64" s="210"/>
      <c r="J64" s="211"/>
      <c r="K64" s="212">
        <f>SUM(K65,K68:K69)</f>
        <v>1876760</v>
      </c>
      <c r="L64" s="213"/>
      <c r="M64" s="214"/>
      <c r="N64" s="214"/>
    </row>
    <row r="65" spans="2:14" s="203" customFormat="1" x14ac:dyDescent="0.2">
      <c r="B65" s="215" t="s">
        <v>97</v>
      </c>
      <c r="C65" s="206"/>
      <c r="D65" s="207"/>
      <c r="E65" s="198" t="s">
        <v>98</v>
      </c>
      <c r="F65" s="199"/>
      <c r="G65" s="76">
        <v>983645.35000000009</v>
      </c>
      <c r="H65" s="216"/>
      <c r="I65" s="217">
        <f t="shared" si="5"/>
        <v>0.85783523450717747</v>
      </c>
      <c r="J65" s="218"/>
      <c r="K65" s="219">
        <v>1146660</v>
      </c>
      <c r="L65" s="220"/>
      <c r="M65" s="202"/>
      <c r="N65" s="202"/>
    </row>
    <row r="66" spans="2:14" s="203" customFormat="1" x14ac:dyDescent="0.2">
      <c r="B66" s="215" t="s">
        <v>99</v>
      </c>
      <c r="C66" s="196"/>
      <c r="D66" s="197"/>
      <c r="F66" s="222" t="s">
        <v>100</v>
      </c>
      <c r="G66" s="76">
        <v>1316.0699999999997</v>
      </c>
      <c r="H66" s="77"/>
      <c r="I66" s="223">
        <f>IF(K66=0, " ", G66/K66)</f>
        <v>1.5127241379310342E-3</v>
      </c>
      <c r="J66" s="197"/>
      <c r="K66" s="201">
        <v>870000</v>
      </c>
      <c r="L66" s="199"/>
      <c r="M66" s="202"/>
      <c r="N66" s="202"/>
    </row>
    <row r="67" spans="2:14" s="203" customFormat="1" ht="15.75" customHeight="1" x14ac:dyDescent="0.2">
      <c r="B67" s="224" t="s">
        <v>101</v>
      </c>
      <c r="C67" s="225"/>
      <c r="E67" s="198" t="s">
        <v>102</v>
      </c>
      <c r="F67" s="226"/>
      <c r="G67" s="76">
        <v>441839.90000000008</v>
      </c>
      <c r="H67" s="211"/>
      <c r="I67" s="227"/>
      <c r="J67" s="211"/>
      <c r="K67" s="228"/>
      <c r="L67" s="213"/>
      <c r="M67" s="214"/>
      <c r="N67" s="214"/>
    </row>
    <row r="68" spans="2:14" s="203" customFormat="1" ht="13.5" customHeight="1" x14ac:dyDescent="0.2">
      <c r="B68" s="215" t="s">
        <v>103</v>
      </c>
      <c r="C68" s="196"/>
      <c r="D68" s="197"/>
      <c r="E68" s="198" t="s">
        <v>104</v>
      </c>
      <c r="F68" s="198"/>
      <c r="G68" s="76">
        <v>902990.55999999994</v>
      </c>
      <c r="H68" s="197"/>
      <c r="I68" s="221">
        <f>IF(K68=0, " ", G68/K68)</f>
        <v>1.5383144122657579</v>
      </c>
      <c r="J68" s="197"/>
      <c r="K68" s="201">
        <v>587000</v>
      </c>
      <c r="L68" s="199"/>
      <c r="M68" s="202"/>
      <c r="N68" s="202"/>
    </row>
    <row r="69" spans="2:14" s="203" customFormat="1" ht="15.75" customHeight="1" x14ac:dyDescent="0.2">
      <c r="B69" s="215" t="s">
        <v>105</v>
      </c>
      <c r="C69" s="196"/>
      <c r="D69" s="197"/>
      <c r="E69" s="229" t="s">
        <v>106</v>
      </c>
      <c r="F69" s="229"/>
      <c r="G69" s="76">
        <v>168404.65999999997</v>
      </c>
      <c r="H69" s="197"/>
      <c r="I69" s="221"/>
      <c r="J69" s="197"/>
      <c r="K69" s="201">
        <v>143100</v>
      </c>
      <c r="L69" s="199"/>
      <c r="M69" s="202"/>
      <c r="N69" s="202"/>
    </row>
    <row r="70" spans="2:14" s="230" customFormat="1" ht="15.75" customHeight="1" x14ac:dyDescent="0.2">
      <c r="B70" s="50" t="s">
        <v>107</v>
      </c>
      <c r="C70" s="225"/>
      <c r="D70" s="64" t="s">
        <v>108</v>
      </c>
      <c r="E70" s="173"/>
      <c r="F70" s="231"/>
      <c r="G70" s="232">
        <v>565953.36</v>
      </c>
      <c r="H70" s="56"/>
      <c r="I70" s="144"/>
      <c r="J70" s="101"/>
      <c r="K70" s="142">
        <v>0</v>
      </c>
      <c r="L70" s="233" t="s">
        <v>109</v>
      </c>
      <c r="M70" s="214"/>
      <c r="N70" s="214"/>
    </row>
    <row r="71" spans="2:14" s="63" customFormat="1" ht="16.5" customHeight="1" x14ac:dyDescent="0.2">
      <c r="B71" s="234" t="s">
        <v>110</v>
      </c>
      <c r="C71" s="51"/>
      <c r="D71" s="235" t="s">
        <v>111</v>
      </c>
      <c r="E71" s="236"/>
      <c r="F71" s="235"/>
      <c r="G71" s="237">
        <f>SUM(G72:G74)</f>
        <v>2891998.94</v>
      </c>
      <c r="H71" s="238"/>
      <c r="I71" s="68">
        <f>IF(K71=0, " ", G72/K71)</f>
        <v>0.78186871949802461</v>
      </c>
      <c r="J71" s="192"/>
      <c r="K71" s="194">
        <f>SUM(K72,K73)</f>
        <v>860600</v>
      </c>
      <c r="L71" s="239"/>
      <c r="M71" s="113"/>
      <c r="N71" s="113"/>
    </row>
    <row r="72" spans="2:14" s="203" customFormat="1" ht="13.5" customHeight="1" x14ac:dyDescent="0.2">
      <c r="B72" s="215" t="s">
        <v>112</v>
      </c>
      <c r="C72" s="196"/>
      <c r="D72" s="197"/>
      <c r="E72" s="198" t="s">
        <v>113</v>
      </c>
      <c r="F72" s="198"/>
      <c r="G72" s="76">
        <v>672876.22</v>
      </c>
      <c r="H72" s="197"/>
      <c r="I72" s="221">
        <f>IF(K72=0, " ", G72/K72)</f>
        <v>0.78186871949802461</v>
      </c>
      <c r="J72" s="197"/>
      <c r="K72" s="201">
        <v>860600</v>
      </c>
      <c r="L72" s="199"/>
      <c r="M72" s="202"/>
      <c r="N72" s="202"/>
    </row>
    <row r="73" spans="2:14" s="203" customFormat="1" ht="13.5" customHeight="1" x14ac:dyDescent="0.2">
      <c r="B73" s="215" t="s">
        <v>114</v>
      </c>
      <c r="C73" s="196"/>
      <c r="D73" s="197"/>
      <c r="E73" s="198" t="s">
        <v>115</v>
      </c>
      <c r="F73" s="198"/>
      <c r="G73" s="76">
        <v>1299041.8900000001</v>
      </c>
      <c r="H73" s="197"/>
      <c r="I73" s="221" t="str">
        <f>IF(K73=0, " ", G73/K73)</f>
        <v xml:space="preserve"> </v>
      </c>
      <c r="J73" s="197"/>
      <c r="K73" s="201">
        <v>0</v>
      </c>
      <c r="L73" s="233" t="s">
        <v>109</v>
      </c>
      <c r="M73" s="202"/>
      <c r="N73" s="202"/>
    </row>
    <row r="74" spans="2:14" s="203" customFormat="1" ht="13.5" customHeight="1" x14ac:dyDescent="0.2">
      <c r="B74" s="215" t="s">
        <v>116</v>
      </c>
      <c r="C74" s="196"/>
      <c r="D74" s="197"/>
      <c r="E74" s="198" t="s">
        <v>117</v>
      </c>
      <c r="F74" s="198"/>
      <c r="G74" s="76">
        <v>920080.82999999984</v>
      </c>
      <c r="H74" s="197"/>
      <c r="I74" s="221"/>
      <c r="J74" s="197"/>
      <c r="K74" s="201">
        <v>0</v>
      </c>
      <c r="L74" s="233" t="s">
        <v>109</v>
      </c>
      <c r="M74" s="202"/>
      <c r="N74" s="202"/>
    </row>
    <row r="75" spans="2:14" s="240" customFormat="1" ht="15.75" customHeight="1" x14ac:dyDescent="0.2">
      <c r="B75" s="50" t="s">
        <v>118</v>
      </c>
      <c r="C75" s="51"/>
      <c r="D75" s="54" t="s">
        <v>119</v>
      </c>
      <c r="E75" s="101"/>
      <c r="F75" s="54"/>
      <c r="G75" s="55">
        <v>871441.49</v>
      </c>
      <c r="H75" s="241"/>
      <c r="I75" s="58">
        <f>IF(K75=0, " ", G75/K75)</f>
        <v>0.54093202358783365</v>
      </c>
      <c r="J75" s="101"/>
      <c r="K75" s="142">
        <v>1611000</v>
      </c>
      <c r="L75" s="242"/>
      <c r="M75" s="181"/>
      <c r="N75" s="181"/>
    </row>
    <row r="76" spans="2:14" s="170" customFormat="1" x14ac:dyDescent="0.2">
      <c r="B76" s="50" t="s">
        <v>120</v>
      </c>
      <c r="C76" s="51"/>
      <c r="D76" s="54" t="s">
        <v>121</v>
      </c>
      <c r="E76" s="101"/>
      <c r="F76" s="54"/>
      <c r="G76" s="55">
        <v>198905.86</v>
      </c>
      <c r="H76" s="101"/>
      <c r="I76" s="141">
        <f>IF(K76=0, " ", G76/K76)</f>
        <v>1.8349249077490775</v>
      </c>
      <c r="J76" s="101"/>
      <c r="K76" s="142">
        <v>108400</v>
      </c>
      <c r="L76" s="242"/>
      <c r="M76" s="181"/>
      <c r="N76" s="181"/>
    </row>
    <row r="77" spans="2:14" s="170" customFormat="1" x14ac:dyDescent="0.2">
      <c r="B77" s="50" t="s">
        <v>122</v>
      </c>
      <c r="C77" s="51"/>
      <c r="D77" s="62" t="s">
        <v>123</v>
      </c>
      <c r="E77" s="101"/>
      <c r="F77" s="54"/>
      <c r="G77" s="55">
        <v>-111952.72</v>
      </c>
      <c r="H77" s="101"/>
      <c r="I77" s="145"/>
      <c r="J77" s="101"/>
      <c r="K77" s="59">
        <v>0</v>
      </c>
      <c r="L77" s="242"/>
      <c r="M77" s="181"/>
      <c r="N77" s="181"/>
    </row>
    <row r="78" spans="2:14" s="170" customFormat="1" x14ac:dyDescent="0.2">
      <c r="B78" s="50" t="s">
        <v>124</v>
      </c>
      <c r="C78" s="51"/>
      <c r="D78" s="62"/>
      <c r="E78" s="101"/>
      <c r="F78" s="54"/>
      <c r="G78" s="109"/>
      <c r="H78" s="101"/>
      <c r="I78" s="145"/>
      <c r="J78" s="101"/>
      <c r="K78" s="59"/>
      <c r="L78" s="242"/>
      <c r="M78" s="181"/>
      <c r="N78" s="181"/>
    </row>
    <row r="79" spans="2:14" s="170" customFormat="1" x14ac:dyDescent="0.2">
      <c r="B79" s="50" t="s">
        <v>125</v>
      </c>
      <c r="C79" s="51"/>
      <c r="D79" s="101"/>
      <c r="E79" s="101"/>
      <c r="F79" s="112" t="s">
        <v>126</v>
      </c>
      <c r="G79" s="114">
        <f>SUM(G59,G64,G70:G71,G75:G77)</f>
        <v>9004338.0499999989</v>
      </c>
      <c r="H79" s="66"/>
      <c r="I79" s="193">
        <f>G79/K79</f>
        <v>1.183915194936336</v>
      </c>
      <c r="J79" s="192"/>
      <c r="K79" s="194">
        <f>K59+K64+K70+K71+K75+K76+K77</f>
        <v>7605560</v>
      </c>
      <c r="L79" s="195"/>
      <c r="M79" s="181"/>
      <c r="N79" s="181"/>
    </row>
    <row r="80" spans="2:14" s="176" customFormat="1" ht="12.75" customHeight="1" x14ac:dyDescent="0.2">
      <c r="B80" s="39"/>
      <c r="C80" s="119"/>
      <c r="D80" s="120"/>
      <c r="E80" s="120"/>
      <c r="F80" s="243"/>
      <c r="G80" s="122">
        <v>9004338.0500000007</v>
      </c>
      <c r="H80" s="120"/>
      <c r="I80" s="244"/>
      <c r="J80" s="120"/>
      <c r="K80" s="245"/>
      <c r="L80" s="246"/>
      <c r="M80" s="247"/>
      <c r="N80" s="247"/>
    </row>
    <row r="81" spans="2:14" s="170" customFormat="1" ht="16.5" customHeight="1" x14ac:dyDescent="0.2">
      <c r="B81" s="50"/>
      <c r="C81" s="248"/>
      <c r="D81" s="249"/>
      <c r="E81" s="249"/>
      <c r="F81" s="250" t="s">
        <v>127</v>
      </c>
      <c r="G81" s="251"/>
      <c r="H81" s="252"/>
      <c r="I81" s="253"/>
      <c r="J81" s="252"/>
      <c r="K81" s="254"/>
      <c r="L81" s="255"/>
      <c r="M81" s="181"/>
      <c r="N81" s="181"/>
    </row>
    <row r="82" spans="2:14" s="170" customFormat="1" ht="14.25" customHeight="1" x14ac:dyDescent="0.2">
      <c r="B82" s="50" t="s">
        <v>128</v>
      </c>
      <c r="C82" s="51"/>
      <c r="D82" s="54" t="s">
        <v>129</v>
      </c>
      <c r="E82" s="101"/>
      <c r="F82" s="54"/>
      <c r="G82" s="55">
        <v>560460.68999999994</v>
      </c>
      <c r="H82" s="101"/>
      <c r="I82" s="141">
        <f t="shared" ref="I82:I87" si="6">IF(K82=0, " ", G82/K82)</f>
        <v>0.92470003299785508</v>
      </c>
      <c r="J82" s="101"/>
      <c r="K82" s="142">
        <v>606100</v>
      </c>
      <c r="L82" s="242"/>
      <c r="M82" s="181"/>
      <c r="N82" s="181"/>
    </row>
    <row r="83" spans="2:14" s="170" customFormat="1" ht="14.25" customHeight="1" x14ac:dyDescent="0.2">
      <c r="B83" s="50" t="s">
        <v>130</v>
      </c>
      <c r="C83" s="51"/>
      <c r="D83" s="54" t="s">
        <v>131</v>
      </c>
      <c r="E83" s="101"/>
      <c r="F83" s="54"/>
      <c r="G83" s="55">
        <v>318612.21999999997</v>
      </c>
      <c r="H83" s="101"/>
      <c r="I83" s="141">
        <f t="shared" si="6"/>
        <v>0.72346099000908259</v>
      </c>
      <c r="J83" s="101"/>
      <c r="K83" s="142">
        <v>440400</v>
      </c>
      <c r="L83" s="242"/>
      <c r="M83" s="181"/>
      <c r="N83" s="181"/>
    </row>
    <row r="84" spans="2:14" s="170" customFormat="1" ht="14.25" customHeight="1" x14ac:dyDescent="0.2">
      <c r="B84" s="50" t="s">
        <v>132</v>
      </c>
      <c r="C84" s="51"/>
      <c r="D84" s="54" t="s">
        <v>133</v>
      </c>
      <c r="E84" s="101"/>
      <c r="F84" s="54"/>
      <c r="G84" s="55">
        <v>246204.94999999998</v>
      </c>
      <c r="H84" s="101"/>
      <c r="I84" s="141">
        <f t="shared" si="6"/>
        <v>0.52450990626331484</v>
      </c>
      <c r="J84" s="101"/>
      <c r="K84" s="142">
        <v>469400</v>
      </c>
      <c r="L84" s="242"/>
      <c r="M84" s="181"/>
      <c r="N84" s="181"/>
    </row>
    <row r="85" spans="2:14" s="256" customFormat="1" ht="14.25" customHeight="1" x14ac:dyDescent="0.2">
      <c r="B85" s="50" t="s">
        <v>134</v>
      </c>
      <c r="C85" s="257"/>
      <c r="D85" s="235" t="s">
        <v>135</v>
      </c>
      <c r="E85" s="236"/>
      <c r="F85" s="235"/>
      <c r="G85" s="55">
        <v>3291857.9899999998</v>
      </c>
      <c r="H85" s="236"/>
      <c r="I85" s="145">
        <f t="shared" si="6"/>
        <v>0.94349612783032377</v>
      </c>
      <c r="J85" s="236"/>
      <c r="K85" s="142">
        <v>3489000</v>
      </c>
      <c r="L85" s="258"/>
      <c r="M85" s="181"/>
      <c r="N85" s="181"/>
    </row>
    <row r="86" spans="2:14" s="256" customFormat="1" ht="14.25" customHeight="1" x14ac:dyDescent="0.2">
      <c r="B86" s="50" t="s">
        <v>136</v>
      </c>
      <c r="C86" s="257"/>
      <c r="D86" s="235" t="s">
        <v>137</v>
      </c>
      <c r="E86" s="236"/>
      <c r="F86" s="235"/>
      <c r="G86" s="55">
        <v>79041.63</v>
      </c>
      <c r="H86" s="236"/>
      <c r="I86" s="141">
        <f t="shared" si="6"/>
        <v>0.45166645714285719</v>
      </c>
      <c r="J86" s="236"/>
      <c r="K86" s="142">
        <v>175000</v>
      </c>
      <c r="L86" s="258"/>
      <c r="M86" s="181"/>
      <c r="N86" s="181"/>
    </row>
    <row r="87" spans="2:14" s="170" customFormat="1" ht="14.25" customHeight="1" x14ac:dyDescent="0.2">
      <c r="B87" s="234" t="s">
        <v>138</v>
      </c>
      <c r="C87" s="51"/>
      <c r="D87" s="54" t="s">
        <v>139</v>
      </c>
      <c r="E87" s="101"/>
      <c r="F87" s="54"/>
      <c r="G87" s="55">
        <v>898625.5</v>
      </c>
      <c r="H87" s="101"/>
      <c r="I87" s="141">
        <f t="shared" si="6"/>
        <v>0.67297648468508953</v>
      </c>
      <c r="J87" s="101"/>
      <c r="K87" s="59">
        <v>1335300</v>
      </c>
      <c r="L87" s="242"/>
      <c r="M87" s="181"/>
      <c r="N87" s="181"/>
    </row>
    <row r="88" spans="2:14" s="170" customFormat="1" ht="16.5" customHeight="1" x14ac:dyDescent="0.2">
      <c r="B88" s="50"/>
      <c r="C88" s="51"/>
      <c r="D88" s="62"/>
      <c r="E88" s="101"/>
      <c r="F88" s="54"/>
      <c r="G88" s="109"/>
      <c r="H88" s="101"/>
      <c r="I88" s="141"/>
      <c r="J88" s="101"/>
      <c r="K88" s="59"/>
      <c r="L88" s="242"/>
      <c r="M88" s="181"/>
      <c r="N88" s="181"/>
    </row>
    <row r="89" spans="2:14" s="170" customFormat="1" ht="12.75" customHeight="1" x14ac:dyDescent="0.2">
      <c r="B89" s="50" t="s">
        <v>140</v>
      </c>
      <c r="C89" s="51"/>
      <c r="D89" s="101"/>
      <c r="E89" s="101"/>
      <c r="F89" s="112" t="s">
        <v>141</v>
      </c>
      <c r="G89" s="114">
        <f>SUM(G82:G87)</f>
        <v>5394802.9799999995</v>
      </c>
      <c r="H89" s="192"/>
      <c r="I89" s="174">
        <f>G89/K89</f>
        <v>0.82803336505402747</v>
      </c>
      <c r="J89" s="192"/>
      <c r="K89" s="194">
        <f>SUM(K82:K87)</f>
        <v>6515200</v>
      </c>
      <c r="L89" s="195"/>
      <c r="M89" s="181"/>
      <c r="N89" s="181"/>
    </row>
    <row r="90" spans="2:14" s="176" customFormat="1" ht="12.75" customHeight="1" x14ac:dyDescent="0.2">
      <c r="B90" s="39"/>
      <c r="C90" s="119"/>
      <c r="D90" s="120"/>
      <c r="E90" s="120"/>
      <c r="F90" s="243"/>
      <c r="G90" s="122">
        <v>5394802.9799999986</v>
      </c>
      <c r="H90" s="120"/>
      <c r="I90" s="244"/>
      <c r="J90" s="120"/>
      <c r="K90" s="259"/>
      <c r="L90" s="246"/>
      <c r="M90" s="247"/>
      <c r="N90" s="247"/>
    </row>
    <row r="91" spans="2:14" s="63" customFormat="1" ht="15" x14ac:dyDescent="0.2">
      <c r="B91" s="50" t="s">
        <v>142</v>
      </c>
      <c r="C91" s="260"/>
      <c r="D91" s="261"/>
      <c r="E91" s="261"/>
      <c r="F91" s="262" t="s">
        <v>143</v>
      </c>
      <c r="G91" s="263">
        <f>SUM(G32,G44,G56,G79,G89,G50)</f>
        <v>190097618.25999999</v>
      </c>
      <c r="H91" s="264">
        <f>SUM(H32,H44,H50,H56)</f>
        <v>663123.41614999995</v>
      </c>
      <c r="I91" s="265"/>
      <c r="J91" s="266"/>
      <c r="K91" s="267">
        <f>SUM(K32,K44,K50,K56,K79,K89)</f>
        <v>187645460</v>
      </c>
      <c r="L91" s="268">
        <f>SUM(L32,L44,L50,L56)</f>
        <v>621120</v>
      </c>
      <c r="M91" s="179"/>
      <c r="N91" s="179"/>
    </row>
    <row r="92" spans="2:14" s="63" customFormat="1" ht="19.5" customHeight="1" x14ac:dyDescent="0.2">
      <c r="B92" s="50" t="s">
        <v>144</v>
      </c>
      <c r="C92" s="51"/>
      <c r="D92" s="101"/>
      <c r="E92" s="101"/>
      <c r="F92" s="269"/>
      <c r="G92" s="270">
        <f>G91/K91</f>
        <v>1.0130680393759592</v>
      </c>
      <c r="H92" s="271">
        <f>H91/L91</f>
        <v>1.0676252836005924</v>
      </c>
      <c r="I92" s="272"/>
      <c r="J92" s="273"/>
      <c r="K92" s="274"/>
      <c r="L92" s="275"/>
      <c r="M92" s="276"/>
      <c r="N92" s="276"/>
    </row>
    <row r="93" spans="2:14" s="63" customFormat="1" x14ac:dyDescent="0.2">
      <c r="B93" s="50" t="s">
        <v>145</v>
      </c>
      <c r="C93" s="277"/>
      <c r="D93" s="62"/>
      <c r="E93" s="62"/>
      <c r="F93" s="112" t="s">
        <v>146</v>
      </c>
      <c r="G93" s="278"/>
      <c r="H93" s="279">
        <f>H91/8760</f>
        <v>75.699020108447485</v>
      </c>
      <c r="I93" s="280"/>
      <c r="J93" s="192"/>
      <c r="K93" s="281"/>
      <c r="L93" s="282">
        <f>L91/8760</f>
        <v>70.904109589041099</v>
      </c>
      <c r="M93" s="180"/>
      <c r="N93" s="180"/>
    </row>
    <row r="94" spans="2:14" s="291" customFormat="1" ht="9" customHeight="1" x14ac:dyDescent="0.2">
      <c r="B94" s="50"/>
      <c r="C94" s="283"/>
      <c r="D94" s="284"/>
      <c r="E94" s="284"/>
      <c r="F94" s="285"/>
      <c r="G94" s="292"/>
      <c r="H94" s="293"/>
      <c r="I94" s="286"/>
      <c r="J94" s="287"/>
      <c r="K94" s="288"/>
      <c r="L94" s="289"/>
      <c r="M94" s="290"/>
      <c r="N94" s="290"/>
    </row>
    <row r="95" spans="2:14" s="291" customFormat="1" ht="15" customHeight="1" x14ac:dyDescent="0.2">
      <c r="B95" s="50" t="s">
        <v>150</v>
      </c>
      <c r="C95" s="283"/>
      <c r="D95" s="284"/>
      <c r="E95" s="284"/>
      <c r="F95" s="294" t="s">
        <v>151</v>
      </c>
      <c r="G95" s="295"/>
      <c r="H95" s="296">
        <f>-91630</f>
        <v>-91630</v>
      </c>
      <c r="I95" s="297"/>
      <c r="J95" s="298"/>
      <c r="K95" s="299"/>
      <c r="L95" s="300"/>
      <c r="M95" s="301"/>
      <c r="N95" s="301"/>
    </row>
    <row r="96" spans="2:14" s="291" customFormat="1" ht="15" customHeight="1" x14ac:dyDescent="0.2">
      <c r="B96" s="50"/>
      <c r="C96" s="283"/>
      <c r="D96" s="284"/>
      <c r="E96" s="284"/>
      <c r="F96" s="294"/>
      <c r="G96" s="295"/>
      <c r="H96" s="296"/>
      <c r="I96" s="297"/>
      <c r="J96" s="298"/>
      <c r="K96" s="299"/>
      <c r="L96" s="300"/>
      <c r="M96" s="301"/>
      <c r="N96" s="301"/>
    </row>
    <row r="97" spans="2:14" s="291" customFormat="1" ht="15" customHeight="1" x14ac:dyDescent="0.2">
      <c r="B97" s="50" t="s">
        <v>152</v>
      </c>
      <c r="C97" s="283"/>
      <c r="D97" s="284"/>
      <c r="E97" s="284"/>
      <c r="F97" s="294" t="s">
        <v>153</v>
      </c>
      <c r="G97" s="295"/>
      <c r="H97" s="296">
        <f>-H50</f>
        <v>-18897.36</v>
      </c>
      <c r="I97" s="297"/>
      <c r="J97" s="298"/>
      <c r="K97" s="299"/>
      <c r="L97" s="300"/>
      <c r="M97" s="301"/>
      <c r="N97" s="301"/>
    </row>
    <row r="98" spans="2:14" s="291" customFormat="1" ht="15" customHeight="1" x14ac:dyDescent="0.2">
      <c r="B98" s="50"/>
      <c r="C98" s="283"/>
      <c r="D98" s="284"/>
      <c r="E98" s="284"/>
      <c r="F98" s="294"/>
      <c r="G98" s="295"/>
      <c r="H98" s="296"/>
      <c r="I98" s="297"/>
      <c r="J98" s="298"/>
      <c r="K98" s="299"/>
      <c r="L98" s="300"/>
      <c r="M98" s="301"/>
      <c r="N98" s="301"/>
    </row>
    <row r="99" spans="2:14" s="291" customFormat="1" ht="15" customHeight="1" x14ac:dyDescent="0.2">
      <c r="B99" s="50" t="s">
        <v>154</v>
      </c>
      <c r="C99" s="302"/>
      <c r="D99" s="303"/>
      <c r="E99" s="303"/>
      <c r="F99" s="304" t="s">
        <v>155</v>
      </c>
      <c r="G99" s="305"/>
      <c r="H99" s="306">
        <f>H91+(H95+H97)</f>
        <v>552596.05614999996</v>
      </c>
      <c r="I99" s="307">
        <f>H99/L99</f>
        <v>1.1375672770035201</v>
      </c>
      <c r="J99" s="308"/>
      <c r="K99" s="309"/>
      <c r="L99" s="310">
        <v>485770</v>
      </c>
      <c r="M99" s="290"/>
      <c r="N99" s="290"/>
    </row>
    <row r="100" spans="2:14" s="63" customFormat="1" x14ac:dyDescent="0.2">
      <c r="B100" s="50" t="s">
        <v>156</v>
      </c>
      <c r="C100" s="311"/>
      <c r="D100" s="12"/>
      <c r="E100" s="12"/>
      <c r="F100" s="312"/>
      <c r="G100" s="277"/>
      <c r="H100" s="313">
        <f>H99/8760</f>
        <v>63.081741569634701</v>
      </c>
      <c r="I100" s="314"/>
      <c r="J100" s="101"/>
      <c r="K100" s="315"/>
      <c r="L100" s="316">
        <f>L99/8760</f>
        <v>55.453196347031962</v>
      </c>
      <c r="M100" s="12"/>
      <c r="N100" s="12"/>
    </row>
    <row r="101" spans="2:14" s="63" customFormat="1" ht="14.25" x14ac:dyDescent="0.2">
      <c r="B101" s="50" t="s">
        <v>157</v>
      </c>
      <c r="C101" s="311"/>
      <c r="D101" s="12"/>
      <c r="E101" s="12"/>
      <c r="F101" s="312"/>
      <c r="G101" s="317"/>
      <c r="H101" s="298">
        <f>H99/L99</f>
        <v>1.1375672770035201</v>
      </c>
      <c r="I101" s="314"/>
      <c r="J101" s="101"/>
      <c r="K101" s="315"/>
      <c r="L101" s="316"/>
      <c r="M101" s="12"/>
      <c r="N101" s="12"/>
    </row>
    <row r="102" spans="2:14" s="63" customFormat="1" ht="4.9000000000000004" customHeight="1" x14ac:dyDescent="0.2">
      <c r="B102" s="50"/>
      <c r="C102" s="311"/>
      <c r="D102" s="12"/>
      <c r="E102" s="12"/>
      <c r="F102" s="312"/>
      <c r="G102" s="317"/>
      <c r="H102" s="298"/>
      <c r="I102" s="314"/>
      <c r="J102" s="101"/>
      <c r="K102" s="315"/>
      <c r="L102" s="318"/>
      <c r="M102" s="12"/>
      <c r="N102" s="12"/>
    </row>
    <row r="103" spans="2:14" s="170" customFormat="1" ht="14.25" x14ac:dyDescent="0.2">
      <c r="B103" s="50" t="s">
        <v>158</v>
      </c>
      <c r="C103" s="319"/>
      <c r="D103" s="320"/>
      <c r="E103" s="320"/>
      <c r="F103" s="321" t="s">
        <v>180</v>
      </c>
      <c r="G103" s="322"/>
      <c r="H103" s="323"/>
      <c r="I103" s="324"/>
      <c r="J103" s="325"/>
      <c r="K103" s="326"/>
      <c r="L103" s="327"/>
      <c r="M103" s="172"/>
      <c r="N103" s="172"/>
    </row>
    <row r="104" spans="2:14" s="170" customFormat="1" ht="14.25" x14ac:dyDescent="0.2">
      <c r="B104" s="50" t="s">
        <v>147</v>
      </c>
      <c r="C104" s="51">
        <v>150</v>
      </c>
      <c r="D104" s="54" t="s">
        <v>179</v>
      </c>
      <c r="E104" s="101"/>
      <c r="F104" s="54"/>
      <c r="G104" s="55">
        <v>1579820.98</v>
      </c>
      <c r="H104" s="101"/>
      <c r="I104" s="141">
        <f>IF(K104=0, " ", G104/K104)</f>
        <v>1.93415888834476</v>
      </c>
      <c r="J104" s="101"/>
      <c r="K104" s="59">
        <v>816800</v>
      </c>
      <c r="L104" s="242"/>
      <c r="M104" s="181"/>
      <c r="N104" s="181"/>
    </row>
    <row r="105" spans="2:14" s="12" customFormat="1" ht="15.75" x14ac:dyDescent="0.2">
      <c r="B105" s="234" t="s">
        <v>148</v>
      </c>
      <c r="C105" s="257">
        <v>248</v>
      </c>
      <c r="D105" s="235" t="s">
        <v>178</v>
      </c>
      <c r="E105" s="236"/>
      <c r="F105" s="235"/>
      <c r="G105" s="55">
        <v>2794.23</v>
      </c>
      <c r="H105" s="236"/>
      <c r="I105" s="145" t="str">
        <f>IF(K105=0, " ", G105/K105)</f>
        <v xml:space="preserve"> </v>
      </c>
      <c r="J105" s="236"/>
      <c r="K105" s="142">
        <v>0</v>
      </c>
      <c r="L105" s="258"/>
      <c r="M105" s="181"/>
      <c r="N105" s="181"/>
    </row>
    <row r="106" spans="2:14" s="170" customFormat="1" x14ac:dyDescent="0.2">
      <c r="B106" s="50" t="s">
        <v>149</v>
      </c>
      <c r="C106" s="51">
        <v>195</v>
      </c>
      <c r="D106" s="54" t="s">
        <v>159</v>
      </c>
      <c r="E106" s="101"/>
      <c r="F106" s="54"/>
      <c r="G106" s="55">
        <v>853159.91</v>
      </c>
      <c r="H106" s="101"/>
      <c r="I106" s="141">
        <f>IF(K106=0, " ", G106/K106)</f>
        <v>0.29642690468099953</v>
      </c>
      <c r="J106" s="101"/>
      <c r="K106" s="59">
        <v>2878146</v>
      </c>
      <c r="L106" s="242"/>
      <c r="M106" s="181"/>
      <c r="N106" s="181"/>
    </row>
    <row r="107" spans="2:14" s="170" customFormat="1" ht="14.25" hidden="1" customHeight="1" x14ac:dyDescent="0.2">
      <c r="B107" s="50" t="s">
        <v>160</v>
      </c>
      <c r="C107" s="328">
        <v>271</v>
      </c>
      <c r="D107" s="329" t="s">
        <v>161</v>
      </c>
      <c r="E107" s="330"/>
      <c r="F107" s="329"/>
      <c r="G107" s="109">
        <f>'[1]Elec Cost '!AD31</f>
        <v>0</v>
      </c>
      <c r="H107" s="101"/>
      <c r="I107" s="141" t="str">
        <f>IF(K107=0, " ", G107/K107)</f>
        <v xml:space="preserve"> </v>
      </c>
      <c r="J107" s="101"/>
      <c r="K107" s="59">
        <v>0</v>
      </c>
      <c r="L107" s="242"/>
      <c r="M107" s="181"/>
      <c r="N107" s="181"/>
    </row>
    <row r="108" spans="2:14" s="170" customFormat="1" ht="16.5" hidden="1" customHeight="1" x14ac:dyDescent="0.2">
      <c r="B108" s="50" t="s">
        <v>160</v>
      </c>
      <c r="C108" s="328" t="s">
        <v>162</v>
      </c>
      <c r="D108" s="329" t="s">
        <v>163</v>
      </c>
      <c r="E108" s="330"/>
      <c r="F108" s="329"/>
      <c r="G108" s="109">
        <f>'[1]Elec Cost '!AD32</f>
        <v>0</v>
      </c>
      <c r="H108" s="101"/>
      <c r="I108" s="141" t="str">
        <f>IF(K108=0, " ", G108/K108)</f>
        <v xml:space="preserve"> </v>
      </c>
      <c r="J108" s="101"/>
      <c r="K108" s="59">
        <v>0</v>
      </c>
      <c r="L108" s="242"/>
      <c r="M108" s="181"/>
      <c r="N108" s="181"/>
    </row>
    <row r="109" spans="2:14" s="170" customFormat="1" x14ac:dyDescent="0.2">
      <c r="B109" s="50" t="s">
        <v>164</v>
      </c>
      <c r="C109" s="51"/>
      <c r="D109" s="101"/>
      <c r="E109" s="101"/>
      <c r="F109" s="54"/>
      <c r="G109" s="109"/>
      <c r="H109" s="101"/>
      <c r="I109" s="141"/>
      <c r="J109" s="101"/>
      <c r="K109" s="59"/>
      <c r="L109" s="242"/>
      <c r="M109" s="181"/>
      <c r="N109" s="181"/>
    </row>
    <row r="110" spans="2:14" s="63" customFormat="1" x14ac:dyDescent="0.2">
      <c r="B110" s="50" t="s">
        <v>165</v>
      </c>
      <c r="C110" s="51"/>
      <c r="D110" s="101"/>
      <c r="E110" s="101"/>
      <c r="F110" s="112" t="s">
        <v>166</v>
      </c>
      <c r="G110" s="114">
        <f>SUM(G104:G109)</f>
        <v>2435775.12</v>
      </c>
      <c r="H110" s="115"/>
      <c r="I110" s="174">
        <f>G110/K110</f>
        <v>0.65921805623140373</v>
      </c>
      <c r="J110" s="68"/>
      <c r="K110" s="69">
        <f>SUM(K104:K109)</f>
        <v>3694946</v>
      </c>
      <c r="L110" s="117"/>
      <c r="M110" s="118"/>
      <c r="N110" s="118"/>
    </row>
    <row r="111" spans="2:14" s="129" customFormat="1" x14ac:dyDescent="0.2">
      <c r="B111" s="39"/>
      <c r="C111" s="331"/>
      <c r="D111" s="332"/>
      <c r="E111" s="332"/>
      <c r="F111" s="333"/>
      <c r="G111" s="122">
        <v>2435775.12</v>
      </c>
      <c r="H111" s="334"/>
      <c r="I111" s="335"/>
      <c r="J111" s="336"/>
      <c r="K111" s="337"/>
      <c r="L111" s="338"/>
      <c r="M111" s="339"/>
      <c r="N111" s="339"/>
    </row>
    <row r="112" spans="2:14" s="63" customFormat="1" ht="13.5" thickBot="1" x14ac:dyDescent="0.25">
      <c r="B112" s="50"/>
      <c r="C112" s="340"/>
      <c r="D112" s="177"/>
      <c r="E112" s="177"/>
      <c r="F112" s="341"/>
      <c r="G112" s="342"/>
      <c r="H112" s="343"/>
      <c r="I112" s="344"/>
      <c r="J112" s="178"/>
      <c r="K112" s="345"/>
      <c r="L112" s="346"/>
      <c r="M112" s="182"/>
      <c r="N112" s="182"/>
    </row>
    <row r="113" spans="2:14" s="63" customFormat="1" x14ac:dyDescent="0.2">
      <c r="B113" s="101"/>
      <c r="C113" s="53"/>
      <c r="D113" s="53"/>
      <c r="E113" s="53"/>
      <c r="F113" s="101"/>
      <c r="G113" s="62"/>
      <c r="H113" s="101"/>
      <c r="I113" s="101"/>
      <c r="J113" s="101"/>
      <c r="K113" s="62"/>
      <c r="L113" s="101"/>
      <c r="M113" s="12"/>
      <c r="N113" s="12"/>
    </row>
    <row r="115" spans="2:14" ht="15" customHeight="1" x14ac:dyDescent="0.2">
      <c r="B115" s="101"/>
      <c r="C115" s="364" t="s">
        <v>167</v>
      </c>
      <c r="D115" s="365"/>
      <c r="E115" s="365"/>
      <c r="F115" s="366"/>
    </row>
    <row r="116" spans="2:14" x14ac:dyDescent="0.2">
      <c r="C116" s="347">
        <v>1</v>
      </c>
      <c r="D116" s="347"/>
      <c r="E116" s="347"/>
      <c r="F116" s="348" t="s">
        <v>168</v>
      </c>
    </row>
    <row r="117" spans="2:14" x14ac:dyDescent="0.2">
      <c r="B117" s="14"/>
      <c r="C117" s="347">
        <v>2</v>
      </c>
      <c r="D117" s="347"/>
      <c r="E117" s="347"/>
      <c r="F117" s="348" t="s">
        <v>169</v>
      </c>
      <c r="H117" s="349"/>
    </row>
    <row r="118" spans="2:14" x14ac:dyDescent="0.2">
      <c r="B118" s="14"/>
      <c r="C118" s="347">
        <v>3</v>
      </c>
      <c r="D118" s="347"/>
      <c r="E118" s="347"/>
      <c r="F118" s="348" t="s">
        <v>175</v>
      </c>
      <c r="H118" s="349"/>
    </row>
    <row r="119" spans="2:14" x14ac:dyDescent="0.2">
      <c r="B119" s="14"/>
      <c r="C119" s="347">
        <v>4</v>
      </c>
      <c r="D119" s="350"/>
      <c r="E119" s="350"/>
      <c r="F119" s="348" t="s">
        <v>170</v>
      </c>
    </row>
    <row r="120" spans="2:14" x14ac:dyDescent="0.2">
      <c r="B120" s="14"/>
      <c r="C120" s="347">
        <v>5</v>
      </c>
      <c r="D120" s="350"/>
      <c r="E120" s="350"/>
      <c r="F120" s="348" t="s">
        <v>176</v>
      </c>
    </row>
    <row r="121" spans="2:14" x14ac:dyDescent="0.2">
      <c r="B121" s="14"/>
      <c r="C121" s="347">
        <v>6</v>
      </c>
      <c r="D121" s="350"/>
      <c r="E121" s="350"/>
      <c r="F121" s="348" t="s">
        <v>177</v>
      </c>
    </row>
    <row r="122" spans="2:14" x14ac:dyDescent="0.2">
      <c r="B122" s="101"/>
      <c r="C122" s="347">
        <v>7</v>
      </c>
      <c r="D122" s="347"/>
      <c r="E122" s="347"/>
      <c r="F122" s="11" t="s">
        <v>174</v>
      </c>
      <c r="G122" s="351"/>
      <c r="H122" s="352"/>
    </row>
    <row r="123" spans="2:14" x14ac:dyDescent="0.2">
      <c r="B123" s="101"/>
      <c r="C123" s="347">
        <v>8</v>
      </c>
      <c r="D123" s="347"/>
      <c r="E123" s="347"/>
      <c r="F123" s="11" t="s">
        <v>171</v>
      </c>
      <c r="G123" s="351"/>
      <c r="H123" s="352"/>
    </row>
    <row r="124" spans="2:14" x14ac:dyDescent="0.2">
      <c r="B124" s="101"/>
      <c r="C124" s="347"/>
      <c r="D124" s="347"/>
      <c r="E124" s="347"/>
      <c r="F124" s="11" t="s">
        <v>172</v>
      </c>
      <c r="G124" s="351"/>
      <c r="H124" s="352"/>
    </row>
    <row r="125" spans="2:14" x14ac:dyDescent="0.2">
      <c r="C125" s="11">
        <v>9</v>
      </c>
      <c r="F125" s="11" t="s">
        <v>173</v>
      </c>
    </row>
    <row r="126" spans="2:14" x14ac:dyDescent="0.2">
      <c r="B126" s="14"/>
      <c r="G126" s="353"/>
    </row>
  </sheetData>
  <mergeCells count="8">
    <mergeCell ref="C115:F115"/>
    <mergeCell ref="G9:L9"/>
    <mergeCell ref="C10:C11"/>
    <mergeCell ref="D10:F11"/>
    <mergeCell ref="G10:H10"/>
    <mergeCell ref="I10:J10"/>
    <mergeCell ref="K10:L10"/>
    <mergeCell ref="G11:L11"/>
  </mergeCells>
  <conditionalFormatting sqref="G32">
    <cfRule type="cellIs" dxfId="19" priority="14" operator="notBetween">
      <formula>$G$33+3</formula>
      <formula>$G$33-3</formula>
    </cfRule>
  </conditionalFormatting>
  <conditionalFormatting sqref="G44">
    <cfRule type="cellIs" dxfId="18" priority="13" operator="notBetween">
      <formula>$G$45+3</formula>
      <formula>$G$45-3</formula>
    </cfRule>
  </conditionalFormatting>
  <conditionalFormatting sqref="G50">
    <cfRule type="cellIs" dxfId="17" priority="12" operator="notBetween">
      <formula>$G$51+3</formula>
      <formula>$G$51-3</formula>
    </cfRule>
  </conditionalFormatting>
  <conditionalFormatting sqref="G56">
    <cfRule type="cellIs" dxfId="16" priority="11" operator="notBetween">
      <formula>$G$57+3</formula>
      <formula>$G$57-3</formula>
    </cfRule>
  </conditionalFormatting>
  <conditionalFormatting sqref="G79">
    <cfRule type="cellIs" dxfId="15" priority="10" operator="notBetween">
      <formula>$G$80+3</formula>
      <formula>$G$80-3</formula>
    </cfRule>
  </conditionalFormatting>
  <conditionalFormatting sqref="G89">
    <cfRule type="cellIs" dxfId="14" priority="9" operator="notBetween">
      <formula>$G$90+3</formula>
      <formula>$G$90-3</formula>
    </cfRule>
  </conditionalFormatting>
  <conditionalFormatting sqref="G110">
    <cfRule type="cellIs" dxfId="13" priority="8" operator="notBetween">
      <formula>$G$111+3</formula>
      <formula>$G$111-3</formula>
    </cfRule>
  </conditionalFormatting>
  <conditionalFormatting sqref="H32">
    <cfRule type="cellIs" dxfId="12" priority="7" operator="notBetween">
      <formula>$H$33+3</formula>
      <formula>$H$33-3</formula>
    </cfRule>
  </conditionalFormatting>
  <conditionalFormatting sqref="H44">
    <cfRule type="cellIs" dxfId="11" priority="6" operator="notBetween">
      <formula>$H$45+3</formula>
      <formula>$H$45-3</formula>
    </cfRule>
  </conditionalFormatting>
  <conditionalFormatting sqref="H50">
    <cfRule type="cellIs" dxfId="10" priority="5" operator="notBetween">
      <formula>$H$51+3</formula>
      <formula>$H$51-3</formula>
    </cfRule>
  </conditionalFormatting>
  <conditionalFormatting sqref="H56">
    <cfRule type="cellIs" dxfId="9" priority="4" operator="notBetween">
      <formula>$H$57+3</formula>
      <formula>$H$57-3</formula>
    </cfRule>
  </conditionalFormatting>
  <pageMargins left="0.45" right="0.2" top="0.75" bottom="0.75" header="0.3" footer="0.3"/>
  <pageSetup paperSize="17" scale="5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1940A5867748F42B23F2496B49568D7" ma:contentTypeVersion="135" ma:contentTypeDescription="" ma:contentTypeScope="" ma:versionID="e2e13ec935221c26056da10e8a0672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2013-10-31T07:00:00+00:00</OpenedDate>
    <Date1 xmlns="dc463f71-b30c-4ab2-9473-d307f9d35888">2016-05-31T07:00:00+00:00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132043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E24ED36-0FD3-484C-AF63-7BA93C58607A}"/>
</file>

<file path=customXml/itemProps2.xml><?xml version="1.0" encoding="utf-8"?>
<ds:datastoreItem xmlns:ds="http://schemas.openxmlformats.org/officeDocument/2006/customXml" ds:itemID="{9C15527C-5B70-46D4-A16E-303A43370365}"/>
</file>

<file path=customXml/itemProps3.xml><?xml version="1.0" encoding="utf-8"?>
<ds:datastoreItem xmlns:ds="http://schemas.openxmlformats.org/officeDocument/2006/customXml" ds:itemID="{9B57EFB7-57C5-4240-A3FA-4B2A9CC15530}"/>
</file>

<file path=customXml/itemProps4.xml><?xml version="1.0" encoding="utf-8"?>
<ds:datastoreItem xmlns:ds="http://schemas.openxmlformats.org/officeDocument/2006/customXml" ds:itemID="{60F43CAE-5F15-4739-A298-A94709BE1C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Hemstreet</dc:creator>
  <cp:lastModifiedBy>Puget Sound Energy</cp:lastModifiedBy>
  <cp:lastPrinted>2016-05-27T14:51:41Z</cp:lastPrinted>
  <dcterms:created xsi:type="dcterms:W3CDTF">2016-05-25T19:35:48Z</dcterms:created>
  <dcterms:modified xsi:type="dcterms:W3CDTF">2016-05-27T14:52:18Z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0x0101006E56B4D1795A2E4DB2F0B01679ED314A0011940A5867748F42B23F2496B49568D7</vt:lpwstr>
  </property>
  <property fmtid="{D5CDD505-2E9C-101B-9397-08002B2CF9AE}" pid="3" name="_docset_NoMedatataSyncRequired">
    <vt:lpwstr>False</vt:lpwstr>
  </property>
</Properties>
</file>